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5610" tabRatio="860" activeTab="0"/>
  </bookViews>
  <sheets>
    <sheet name="readme" sheetId="1" r:id="rId1"/>
    <sheet name="uncertainty" sheetId="2" r:id="rId2"/>
    <sheet name="SanasilvaData" sheetId="3" r:id="rId3"/>
    <sheet name="LinInterp" sheetId="4" r:id="rId4"/>
    <sheet name="yearly dead wood stock" sheetId="5" r:id="rId5"/>
    <sheet name="GR_dead wood stock" sheetId="6" r:id="rId6"/>
  </sheets>
  <definedNames>
    <definedName name="_Toc211763463" localSheetId="0">'readme'!$A$18</definedName>
    <definedName name="_Toc211763464" localSheetId="0">'readme'!$A$1</definedName>
    <definedName name="_Toc211763465" localSheetId="0">'readme'!#REF!</definedName>
    <definedName name="_Toc211763466" localSheetId="0">'readme'!#REF!</definedName>
  </definedNames>
  <calcPr fullCalcOnLoad="1"/>
</workbook>
</file>

<file path=xl/sharedStrings.xml><?xml version="1.0" encoding="utf-8"?>
<sst xmlns="http://schemas.openxmlformats.org/spreadsheetml/2006/main" count="148" uniqueCount="100">
  <si>
    <t>Jahr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</si>
  <si>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</si>
  <si>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</si>
  <si>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</si>
  <si>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</si>
  <si>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</si>
  <si>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</si>
  <si>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</si>
  <si>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</si>
  <si>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</si>
  <si>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Prodreg</t>
  </si>
  <si>
    <t>Höhenstufe</t>
  </si>
  <si>
    <t>Totholz LFI2
Vorrat 1995 1000 t C</t>
  </si>
  <si>
    <t>Totholz LFI3
Vorrat 2005 1000 t C</t>
  </si>
  <si>
    <t>KONTROLE</t>
  </si>
  <si>
    <t>Fläche12 (ha)</t>
  </si>
  <si>
    <t>Fläche23 (ha)</t>
  </si>
  <si>
    <t>relativer Anteil 95</t>
  </si>
  <si>
    <t>relativer Anteil 05</t>
  </si>
  <si>
    <t>Kontrolle 2005</t>
  </si>
  <si>
    <t>KONTROLE 
LFI3-Werte</t>
  </si>
  <si>
    <t>Diese Daten werden geliefert!!!</t>
  </si>
  <si>
    <t>Mittelwert über 3 Jahren</t>
  </si>
  <si>
    <t>BO-CM</t>
  </si>
  <si>
    <t>CO-DM</t>
  </si>
  <si>
    <t>H-AI</t>
  </si>
  <si>
    <t>Spalten</t>
  </si>
  <si>
    <t>AK-AL</t>
  </si>
  <si>
    <t>AO-BM</t>
  </si>
  <si>
    <t>Jährl. Veränderung in Menge
Totholz pro Fläche
(T C ha -1)</t>
  </si>
  <si>
    <t>-</t>
  </si>
  <si>
    <t>Prozentualer Fehler</t>
  </si>
  <si>
    <r>
      <t>Carbon stock of dead wood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</si>
  <si>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Basal area of dead wood</t>
  </si>
  <si>
    <t>dead wood stock</t>
  </si>
  <si>
    <t>dead wood stock - 3-year average</t>
  </si>
  <si>
    <t>Für NIR09</t>
  </si>
  <si>
    <t xml:space="preserve">Carbon in dead biomass </t>
  </si>
  <si>
    <t>Carbon in L, F and H horizon</t>
  </si>
  <si>
    <t>Carbon stock in dead organic matter (stockCd,i)</t>
  </si>
  <si>
    <r>
      <t>[t C ha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</si>
  <si>
    <t>For NIR08 Tab135; year 2007</t>
  </si>
  <si>
    <t>Waldfläche</t>
  </si>
  <si>
    <t>C in 
dead wood</t>
  </si>
  <si>
    <t>Check change of dead wood pool in Kyoto Tables</t>
  </si>
  <si>
    <t>For Kyoto Tables</t>
  </si>
  <si>
    <t>Carbon stock of dead wood (m3)</t>
  </si>
  <si>
    <t>basal area dead wood</t>
  </si>
  <si>
    <t>dead wood stock (m3) - 3-year average</t>
  </si>
  <si>
    <t>Tabblat</t>
  </si>
  <si>
    <t>Info</t>
  </si>
  <si>
    <t>Fehlerschätzung der Totholzdaten</t>
  </si>
  <si>
    <t>Sanasilva-Daten</t>
  </si>
  <si>
    <t>LinInterp</t>
  </si>
  <si>
    <t>Uncertainty</t>
  </si>
  <si>
    <t>3 error sources</t>
  </si>
  <si>
    <t>1. Confidence Intervals: the estimation of the share of the basal area of dead wood (Sanasilva network)</t>
  </si>
  <si>
    <r>
      <t xml:space="preserve">2. Spatial Representativity of the Sanasilva plots </t>
    </r>
    <r>
      <rPr>
        <sz val="12"/>
        <rFont val="Times New Roman"/>
        <family val="1"/>
      </rPr>
      <t>for CH forest</t>
    </r>
  </si>
  <si>
    <r>
      <t>3. Linear Interpollation:</t>
    </r>
    <r>
      <rPr>
        <sz val="12"/>
        <rFont val="Times New Roman"/>
        <family val="1"/>
      </rPr>
      <t xml:space="preserve"> only 2 data pairs are availble; a stable regression and the calculation of the St. Errors is not possible. This uncertainty is also related to the big confidence intervals on the sanasilva data and therefore not assessed. </t>
    </r>
  </si>
  <si>
    <r>
      <t>è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root ((%error CI)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(%error representativity)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>)</t>
    </r>
  </si>
  <si>
    <r>
      <t>è</t>
    </r>
    <r>
      <rPr>
        <sz val="7"/>
        <rFont val="Times New Roman"/>
        <family val="1"/>
      </rPr>
      <t>    root</t>
    </r>
    <r>
      <rPr>
        <sz val="12"/>
        <rFont val="Times New Roman"/>
        <family val="1"/>
      </rPr>
      <t xml:space="preserve"> ((37.7)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+ (12)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>)</t>
    </r>
  </si>
  <si>
    <t>Cfr. LFI3 book p 117 Table 90
http://www.lfi.ch/resultate/daten/tabs/tab403.php
Ca. 48 plots cover ca. 10 000 ha 
-&gt; Areal error of ca. 12%</t>
  </si>
  <si>
    <t>Original Data - delivered by Matthias Dobbertin from WSL - 13/10/08</t>
  </si>
  <si>
    <t>Development of standing and lying dead wood; trees &gt; 12 cm BHD in Sanasilva network</t>
  </si>
  <si>
    <t>Number of plots</t>
  </si>
  <si>
    <t>Year</t>
  </si>
  <si>
    <t>Error</t>
  </si>
  <si>
    <t>Relative share dead wood (Basalfläche)</t>
  </si>
  <si>
    <t>Prozentual Error</t>
  </si>
  <si>
    <t>1985-1992: 4x4 km Net</t>
  </si>
  <si>
    <t>1993-present: 16x16 km Net</t>
  </si>
  <si>
    <t>Graph for NIR09</t>
  </si>
  <si>
    <t>Relative share dead 
wood (Basalfläche)</t>
  </si>
  <si>
    <t>yearly dead wood stock</t>
  </si>
  <si>
    <t>Calculation yearly dead wood stock by weighting with sanasilva data</t>
  </si>
  <si>
    <t>Original Sanasilva Data</t>
  </si>
  <si>
    <t>Calculation yearly dead wood stock per stratum</t>
  </si>
  <si>
    <t>Graphs</t>
  </si>
  <si>
    <t>GR_dead wood stock</t>
  </si>
  <si>
    <t>Data basis: 2 pairs</t>
  </si>
  <si>
    <t>Basal area (%)</t>
  </si>
  <si>
    <t>Dead wood stock (m3)</t>
  </si>
  <si>
    <t>Linear Interpolation Basal area -Dead wood stock</t>
  </si>
  <si>
    <t xml:space="preserve">Linear change in dead wood stock without weighting by basal area </t>
  </si>
  <si>
    <t>Graphs for power point presentations</t>
  </si>
  <si>
    <t>Change in Dead Wood LFI2-3</t>
  </si>
  <si>
    <t xml:space="preserve">Calculate with ABSOLUT numbers and not values per area </t>
  </si>
  <si>
    <t>yearly stock of dead wood weighted with Sanasilva (1000 t C)</t>
  </si>
  <si>
    <t>Forest area</t>
  </si>
  <si>
    <t>yearly stock of dead wood weighted per area
(T C ha -1)</t>
  </si>
  <si>
    <t>3-year average
Jyearly stock of dead wood weighted per area
(T C ha -1)</t>
  </si>
  <si>
    <t>3-year average
yearly change stock of dead wood weighted per area
(T C ha -1)</t>
  </si>
  <si>
    <t>Totholzvorrat 1995, 2005</t>
  </si>
  <si>
    <t>Jährliche Totholzvorräte</t>
  </si>
  <si>
    <t>3. biomass expansion: 30%</t>
  </si>
  <si>
    <t xml:space="preserve"> Sanasilva data in this file represent the basal area of dead wood. These Sanasilva data are used to calculate yearly changes in Dead Wood.</t>
  </si>
  <si>
    <t>Data about Dead Wood Stock for 1995 and 2005 are derived from NFI2 and NFI3.</t>
  </si>
  <si>
    <t>uncertainty</t>
  </si>
  <si>
    <t>Sanasilva Data</t>
  </si>
  <si>
    <t xml:space="preserve">Yearly Stocks of Dead Wood are estimated with the statistical funtion "linear interpolation". Based on the spatial distribution over the 5 NFI-production regions and the 3 altitudenal levels of the total Dead Wood Stock in 1995 and 2005, yearly Stocks of Dead Wood are distributed over the 15 spatial strata. 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</si>
</sst>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00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.5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8"/>
      <name val="Arial"/>
      <family val="2"/>
    </font>
    <font>
      <b/>
      <sz val="8.75"/>
      <name val="Arial"/>
      <family val="0"/>
    </font>
    <font>
      <b/>
      <sz val="10"/>
      <color indexed="17"/>
      <name val="Arial"/>
      <family val="2"/>
    </font>
    <font>
      <sz val="10"/>
      <color indexed="16"/>
      <name val="Arial"/>
      <family val="0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11"/>
      <name val="Times New Roman"/>
      <family val="1"/>
    </font>
    <font>
      <sz val="10"/>
      <color indexed="10"/>
      <name val="Arial"/>
      <family val="0"/>
    </font>
    <font>
      <b/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Wingdings"/>
      <family val="0"/>
    </font>
    <font>
      <vertAlign val="superscript"/>
      <sz val="12"/>
      <name val="Times New Roman"/>
      <family val="1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sz val="9.75"/>
      <name val="Arial"/>
      <family val="2"/>
    </font>
    <font>
      <b/>
      <vertAlign val="superscript"/>
      <sz val="9.75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Times New Roman"/>
      <family val="0"/>
    </font>
    <font>
      <sz val="10.5"/>
      <name val="Arial"/>
      <family val="0"/>
    </font>
    <font>
      <b/>
      <sz val="16"/>
      <color indexed="14"/>
      <name val="Arial"/>
      <family val="2"/>
    </font>
    <font>
      <b/>
      <sz val="18"/>
      <color indexed="12"/>
      <name val="Arial"/>
      <family val="2"/>
    </font>
    <font>
      <sz val="10.75"/>
      <name val="Arial"/>
      <family val="0"/>
    </font>
    <font>
      <b/>
      <vertAlign val="superscript"/>
      <sz val="16"/>
      <color indexed="14"/>
      <name val="Arial"/>
      <family val="2"/>
    </font>
    <font>
      <b/>
      <sz val="17.5"/>
      <color indexed="14"/>
      <name val="Arial"/>
      <family val="2"/>
    </font>
    <font>
      <b/>
      <sz val="19.75"/>
      <color indexed="12"/>
      <name val="Arial"/>
      <family val="2"/>
    </font>
    <font>
      <sz val="11.5"/>
      <name val="Arial"/>
      <family val="2"/>
    </font>
    <font>
      <sz val="11"/>
      <name val="Arial"/>
      <family val="2"/>
    </font>
    <font>
      <sz val="8.5"/>
      <name val="Arial"/>
      <family val="0"/>
    </font>
    <font>
      <b/>
      <sz val="16"/>
      <name val="Arial"/>
      <family val="2"/>
    </font>
    <font>
      <b/>
      <sz val="11.75"/>
      <color indexed="63"/>
      <name val="Arial"/>
      <family val="2"/>
    </font>
    <font>
      <b/>
      <vertAlign val="superscript"/>
      <sz val="11.75"/>
      <color indexed="63"/>
      <name val="Arial"/>
      <family val="2"/>
    </font>
    <font>
      <sz val="9.7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16" fontId="0" fillId="0" borderId="0" xfId="0" applyNumberFormat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Alignment="1">
      <alignment/>
    </xf>
    <xf numFmtId="0" fontId="2" fillId="4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6" borderId="0" xfId="0" applyFont="1" applyFill="1" applyAlignment="1">
      <alignment/>
    </xf>
    <xf numFmtId="0" fontId="13" fillId="6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77" fontId="0" fillId="7" borderId="0" xfId="0" applyNumberFormat="1" applyFill="1" applyAlignment="1">
      <alignment/>
    </xf>
    <xf numFmtId="177" fontId="0" fillId="8" borderId="0" xfId="0" applyNumberForma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6" borderId="0" xfId="0" applyNumberFormat="1" applyFill="1" applyAlignment="1">
      <alignment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/>
    </xf>
    <xf numFmtId="177" fontId="16" fillId="9" borderId="0" xfId="0" applyNumberFormat="1" applyFont="1" applyFill="1" applyAlignment="1">
      <alignment/>
    </xf>
    <xf numFmtId="177" fontId="0" fillId="6" borderId="0" xfId="0" applyNumberFormat="1" applyFill="1" applyAlignment="1">
      <alignment horizontal="center"/>
    </xf>
    <xf numFmtId="177" fontId="18" fillId="9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177" fontId="0" fillId="6" borderId="0" xfId="0" applyNumberFormat="1" applyFont="1" applyFill="1" applyAlignment="1">
      <alignment/>
    </xf>
    <xf numFmtId="177" fontId="0" fillId="6" borderId="0" xfId="0" applyNumberFormat="1" applyFont="1" applyFill="1" applyAlignment="1">
      <alignment/>
    </xf>
    <xf numFmtId="0" fontId="19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6" borderId="0" xfId="0" applyFont="1" applyFill="1" applyAlignment="1">
      <alignment wrapText="1"/>
    </xf>
    <xf numFmtId="177" fontId="0" fillId="6" borderId="0" xfId="0" applyNumberFormat="1" applyFill="1" applyBorder="1" applyAlignment="1">
      <alignment/>
    </xf>
    <xf numFmtId="0" fontId="0" fillId="3" borderId="0" xfId="0" applyNumberFormat="1" applyFill="1" applyAlignment="1">
      <alignment horizontal="right"/>
    </xf>
    <xf numFmtId="0" fontId="0" fillId="3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/>
    </xf>
    <xf numFmtId="0" fontId="2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2" fillId="4" borderId="1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1" fillId="4" borderId="1" xfId="0" applyFont="1" applyFill="1" applyBorder="1" applyAlignment="1">
      <alignment wrapText="1"/>
    </xf>
    <xf numFmtId="2" fontId="0" fillId="5" borderId="0" xfId="0" applyNumberForma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 indent="2"/>
    </xf>
    <xf numFmtId="0" fontId="27" fillId="0" borderId="0" xfId="0" applyFont="1" applyAlignment="1">
      <alignment horizontal="left" indent="4"/>
    </xf>
    <xf numFmtId="0" fontId="26" fillId="0" borderId="0" xfId="0" applyFont="1" applyAlignment="1">
      <alignment horizontal="left" indent="4"/>
    </xf>
    <xf numFmtId="0" fontId="24" fillId="0" borderId="0" xfId="0" applyFont="1" applyAlignment="1">
      <alignment horizontal="left" wrapText="1" indent="4"/>
    </xf>
    <xf numFmtId="0" fontId="24" fillId="0" borderId="0" xfId="0" applyFont="1" applyAlignment="1">
      <alignment horizontal="left" wrapText="1" indent="8"/>
    </xf>
    <xf numFmtId="0" fontId="26" fillId="0" borderId="0" xfId="0" applyFont="1" applyAlignment="1">
      <alignment horizontal="left" wrapText="1" indent="4"/>
    </xf>
    <xf numFmtId="0" fontId="26" fillId="4" borderId="0" xfId="0" applyFont="1" applyFill="1" applyAlignment="1">
      <alignment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2" fillId="11" borderId="0" xfId="0" applyNumberFormat="1" applyFont="1" applyFill="1" applyAlignment="1">
      <alignment horizontal="center"/>
    </xf>
    <xf numFmtId="177" fontId="0" fillId="3" borderId="0" xfId="0" applyNumberFormat="1" applyFill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/>
    </xf>
    <xf numFmtId="2" fontId="0" fillId="0" borderId="0" xfId="0" applyNumberFormat="1" applyAlignment="1">
      <alignment/>
    </xf>
    <xf numFmtId="0" fontId="33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/>
    </xf>
    <xf numFmtId="2" fontId="24" fillId="0" borderId="0" xfId="19" applyNumberFormat="1" applyFont="1" applyFill="1" applyBorder="1" applyAlignment="1" applyProtection="1">
      <alignment horizontal="center" vertical="center" wrapText="1" shrinkToFit="1"/>
      <protection locked="0"/>
    </xf>
    <xf numFmtId="2" fontId="24" fillId="0" borderId="0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3" fillId="3" borderId="0" xfId="0" applyFont="1" applyFill="1" applyAlignment="1">
      <alignment/>
    </xf>
    <xf numFmtId="49" fontId="0" fillId="0" borderId="0" xfId="0" applyNumberFormat="1" applyAlignment="1">
      <alignment horizontal="right"/>
    </xf>
    <xf numFmtId="49" fontId="0" fillId="3" borderId="0" xfId="0" applyNumberFormat="1" applyFill="1" applyAlignment="1">
      <alignment horizontal="right"/>
    </xf>
    <xf numFmtId="49" fontId="13" fillId="0" borderId="0" xfId="0" applyNumberFormat="1" applyFont="1" applyAlignment="1">
      <alignment/>
    </xf>
    <xf numFmtId="0" fontId="11" fillId="5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2" fillId="0" borderId="0" xfId="0" applyFont="1" applyAlignment="1">
      <alignment horizontal="left" indent="3"/>
    </xf>
    <xf numFmtId="0" fontId="0" fillId="0" borderId="0" xfId="0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KP_LULUCF_Last_for discussion3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5"/>
          <c:y val="0.05775"/>
          <c:w val="0.93"/>
          <c:h val="0.873"/>
        </c:manualLayout>
      </c:layout>
      <c:lineChart>
        <c:grouping val="standard"/>
        <c:varyColors val="0"/>
        <c:ser>
          <c:idx val="0"/>
          <c:order val="0"/>
          <c:tx>
            <c:v>Sanasilva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SanasilvaData!$A$35:$A$57</c:f>
              <c:strCache/>
            </c:strRef>
          </c:cat>
          <c:val>
            <c:numRef>
              <c:f>SanasilvaData!$B$35:$B$57</c:f>
              <c:numCache/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dead wood (%)
(Basal Area)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5"/>
          <c:w val="0.87475"/>
          <c:h val="0.948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LinInterp!$E$8</c:f>
              <c:strCache>
                <c:ptCount val="1"/>
                <c:pt idx="0">
                  <c:v>dead wood stock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LinInterp!$H$9:$H$32</c:f>
              <c:strCache/>
            </c:strRef>
          </c:cat>
          <c:val>
            <c:numRef>
              <c:f>LinInterp!$I$9:$I$31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9780634"/>
        <c:axId val="20916843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LinInterp!$H$9:$H$31</c:f>
              <c:strCache/>
            </c:str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4033860"/>
        <c:axId val="16542693"/>
      </c:lineChart>
      <c:catAx>
        <c:axId val="978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0916843"/>
        <c:crosses val="autoZero"/>
        <c:auto val="1"/>
        <c:lblOffset val="100"/>
        <c:noMultiLvlLbl val="0"/>
      </c:catAx>
      <c:valAx>
        <c:axId val="2091684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(C m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780634"/>
        <c:crossesAt val="1"/>
        <c:crossBetween val="between"/>
        <c:dispUnits/>
      </c:valAx>
      <c:catAx>
        <c:axId val="54033860"/>
        <c:scaling>
          <c:orientation val="minMax"/>
        </c:scaling>
        <c:axPos val="b"/>
        <c:delete val="1"/>
        <c:majorTickMark val="in"/>
        <c:minorTickMark val="none"/>
        <c:tickLblPos val="nextTo"/>
        <c:crossAx val="16542693"/>
        <c:crosses val="autoZero"/>
        <c:auto val="1"/>
        <c:lblOffset val="100"/>
        <c:noMultiLvlLbl val="0"/>
      </c:catAx>
      <c:valAx>
        <c:axId val="16542693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4033860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7"/>
          <c:w val="0.90775"/>
          <c:h val="0.94"/>
        </c:manualLayout>
      </c:layout>
      <c:lineChart>
        <c:grouping val="standard"/>
        <c:varyColors val="0"/>
        <c:ser>
          <c:idx val="1"/>
          <c:order val="1"/>
          <c:tx>
            <c:strRef>
              <c:f>LinInterp!$E$8</c:f>
              <c:strCache>
                <c:ptCount val="1"/>
                <c:pt idx="0">
                  <c:v>dead wood stock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LinInterp!$E$9:$E$31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4666510"/>
        <c:axId val="64889727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7136632"/>
        <c:axId val="21576505"/>
      </c:line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4889727"/>
        <c:crosses val="autoZero"/>
        <c:auto val="1"/>
        <c:lblOffset val="100"/>
        <c:noMultiLvlLbl val="0"/>
      </c:catAx>
      <c:valAx>
        <c:axId val="64889727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dead wood stock (t C ha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666510"/>
        <c:crossesAt val="1"/>
        <c:crossBetween val="between"/>
        <c:dispUnits/>
      </c:valAx>
      <c:catAx>
        <c:axId val="47136632"/>
        <c:scaling>
          <c:orientation val="minMax"/>
        </c:scaling>
        <c:axPos val="b"/>
        <c:delete val="1"/>
        <c:majorTickMark val="in"/>
        <c:minorTickMark val="none"/>
        <c:tickLblPos val="nextTo"/>
        <c:crossAx val="21576505"/>
        <c:crosses val="autoZero"/>
        <c:auto val="1"/>
        <c:lblOffset val="100"/>
        <c:noMultiLvlLbl val="0"/>
      </c:catAx>
      <c:valAx>
        <c:axId val="21576505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36632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375"/>
          <c:y val="0.0785"/>
          <c:w val="0.26725"/>
          <c:h val="0.18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09"/>
          <c:h val="0.96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LinInterp!$E$8</c:f>
              <c:strCache>
                <c:ptCount val="1"/>
                <c:pt idx="0">
                  <c:v>dead wood stock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dead wood stock (3-year avg)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LinInterp!$D$9:$D$31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9970818"/>
        <c:axId val="2866451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LinInterp!$J$9:$J$31</c:f>
              <c:strCache/>
            </c:str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5798060"/>
        <c:axId val="30855949"/>
      </c:line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1"/>
        <c:lblOffset val="100"/>
        <c:noMultiLvlLbl val="0"/>
      </c:catAx>
      <c:valAx>
        <c:axId val="286645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Stock dead wood (C m</a:t>
                </a:r>
                <a:r>
                  <a:rPr lang="en-US" cap="none" sz="1175" b="1" i="0" u="none" baseline="3000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1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)  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970818"/>
        <c:crossesAt val="1"/>
        <c:crossBetween val="between"/>
        <c:dispUnits/>
        <c:majorUnit val="2000"/>
      </c:valAx>
      <c:catAx>
        <c:axId val="25798060"/>
        <c:scaling>
          <c:orientation val="minMax"/>
        </c:scaling>
        <c:axPos val="b"/>
        <c:delete val="1"/>
        <c:majorTickMark val="in"/>
        <c:minorTickMark val="none"/>
        <c:tickLblPos val="nextTo"/>
        <c:crossAx val="30855949"/>
        <c:crosses val="autoZero"/>
        <c:auto val="1"/>
        <c:lblOffset val="100"/>
        <c:noMultiLvlLbl val="0"/>
      </c:catAx>
      <c:valAx>
        <c:axId val="30855949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798060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625"/>
          <c:y val="0.07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Dead wood weighted with Sanasvila Basal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35"/>
          <c:w val="0.93475"/>
          <c:h val="0.86325"/>
        </c:manualLayout>
      </c:layout>
      <c:lineChart>
        <c:grouping val="standard"/>
        <c:varyColors val="0"/>
        <c:ser>
          <c:idx val="1"/>
          <c:order val="0"/>
          <c:tx>
            <c:v>yearly values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'GR_dead wood stock'!$A$1:$W$1</c:f>
              <c:strCache/>
            </c:strRef>
          </c:cat>
          <c:val>
            <c:numRef>
              <c:f>'GR_dead wood stock'!$A$2:$W$2</c:f>
              <c:numCache/>
            </c:numRef>
          </c:val>
          <c:smooth val="0"/>
        </c:ser>
        <c:ser>
          <c:idx val="2"/>
          <c:order val="1"/>
          <c:tx>
            <c:v>3-year average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'GR_dead wood stock'!$A$1:$W$1</c:f>
              <c:strCache/>
            </c:strRef>
          </c:cat>
          <c:val>
            <c:numRef>
              <c:f>'GR_dead wood stock'!$A$3:$W$3</c:f>
              <c:numCache/>
            </c:numRef>
          </c:val>
          <c:smooth val="0"/>
        </c:ser>
        <c:marker val="1"/>
        <c:axId val="9268086"/>
        <c:axId val="16303911"/>
      </c:lineChart>
      <c:catAx>
        <c:axId val="926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auto val="1"/>
        <c:lblOffset val="100"/>
        <c:noMultiLvlLbl val="0"/>
      </c:catAx>
      <c:valAx>
        <c:axId val="16303911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Stock (t C/ha)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68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25"/>
          <c:y val="0.15275"/>
          <c:w val="0.217"/>
          <c:h val="0.159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Totholz gewichtet Sanasilva Basalfläche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9"/>
          <c:w val="0.92725"/>
          <c:h val="0.8715"/>
        </c:manualLayout>
      </c:layout>
      <c:lineChart>
        <c:grouping val="standard"/>
        <c:varyColors val="0"/>
        <c:ser>
          <c:idx val="1"/>
          <c:order val="0"/>
          <c:tx>
            <c:v>jährliche Werte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'GR_dead wood stock'!$A$1:$W$1</c:f>
              <c:strCache/>
            </c:strRef>
          </c:cat>
          <c:val>
            <c:numRef>
              <c:f>'GR_dead wood stock'!$A$2:$W$2</c:f>
              <c:numCache/>
            </c:numRef>
          </c:val>
          <c:smooth val="0"/>
        </c:ser>
        <c:ser>
          <c:idx val="2"/>
          <c:order val="1"/>
          <c:tx>
            <c:v>3-jahres Mittel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'GR_dead wood stock'!$A$1:$W$1</c:f>
              <c:strCache/>
            </c:strRef>
          </c:cat>
          <c:val>
            <c:numRef>
              <c:f>'GR_dead wood stock'!$A$3:$W$3</c:f>
              <c:numCache/>
            </c:numRef>
          </c:val>
          <c:smooth val="0"/>
        </c:ser>
        <c:marker val="1"/>
        <c:axId val="12517472"/>
        <c:axId val="45548385"/>
      </c:lineChart>
      <c:catAx>
        <c:axId val="125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548385"/>
        <c:crosses val="autoZero"/>
        <c:auto val="1"/>
        <c:lblOffset val="100"/>
        <c:noMultiLvlLbl val="0"/>
      </c:catAx>
      <c:valAx>
        <c:axId val="4554838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Vorrat (t C/ha)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51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5575"/>
          <c:w val="0.25475"/>
          <c:h val="0.1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Verhältnis Basalfläche - Vorrat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45"/>
          <c:w val="0.91625"/>
          <c:h val="0.8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LinInterp!$B$9:$B$32</c:f>
              <c:numCache/>
            </c:numRef>
          </c:xVal>
          <c:yVal>
            <c:numRef>
              <c:f>LinInterp!$C$9:$C$32</c:f>
              <c:numCache/>
            </c:numRef>
          </c:yVal>
          <c:smooth val="0"/>
        </c:ser>
        <c:axId val="15471140"/>
        <c:axId val="5022533"/>
      </c:scatterChart>
      <c:valAx>
        <c:axId val="1547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Basafläche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crossBetween val="midCat"/>
        <c:dispUnits/>
      </c:valAx>
      <c:valAx>
        <c:axId val="502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Vorrat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475"/>
          <c:y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375"/>
          <c:w val="0.91"/>
          <c:h val="0.9472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LinInterp!$C$8</c:f>
              <c:strCache>
                <c:ptCount val="1"/>
                <c:pt idx="0">
                  <c:v>Carbon stock of dead wood (m3)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LinInterp!$C$9:$C$32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45202798"/>
        <c:axId val="4171999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LinInterp!$B$9:$B$32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37547992"/>
        <c:axId val="238760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Dead wood stock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1"/>
        <c:crossBetween val="between"/>
        <c:dispUnits/>
      </c:valAx>
      <c:catAx>
        <c:axId val="37547992"/>
        <c:scaling>
          <c:orientation val="minMax"/>
        </c:scaling>
        <c:axPos val="b"/>
        <c:delete val="1"/>
        <c:majorTickMark val="in"/>
        <c:minorTickMark val="none"/>
        <c:tickLblPos val="nextTo"/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share dead wood (%)
(Basal Area)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47992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25"/>
          <c:y val="0.0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425"/>
          <c:w val="0.94675"/>
          <c:h val="0.9465"/>
        </c:manualLayout>
      </c:layout>
      <c:lineChart>
        <c:grouping val="standard"/>
        <c:varyColors val="0"/>
        <c:ser>
          <c:idx val="1"/>
          <c:order val="1"/>
          <c:tx>
            <c:v>gewichtet sanasilva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LinInterp!$A$9:$A$32</c:f>
              <c:numCache/>
            </c:numRef>
          </c:cat>
          <c:val>
            <c:numRef>
              <c:f>LinInterp!$C$9:$C$32</c:f>
              <c:numCache/>
            </c:numRef>
          </c:val>
          <c:smooth val="0"/>
        </c:ser>
        <c:marker val="1"/>
        <c:axId val="21488482"/>
        <c:axId val="59178611"/>
      </c:lineChart>
      <c:lineChart>
        <c:grouping val="standard"/>
        <c:varyColors val="0"/>
        <c:ser>
          <c:idx val="0"/>
          <c:order val="0"/>
          <c:tx>
            <c:v>lineare Veränderung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LinInterp!$A$9:$A$32</c:f>
              <c:numCache/>
            </c:numRef>
          </c:cat>
          <c:val>
            <c:numRef>
              <c:f>LinInterp!$B$37:$B$60</c:f>
              <c:numCache/>
            </c:numRef>
          </c:val>
          <c:smooth val="0"/>
        </c:ser>
        <c:marker val="1"/>
        <c:axId val="62845452"/>
        <c:axId val="28738157"/>
      </c:line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Vorrat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At val="1"/>
        <c:crossBetween val="between"/>
        <c:dispUnits/>
      </c:valAx>
      <c:catAx>
        <c:axId val="62845452"/>
        <c:scaling>
          <c:orientation val="minMax"/>
        </c:scaling>
        <c:axPos val="b"/>
        <c:delete val="1"/>
        <c:majorTickMark val="in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  <c:max val="20"/>
        </c:scaling>
        <c:axPos val="l"/>
        <c:delete val="1"/>
        <c:majorTickMark val="in"/>
        <c:minorTickMark val="none"/>
        <c:tickLblPos val="nextTo"/>
        <c:crossAx val="62845452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1575"/>
          <c:y val="0.1065"/>
          <c:w val="0.209"/>
          <c:h val="0.14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55"/>
          <c:w val="0.90775"/>
          <c:h val="0.943"/>
        </c:manualLayout>
      </c:layout>
      <c:lineChart>
        <c:grouping val="standard"/>
        <c:varyColors val="0"/>
        <c:ser>
          <c:idx val="1"/>
          <c:order val="1"/>
          <c:tx>
            <c:strRef>
              <c:f>LinInterp!$E$8</c:f>
              <c:strCache>
                <c:ptCount val="1"/>
                <c:pt idx="0">
                  <c:v>dead wood stock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LinInterp!$H$9:$H$31</c:f>
              <c:strCache/>
            </c:strRef>
          </c:cat>
          <c:val>
            <c:numRef>
              <c:f>LinInterp!$E$9:$E$31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(3-year avg)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Ref>
              <c:f>LinInterp!$F$9:$F$31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7316822"/>
        <c:axId val="46089351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2150976"/>
        <c:axId val="4224992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9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316822"/>
        <c:crossesAt val="1"/>
        <c:crossBetween val="between"/>
        <c:dispUnits/>
      </c:valAx>
      <c:catAx>
        <c:axId val="12150976"/>
        <c:scaling>
          <c:orientation val="minMax"/>
        </c:scaling>
        <c:axPos val="b"/>
        <c:delete val="1"/>
        <c:majorTickMark val="in"/>
        <c:minorTickMark val="none"/>
        <c:tickLblPos val="nextTo"/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50976"/>
        <c:crosses val="max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94"/>
          <c:y val="0.08875"/>
          <c:w val="0.2675"/>
          <c:h val="0.17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3"/>
          <c:w val="0.8645"/>
          <c:h val="0.953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LinInterp!$E$8</c:f>
              <c:strCache>
                <c:ptCount val="1"/>
                <c:pt idx="0">
                  <c:v>dead wood stock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LinInterp!$H$9:$H$32</c:f>
              <c:strCache/>
            </c:strRef>
          </c:cat>
          <c:val>
            <c:numRef>
              <c:f>LinInterp!$G$9:$G$31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4704970"/>
        <c:axId val="66800411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4332788"/>
        <c:axId val="4212418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800411"/>
        <c:crosses val="autoZero"/>
        <c:auto val="1"/>
        <c:lblOffset val="100"/>
        <c:noMultiLvlLbl val="0"/>
      </c:catAx>
      <c:valAx>
        <c:axId val="6680041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04970"/>
        <c:crossesAt val="1"/>
        <c:crossBetween val="between"/>
        <c:dispUnits/>
      </c:valAx>
      <c:catAx>
        <c:axId val="64332788"/>
        <c:scaling>
          <c:orientation val="minMax"/>
        </c:scaling>
        <c:axPos val="b"/>
        <c:delete val="1"/>
        <c:majorTickMark val="in"/>
        <c:minorTickMark val="none"/>
        <c:tickLblPos val="nextTo"/>
        <c:crossAx val="42124181"/>
        <c:crosses val="autoZero"/>
        <c:auto val="1"/>
        <c:lblOffset val="100"/>
        <c:noMultiLvlLbl val="0"/>
      </c:catAx>
      <c:valAx>
        <c:axId val="42124181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32788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325"/>
          <c:w val="0.863"/>
          <c:h val="0.9537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LinInterp!$E$8</c:f>
              <c:strCache>
                <c:ptCount val="1"/>
                <c:pt idx="0">
                  <c:v>dead wood stock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LinInterp!$H$9:$H$31</c:f>
              <c:strCache/>
            </c:strRef>
          </c:cat>
          <c:val>
            <c:numRef>
              <c:f>LinInterp!$G$9:$G$31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LinInterp!$H$9:$H$31</c:f>
              <c:strCache/>
            </c:strRef>
          </c:cat>
          <c:val>
            <c:numRef>
              <c:f>LinInterp!$E$9:$E$31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3573310"/>
        <c:axId val="56615471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LinInterp!$A$9:$A$31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9777192"/>
        <c:axId val="22450409"/>
      </c:line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15471"/>
        <c:crosses val="autoZero"/>
        <c:auto val="1"/>
        <c:lblOffset val="100"/>
        <c:noMultiLvlLbl val="0"/>
      </c:catAx>
      <c:valAx>
        <c:axId val="5661547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(t C ha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73310"/>
        <c:crossesAt val="1"/>
        <c:crossBetween val="between"/>
        <c:dispUnits/>
      </c:valAx>
      <c:catAx>
        <c:axId val="39777192"/>
        <c:scaling>
          <c:orientation val="minMax"/>
        </c:scaling>
        <c:axPos val="b"/>
        <c:delete val="1"/>
        <c:majorTickMark val="in"/>
        <c:minorTickMark val="none"/>
        <c:tickLblPos val="nextTo"/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77192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625"/>
          <c:w val="0.87375"/>
          <c:h val="0.94725"/>
        </c:manualLayout>
      </c:layout>
      <c:lineChart>
        <c:grouping val="standard"/>
        <c:varyColors val="0"/>
        <c:ser>
          <c:idx val="1"/>
          <c:order val="1"/>
          <c:tx>
            <c:strRef>
              <c:f>LinInterp!$E$8</c:f>
              <c:strCache>
                <c:ptCount val="1"/>
                <c:pt idx="0">
                  <c:v>dead wood stock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LinInterp!$H$9:$H$32</c:f>
              <c:strCache/>
            </c:strRef>
          </c:cat>
          <c:val>
            <c:numRef>
              <c:f>LinInterp!$I$9:$I$31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LinInterp!$C$9:$C$31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dead wood lin. Zunahme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LinInterp!$B$37:$B$59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727090"/>
        <c:axId val="6543811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LinInterp!$H$9:$H$31</c:f>
              <c:strCache/>
            </c:str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8894300"/>
        <c:axId val="60286653"/>
      </c:lineChart>
      <c:catAx>
        <c:axId val="72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(C m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27090"/>
        <c:crossesAt val="1"/>
        <c:crossBetween val="between"/>
        <c:dispUnits/>
      </c:valAx>
      <c:catAx>
        <c:axId val="58894300"/>
        <c:scaling>
          <c:orientation val="minMax"/>
        </c:scaling>
        <c:axPos val="b"/>
        <c:delete val="1"/>
        <c:majorTickMark val="in"/>
        <c:minorTickMark val="none"/>
        <c:tickLblPos val="nextTo"/>
        <c:crossAx val="60286653"/>
        <c:crosses val="autoZero"/>
        <c:auto val="1"/>
        <c:lblOffset val="100"/>
        <c:noMultiLvlLbl val="0"/>
      </c:catAx>
      <c:valAx>
        <c:axId val="60286653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8894300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475"/>
          <c:w val="0.87475"/>
          <c:h val="0.949"/>
        </c:manualLayout>
      </c:layout>
      <c:lineChart>
        <c:grouping val="standard"/>
        <c:varyColors val="0"/>
        <c:ser>
          <c:idx val="1"/>
          <c:order val="1"/>
          <c:tx>
            <c:strRef>
              <c:f>LinInterp!$E$8</c:f>
              <c:strCache>
                <c:ptCount val="1"/>
                <c:pt idx="0">
                  <c:v>dead wood stock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LinInterp!$H$9:$H$32</c:f>
              <c:strCache/>
            </c:strRef>
          </c:cat>
          <c:val>
            <c:numRef>
              <c:f>LinInterp!$I$9:$I$31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dead wood stock lin. interpol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LinInterp!$C$9:$C$31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708966"/>
        <c:axId val="51380695"/>
      </c:lineChart>
      <c:lineChart>
        <c:grouping val="standard"/>
        <c:varyColors val="0"/>
        <c:ser>
          <c:idx val="0"/>
          <c:order val="0"/>
          <c:tx>
            <c:strRef>
              <c:f>LinInterp!$B$8</c:f>
              <c:strCache>
                <c:ptCount val="1"/>
                <c:pt idx="0">
                  <c:v>basal area dead wood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LinInterp!$H$9:$H$31</c:f>
              <c:strCache/>
            </c:strRef>
          </c:cat>
          <c:val>
            <c:numRef>
              <c:f>LinInterp!$B$9:$B$31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9773072"/>
        <c:axId val="1086737"/>
      </c:line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Stock dead wood (C m</a:t>
                </a:r>
                <a:r>
                  <a:rPr lang="en-US" cap="none" sz="1600" b="1" i="0" u="none" baseline="3000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6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)  </a:t>
                </a:r>
                <a:r>
                  <a:rPr lang="en-US" cap="none" sz="17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   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08966"/>
        <c:crossesAt val="1"/>
        <c:crossBetween val="between"/>
        <c:dispUnits/>
      </c:valAx>
      <c:catAx>
        <c:axId val="59773072"/>
        <c:scaling>
          <c:orientation val="minMax"/>
        </c:scaling>
        <c:axPos val="b"/>
        <c:delete val="1"/>
        <c:majorTickMark val="in"/>
        <c:minorTickMark val="none"/>
        <c:tickLblPos val="nextTo"/>
        <c:crossAx val="1086737"/>
        <c:crosses val="autoZero"/>
        <c:auto val="1"/>
        <c:lblOffset val="100"/>
        <c:noMultiLvlLbl val="0"/>
      </c:catAx>
      <c:valAx>
        <c:axId val="1086737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share basal area (%)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773072"/>
        <c:crosses val="max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34</xdr:row>
      <xdr:rowOff>0</xdr:rowOff>
    </xdr:from>
    <xdr:to>
      <xdr:col>7</xdr:col>
      <xdr:colOff>542925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3505200" y="5667375"/>
        <a:ext cx="831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</xdr:row>
      <xdr:rowOff>57150</xdr:rowOff>
    </xdr:from>
    <xdr:to>
      <xdr:col>19</xdr:col>
      <xdr:colOff>228600</xdr:colOff>
      <xdr:row>17</xdr:row>
      <xdr:rowOff>66675</xdr:rowOff>
    </xdr:to>
    <xdr:graphicFrame>
      <xdr:nvGraphicFramePr>
        <xdr:cNvPr id="1" name="Chart 2"/>
        <xdr:cNvGraphicFramePr/>
      </xdr:nvGraphicFramePr>
      <xdr:xfrm>
        <a:off x="10525125" y="219075"/>
        <a:ext cx="5572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390525</xdr:colOff>
      <xdr:row>7</xdr:row>
      <xdr:rowOff>152400</xdr:rowOff>
    </xdr:from>
    <xdr:to>
      <xdr:col>26</xdr:col>
      <xdr:colOff>190500</xdr:colOff>
      <xdr:row>26</xdr:row>
      <xdr:rowOff>142875</xdr:rowOff>
    </xdr:to>
    <xdr:graphicFrame>
      <xdr:nvGraphicFramePr>
        <xdr:cNvPr id="2" name="Chart 3"/>
        <xdr:cNvGraphicFramePr/>
      </xdr:nvGraphicFramePr>
      <xdr:xfrm>
        <a:off x="12601575" y="1285875"/>
        <a:ext cx="7724775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95250</xdr:colOff>
      <xdr:row>36</xdr:row>
      <xdr:rowOff>9525</xdr:rowOff>
    </xdr:from>
    <xdr:to>
      <xdr:col>16</xdr:col>
      <xdr:colOff>381000</xdr:colOff>
      <xdr:row>58</xdr:row>
      <xdr:rowOff>114300</xdr:rowOff>
    </xdr:to>
    <xdr:graphicFrame>
      <xdr:nvGraphicFramePr>
        <xdr:cNvPr id="3" name="Chart 5"/>
        <xdr:cNvGraphicFramePr/>
      </xdr:nvGraphicFramePr>
      <xdr:xfrm>
        <a:off x="4533900" y="6667500"/>
        <a:ext cx="988695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485775</xdr:colOff>
      <xdr:row>24</xdr:row>
      <xdr:rowOff>76200</xdr:rowOff>
    </xdr:from>
    <xdr:to>
      <xdr:col>40</xdr:col>
      <xdr:colOff>47625</xdr:colOff>
      <xdr:row>44</xdr:row>
      <xdr:rowOff>66675</xdr:rowOff>
    </xdr:to>
    <xdr:graphicFrame>
      <xdr:nvGraphicFramePr>
        <xdr:cNvPr id="4" name="Chart 7"/>
        <xdr:cNvGraphicFramePr/>
      </xdr:nvGraphicFramePr>
      <xdr:xfrm>
        <a:off x="20621625" y="4610100"/>
        <a:ext cx="809625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504825</xdr:colOff>
      <xdr:row>0</xdr:row>
      <xdr:rowOff>28575</xdr:rowOff>
    </xdr:from>
    <xdr:to>
      <xdr:col>40</xdr:col>
      <xdr:colOff>76200</xdr:colOff>
      <xdr:row>21</xdr:row>
      <xdr:rowOff>133350</xdr:rowOff>
    </xdr:to>
    <xdr:graphicFrame>
      <xdr:nvGraphicFramePr>
        <xdr:cNvPr id="5" name="Chart 8"/>
        <xdr:cNvGraphicFramePr/>
      </xdr:nvGraphicFramePr>
      <xdr:xfrm>
        <a:off x="20640675" y="28575"/>
        <a:ext cx="8105775" cy="4152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0</xdr:row>
      <xdr:rowOff>0</xdr:rowOff>
    </xdr:from>
    <xdr:to>
      <xdr:col>54</xdr:col>
      <xdr:colOff>190500</xdr:colOff>
      <xdr:row>21</xdr:row>
      <xdr:rowOff>114300</xdr:rowOff>
    </xdr:to>
    <xdr:graphicFrame>
      <xdr:nvGraphicFramePr>
        <xdr:cNvPr id="6" name="Chart 11"/>
        <xdr:cNvGraphicFramePr/>
      </xdr:nvGraphicFramePr>
      <xdr:xfrm>
        <a:off x="29279850" y="0"/>
        <a:ext cx="8115300" cy="4162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118</xdr:row>
      <xdr:rowOff>19050</xdr:rowOff>
    </xdr:from>
    <xdr:to>
      <xdr:col>7</xdr:col>
      <xdr:colOff>419100</xdr:colOff>
      <xdr:row>140</xdr:row>
      <xdr:rowOff>152400</xdr:rowOff>
    </xdr:to>
    <xdr:graphicFrame>
      <xdr:nvGraphicFramePr>
        <xdr:cNvPr id="7" name="Chart 13"/>
        <xdr:cNvGraphicFramePr/>
      </xdr:nvGraphicFramePr>
      <xdr:xfrm>
        <a:off x="57150" y="19954875"/>
        <a:ext cx="8915400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92</xdr:row>
      <xdr:rowOff>76200</xdr:rowOff>
    </xdr:from>
    <xdr:to>
      <xdr:col>7</xdr:col>
      <xdr:colOff>371475</xdr:colOff>
      <xdr:row>115</xdr:row>
      <xdr:rowOff>57150</xdr:rowOff>
    </xdr:to>
    <xdr:graphicFrame>
      <xdr:nvGraphicFramePr>
        <xdr:cNvPr id="8" name="Chart 16"/>
        <xdr:cNvGraphicFramePr/>
      </xdr:nvGraphicFramePr>
      <xdr:xfrm>
        <a:off x="0" y="15801975"/>
        <a:ext cx="8924925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371475</xdr:colOff>
      <xdr:row>88</xdr:row>
      <xdr:rowOff>142875</xdr:rowOff>
    </xdr:to>
    <xdr:graphicFrame>
      <xdr:nvGraphicFramePr>
        <xdr:cNvPr id="9" name="Chart 17"/>
        <xdr:cNvGraphicFramePr/>
      </xdr:nvGraphicFramePr>
      <xdr:xfrm>
        <a:off x="0" y="11515725"/>
        <a:ext cx="892492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457200</xdr:colOff>
      <xdr:row>46</xdr:row>
      <xdr:rowOff>0</xdr:rowOff>
    </xdr:from>
    <xdr:to>
      <xdr:col>40</xdr:col>
      <xdr:colOff>28575</xdr:colOff>
      <xdr:row>66</xdr:row>
      <xdr:rowOff>0</xdr:rowOff>
    </xdr:to>
    <xdr:graphicFrame>
      <xdr:nvGraphicFramePr>
        <xdr:cNvPr id="10" name="Chart 18"/>
        <xdr:cNvGraphicFramePr/>
      </xdr:nvGraphicFramePr>
      <xdr:xfrm>
        <a:off x="20593050" y="8277225"/>
        <a:ext cx="8105775" cy="3238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180975</xdr:colOff>
      <xdr:row>119</xdr:row>
      <xdr:rowOff>9525</xdr:rowOff>
    </xdr:from>
    <xdr:to>
      <xdr:col>20</xdr:col>
      <xdr:colOff>76200</xdr:colOff>
      <xdr:row>137</xdr:row>
      <xdr:rowOff>114300</xdr:rowOff>
    </xdr:to>
    <xdr:graphicFrame>
      <xdr:nvGraphicFramePr>
        <xdr:cNvPr id="11" name="Chart 19"/>
        <xdr:cNvGraphicFramePr/>
      </xdr:nvGraphicFramePr>
      <xdr:xfrm>
        <a:off x="9344025" y="20107275"/>
        <a:ext cx="7210425" cy="3019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11</xdr:col>
      <xdr:colOff>85725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0" y="762000"/>
        <a:ext cx="84677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514350</xdr:colOff>
      <xdr:row>4</xdr:row>
      <xdr:rowOff>133350</xdr:rowOff>
    </xdr:from>
    <xdr:to>
      <xdr:col>21</xdr:col>
      <xdr:colOff>123825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8896350" y="781050"/>
        <a:ext cx="72294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63.28125" style="0" bestFit="1" customWidth="1"/>
  </cols>
  <sheetData>
    <row r="1" s="3" customFormat="1" ht="12.75">
      <c r="A1" s="59" t="s">
        <v>52</v>
      </c>
    </row>
    <row r="2" ht="12.75">
      <c r="A2" s="101" t="s">
        <v>95</v>
      </c>
    </row>
    <row r="3" ht="12.75">
      <c r="A3" s="29" t="s">
        <v>92</v>
      </c>
    </row>
    <row r="4" ht="12.75">
      <c r="A4" s="101" t="s">
        <v>96</v>
      </c>
    </row>
    <row r="5" ht="12.75">
      <c r="A5" s="29" t="s">
        <v>93</v>
      </c>
    </row>
    <row r="6" ht="12.75">
      <c r="A6" s="101" t="s">
        <v>99</v>
      </c>
    </row>
    <row r="9" spans="1:2" s="59" customFormat="1" ht="12.75">
      <c r="A9" s="59" t="s">
        <v>49</v>
      </c>
      <c r="B9" s="59" t="s">
        <v>50</v>
      </c>
    </row>
    <row r="10" spans="1:2" ht="12.75">
      <c r="A10" t="s">
        <v>97</v>
      </c>
      <c r="B10" t="s">
        <v>51</v>
      </c>
    </row>
    <row r="11" spans="1:2" ht="12.75">
      <c r="A11" t="s">
        <v>98</v>
      </c>
      <c r="B11" t="s">
        <v>75</v>
      </c>
    </row>
    <row r="12" spans="1:2" ht="12.75">
      <c r="A12" t="s">
        <v>53</v>
      </c>
      <c r="B12" t="s">
        <v>74</v>
      </c>
    </row>
    <row r="13" spans="1:2" ht="12.75">
      <c r="A13" t="s">
        <v>73</v>
      </c>
      <c r="B13" t="s">
        <v>76</v>
      </c>
    </row>
    <row r="14" spans="1:2" ht="12.75">
      <c r="A14" t="s">
        <v>78</v>
      </c>
      <c r="B14" t="s">
        <v>77</v>
      </c>
    </row>
    <row r="17" ht="11.25" customHeight="1"/>
    <row r="18" ht="12.75">
      <c r="A18" s="100"/>
    </row>
    <row r="19" ht="12.75">
      <c r="A19" s="101"/>
    </row>
    <row r="20" ht="12.75">
      <c r="A20" s="101"/>
    </row>
    <row r="29" ht="12.75">
      <c r="A29" s="101"/>
    </row>
    <row r="30" ht="12.75">
      <c r="A30" s="10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7" sqref="B17"/>
    </sheetView>
  </sheetViews>
  <sheetFormatPr defaultColWidth="11.421875" defaultRowHeight="12.75"/>
  <cols>
    <col min="1" max="1" width="110.8515625" style="0" customWidth="1"/>
    <col min="2" max="2" width="19.7109375" style="78" customWidth="1"/>
  </cols>
  <sheetData>
    <row r="1" ht="18">
      <c r="A1" s="70" t="s">
        <v>54</v>
      </c>
    </row>
    <row r="3" spans="1:2" ht="15.75">
      <c r="A3" s="77" t="s">
        <v>55</v>
      </c>
      <c r="B3" s="79" t="s">
        <v>31</v>
      </c>
    </row>
    <row r="4" spans="1:2" ht="15.75">
      <c r="A4" s="74" t="s">
        <v>56</v>
      </c>
      <c r="B4" s="80">
        <f>SanasilvaData!E30</f>
        <v>37.6826336060105</v>
      </c>
    </row>
    <row r="5" ht="15.75">
      <c r="A5" s="71"/>
    </row>
    <row r="6" ht="15.75">
      <c r="A6" s="73" t="s">
        <v>57</v>
      </c>
    </row>
    <row r="7" spans="1:2" ht="63">
      <c r="A7" s="75" t="s">
        <v>61</v>
      </c>
      <c r="B7" s="81">
        <v>0.12</v>
      </c>
    </row>
    <row r="8" ht="15.75">
      <c r="A8" s="71"/>
    </row>
    <row r="9" spans="1:2" ht="39" customHeight="1">
      <c r="A9" s="76" t="s">
        <v>58</v>
      </c>
      <c r="B9" s="78" t="s">
        <v>30</v>
      </c>
    </row>
    <row r="10" ht="15.75">
      <c r="A10" s="71"/>
    </row>
    <row r="11" ht="18.75">
      <c r="A11" s="72" t="s">
        <v>59</v>
      </c>
    </row>
    <row r="12" ht="18.75">
      <c r="A12" s="72" t="s">
        <v>60</v>
      </c>
    </row>
    <row r="14" spans="1:2" ht="15.75">
      <c r="A14" s="76" t="s">
        <v>94</v>
      </c>
      <c r="B14" s="81">
        <v>0.3</v>
      </c>
    </row>
    <row r="16" ht="12.75">
      <c r="B16" s="82">
        <f>SQRT(37.7^2+12^2+30^2)</f>
        <v>49.65168677900077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92"/>
  <sheetViews>
    <sheetView workbookViewId="0" topLeftCell="A1">
      <selection activeCell="C58" sqref="C58"/>
    </sheetView>
  </sheetViews>
  <sheetFormatPr defaultColWidth="11.421875" defaultRowHeight="12.75"/>
  <cols>
    <col min="1" max="1" width="19.421875" style="0" customWidth="1"/>
    <col min="2" max="2" width="21.8515625" style="0" customWidth="1"/>
    <col min="3" max="3" width="31.57421875" style="0" customWidth="1"/>
    <col min="4" max="4" width="21.00390625" style="0" customWidth="1"/>
    <col min="5" max="5" width="33.421875" style="0" customWidth="1"/>
    <col min="6" max="6" width="22.140625" style="0" customWidth="1"/>
    <col min="7" max="7" width="19.7109375" style="0" customWidth="1"/>
  </cols>
  <sheetData>
    <row r="1" s="3" customFormat="1" ht="12.75">
      <c r="A1" s="2" t="s">
        <v>62</v>
      </c>
    </row>
    <row r="2" ht="12.75">
      <c r="A2" t="s">
        <v>63</v>
      </c>
    </row>
    <row r="3" ht="12.75">
      <c r="A3" t="s">
        <v>69</v>
      </c>
    </row>
    <row r="4" ht="12.75">
      <c r="A4" t="s">
        <v>70</v>
      </c>
    </row>
    <row r="6" spans="1:6" ht="12.75">
      <c r="A6" t="s">
        <v>65</v>
      </c>
      <c r="B6" t="s">
        <v>64</v>
      </c>
      <c r="C6" t="s">
        <v>67</v>
      </c>
      <c r="D6" t="s">
        <v>66</v>
      </c>
      <c r="F6" t="s">
        <v>66</v>
      </c>
    </row>
    <row r="7" spans="1:4" ht="12.75">
      <c r="A7">
        <v>1985</v>
      </c>
      <c r="B7">
        <v>678</v>
      </c>
      <c r="C7">
        <v>2.1</v>
      </c>
      <c r="D7">
        <v>0.5</v>
      </c>
    </row>
    <row r="8" spans="1:4" ht="12.75">
      <c r="A8">
        <v>86</v>
      </c>
      <c r="B8">
        <v>682</v>
      </c>
      <c r="C8">
        <v>1.5</v>
      </c>
      <c r="D8">
        <v>0.4</v>
      </c>
    </row>
    <row r="9" spans="1:4" ht="12.75">
      <c r="A9">
        <f aca="true" t="shared" si="0" ref="A9:A24">A8+1</f>
        <v>87</v>
      </c>
      <c r="B9">
        <v>679</v>
      </c>
      <c r="C9">
        <v>1.9</v>
      </c>
      <c r="D9">
        <v>0.5</v>
      </c>
    </row>
    <row r="10" spans="1:4" ht="12.75">
      <c r="A10">
        <f t="shared" si="0"/>
        <v>88</v>
      </c>
      <c r="B10">
        <v>682</v>
      </c>
      <c r="C10">
        <v>1.8</v>
      </c>
      <c r="D10">
        <v>0.5</v>
      </c>
    </row>
    <row r="11" spans="1:4" ht="12.75">
      <c r="A11">
        <f t="shared" si="0"/>
        <v>89</v>
      </c>
      <c r="B11">
        <v>684</v>
      </c>
      <c r="C11">
        <v>2.3</v>
      </c>
      <c r="D11">
        <v>0.5</v>
      </c>
    </row>
    <row r="12" spans="1:5" ht="12.75">
      <c r="A12">
        <f t="shared" si="0"/>
        <v>90</v>
      </c>
      <c r="B12">
        <v>777</v>
      </c>
      <c r="C12">
        <v>2.6</v>
      </c>
      <c r="D12">
        <v>0.6</v>
      </c>
      <c r="E12" s="69" t="s">
        <v>68</v>
      </c>
    </row>
    <row r="13" spans="1:5" ht="12.75">
      <c r="A13">
        <f t="shared" si="0"/>
        <v>91</v>
      </c>
      <c r="B13">
        <v>680</v>
      </c>
      <c r="C13">
        <v>2.44</v>
      </c>
      <c r="D13">
        <v>0.5</v>
      </c>
      <c r="E13" s="68">
        <f aca="true" t="shared" si="1" ref="E13:E29">D13/C13*100</f>
        <v>20.491803278688526</v>
      </c>
    </row>
    <row r="14" spans="1:5" ht="12.75">
      <c r="A14">
        <f t="shared" si="0"/>
        <v>92</v>
      </c>
      <c r="B14">
        <v>678</v>
      </c>
      <c r="C14">
        <v>2.39</v>
      </c>
      <c r="D14">
        <v>0.5</v>
      </c>
      <c r="E14" s="68">
        <f t="shared" si="1"/>
        <v>20.920502092050206</v>
      </c>
    </row>
    <row r="15" spans="1:5" ht="12.75">
      <c r="A15">
        <f t="shared" si="0"/>
        <v>93</v>
      </c>
      <c r="B15">
        <v>44</v>
      </c>
      <c r="C15">
        <v>3.2</v>
      </c>
      <c r="D15">
        <v>2</v>
      </c>
      <c r="E15" s="68">
        <f t="shared" si="1"/>
        <v>62.5</v>
      </c>
    </row>
    <row r="16" spans="1:5" ht="12.75">
      <c r="A16">
        <f t="shared" si="0"/>
        <v>94</v>
      </c>
      <c r="B16">
        <v>44</v>
      </c>
      <c r="C16">
        <v>3.9</v>
      </c>
      <c r="D16">
        <v>2.2</v>
      </c>
      <c r="E16" s="68">
        <f t="shared" si="1"/>
        <v>56.41025641025642</v>
      </c>
    </row>
    <row r="17" spans="1:5" ht="12.75">
      <c r="A17">
        <f t="shared" si="0"/>
        <v>95</v>
      </c>
      <c r="B17">
        <v>46</v>
      </c>
      <c r="C17">
        <v>4.1</v>
      </c>
      <c r="D17">
        <v>2</v>
      </c>
      <c r="E17" s="68">
        <f t="shared" si="1"/>
        <v>48.78048780487806</v>
      </c>
    </row>
    <row r="18" spans="1:5" ht="12.75">
      <c r="A18">
        <f t="shared" si="0"/>
        <v>96</v>
      </c>
      <c r="B18">
        <v>48</v>
      </c>
      <c r="C18">
        <v>4.7</v>
      </c>
      <c r="D18">
        <v>2</v>
      </c>
      <c r="E18" s="68">
        <f t="shared" si="1"/>
        <v>42.5531914893617</v>
      </c>
    </row>
    <row r="19" spans="1:5" ht="12.75">
      <c r="A19">
        <f t="shared" si="0"/>
        <v>97</v>
      </c>
      <c r="B19">
        <v>48</v>
      </c>
      <c r="C19">
        <v>4.3</v>
      </c>
      <c r="D19">
        <v>1.9</v>
      </c>
      <c r="E19" s="68">
        <f t="shared" si="1"/>
        <v>44.18604651162791</v>
      </c>
    </row>
    <row r="20" spans="1:5" ht="12.75">
      <c r="A20">
        <f t="shared" si="0"/>
        <v>98</v>
      </c>
      <c r="B20">
        <v>48</v>
      </c>
      <c r="C20">
        <v>4.7</v>
      </c>
      <c r="D20">
        <v>1.9</v>
      </c>
      <c r="E20" s="68">
        <f t="shared" si="1"/>
        <v>40.42553191489361</v>
      </c>
    </row>
    <row r="21" spans="1:5" ht="12.75">
      <c r="A21">
        <f t="shared" si="0"/>
        <v>99</v>
      </c>
      <c r="B21">
        <v>48</v>
      </c>
      <c r="C21">
        <v>4.7</v>
      </c>
      <c r="D21">
        <v>1.9</v>
      </c>
      <c r="E21" s="68">
        <f t="shared" si="1"/>
        <v>40.42553191489361</v>
      </c>
    </row>
    <row r="22" spans="1:5" ht="12.75">
      <c r="A22">
        <v>2000</v>
      </c>
      <c r="B22">
        <v>48</v>
      </c>
      <c r="C22">
        <v>5.2</v>
      </c>
      <c r="D22">
        <v>2</v>
      </c>
      <c r="E22" s="68">
        <f t="shared" si="1"/>
        <v>38.46153846153846</v>
      </c>
    </row>
    <row r="23" spans="1:5" ht="12.75">
      <c r="A23">
        <f t="shared" si="0"/>
        <v>2001</v>
      </c>
      <c r="B23">
        <v>48</v>
      </c>
      <c r="C23">
        <v>5.6</v>
      </c>
      <c r="D23">
        <v>1.8</v>
      </c>
      <c r="E23" s="68">
        <f t="shared" si="1"/>
        <v>32.142857142857146</v>
      </c>
    </row>
    <row r="24" spans="1:5" ht="12.75">
      <c r="A24">
        <f t="shared" si="0"/>
        <v>2002</v>
      </c>
      <c r="B24">
        <v>48</v>
      </c>
      <c r="C24">
        <v>5.7</v>
      </c>
      <c r="D24">
        <v>1.8</v>
      </c>
      <c r="E24" s="68">
        <f t="shared" si="1"/>
        <v>31.57894736842105</v>
      </c>
    </row>
    <row r="25" spans="1:5" ht="12.75">
      <c r="A25">
        <f>A24+1</f>
        <v>2003</v>
      </c>
      <c r="B25">
        <v>48</v>
      </c>
      <c r="C25">
        <v>6.3</v>
      </c>
      <c r="D25">
        <v>2.4</v>
      </c>
      <c r="E25" s="68">
        <f t="shared" si="1"/>
        <v>38.095238095238095</v>
      </c>
    </row>
    <row r="26" spans="1:8" ht="12.75">
      <c r="A26">
        <v>2004</v>
      </c>
      <c r="B26">
        <v>48</v>
      </c>
      <c r="C26">
        <v>5.7</v>
      </c>
      <c r="D26">
        <v>1.8</v>
      </c>
      <c r="E26" s="68">
        <f t="shared" si="1"/>
        <v>31.57894736842105</v>
      </c>
      <c r="H26" s="4"/>
    </row>
    <row r="27" spans="1:5" ht="12.75">
      <c r="A27">
        <v>2005</v>
      </c>
      <c r="B27">
        <v>48</v>
      </c>
      <c r="C27">
        <v>6.4</v>
      </c>
      <c r="D27">
        <v>2</v>
      </c>
      <c r="E27" s="68">
        <f t="shared" si="1"/>
        <v>31.25</v>
      </c>
    </row>
    <row r="28" spans="1:5" ht="12.75">
      <c r="A28">
        <v>2006</v>
      </c>
      <c r="B28">
        <v>48</v>
      </c>
      <c r="C28">
        <v>6.2</v>
      </c>
      <c r="D28">
        <v>1.9</v>
      </c>
      <c r="E28" s="68">
        <f t="shared" si="1"/>
        <v>30.645161290322577</v>
      </c>
    </row>
    <row r="29" spans="1:5" ht="12.75">
      <c r="A29">
        <v>2007</v>
      </c>
      <c r="B29">
        <v>48</v>
      </c>
      <c r="C29">
        <v>6.3</v>
      </c>
      <c r="D29">
        <v>1.9</v>
      </c>
      <c r="E29" s="68">
        <f t="shared" si="1"/>
        <v>30.158730158730158</v>
      </c>
    </row>
    <row r="30" ht="12.75">
      <c r="E30" s="69">
        <f>AVERAGE(E13:E29)</f>
        <v>37.6826336060105</v>
      </c>
    </row>
    <row r="33" spans="1:4" s="3" customFormat="1" ht="12.75">
      <c r="A33" s="2" t="s">
        <v>71</v>
      </c>
      <c r="B33" s="2"/>
      <c r="C33" s="2"/>
      <c r="D33" s="2"/>
    </row>
    <row r="34" spans="1:35" ht="25.5">
      <c r="A34" s="5" t="s">
        <v>65</v>
      </c>
      <c r="B34" s="30" t="s">
        <v>72</v>
      </c>
      <c r="C34" s="12"/>
      <c r="D34" s="13"/>
      <c r="E34" s="12"/>
      <c r="F34" s="8"/>
      <c r="G34" s="1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1:35" ht="12.75">
      <c r="A35" s="14">
        <v>85</v>
      </c>
      <c r="B35" s="15">
        <v>2.1</v>
      </c>
      <c r="C35" s="1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1:35" ht="12.75">
      <c r="A36" s="6">
        <v>86</v>
      </c>
      <c r="B36" s="11">
        <v>1.5</v>
      </c>
      <c r="C36" s="1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12.75">
      <c r="A37" s="6">
        <f aca="true" t="shared" si="2" ref="A37:A49">A36+1</f>
        <v>87</v>
      </c>
      <c r="B37" s="11">
        <v>1.9</v>
      </c>
      <c r="C37" s="1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2.75">
      <c r="A38" s="6">
        <f t="shared" si="2"/>
        <v>88</v>
      </c>
      <c r="B38" s="11">
        <v>1.8</v>
      </c>
      <c r="C38" s="1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2.75">
      <c r="A39" s="6">
        <f t="shared" si="2"/>
        <v>89</v>
      </c>
      <c r="B39" s="11">
        <v>2.3</v>
      </c>
      <c r="C39" s="1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2.75">
      <c r="A40" s="6">
        <f t="shared" si="2"/>
        <v>90</v>
      </c>
      <c r="B40" s="11">
        <v>2.6</v>
      </c>
      <c r="C40" s="1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2.75">
      <c r="A41" s="6">
        <f t="shared" si="2"/>
        <v>91</v>
      </c>
      <c r="B41" s="11">
        <v>2.44</v>
      </c>
      <c r="C41" s="1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:35" ht="12.75">
      <c r="A42" s="6">
        <f t="shared" si="2"/>
        <v>92</v>
      </c>
      <c r="B42" s="11">
        <v>2.39</v>
      </c>
      <c r="C42" s="1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1:35" ht="12.75">
      <c r="A43" s="6">
        <f t="shared" si="2"/>
        <v>93</v>
      </c>
      <c r="B43" s="11">
        <v>3.2</v>
      </c>
      <c r="C43" s="1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12.75">
      <c r="A44" s="6">
        <f t="shared" si="2"/>
        <v>94</v>
      </c>
      <c r="B44" s="11">
        <v>3.9</v>
      </c>
      <c r="C44" s="1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35" ht="12.75">
      <c r="A45" s="14">
        <f t="shared" si="2"/>
        <v>95</v>
      </c>
      <c r="B45" s="15">
        <v>4.1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1:35" ht="12.75">
      <c r="A46" s="6">
        <f t="shared" si="2"/>
        <v>96</v>
      </c>
      <c r="B46" s="11">
        <v>4.7</v>
      </c>
      <c r="C46" s="1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1:35" ht="12.75">
      <c r="A47" s="6">
        <f t="shared" si="2"/>
        <v>97</v>
      </c>
      <c r="B47" s="11">
        <v>4.3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2.75">
      <c r="A48" s="6">
        <f t="shared" si="2"/>
        <v>98</v>
      </c>
      <c r="B48" s="11">
        <v>4.7</v>
      </c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ht="12.75">
      <c r="A49" s="6">
        <f t="shared" si="2"/>
        <v>99</v>
      </c>
      <c r="B49" s="11">
        <v>4.7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ht="12.75">
      <c r="A50" s="7" t="s">
        <v>1</v>
      </c>
      <c r="B50" s="11">
        <v>5.2</v>
      </c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12.75">
      <c r="A51" s="7" t="s">
        <v>2</v>
      </c>
      <c r="B51" s="11">
        <v>5.6</v>
      </c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ht="12.75">
      <c r="A52" s="7" t="s">
        <v>3</v>
      </c>
      <c r="B52" s="11">
        <v>5.7</v>
      </c>
      <c r="C52" s="1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2.75">
      <c r="A53" s="7" t="s">
        <v>4</v>
      </c>
      <c r="B53" s="11">
        <v>6.3</v>
      </c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2.75">
      <c r="A54" s="7" t="s">
        <v>5</v>
      </c>
      <c r="B54" s="11">
        <v>5.7</v>
      </c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2.75">
      <c r="A55" s="16" t="s">
        <v>6</v>
      </c>
      <c r="B55" s="15">
        <v>6.4</v>
      </c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2.75">
      <c r="A56" s="7" t="s">
        <v>7</v>
      </c>
      <c r="B56" s="11">
        <v>6.2</v>
      </c>
      <c r="C56" s="1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2.75">
      <c r="A57" s="7" t="s">
        <v>8</v>
      </c>
      <c r="B57" s="11">
        <v>6.3</v>
      </c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2.75">
      <c r="A58" s="7" t="s">
        <v>9</v>
      </c>
      <c r="B58" s="11">
        <v>7</v>
      </c>
      <c r="C58" s="1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3:35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2.75">
      <c r="A60" s="9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3:35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2.75">
      <c r="A62" s="10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2.75">
      <c r="A63" s="10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3:35" ht="12.7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3:35" ht="12.7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3:35" ht="12.7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3:35" ht="12.7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3:35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3:35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3:35" ht="12.7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3:35" ht="12.7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3:35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3:35" ht="12.7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3:35" ht="12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3:35" ht="12.75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3:35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3:35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3:35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3:35" ht="12.7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3:35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3:35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3:35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3:35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</row>
    <row r="84" spans="3:35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</row>
    <row r="85" spans="3:35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3:35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3:35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</row>
    <row r="88" spans="3:35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3:35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3:35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</row>
    <row r="91" spans="3:35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</row>
    <row r="92" spans="3:35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7">
      <selection activeCell="C22" sqref="C22"/>
    </sheetView>
  </sheetViews>
  <sheetFormatPr defaultColWidth="11.421875" defaultRowHeight="12.75"/>
  <cols>
    <col min="1" max="1" width="9.140625" style="1" customWidth="1"/>
    <col min="2" max="2" width="22.57421875" style="0" customWidth="1"/>
    <col min="3" max="3" width="19.140625" style="0" customWidth="1"/>
    <col min="4" max="4" width="15.7109375" style="0" customWidth="1"/>
    <col min="5" max="5" width="24.00390625" style="0" bestFit="1" customWidth="1"/>
    <col min="6" max="6" width="21.8515625" style="0" customWidth="1"/>
    <col min="7" max="7" width="15.8515625" style="0" customWidth="1"/>
    <col min="8" max="16384" width="9.140625" style="0" customWidth="1"/>
  </cols>
  <sheetData>
    <row r="1" s="17" customFormat="1" ht="12.75">
      <c r="A1" s="18" t="s">
        <v>79</v>
      </c>
    </row>
    <row r="2" spans="2:3" ht="12.75">
      <c r="B2" t="s">
        <v>80</v>
      </c>
      <c r="C2" t="s">
        <v>81</v>
      </c>
    </row>
    <row r="3" spans="1:3" ht="12.75">
      <c r="A3" s="1">
        <v>1995</v>
      </c>
      <c r="B3">
        <v>4.1</v>
      </c>
      <c r="C3">
        <v>5603.987062507833</v>
      </c>
    </row>
    <row r="4" spans="1:3" ht="12.75">
      <c r="A4" s="1">
        <v>2005</v>
      </c>
      <c r="B4">
        <v>6.4</v>
      </c>
      <c r="C4">
        <v>8157.70016881</v>
      </c>
    </row>
    <row r="6" s="17" customFormat="1" ht="12.75">
      <c r="A6" s="18" t="s">
        <v>82</v>
      </c>
    </row>
    <row r="7" s="35" customFormat="1" ht="12.75">
      <c r="A7" s="85"/>
    </row>
    <row r="8" spans="1:10" ht="63.75">
      <c r="A8" s="58" t="s">
        <v>0</v>
      </c>
      <c r="B8" s="84" t="s">
        <v>47</v>
      </c>
      <c r="C8" s="84" t="s">
        <v>32</v>
      </c>
      <c r="D8" s="84" t="s">
        <v>48</v>
      </c>
      <c r="E8" s="84" t="s">
        <v>34</v>
      </c>
      <c r="F8" s="84" t="s">
        <v>35</v>
      </c>
      <c r="G8" s="84" t="s">
        <v>34</v>
      </c>
      <c r="H8" s="58" t="s">
        <v>0</v>
      </c>
      <c r="I8" s="84" t="s">
        <v>46</v>
      </c>
      <c r="J8" s="58" t="s">
        <v>0</v>
      </c>
    </row>
    <row r="9" spans="1:10" ht="12.75">
      <c r="A9" s="1">
        <v>1985</v>
      </c>
      <c r="B9">
        <v>2.1</v>
      </c>
      <c r="C9" s="39">
        <f>FORECAST(B9,$C$3:$C$4,$B$3:$B$4)</f>
        <v>3383.366970071189</v>
      </c>
      <c r="D9" s="39">
        <f>AVERAGE(C7:C9)</f>
        <v>3383.366970071189</v>
      </c>
      <c r="E9" s="39">
        <v>2.964391704170541</v>
      </c>
      <c r="F9" s="39">
        <v>2.964391704170541</v>
      </c>
      <c r="G9" s="39"/>
      <c r="H9" s="1">
        <v>85</v>
      </c>
      <c r="I9" s="39"/>
      <c r="J9" s="1">
        <v>85</v>
      </c>
    </row>
    <row r="10" spans="1:10" ht="12.75">
      <c r="A10" s="1">
        <v>1986</v>
      </c>
      <c r="B10">
        <v>1.5</v>
      </c>
      <c r="C10" s="39">
        <f aca="true" t="shared" si="0" ref="C10:C32">FORECAST(B10,$C$3:$C$4,$B$3:$B$4)</f>
        <v>2717.180942340193</v>
      </c>
      <c r="D10" s="39">
        <f>AVERAGE(C8:C10)</f>
        <v>3050.273956205691</v>
      </c>
      <c r="E10" s="39">
        <v>2.3807020389615263</v>
      </c>
      <c r="F10" s="39">
        <v>2.6725468715660337</v>
      </c>
      <c r="G10" s="39"/>
      <c r="H10" s="1">
        <v>86</v>
      </c>
      <c r="I10" s="39"/>
      <c r="J10" s="1"/>
    </row>
    <row r="11" spans="1:10" ht="12.75">
      <c r="A11" s="1">
        <v>1987</v>
      </c>
      <c r="B11">
        <v>1.9</v>
      </c>
      <c r="C11" s="39">
        <f t="shared" si="0"/>
        <v>3161.3049608275232</v>
      </c>
      <c r="D11" s="39">
        <f>AVERAGE(C9:C11)</f>
        <v>3087.2842910796353</v>
      </c>
      <c r="E11" s="39">
        <v>2.7698284824342028</v>
      </c>
      <c r="F11" s="39">
        <v>2.7049740751887565</v>
      </c>
      <c r="G11" s="39"/>
      <c r="H11" s="1">
        <v>87</v>
      </c>
      <c r="I11" s="39"/>
      <c r="J11" s="1"/>
    </row>
    <row r="12" spans="1:10" ht="12.75">
      <c r="A12" s="1">
        <v>1988</v>
      </c>
      <c r="B12">
        <v>1.8</v>
      </c>
      <c r="C12" s="39">
        <f t="shared" si="0"/>
        <v>3050.273956205691</v>
      </c>
      <c r="D12" s="39">
        <f aca="true" t="shared" si="1" ref="D12:D32">AVERAGE(C10:C12)</f>
        <v>2976.2532864578025</v>
      </c>
      <c r="E12" s="39">
        <v>2.6725468715660337</v>
      </c>
      <c r="F12" s="39">
        <v>2.6076924643205874</v>
      </c>
      <c r="G12" s="39"/>
      <c r="H12" s="1">
        <v>88</v>
      </c>
      <c r="I12" s="39"/>
      <c r="J12" s="1">
        <v>88</v>
      </c>
    </row>
    <row r="13" spans="1:10" ht="12.75">
      <c r="A13" s="1">
        <v>1989</v>
      </c>
      <c r="B13">
        <v>2.3</v>
      </c>
      <c r="C13" s="39">
        <f t="shared" si="0"/>
        <v>3605.4289793148537</v>
      </c>
      <c r="D13" s="39">
        <f t="shared" si="1"/>
        <v>3272.3359654493556</v>
      </c>
      <c r="E13" s="39">
        <v>3.158954925906879</v>
      </c>
      <c r="F13" s="39">
        <v>2.867110093302372</v>
      </c>
      <c r="G13" s="39"/>
      <c r="H13" s="1">
        <v>89</v>
      </c>
      <c r="I13" s="39"/>
      <c r="J13" s="1"/>
    </row>
    <row r="14" spans="1:10" ht="12.75">
      <c r="A14" s="1">
        <v>1990</v>
      </c>
      <c r="B14">
        <v>2.6</v>
      </c>
      <c r="C14" s="39">
        <f t="shared" si="0"/>
        <v>3938.5219931803517</v>
      </c>
      <c r="D14" s="39">
        <f t="shared" si="1"/>
        <v>3531.4083095669653</v>
      </c>
      <c r="E14" s="39">
        <v>3.4507997585113865</v>
      </c>
      <c r="F14" s="39">
        <v>3.094100518661433</v>
      </c>
      <c r="G14" s="39"/>
      <c r="H14" s="1">
        <v>90</v>
      </c>
      <c r="I14" s="39"/>
      <c r="J14" s="1"/>
    </row>
    <row r="15" spans="1:10" ht="12.75">
      <c r="A15" s="1">
        <v>1991</v>
      </c>
      <c r="B15">
        <v>2.44</v>
      </c>
      <c r="C15" s="39">
        <f t="shared" si="0"/>
        <v>3760.8723857854193</v>
      </c>
      <c r="D15" s="39">
        <f t="shared" si="1"/>
        <v>3768.274452760208</v>
      </c>
      <c r="E15" s="39">
        <v>3.2951491811223157</v>
      </c>
      <c r="F15" s="39">
        <v>3.3016346218468606</v>
      </c>
      <c r="G15" s="39"/>
      <c r="H15" s="1">
        <v>91</v>
      </c>
      <c r="I15" s="39"/>
      <c r="J15" s="1">
        <v>91</v>
      </c>
    </row>
    <row r="16" spans="1:10" ht="12.75">
      <c r="A16" s="1">
        <v>1992</v>
      </c>
      <c r="B16">
        <v>2.39</v>
      </c>
      <c r="C16" s="39">
        <f t="shared" si="0"/>
        <v>3705.3568834745033</v>
      </c>
      <c r="D16" s="39">
        <f t="shared" si="1"/>
        <v>3801.5837541467586</v>
      </c>
      <c r="E16" s="39">
        <v>3.246508375688231</v>
      </c>
      <c r="F16" s="39">
        <v>3.3308191051073113</v>
      </c>
      <c r="G16" s="39"/>
      <c r="H16" s="1">
        <v>92</v>
      </c>
      <c r="I16" s="39"/>
      <c r="J16" s="1"/>
    </row>
    <row r="17" spans="1:10" ht="12.75">
      <c r="A17" s="1">
        <v>1993</v>
      </c>
      <c r="B17">
        <v>3.2</v>
      </c>
      <c r="C17" s="39">
        <f t="shared" si="0"/>
        <v>4604.708020911347</v>
      </c>
      <c r="D17" s="39">
        <f t="shared" si="1"/>
        <v>4023.6457633904233</v>
      </c>
      <c r="E17" s="39">
        <v>4.034489423720401</v>
      </c>
      <c r="F17" s="39">
        <v>3.525382326843649</v>
      </c>
      <c r="G17" s="39"/>
      <c r="H17" s="1">
        <v>93</v>
      </c>
      <c r="I17" s="39"/>
      <c r="J17" s="1"/>
    </row>
    <row r="18" spans="1:10" ht="12.75">
      <c r="A18" s="1">
        <v>1994</v>
      </c>
      <c r="B18">
        <v>3.9</v>
      </c>
      <c r="C18" s="39">
        <f t="shared" si="0"/>
        <v>5381.925053264175</v>
      </c>
      <c r="D18" s="39">
        <f t="shared" si="1"/>
        <v>4563.996652550009</v>
      </c>
      <c r="E18" s="39">
        <v>4.715460699797584</v>
      </c>
      <c r="F18" s="39">
        <v>3.9988194997354056</v>
      </c>
      <c r="G18" s="39"/>
      <c r="H18" s="1">
        <v>94</v>
      </c>
      <c r="I18" s="39"/>
      <c r="J18" s="1">
        <v>94</v>
      </c>
    </row>
    <row r="19" spans="1:10" ht="12.75">
      <c r="A19" s="56">
        <v>1995</v>
      </c>
      <c r="B19" s="57">
        <v>4.1</v>
      </c>
      <c r="C19" s="83">
        <f t="shared" si="0"/>
        <v>5603.98706250784</v>
      </c>
      <c r="D19" s="39">
        <f t="shared" si="1"/>
        <v>5196.873378894455</v>
      </c>
      <c r="E19" s="39">
        <v>5.01738733312178</v>
      </c>
      <c r="F19" s="39">
        <v>4.589112485546588</v>
      </c>
      <c r="G19" s="39">
        <v>5.01738733312178</v>
      </c>
      <c r="H19" s="56">
        <v>95</v>
      </c>
      <c r="I19" s="83">
        <v>5603.98706250784</v>
      </c>
      <c r="J19" s="56"/>
    </row>
    <row r="20" spans="1:10" ht="12.75">
      <c r="A20" s="1">
        <v>1996</v>
      </c>
      <c r="B20">
        <v>4.7</v>
      </c>
      <c r="C20" s="39">
        <f t="shared" si="0"/>
        <v>6270.173090238836</v>
      </c>
      <c r="D20" s="39">
        <f t="shared" si="1"/>
        <v>5752.028402003617</v>
      </c>
      <c r="E20" s="39">
        <v>5.644299316256427</v>
      </c>
      <c r="F20" s="39">
        <v>5.125715783058596</v>
      </c>
      <c r="G20" s="39"/>
      <c r="H20" s="1">
        <v>96</v>
      </c>
      <c r="I20" s="39"/>
      <c r="J20" s="1"/>
    </row>
    <row r="21" spans="1:10" ht="12.75">
      <c r="A21" s="1">
        <v>1997</v>
      </c>
      <c r="B21">
        <v>4.3</v>
      </c>
      <c r="C21" s="39">
        <f t="shared" si="0"/>
        <v>5826.049071751506</v>
      </c>
      <c r="D21" s="39">
        <f t="shared" si="1"/>
        <v>5900.069741499395</v>
      </c>
      <c r="E21" s="39">
        <v>5.244506701634106</v>
      </c>
      <c r="F21" s="39">
        <v>5.302064450337437</v>
      </c>
      <c r="G21" s="39"/>
      <c r="H21" s="1">
        <v>97</v>
      </c>
      <c r="I21" s="39"/>
      <c r="J21" s="1">
        <v>97</v>
      </c>
    </row>
    <row r="22" spans="1:10" ht="12.75">
      <c r="A22" s="1">
        <v>1998</v>
      </c>
      <c r="B22">
        <v>4.7</v>
      </c>
      <c r="C22" s="39">
        <f t="shared" si="0"/>
        <v>6270.173090238836</v>
      </c>
      <c r="D22" s="39">
        <f t="shared" si="1"/>
        <v>6122.13175074306</v>
      </c>
      <c r="E22" s="39">
        <v>5.644299316256427</v>
      </c>
      <c r="F22" s="39">
        <v>5.51103511138232</v>
      </c>
      <c r="G22" s="39"/>
      <c r="H22" s="1">
        <v>98</v>
      </c>
      <c r="I22" s="39"/>
      <c r="J22" s="1"/>
    </row>
    <row r="23" spans="1:10" ht="12.75">
      <c r="A23" s="1">
        <v>1999</v>
      </c>
      <c r="B23">
        <v>4.7</v>
      </c>
      <c r="C23" s="39">
        <f t="shared" si="0"/>
        <v>6270.173090238836</v>
      </c>
      <c r="D23" s="39">
        <f t="shared" si="1"/>
        <v>6122.13175074306</v>
      </c>
      <c r="E23" s="39">
        <v>5.644299316256427</v>
      </c>
      <c r="F23" s="39">
        <v>5.51103511138232</v>
      </c>
      <c r="G23" s="39"/>
      <c r="H23" s="1">
        <v>99</v>
      </c>
      <c r="I23" s="39"/>
      <c r="J23" s="1"/>
    </row>
    <row r="24" spans="1:10" ht="12.75">
      <c r="A24" s="1">
        <v>2000</v>
      </c>
      <c r="B24">
        <v>5.2</v>
      </c>
      <c r="C24" s="39">
        <f t="shared" si="0"/>
        <v>6825.3281133479995</v>
      </c>
      <c r="D24" s="39">
        <f t="shared" si="1"/>
        <v>6455.224764608557</v>
      </c>
      <c r="E24" s="39">
        <v>6.144040084534327</v>
      </c>
      <c r="F24" s="39">
        <v>5.81087957234906</v>
      </c>
      <c r="G24" s="39"/>
      <c r="H24" s="94" t="s">
        <v>1</v>
      </c>
      <c r="I24" s="39"/>
      <c r="J24" s="94" t="s">
        <v>1</v>
      </c>
    </row>
    <row r="25" spans="1:10" ht="12.75">
      <c r="A25" s="1">
        <v>2001</v>
      </c>
      <c r="B25">
        <v>5.6</v>
      </c>
      <c r="C25" s="39">
        <f t="shared" si="0"/>
        <v>7269.45213183533</v>
      </c>
      <c r="D25" s="39">
        <f t="shared" si="1"/>
        <v>6788.317778474055</v>
      </c>
      <c r="E25" s="39">
        <v>6.5438326991566464</v>
      </c>
      <c r="F25" s="39">
        <v>6.1107240333158</v>
      </c>
      <c r="G25" s="39"/>
      <c r="H25" s="94" t="s">
        <v>2</v>
      </c>
      <c r="I25" s="39"/>
      <c r="J25" s="94"/>
    </row>
    <row r="26" spans="1:10" ht="12.75">
      <c r="A26" s="1">
        <v>2002</v>
      </c>
      <c r="B26">
        <v>5.7</v>
      </c>
      <c r="C26" s="39">
        <f t="shared" si="0"/>
        <v>7380.483136457163</v>
      </c>
      <c r="D26" s="39">
        <f t="shared" si="1"/>
        <v>7158.421127213497</v>
      </c>
      <c r="E26" s="39">
        <v>6.643780852812227</v>
      </c>
      <c r="F26" s="39">
        <v>6.443884545501067</v>
      </c>
      <c r="G26" s="39"/>
      <c r="H26" s="94" t="s">
        <v>3</v>
      </c>
      <c r="I26" s="39"/>
      <c r="J26" s="94"/>
    </row>
    <row r="27" spans="1:10" ht="12.75">
      <c r="A27" s="1">
        <v>2003</v>
      </c>
      <c r="B27">
        <v>6.3</v>
      </c>
      <c r="C27" s="39">
        <f t="shared" si="0"/>
        <v>8046.669164188158</v>
      </c>
      <c r="D27" s="39">
        <f t="shared" si="1"/>
        <v>7565.534810826884</v>
      </c>
      <c r="E27" s="39">
        <v>7.243469774745706</v>
      </c>
      <c r="F27" s="39">
        <v>6.81036110890486</v>
      </c>
      <c r="G27" s="39"/>
      <c r="H27" s="94" t="s">
        <v>4</v>
      </c>
      <c r="I27" s="39"/>
      <c r="J27" s="94" t="s">
        <v>4</v>
      </c>
    </row>
    <row r="28" spans="1:10" ht="12.75">
      <c r="A28" s="1">
        <v>2004</v>
      </c>
      <c r="B28">
        <v>5.7</v>
      </c>
      <c r="C28" s="39">
        <f t="shared" si="0"/>
        <v>7380.483136457163</v>
      </c>
      <c r="D28" s="39">
        <f t="shared" si="1"/>
        <v>7602.545145700828</v>
      </c>
      <c r="E28" s="39">
        <v>6.643780852812227</v>
      </c>
      <c r="F28" s="39">
        <v>6.843677160123387</v>
      </c>
      <c r="G28" s="39"/>
      <c r="H28" s="94" t="s">
        <v>5</v>
      </c>
      <c r="I28" s="39"/>
      <c r="J28" s="94"/>
    </row>
    <row r="29" spans="1:10" ht="12.75">
      <c r="A29" s="56">
        <v>2005</v>
      </c>
      <c r="B29" s="57">
        <v>6.4</v>
      </c>
      <c r="C29" s="83">
        <f t="shared" si="0"/>
        <v>8157.700168809991</v>
      </c>
      <c r="D29" s="39">
        <f t="shared" si="1"/>
        <v>7861.617489818437</v>
      </c>
      <c r="E29" s="39">
        <v>7.343417928401286</v>
      </c>
      <c r="F29" s="39">
        <v>7.076889518653073</v>
      </c>
      <c r="G29" s="39">
        <v>7.343417928401286</v>
      </c>
      <c r="H29" s="95" t="s">
        <v>6</v>
      </c>
      <c r="I29" s="83">
        <v>8157.700168809991</v>
      </c>
      <c r="J29" s="95"/>
    </row>
    <row r="30" spans="1:10" ht="12.75">
      <c r="A30" s="1">
        <v>2006</v>
      </c>
      <c r="B30">
        <v>6.2</v>
      </c>
      <c r="C30" s="39">
        <f t="shared" si="0"/>
        <v>7935.638159566326</v>
      </c>
      <c r="D30" s="39">
        <f t="shared" si="1"/>
        <v>7824.607154944493</v>
      </c>
      <c r="E30" s="39">
        <v>7.143521621090127</v>
      </c>
      <c r="F30" s="39">
        <v>7.043573467434546</v>
      </c>
      <c r="G30" s="39"/>
      <c r="H30" s="94" t="s">
        <v>7</v>
      </c>
      <c r="I30" s="39"/>
      <c r="J30" s="94" t="s">
        <v>7</v>
      </c>
    </row>
    <row r="31" spans="1:10" ht="12.75">
      <c r="A31" s="1">
        <v>2007</v>
      </c>
      <c r="B31">
        <v>6.3</v>
      </c>
      <c r="C31" s="39">
        <f t="shared" si="0"/>
        <v>8046.669164188158</v>
      </c>
      <c r="D31" s="39">
        <f t="shared" si="1"/>
        <v>8046.669164188159</v>
      </c>
      <c r="E31" s="39">
        <v>7.243469774745706</v>
      </c>
      <c r="F31" s="39">
        <v>7.243469774745706</v>
      </c>
      <c r="G31" s="39"/>
      <c r="H31" s="94" t="s">
        <v>8</v>
      </c>
      <c r="I31" s="39"/>
      <c r="J31" s="94"/>
    </row>
    <row r="32" spans="1:10" ht="12.75">
      <c r="A32" s="1">
        <v>2008</v>
      </c>
      <c r="B32">
        <v>7</v>
      </c>
      <c r="C32" s="39">
        <f t="shared" si="0"/>
        <v>8823.886196540985</v>
      </c>
      <c r="D32" s="39">
        <f t="shared" si="1"/>
        <v>8268.731173431823</v>
      </c>
      <c r="E32" s="39">
        <v>7.943106850334765</v>
      </c>
      <c r="G32" s="39"/>
      <c r="H32" s="94" t="s">
        <v>9</v>
      </c>
      <c r="J32" s="94"/>
    </row>
    <row r="35" s="17" customFormat="1" ht="12.75">
      <c r="A35" s="18" t="s">
        <v>83</v>
      </c>
    </row>
    <row r="36" spans="1:2" ht="27">
      <c r="A36" s="58" t="s">
        <v>65</v>
      </c>
      <c r="B36" s="84" t="s">
        <v>32</v>
      </c>
    </row>
    <row r="37" spans="1:2" ht="12.75">
      <c r="A37" s="1">
        <v>85</v>
      </c>
      <c r="B37">
        <f>B38-(B$57-B$47)/10</f>
        <v>3050.2739562056668</v>
      </c>
    </row>
    <row r="38" spans="1:2" ht="12.75">
      <c r="A38" s="1">
        <v>86</v>
      </c>
      <c r="B38">
        <f aca="true" t="shared" si="2" ref="B38:B45">B39-(B$57-B$47)/10</f>
        <v>3305.6452668358834</v>
      </c>
    </row>
    <row r="39" spans="1:2" ht="12.75">
      <c r="A39" s="1">
        <v>1987</v>
      </c>
      <c r="B39">
        <f t="shared" si="2"/>
        <v>3561.0165774661</v>
      </c>
    </row>
    <row r="40" spans="1:2" ht="12.75">
      <c r="A40" s="1">
        <v>1988</v>
      </c>
      <c r="B40">
        <f t="shared" si="2"/>
        <v>3816.3878880963166</v>
      </c>
    </row>
    <row r="41" spans="1:2" ht="12.75">
      <c r="A41" s="1">
        <v>1989</v>
      </c>
      <c r="B41">
        <f t="shared" si="2"/>
        <v>4071.759198726533</v>
      </c>
    </row>
    <row r="42" spans="1:2" ht="12.75">
      <c r="A42" s="1">
        <v>1990</v>
      </c>
      <c r="B42">
        <f t="shared" si="2"/>
        <v>4327.13050935675</v>
      </c>
    </row>
    <row r="43" spans="1:2" ht="12.75">
      <c r="A43" s="1">
        <v>1991</v>
      </c>
      <c r="B43">
        <f t="shared" si="2"/>
        <v>4582.501819986966</v>
      </c>
    </row>
    <row r="44" spans="1:2" ht="12.75">
      <c r="A44" s="1">
        <v>1992</v>
      </c>
      <c r="B44">
        <f t="shared" si="2"/>
        <v>4837.873130617183</v>
      </c>
    </row>
    <row r="45" spans="1:2" ht="12.75">
      <c r="A45" s="1">
        <v>1993</v>
      </c>
      <c r="B45">
        <f t="shared" si="2"/>
        <v>5093.2444412474</v>
      </c>
    </row>
    <row r="46" spans="1:2" ht="12.75">
      <c r="A46" s="1">
        <v>1994</v>
      </c>
      <c r="B46">
        <f>B47-(B$57-B$47)/10</f>
        <v>5348.615751877616</v>
      </c>
    </row>
    <row r="47" spans="1:2" ht="12.75">
      <c r="A47" s="1">
        <v>1995</v>
      </c>
      <c r="B47">
        <v>5603.987062507833</v>
      </c>
    </row>
    <row r="48" spans="1:2" ht="12.75">
      <c r="A48" s="1">
        <v>1996</v>
      </c>
      <c r="B48">
        <f aca="true" t="shared" si="3" ref="B48:B56">B47+(B$57-B$47)/10</f>
        <v>5859.3583731380495</v>
      </c>
    </row>
    <row r="49" spans="1:2" ht="12.75">
      <c r="A49" s="1">
        <v>1997</v>
      </c>
      <c r="B49">
        <f t="shared" si="3"/>
        <v>6114.729683768266</v>
      </c>
    </row>
    <row r="50" spans="1:2" ht="12.75">
      <c r="A50" s="1">
        <v>1998</v>
      </c>
      <c r="B50">
        <f t="shared" si="3"/>
        <v>6370.100994398483</v>
      </c>
    </row>
    <row r="51" spans="1:2" ht="12.75">
      <c r="A51" s="1">
        <v>1999</v>
      </c>
      <c r="B51">
        <f t="shared" si="3"/>
        <v>6625.472305028699</v>
      </c>
    </row>
    <row r="52" spans="1:2" ht="12.75">
      <c r="A52" s="1">
        <v>2000</v>
      </c>
      <c r="B52">
        <f t="shared" si="3"/>
        <v>6880.843615658916</v>
      </c>
    </row>
    <row r="53" spans="1:2" ht="12.75">
      <c r="A53" s="1">
        <v>2001</v>
      </c>
      <c r="B53">
        <f t="shared" si="3"/>
        <v>7136.214926289133</v>
      </c>
    </row>
    <row r="54" spans="1:2" ht="12.75">
      <c r="A54" s="1">
        <v>2002</v>
      </c>
      <c r="B54">
        <f t="shared" si="3"/>
        <v>7391.586236919349</v>
      </c>
    </row>
    <row r="55" spans="1:2" ht="12.75">
      <c r="A55" s="1">
        <v>2003</v>
      </c>
      <c r="B55">
        <f t="shared" si="3"/>
        <v>7646.957547549566</v>
      </c>
    </row>
    <row r="56" spans="1:2" ht="12.75">
      <c r="A56" s="1">
        <v>2004</v>
      </c>
      <c r="B56">
        <f t="shared" si="3"/>
        <v>7902.328858179782</v>
      </c>
    </row>
    <row r="57" spans="1:2" ht="12.75">
      <c r="A57" s="1">
        <v>2005</v>
      </c>
      <c r="B57">
        <v>8157.70016881</v>
      </c>
    </row>
    <row r="58" spans="1:2" ht="12.75">
      <c r="A58" s="1">
        <v>2006</v>
      </c>
      <c r="B58">
        <f>B57+(B$57-B$47)/10</f>
        <v>8413.071479440217</v>
      </c>
    </row>
    <row r="59" spans="1:2" ht="12.75">
      <c r="A59" s="1">
        <v>2007</v>
      </c>
      <c r="B59">
        <f>B58+(B$57-B$47)/10</f>
        <v>8668.442790070434</v>
      </c>
    </row>
    <row r="60" spans="1:2" ht="12.75">
      <c r="A60" s="1">
        <v>2008</v>
      </c>
      <c r="B60">
        <f>B59+(B$57-B$47)/10</f>
        <v>8923.81410070065</v>
      </c>
    </row>
    <row r="65" s="17" customFormat="1" ht="12.75">
      <c r="A65" s="18" t="s">
        <v>84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X56"/>
  <sheetViews>
    <sheetView workbookViewId="0" topLeftCell="A1">
      <pane xSplit="12570" topLeftCell="DP1" activePane="topLeft" state="split"/>
      <selection pane="topLeft" activeCell="F22" sqref="F22"/>
      <selection pane="topRight" activeCell="CQ13" sqref="CQ13"/>
    </sheetView>
  </sheetViews>
  <sheetFormatPr defaultColWidth="11.421875" defaultRowHeight="12.75"/>
  <cols>
    <col min="1" max="1" width="16.7109375" style="0" customWidth="1"/>
    <col min="2" max="2" width="19.421875" style="0" customWidth="1"/>
    <col min="3" max="3" width="21.00390625" style="0" customWidth="1"/>
    <col min="4" max="5" width="12.57421875" style="0" customWidth="1"/>
    <col min="6" max="6" width="12.57421875" style="35" customWidth="1"/>
    <col min="7" max="7" width="6.00390625" style="0" customWidth="1"/>
    <col min="30" max="30" width="13.57421875" style="0" customWidth="1"/>
    <col min="31" max="31" width="2.57421875" style="0" customWidth="1"/>
    <col min="36" max="36" width="4.57421875" style="0" customWidth="1"/>
    <col min="37" max="37" width="14.00390625" style="0" customWidth="1"/>
    <col min="38" max="38" width="13.421875" style="0" customWidth="1"/>
    <col min="39" max="39" width="4.57421875" style="35" customWidth="1"/>
    <col min="40" max="40" width="5.28125" style="0" customWidth="1"/>
    <col min="61" max="61" width="14.8515625" style="0" customWidth="1"/>
    <col min="95" max="95" width="14.140625" style="0" customWidth="1"/>
    <col min="123" max="123" width="4.140625" style="0" customWidth="1"/>
    <col min="126" max="126" width="3.57421875" style="0" customWidth="1"/>
  </cols>
  <sheetData>
    <row r="1" spans="1:39" s="17" customFormat="1" ht="14.25">
      <c r="A1" s="42" t="s">
        <v>85</v>
      </c>
      <c r="B1" s="43"/>
      <c r="C1" s="43"/>
      <c r="AM1" s="35"/>
    </row>
    <row r="2" spans="1:39" s="17" customFormat="1" ht="14.25">
      <c r="A2" s="42"/>
      <c r="B2" s="43"/>
      <c r="C2" s="43"/>
      <c r="AM2" s="35"/>
    </row>
    <row r="3" spans="1:3" ht="12.75">
      <c r="A3" t="s">
        <v>86</v>
      </c>
      <c r="B3" s="19"/>
      <c r="C3" s="19"/>
    </row>
    <row r="4" spans="2:113" ht="12.75">
      <c r="B4" s="19"/>
      <c r="C4" s="19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</row>
    <row r="5" spans="1:113" ht="12.75">
      <c r="A5" s="64" t="s">
        <v>26</v>
      </c>
      <c r="B5" s="65"/>
      <c r="C5" s="19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</row>
    <row r="6" spans="1:113" ht="47.25" customHeight="1">
      <c r="A6" s="66" t="s">
        <v>25</v>
      </c>
      <c r="B6" s="67" t="s">
        <v>87</v>
      </c>
      <c r="C6" s="19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</row>
    <row r="7" spans="1:113" ht="12.75">
      <c r="A7" s="66" t="s">
        <v>27</v>
      </c>
      <c r="B7" s="67" t="s">
        <v>88</v>
      </c>
      <c r="C7" s="19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</row>
    <row r="8" spans="1:113" ht="45.75">
      <c r="A8" s="66" t="s">
        <v>28</v>
      </c>
      <c r="B8" s="67" t="s">
        <v>89</v>
      </c>
      <c r="C8" s="19" t="str">
        <f>CONCATENATE(B6," / ",B7)</f>
        <v>yearly stock of dead wood weighted with Sanasilva (1000 t C) / Forest area</v>
      </c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</row>
    <row r="9" spans="1:113" ht="57">
      <c r="A9" s="66" t="s">
        <v>23</v>
      </c>
      <c r="B9" s="67" t="s">
        <v>90</v>
      </c>
      <c r="C9" s="19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</row>
    <row r="10" spans="1:119" ht="57">
      <c r="A10" s="66" t="s">
        <v>24</v>
      </c>
      <c r="B10" s="67" t="s">
        <v>91</v>
      </c>
      <c r="C10" s="19"/>
      <c r="BN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2:119" ht="12.75">
      <c r="B11" s="19"/>
      <c r="C11" s="19"/>
      <c r="BN11" s="8"/>
      <c r="BO11" s="24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24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</row>
    <row r="12" spans="2:119" ht="12.75">
      <c r="B12" s="19"/>
      <c r="C12" s="19"/>
      <c r="BN12" s="8"/>
      <c r="BO12" s="62" t="s">
        <v>22</v>
      </c>
      <c r="BP12" s="63"/>
      <c r="BQ12" s="63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62" t="s">
        <v>22</v>
      </c>
      <c r="CR12" s="63"/>
      <c r="CS12" s="63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</row>
    <row r="13" spans="2:128" ht="113.25">
      <c r="B13" s="19"/>
      <c r="C13" s="19"/>
      <c r="H13" s="97" t="s">
        <v>87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2"/>
      <c r="AG13" s="21"/>
      <c r="AH13" s="21"/>
      <c r="AI13" s="21"/>
      <c r="AK13" s="98" t="s">
        <v>88</v>
      </c>
      <c r="AL13" s="3"/>
      <c r="AO13" s="99" t="s">
        <v>89</v>
      </c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0"/>
      <c r="BK13" s="21"/>
      <c r="BL13" s="21"/>
      <c r="BM13" s="21"/>
      <c r="BN13" s="23"/>
      <c r="BO13" s="99" t="s">
        <v>90</v>
      </c>
      <c r="BP13" s="20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0"/>
      <c r="CK13" s="21"/>
      <c r="CL13" s="21"/>
      <c r="CM13" s="21"/>
      <c r="CN13" s="8"/>
      <c r="CO13" s="8"/>
      <c r="CP13" s="8"/>
      <c r="CQ13" s="99" t="s">
        <v>91</v>
      </c>
      <c r="CR13" s="20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0"/>
      <c r="DM13" s="21"/>
      <c r="DN13" s="21"/>
      <c r="DO13" s="21"/>
      <c r="DQ13" s="57" t="s">
        <v>44</v>
      </c>
      <c r="DR13" s="57"/>
      <c r="DS13" s="57"/>
      <c r="DT13" s="57"/>
      <c r="DU13" s="57"/>
      <c r="DV13" s="57"/>
      <c r="DW13" s="57"/>
      <c r="DX13" s="57"/>
    </row>
    <row r="14" spans="6:119" s="25" customFormat="1" ht="12.75">
      <c r="F14" s="36"/>
      <c r="H14" s="25">
        <v>1985</v>
      </c>
      <c r="I14" s="25">
        <v>86</v>
      </c>
      <c r="J14" s="25">
        <v>87</v>
      </c>
      <c r="K14" s="25">
        <v>88</v>
      </c>
      <c r="L14" s="25">
        <v>89</v>
      </c>
      <c r="M14" s="25">
        <v>90</v>
      </c>
      <c r="N14" s="25">
        <v>91</v>
      </c>
      <c r="O14" s="25">
        <v>92</v>
      </c>
      <c r="P14" s="25">
        <v>93</v>
      </c>
      <c r="Q14" s="25">
        <v>94</v>
      </c>
      <c r="R14" s="47">
        <v>95</v>
      </c>
      <c r="S14" s="25">
        <v>95</v>
      </c>
      <c r="T14" s="25">
        <v>96</v>
      </c>
      <c r="U14" s="25">
        <v>97</v>
      </c>
      <c r="V14" s="25">
        <v>98</v>
      </c>
      <c r="W14" s="25">
        <v>99</v>
      </c>
      <c r="X14" s="25">
        <v>2000</v>
      </c>
      <c r="Y14" s="25">
        <v>2001</v>
      </c>
      <c r="Z14" s="25">
        <v>2002</v>
      </c>
      <c r="AA14" s="25">
        <v>2003</v>
      </c>
      <c r="AB14" s="25">
        <v>2004</v>
      </c>
      <c r="AC14" s="25">
        <v>2005</v>
      </c>
      <c r="AD14" s="27" t="s">
        <v>19</v>
      </c>
      <c r="AF14" s="25">
        <v>2006</v>
      </c>
      <c r="AG14" s="25">
        <v>2007</v>
      </c>
      <c r="AH14" s="25">
        <v>2008</v>
      </c>
      <c r="AI14" s="25">
        <v>2009</v>
      </c>
      <c r="AM14" s="36"/>
      <c r="AO14" s="25">
        <v>1985</v>
      </c>
      <c r="AP14" s="25">
        <v>86</v>
      </c>
      <c r="AQ14" s="25">
        <v>87</v>
      </c>
      <c r="AR14" s="25">
        <v>88</v>
      </c>
      <c r="AS14" s="25">
        <v>89</v>
      </c>
      <c r="AT14" s="25">
        <v>90</v>
      </c>
      <c r="AU14" s="25">
        <v>91</v>
      </c>
      <c r="AV14" s="25">
        <v>92</v>
      </c>
      <c r="AW14" s="25">
        <v>93</v>
      </c>
      <c r="AX14" s="25">
        <v>94</v>
      </c>
      <c r="AY14" s="25">
        <v>95</v>
      </c>
      <c r="AZ14" s="25">
        <v>96</v>
      </c>
      <c r="BA14" s="25">
        <v>97</v>
      </c>
      <c r="BB14" s="25">
        <v>98</v>
      </c>
      <c r="BC14" s="25">
        <v>99</v>
      </c>
      <c r="BD14" s="25">
        <v>2000</v>
      </c>
      <c r="BE14" s="25">
        <v>2001</v>
      </c>
      <c r="BF14" s="25">
        <v>2002</v>
      </c>
      <c r="BG14" s="25">
        <v>2003</v>
      </c>
      <c r="BH14" s="25">
        <v>2004</v>
      </c>
      <c r="BI14" s="25">
        <v>2005</v>
      </c>
      <c r="BJ14" s="25">
        <v>2006</v>
      </c>
      <c r="BK14" s="25">
        <v>2007</v>
      </c>
      <c r="BL14" s="25">
        <v>2008</v>
      </c>
      <c r="BM14" s="25">
        <v>2009</v>
      </c>
      <c r="BN14" s="28"/>
      <c r="BO14" s="25">
        <v>1985</v>
      </c>
      <c r="BP14" s="25">
        <v>86</v>
      </c>
      <c r="BQ14" s="25">
        <v>87</v>
      </c>
      <c r="BR14" s="25">
        <v>88</v>
      </c>
      <c r="BS14" s="25">
        <v>89</v>
      </c>
      <c r="BT14" s="25">
        <v>90</v>
      </c>
      <c r="BU14" s="25">
        <v>91</v>
      </c>
      <c r="BV14" s="25">
        <v>92</v>
      </c>
      <c r="BW14" s="25">
        <v>93</v>
      </c>
      <c r="BX14" s="25">
        <v>94</v>
      </c>
      <c r="BY14" s="47">
        <v>95</v>
      </c>
      <c r="BZ14" s="25">
        <v>96</v>
      </c>
      <c r="CA14" s="25">
        <v>97</v>
      </c>
      <c r="CB14" s="25">
        <v>98</v>
      </c>
      <c r="CC14" s="25">
        <v>99</v>
      </c>
      <c r="CD14" s="25">
        <v>2000</v>
      </c>
      <c r="CE14" s="25">
        <v>2001</v>
      </c>
      <c r="CF14" s="25">
        <v>2002</v>
      </c>
      <c r="CG14" s="25">
        <v>2003</v>
      </c>
      <c r="CH14" s="25">
        <v>2004</v>
      </c>
      <c r="CI14" s="25">
        <v>2005</v>
      </c>
      <c r="CJ14" s="25">
        <v>2006</v>
      </c>
      <c r="CK14" s="25">
        <v>2007</v>
      </c>
      <c r="CL14" s="25">
        <v>2008</v>
      </c>
      <c r="CM14" s="25">
        <v>2009</v>
      </c>
      <c r="CN14" s="28"/>
      <c r="CO14" s="28"/>
      <c r="CP14" s="28"/>
      <c r="CQ14" s="25">
        <v>1985</v>
      </c>
      <c r="CR14" s="25">
        <v>86</v>
      </c>
      <c r="CS14" s="25">
        <v>87</v>
      </c>
      <c r="CT14" s="25">
        <v>88</v>
      </c>
      <c r="CU14" s="25">
        <v>89</v>
      </c>
      <c r="CV14" s="25">
        <v>90</v>
      </c>
      <c r="CW14" s="25">
        <v>91</v>
      </c>
      <c r="CX14" s="25">
        <v>92</v>
      </c>
      <c r="CY14" s="25">
        <v>93</v>
      </c>
      <c r="CZ14" s="25">
        <v>94</v>
      </c>
      <c r="DA14" s="47">
        <v>95</v>
      </c>
      <c r="DB14" s="25">
        <v>96</v>
      </c>
      <c r="DC14" s="25">
        <v>97</v>
      </c>
      <c r="DD14" s="25">
        <v>98</v>
      </c>
      <c r="DE14" s="25">
        <v>99</v>
      </c>
      <c r="DF14" s="25">
        <v>2000</v>
      </c>
      <c r="DG14" s="25">
        <v>2001</v>
      </c>
      <c r="DH14" s="25">
        <v>2002</v>
      </c>
      <c r="DI14" s="25">
        <v>2003</v>
      </c>
      <c r="DJ14" s="25">
        <v>2004</v>
      </c>
      <c r="DK14" s="25">
        <v>2005</v>
      </c>
      <c r="DL14" s="25">
        <v>2006</v>
      </c>
      <c r="DM14" s="25">
        <v>2007</v>
      </c>
      <c r="DN14" s="25">
        <v>2008</v>
      </c>
      <c r="DO14" s="25">
        <v>2009</v>
      </c>
    </row>
    <row r="15" spans="1:128" s="29" customFormat="1" ht="38.25">
      <c r="A15" s="29" t="s">
        <v>10</v>
      </c>
      <c r="B15" s="29" t="s">
        <v>11</v>
      </c>
      <c r="C15" s="30" t="s">
        <v>12</v>
      </c>
      <c r="D15" s="30" t="s">
        <v>13</v>
      </c>
      <c r="E15" s="34" t="s">
        <v>17</v>
      </c>
      <c r="F15" s="30" t="s">
        <v>18</v>
      </c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47" t="s">
        <v>14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52" t="s">
        <v>15</v>
      </c>
      <c r="AL15" s="52" t="s">
        <v>16</v>
      </c>
      <c r="AM15" s="61"/>
      <c r="AN15" s="32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BN15" s="24"/>
      <c r="BO15" s="31"/>
      <c r="BP15" s="31"/>
      <c r="BQ15" s="31"/>
      <c r="BR15" s="31"/>
      <c r="BS15" s="31"/>
      <c r="BT15" s="31"/>
      <c r="BU15" s="31"/>
      <c r="BV15" s="31"/>
      <c r="BW15" s="31"/>
      <c r="BX15"/>
      <c r="BY15"/>
      <c r="CN15" s="24"/>
      <c r="CO15" s="29" t="s">
        <v>10</v>
      </c>
      <c r="CP15" s="29" t="s">
        <v>11</v>
      </c>
      <c r="CR15" s="31"/>
      <c r="CS15" s="31"/>
      <c r="CT15" s="31"/>
      <c r="CU15" s="31"/>
      <c r="CV15" s="31"/>
      <c r="CW15" s="31"/>
      <c r="CX15" s="31"/>
      <c r="CY15" s="31"/>
      <c r="CZ15"/>
      <c r="DA15"/>
      <c r="DQ15" s="91" t="s">
        <v>42</v>
      </c>
      <c r="DR15" s="92" t="s">
        <v>43</v>
      </c>
      <c r="DS15" s="91"/>
      <c r="DT15" s="91" t="s">
        <v>42</v>
      </c>
      <c r="DU15" s="92" t="s">
        <v>43</v>
      </c>
      <c r="DV15" s="91"/>
      <c r="DW15" s="91" t="s">
        <v>42</v>
      </c>
      <c r="DX15" s="92" t="s">
        <v>43</v>
      </c>
    </row>
    <row r="16" spans="5:128" ht="12.75">
      <c r="E16" s="35"/>
      <c r="AD16" s="31"/>
      <c r="AK16" s="53"/>
      <c r="AL16" s="53"/>
      <c r="AM16" s="53"/>
      <c r="AN16" s="19"/>
      <c r="BN16" s="8"/>
      <c r="CN16" s="8"/>
      <c r="DQ16" s="8">
        <v>2003</v>
      </c>
      <c r="DR16" s="8">
        <v>2003</v>
      </c>
      <c r="DS16" s="8"/>
      <c r="DT16" s="8">
        <v>2006</v>
      </c>
      <c r="DU16" s="8">
        <v>2006</v>
      </c>
      <c r="DV16" s="8"/>
      <c r="DW16" s="8">
        <v>2007</v>
      </c>
      <c r="DX16" s="8"/>
    </row>
    <row r="17" spans="1:128" ht="15.75">
      <c r="A17">
        <v>1</v>
      </c>
      <c r="B17">
        <v>600</v>
      </c>
      <c r="C17" s="37">
        <v>259.90699900652334</v>
      </c>
      <c r="D17" s="38">
        <v>317.3768892</v>
      </c>
      <c r="E17" s="39">
        <f>C17/C$33</f>
        <v>0.046378943439282797</v>
      </c>
      <c r="F17" s="40">
        <f>D17/D$33</f>
        <v>0.03890519173693744</v>
      </c>
      <c r="H17" s="44">
        <f>H$33*$E17</f>
        <v>156.91698533926927</v>
      </c>
      <c r="I17" s="44">
        <f aca="true" t="shared" si="0" ref="I17:AB31">I$33*$E17</f>
        <v>126.01998123909293</v>
      </c>
      <c r="J17" s="44">
        <f t="shared" si="0"/>
        <v>146.6179839725438</v>
      </c>
      <c r="K17" s="44">
        <f t="shared" si="0"/>
        <v>141.4684832891811</v>
      </c>
      <c r="L17" s="44">
        <f t="shared" si="0"/>
        <v>167.2159867059947</v>
      </c>
      <c r="M17" s="44">
        <f>M$33*$E17</f>
        <v>182.66448875608287</v>
      </c>
      <c r="N17" s="44">
        <f t="shared" si="0"/>
        <v>174.42528766270252</v>
      </c>
      <c r="O17" s="44">
        <f t="shared" si="0"/>
        <v>171.85053732102116</v>
      </c>
      <c r="P17" s="44">
        <f t="shared" si="0"/>
        <v>213.5614928562592</v>
      </c>
      <c r="Q17" s="44">
        <f t="shared" si="0"/>
        <v>249.60799763979824</v>
      </c>
      <c r="R17" s="48">
        <f aca="true" t="shared" si="1" ref="R17:R31">C17</f>
        <v>259.90699900652334</v>
      </c>
      <c r="S17" s="44">
        <f>S$33*$E17</f>
        <v>259.9069990065237</v>
      </c>
      <c r="T17" s="44">
        <f t="shared" si="0"/>
        <v>290.8040031067</v>
      </c>
      <c r="U17" s="44">
        <f t="shared" si="0"/>
        <v>270.20600037324914</v>
      </c>
      <c r="V17" s="44">
        <f t="shared" si="0"/>
        <v>290.8040031067</v>
      </c>
      <c r="W17" s="44">
        <f t="shared" si="0"/>
        <v>290.8040031067</v>
      </c>
      <c r="X17" s="44">
        <f>X$33*$E17</f>
        <v>316.55150652351364</v>
      </c>
      <c r="Y17" s="44">
        <f t="shared" si="0"/>
        <v>337.1495092569645</v>
      </c>
      <c r="Z17" s="44">
        <f t="shared" si="0"/>
        <v>342.29900994032727</v>
      </c>
      <c r="AA17" s="44">
        <f t="shared" si="0"/>
        <v>373.19601404050354</v>
      </c>
      <c r="AB17" s="44">
        <f>AB$33*$E17</f>
        <v>342.29900994032727</v>
      </c>
      <c r="AC17" s="44">
        <f>AC$33*$F17</f>
        <v>317.3768891999996</v>
      </c>
      <c r="AD17" s="45">
        <f aca="true" t="shared" si="2" ref="AD17:AD31">D17</f>
        <v>317.3768892</v>
      </c>
      <c r="AE17" s="39"/>
      <c r="AF17" s="44">
        <f>AF$33*$F17</f>
        <v>308.73752415288527</v>
      </c>
      <c r="AG17" s="44">
        <f>AG$33*$F17</f>
        <v>313.05720667644243</v>
      </c>
      <c r="AH17" s="44">
        <f>AH$33*$F17</f>
        <v>343.2949843413427</v>
      </c>
      <c r="AJ17" s="50"/>
      <c r="AK17" s="53">
        <v>53222</v>
      </c>
      <c r="AL17" s="53">
        <v>53865</v>
      </c>
      <c r="AM17" s="53"/>
      <c r="AN17" s="19"/>
      <c r="AO17" s="39">
        <f>H17/$AK17*1000</f>
        <v>2.9483481518783448</v>
      </c>
      <c r="AP17" s="39">
        <f aca="true" t="shared" si="3" ref="AP17:AP31">I17/$AK17*1000</f>
        <v>2.367817467195764</v>
      </c>
      <c r="AQ17" s="39">
        <f aca="true" t="shared" si="4" ref="AQ17:AQ31">J17/$AK17*1000</f>
        <v>2.754837923650818</v>
      </c>
      <c r="AR17" s="39">
        <f aca="true" t="shared" si="5" ref="AR17:AR31">K17/$AK17*1000</f>
        <v>2.6580828095370546</v>
      </c>
      <c r="AS17" s="39">
        <f aca="true" t="shared" si="6" ref="AS17:AS31">L17/$AK17*1000</f>
        <v>3.1418583801058717</v>
      </c>
      <c r="AT17" s="39">
        <f aca="true" t="shared" si="7" ref="AT17:AT31">M17/$AK17*1000</f>
        <v>3.4321237224471624</v>
      </c>
      <c r="AU17" s="39">
        <f aca="true" t="shared" si="8" ref="AU17:AU31">N17/$AK17*1000</f>
        <v>3.277315539865141</v>
      </c>
      <c r="AV17" s="39">
        <f aca="true" t="shared" si="9" ref="AV17:AV31">O17/$AK17*1000</f>
        <v>3.228937982808259</v>
      </c>
      <c r="AW17" s="39">
        <f aca="true" t="shared" si="10" ref="AW17:AW31">P17/$AK17*1000</f>
        <v>4.012654407129743</v>
      </c>
      <c r="AX17" s="39">
        <f aca="true" t="shared" si="11" ref="AX17:AX31">Q17/$AK17*1000</f>
        <v>4.689940205926088</v>
      </c>
      <c r="AY17" s="39">
        <f>S17/$AL17*1000</f>
        <v>4.825155462852013</v>
      </c>
      <c r="AZ17" s="39">
        <f>T17/$AL17*1000</f>
        <v>5.398756207309013</v>
      </c>
      <c r="BA17" s="39">
        <f aca="true" t="shared" si="12" ref="BA17:BA31">U17/$AL17*1000</f>
        <v>5.016355711004347</v>
      </c>
      <c r="BB17" s="39">
        <f aca="true" t="shared" si="13" ref="BB17:BB31">V17/$AL17*1000</f>
        <v>5.398756207309013</v>
      </c>
      <c r="BC17" s="39">
        <f aca="true" t="shared" si="14" ref="BC17:BC31">W17/$AL17*1000</f>
        <v>5.398756207309013</v>
      </c>
      <c r="BD17" s="39">
        <f aca="true" t="shared" si="15" ref="BD17:BD31">X17/$AL17*1000</f>
        <v>5.876756827689848</v>
      </c>
      <c r="BE17" s="39">
        <f aca="true" t="shared" si="16" ref="BE17:BE31">Y17/$AL17*1000</f>
        <v>6.259157323994514</v>
      </c>
      <c r="BF17" s="39">
        <f aca="true" t="shared" si="17" ref="BF17:BF31">Z17/$AL17*1000</f>
        <v>6.354757448070682</v>
      </c>
      <c r="BG17" s="39">
        <f aca="true" t="shared" si="18" ref="BG17:BG31">AA17/$AL17*1000</f>
        <v>6.928358192527681</v>
      </c>
      <c r="BH17" s="39">
        <f aca="true" t="shared" si="19" ref="BH17:BH31">AB17/$AL17*1000</f>
        <v>6.354757448070682</v>
      </c>
      <c r="BI17" s="39">
        <f>AC17/$AL17*1000</f>
        <v>5.892079999999992</v>
      </c>
      <c r="BJ17" s="39">
        <f>AF17/$AL17*1000</f>
        <v>5.731690785350139</v>
      </c>
      <c r="BK17" s="39">
        <f>AG17/$AL17*1000</f>
        <v>5.811885392675066</v>
      </c>
      <c r="BL17" s="39">
        <f>AH17/$AL17*1000</f>
        <v>6.3732476439495525</v>
      </c>
      <c r="BM17" s="39"/>
      <c r="BO17" s="39">
        <f>AVERAGE(AM17:AO17)</f>
        <v>2.9483481518783448</v>
      </c>
      <c r="BP17" s="39">
        <f aca="true" t="shared" si="20" ref="BP17:CL17">AVERAGE(AN17:AP17)</f>
        <v>2.6580828095370546</v>
      </c>
      <c r="BQ17" s="39">
        <f>AVERAGE(AO17:AQ17)</f>
        <v>2.6903345142416426</v>
      </c>
      <c r="BR17" s="39">
        <f t="shared" si="20"/>
        <v>2.593579400127879</v>
      </c>
      <c r="BS17" s="39">
        <f t="shared" si="20"/>
        <v>2.8515930377645815</v>
      </c>
      <c r="BT17" s="39">
        <f t="shared" si="20"/>
        <v>3.077354970696696</v>
      </c>
      <c r="BU17" s="39">
        <f t="shared" si="20"/>
        <v>3.283765880806058</v>
      </c>
      <c r="BV17" s="39">
        <f t="shared" si="20"/>
        <v>3.3127924150401875</v>
      </c>
      <c r="BW17" s="39">
        <f t="shared" si="20"/>
        <v>3.506302643267714</v>
      </c>
      <c r="BX17" s="39">
        <f t="shared" si="20"/>
        <v>3.9771775319546965</v>
      </c>
      <c r="BY17" s="39">
        <f t="shared" si="20"/>
        <v>4.509250025302614</v>
      </c>
      <c r="BZ17" s="39">
        <f t="shared" si="20"/>
        <v>4.971283958695705</v>
      </c>
      <c r="CA17" s="39">
        <f t="shared" si="20"/>
        <v>5.080089127055125</v>
      </c>
      <c r="CB17" s="39">
        <f t="shared" si="20"/>
        <v>5.271289375207458</v>
      </c>
      <c r="CC17" s="39">
        <f t="shared" si="20"/>
        <v>5.271289375207458</v>
      </c>
      <c r="CD17" s="39">
        <f t="shared" si="20"/>
        <v>5.558089747435957</v>
      </c>
      <c r="CE17" s="39">
        <f t="shared" si="20"/>
        <v>5.844890119664458</v>
      </c>
      <c r="CF17" s="39">
        <f t="shared" si="20"/>
        <v>6.163557199918348</v>
      </c>
      <c r="CG17" s="39">
        <f t="shared" si="20"/>
        <v>6.514090988197626</v>
      </c>
      <c r="CH17" s="39">
        <f t="shared" si="20"/>
        <v>6.545957696223016</v>
      </c>
      <c r="CI17" s="39">
        <f t="shared" si="20"/>
        <v>6.391731880199452</v>
      </c>
      <c r="CJ17" s="39">
        <f t="shared" si="20"/>
        <v>5.992842744473605</v>
      </c>
      <c r="CK17" s="39">
        <f t="shared" si="20"/>
        <v>5.811885392675066</v>
      </c>
      <c r="CL17" s="39">
        <f t="shared" si="20"/>
        <v>5.97227460732492</v>
      </c>
      <c r="CM17" s="39"/>
      <c r="CN17" s="8"/>
      <c r="CO17">
        <v>1</v>
      </c>
      <c r="CP17">
        <v>600</v>
      </c>
      <c r="CR17" s="39">
        <f aca="true" t="shared" si="21" ref="CR17:DN17">BP17-BO17</f>
        <v>-0.2902653423412902</v>
      </c>
      <c r="CS17" s="39">
        <f t="shared" si="21"/>
        <v>0.03225170470458805</v>
      </c>
      <c r="CT17" s="39">
        <f t="shared" si="21"/>
        <v>-0.0967551141137637</v>
      </c>
      <c r="CU17" s="39">
        <f t="shared" si="21"/>
        <v>0.2580136376367026</v>
      </c>
      <c r="CV17" s="39">
        <f t="shared" si="21"/>
        <v>0.22576193293211455</v>
      </c>
      <c r="CW17" s="39">
        <f t="shared" si="21"/>
        <v>0.20641091010936208</v>
      </c>
      <c r="CX17" s="39">
        <f t="shared" si="21"/>
        <v>0.029026534234129375</v>
      </c>
      <c r="CY17" s="39">
        <f t="shared" si="21"/>
        <v>0.1935102282275265</v>
      </c>
      <c r="CZ17" s="39">
        <f t="shared" si="21"/>
        <v>0.47087488868698246</v>
      </c>
      <c r="DA17" s="39">
        <f t="shared" si="21"/>
        <v>0.5320724933479175</v>
      </c>
      <c r="DB17" s="39">
        <f t="shared" si="21"/>
        <v>0.46203393339309073</v>
      </c>
      <c r="DC17" s="39">
        <f t="shared" si="21"/>
        <v>0.10880516835942</v>
      </c>
      <c r="DD17" s="39">
        <f t="shared" si="21"/>
        <v>0.1912002481523336</v>
      </c>
      <c r="DE17" s="39">
        <f t="shared" si="21"/>
        <v>0</v>
      </c>
      <c r="DF17" s="39">
        <f t="shared" si="21"/>
        <v>0.2868003722284991</v>
      </c>
      <c r="DG17" s="39">
        <f t="shared" si="21"/>
        <v>0.28680037222850085</v>
      </c>
      <c r="DH17" s="39">
        <f t="shared" si="21"/>
        <v>0.31866708025388935</v>
      </c>
      <c r="DI17" s="39">
        <f t="shared" si="21"/>
        <v>0.3505337882792787</v>
      </c>
      <c r="DJ17" s="39">
        <f t="shared" si="21"/>
        <v>0.03186670802538938</v>
      </c>
      <c r="DK17" s="39">
        <f t="shared" si="21"/>
        <v>-0.15422581602356367</v>
      </c>
      <c r="DL17" s="39">
        <f t="shared" si="21"/>
        <v>-0.39888913572584705</v>
      </c>
      <c r="DM17" s="39">
        <f t="shared" si="21"/>
        <v>-0.180957351798539</v>
      </c>
      <c r="DN17" s="39">
        <f t="shared" si="21"/>
        <v>0.16038921464985378</v>
      </c>
      <c r="DO17" s="39"/>
      <c r="DQ17" s="89">
        <v>57.35935307</v>
      </c>
      <c r="DR17" s="8">
        <f aca="true" t="shared" si="22" ref="DR17:DR31">DI17*DQ17</f>
        <v>20.106391324875776</v>
      </c>
      <c r="DS17" s="8"/>
      <c r="DT17" s="89">
        <v>57.34861193</v>
      </c>
      <c r="DU17" s="8">
        <f aca="true" t="shared" si="23" ref="DU17:DU31">DL17*DT17</f>
        <v>-22.8757382478347</v>
      </c>
      <c r="DV17" s="8"/>
      <c r="DW17" s="89">
        <v>57.33715974</v>
      </c>
      <c r="DX17" s="8">
        <f>DM17*DW17</f>
        <v>-10.375580586200206</v>
      </c>
    </row>
    <row r="18" spans="1:128" ht="15.75">
      <c r="A18">
        <v>1</v>
      </c>
      <c r="B18">
        <v>1200</v>
      </c>
      <c r="C18" s="37">
        <v>589.1703830487716</v>
      </c>
      <c r="D18" s="38">
        <v>723.19317993</v>
      </c>
      <c r="E18" s="39">
        <f aca="true" t="shared" si="24" ref="E18:E31">C18/C$33</f>
        <v>0.10513414404370747</v>
      </c>
      <c r="F18" s="40">
        <f aca="true" t="shared" si="25" ref="F18:F31">D18/D$33</f>
        <v>0.08865160093711748</v>
      </c>
      <c r="H18" s="44">
        <f aca="true" t="shared" si="26" ref="H18:Q31">H$33*$E18</f>
        <v>355.70739038418645</v>
      </c>
      <c r="I18" s="44">
        <f t="shared" si="26"/>
        <v>285.6684925848106</v>
      </c>
      <c r="J18" s="44">
        <f t="shared" si="26"/>
        <v>332.3610911177278</v>
      </c>
      <c r="K18" s="44">
        <f t="shared" si="26"/>
        <v>320.68794148449854</v>
      </c>
      <c r="L18" s="44">
        <f t="shared" si="26"/>
        <v>379.053689650645</v>
      </c>
      <c r="M18" s="44">
        <f t="shared" si="26"/>
        <v>414.07313855033294</v>
      </c>
      <c r="N18" s="44">
        <f t="shared" si="26"/>
        <v>395.396099137166</v>
      </c>
      <c r="O18" s="44">
        <f t="shared" si="26"/>
        <v>389.5595243205514</v>
      </c>
      <c r="P18" s="44">
        <f t="shared" si="26"/>
        <v>484.1120363497087</v>
      </c>
      <c r="Q18" s="44">
        <f t="shared" si="26"/>
        <v>565.8240837823138</v>
      </c>
      <c r="R18" s="48">
        <f t="shared" si="1"/>
        <v>589.1703830487716</v>
      </c>
      <c r="S18" s="44">
        <f t="shared" si="0"/>
        <v>589.1703830487724</v>
      </c>
      <c r="T18" s="44">
        <f t="shared" si="0"/>
        <v>659.2092808481482</v>
      </c>
      <c r="U18" s="44">
        <f t="shared" si="0"/>
        <v>612.516682315231</v>
      </c>
      <c r="V18" s="44">
        <f t="shared" si="0"/>
        <v>659.2092808481482</v>
      </c>
      <c r="W18" s="44">
        <f t="shared" si="0"/>
        <v>659.2092808481482</v>
      </c>
      <c r="X18" s="44">
        <f t="shared" si="0"/>
        <v>717.5750290142947</v>
      </c>
      <c r="Y18" s="44">
        <f t="shared" si="0"/>
        <v>764.2676275472119</v>
      </c>
      <c r="Z18" s="44">
        <f t="shared" si="0"/>
        <v>775.9407771804413</v>
      </c>
      <c r="AA18" s="44">
        <f t="shared" si="0"/>
        <v>845.979674979817</v>
      </c>
      <c r="AB18" s="44">
        <f t="shared" si="0"/>
        <v>775.9407771804413</v>
      </c>
      <c r="AC18" s="44">
        <f aca="true" t="shared" si="27" ref="AC18:AC31">AC$33*$F18</f>
        <v>723.1931799299992</v>
      </c>
      <c r="AD18" s="45">
        <f t="shared" si="2"/>
        <v>723.19317993</v>
      </c>
      <c r="AE18" s="39"/>
      <c r="AF18" s="44">
        <f aca="true" t="shared" si="28" ref="AF18:AH31">AF$33*$F18</f>
        <v>703.5070273032353</v>
      </c>
      <c r="AG18" s="44">
        <f t="shared" si="28"/>
        <v>713.3501036166173</v>
      </c>
      <c r="AH18" s="44">
        <f t="shared" si="28"/>
        <v>782.2516378102907</v>
      </c>
      <c r="AJ18" s="50"/>
      <c r="AK18" s="53">
        <v>119438</v>
      </c>
      <c r="AL18" s="53">
        <v>120887</v>
      </c>
      <c r="AM18" s="53"/>
      <c r="AN18" s="19"/>
      <c r="AO18" s="39">
        <f aca="true" t="shared" si="29" ref="AO18:AO31">H18/$AK18*1000</f>
        <v>2.978176044342558</v>
      </c>
      <c r="AP18" s="39">
        <f t="shared" si="3"/>
        <v>2.3917722381889397</v>
      </c>
      <c r="AQ18" s="39">
        <f t="shared" si="4"/>
        <v>2.7827081089580186</v>
      </c>
      <c r="AR18" s="39">
        <f t="shared" si="5"/>
        <v>2.6849741412657493</v>
      </c>
      <c r="AS18" s="39">
        <f t="shared" si="6"/>
        <v>3.173643979727097</v>
      </c>
      <c r="AT18" s="39">
        <f t="shared" si="7"/>
        <v>3.466845882803906</v>
      </c>
      <c r="AU18" s="39">
        <f t="shared" si="8"/>
        <v>3.310471534496274</v>
      </c>
      <c r="AV18" s="39">
        <f t="shared" si="9"/>
        <v>3.26160455065014</v>
      </c>
      <c r="AW18" s="39">
        <f t="shared" si="10"/>
        <v>4.053249688957524</v>
      </c>
      <c r="AX18" s="39">
        <f t="shared" si="11"/>
        <v>4.737387462803411</v>
      </c>
      <c r="AY18" s="39">
        <f aca="true" t="shared" si="30" ref="AY18:AY31">S18/$AL18*1000</f>
        <v>4.873728217664202</v>
      </c>
      <c r="AZ18" s="39">
        <f aca="true" t="shared" si="31" ref="AZ18:AZ31">T18/$AL18*1000</f>
        <v>5.453103152929167</v>
      </c>
      <c r="BA18" s="39">
        <f t="shared" si="12"/>
        <v>5.066853196085857</v>
      </c>
      <c r="BB18" s="39">
        <f t="shared" si="13"/>
        <v>5.453103152929167</v>
      </c>
      <c r="BC18" s="39">
        <f t="shared" si="14"/>
        <v>5.453103152929167</v>
      </c>
      <c r="BD18" s="39">
        <f t="shared" si="15"/>
        <v>5.935915598983304</v>
      </c>
      <c r="BE18" s="39">
        <f t="shared" si="16"/>
        <v>6.322165555826614</v>
      </c>
      <c r="BF18" s="39">
        <f t="shared" si="17"/>
        <v>6.418728045037442</v>
      </c>
      <c r="BG18" s="39">
        <f t="shared" si="18"/>
        <v>6.998102980302406</v>
      </c>
      <c r="BH18" s="39">
        <f t="shared" si="19"/>
        <v>6.418728045037442</v>
      </c>
      <c r="BI18" s="39">
        <f aca="true" t="shared" si="32" ref="BI18:BI31">AC18/$AL18*1000</f>
        <v>5.982389999999993</v>
      </c>
      <c r="BJ18" s="39">
        <f aca="true" t="shared" si="33" ref="BJ18:BL33">AF18/$AL18*1000</f>
        <v>5.819542442969346</v>
      </c>
      <c r="BK18" s="39">
        <f t="shared" si="33"/>
        <v>5.90096622148467</v>
      </c>
      <c r="BL18" s="39">
        <f t="shared" si="33"/>
        <v>6.470932671091935</v>
      </c>
      <c r="BM18" s="39"/>
      <c r="BO18" s="39">
        <f aca="true" t="shared" si="34" ref="BO18:CE33">AVERAGE(AM18:AO18)</f>
        <v>2.978176044342558</v>
      </c>
      <c r="BP18" s="39">
        <f t="shared" si="34"/>
        <v>2.684974141265749</v>
      </c>
      <c r="BQ18" s="39">
        <f t="shared" si="34"/>
        <v>2.7175521304965056</v>
      </c>
      <c r="BR18" s="39">
        <f t="shared" si="34"/>
        <v>2.619818162804236</v>
      </c>
      <c r="BS18" s="39">
        <f t="shared" si="34"/>
        <v>2.8804420766502883</v>
      </c>
      <c r="BT18" s="39">
        <f t="shared" si="34"/>
        <v>3.108488001265584</v>
      </c>
      <c r="BU18" s="39">
        <f t="shared" si="34"/>
        <v>3.316987132342426</v>
      </c>
      <c r="BV18" s="39">
        <f t="shared" si="34"/>
        <v>3.3463073226501066</v>
      </c>
      <c r="BW18" s="39">
        <f t="shared" si="34"/>
        <v>3.541775258034646</v>
      </c>
      <c r="BX18" s="39">
        <f t="shared" si="34"/>
        <v>4.0174139008036915</v>
      </c>
      <c r="BY18" s="39">
        <f t="shared" si="34"/>
        <v>4.554788456475046</v>
      </c>
      <c r="BZ18" s="39">
        <f t="shared" si="34"/>
        <v>5.021406277798927</v>
      </c>
      <c r="CA18" s="39">
        <f t="shared" si="34"/>
        <v>5.131228188893075</v>
      </c>
      <c r="CB18" s="39">
        <f t="shared" si="34"/>
        <v>5.32435316731473</v>
      </c>
      <c r="CC18" s="39">
        <f t="shared" si="34"/>
        <v>5.32435316731473</v>
      </c>
      <c r="CD18" s="39">
        <f t="shared" si="34"/>
        <v>5.614040634947212</v>
      </c>
      <c r="CE18" s="39">
        <f t="shared" si="34"/>
        <v>5.903728102579695</v>
      </c>
      <c r="CF18" s="39">
        <f aca="true" t="shared" si="35" ref="CF18:CL33">AVERAGE(BD18:BF18)</f>
        <v>6.225603066615787</v>
      </c>
      <c r="CG18" s="39">
        <f t="shared" si="35"/>
        <v>6.579665527055487</v>
      </c>
      <c r="CH18" s="39">
        <f t="shared" si="35"/>
        <v>6.611853023459097</v>
      </c>
      <c r="CI18" s="39">
        <f t="shared" si="35"/>
        <v>6.466407008446613</v>
      </c>
      <c r="CJ18" s="39">
        <f t="shared" si="35"/>
        <v>6.073553496002261</v>
      </c>
      <c r="CK18" s="39">
        <f t="shared" si="35"/>
        <v>5.900966221484669</v>
      </c>
      <c r="CL18" s="39">
        <f t="shared" si="35"/>
        <v>6.063813778515318</v>
      </c>
      <c r="CM18" s="39"/>
      <c r="CN18" s="8"/>
      <c r="CO18">
        <v>1</v>
      </c>
      <c r="CP18">
        <v>1200</v>
      </c>
      <c r="CR18" s="39">
        <f aca="true" t="shared" si="36" ref="CR18:DI33">BP18-BO18</f>
        <v>-0.29320190307680916</v>
      </c>
      <c r="CS18" s="39">
        <f t="shared" si="36"/>
        <v>0.03257798923075672</v>
      </c>
      <c r="CT18" s="39">
        <f t="shared" si="36"/>
        <v>-0.09773396769226972</v>
      </c>
      <c r="CU18" s="39">
        <f t="shared" si="36"/>
        <v>0.26062391384605244</v>
      </c>
      <c r="CV18" s="39">
        <f t="shared" si="36"/>
        <v>0.22804592461529571</v>
      </c>
      <c r="CW18" s="39">
        <f t="shared" si="36"/>
        <v>0.20849913107684204</v>
      </c>
      <c r="CX18" s="39">
        <f t="shared" si="36"/>
        <v>0.029320190307680516</v>
      </c>
      <c r="CY18" s="39">
        <f t="shared" si="36"/>
        <v>0.19546793538453944</v>
      </c>
      <c r="CZ18" s="39">
        <f t="shared" si="36"/>
        <v>0.47563864276904555</v>
      </c>
      <c r="DA18" s="39">
        <f t="shared" si="36"/>
        <v>0.5373745556713541</v>
      </c>
      <c r="DB18" s="39">
        <f t="shared" si="36"/>
        <v>0.4666178213238812</v>
      </c>
      <c r="DC18" s="39">
        <f t="shared" si="36"/>
        <v>0.10982191109414785</v>
      </c>
      <c r="DD18" s="39">
        <f t="shared" si="36"/>
        <v>0.19312497842165577</v>
      </c>
      <c r="DE18" s="39">
        <f t="shared" si="36"/>
        <v>0</v>
      </c>
      <c r="DF18" s="39">
        <f t="shared" si="36"/>
        <v>0.2896874676324819</v>
      </c>
      <c r="DG18" s="39">
        <f t="shared" si="36"/>
        <v>0.28968746763248276</v>
      </c>
      <c r="DH18" s="39">
        <f t="shared" si="36"/>
        <v>0.32187496403609206</v>
      </c>
      <c r="DI18" s="39">
        <f t="shared" si="36"/>
        <v>0.3540624604396996</v>
      </c>
      <c r="DJ18" s="39">
        <f aca="true" t="shared" si="37" ref="DJ18:DN33">CH18-CG18</f>
        <v>0.03218749640361018</v>
      </c>
      <c r="DK18" s="39">
        <f t="shared" si="37"/>
        <v>-0.14544601501248344</v>
      </c>
      <c r="DL18" s="39">
        <f t="shared" si="37"/>
        <v>-0.3928535124443524</v>
      </c>
      <c r="DM18" s="39">
        <f t="shared" si="37"/>
        <v>-0.17258727451759182</v>
      </c>
      <c r="DN18" s="39">
        <f t="shared" si="37"/>
        <v>0.16284755703064846</v>
      </c>
      <c r="DO18" s="39"/>
      <c r="DQ18" s="89">
        <v>137.3769371</v>
      </c>
      <c r="DR18" s="8">
        <f t="shared" si="22"/>
        <v>48.64001635729584</v>
      </c>
      <c r="DS18" s="8"/>
      <c r="DT18" s="89">
        <v>137.3200197</v>
      </c>
      <c r="DU18" s="8">
        <f t="shared" si="23"/>
        <v>-53.946652068072666</v>
      </c>
      <c r="DV18" s="8"/>
      <c r="DW18" s="89">
        <v>137.2978046</v>
      </c>
      <c r="DX18" s="8">
        <f aca="true" t="shared" si="38" ref="DX18:DX31">DM18*DW18</f>
        <v>-23.69585389316288</v>
      </c>
    </row>
    <row r="19" spans="1:128" ht="15.75">
      <c r="A19">
        <v>1</v>
      </c>
      <c r="B19">
        <v>1800</v>
      </c>
      <c r="C19" s="37">
        <v>46.38445569795223</v>
      </c>
      <c r="D19" s="38">
        <v>98.263183705</v>
      </c>
      <c r="E19" s="39">
        <f t="shared" si="24"/>
        <v>0.008277045464340308</v>
      </c>
      <c r="F19" s="40">
        <f t="shared" si="25"/>
        <v>0.01204545174149666</v>
      </c>
      <c r="H19" s="44">
        <f t="shared" si="26"/>
        <v>28.004282233826544</v>
      </c>
      <c r="I19" s="44">
        <f t="shared" si="26"/>
        <v>22.490230194588815</v>
      </c>
      <c r="J19" s="44">
        <f t="shared" si="26"/>
        <v>26.166264887413966</v>
      </c>
      <c r="K19" s="44">
        <f t="shared" si="26"/>
        <v>25.24725621420768</v>
      </c>
      <c r="L19" s="44">
        <f t="shared" si="26"/>
        <v>29.842299580239114</v>
      </c>
      <c r="M19" s="44">
        <f t="shared" si="26"/>
        <v>32.59932559985798</v>
      </c>
      <c r="N19" s="44">
        <f t="shared" si="26"/>
        <v>31.128911722727917</v>
      </c>
      <c r="O19" s="44">
        <f t="shared" si="26"/>
        <v>30.669407386124774</v>
      </c>
      <c r="P19" s="44">
        <f t="shared" si="26"/>
        <v>38.1133776390957</v>
      </c>
      <c r="Q19" s="44">
        <f t="shared" si="26"/>
        <v>44.54643835153971</v>
      </c>
      <c r="R19" s="48">
        <f t="shared" si="1"/>
        <v>46.38445569795223</v>
      </c>
      <c r="S19" s="44">
        <f t="shared" si="0"/>
        <v>46.38445569795228</v>
      </c>
      <c r="T19" s="44">
        <f t="shared" si="0"/>
        <v>51.89850773719001</v>
      </c>
      <c r="U19" s="44">
        <f t="shared" si="0"/>
        <v>48.22247304436486</v>
      </c>
      <c r="V19" s="44">
        <f t="shared" si="0"/>
        <v>51.89850773719001</v>
      </c>
      <c r="W19" s="44">
        <f t="shared" si="0"/>
        <v>51.89850773719001</v>
      </c>
      <c r="X19" s="44">
        <f t="shared" si="0"/>
        <v>56.49355110322145</v>
      </c>
      <c r="Y19" s="44">
        <f t="shared" si="0"/>
        <v>60.1695857960466</v>
      </c>
      <c r="Z19" s="44">
        <f t="shared" si="0"/>
        <v>61.08859446925289</v>
      </c>
      <c r="AA19" s="44">
        <f t="shared" si="0"/>
        <v>66.60264650849061</v>
      </c>
      <c r="AB19" s="44">
        <f t="shared" si="0"/>
        <v>61.08859446925289</v>
      </c>
      <c r="AC19" s="44">
        <f t="shared" si="27"/>
        <v>98.2631837049999</v>
      </c>
      <c r="AD19" s="45">
        <f t="shared" si="2"/>
        <v>98.263183705</v>
      </c>
      <c r="AE19" s="39"/>
      <c r="AF19" s="44">
        <f t="shared" si="28"/>
        <v>95.58834648903554</v>
      </c>
      <c r="AG19" s="44">
        <f t="shared" si="28"/>
        <v>96.92576509701772</v>
      </c>
      <c r="AH19" s="44">
        <f t="shared" si="28"/>
        <v>106.28769535289294</v>
      </c>
      <c r="AJ19" s="50"/>
      <c r="AK19" s="53">
        <v>23674</v>
      </c>
      <c r="AL19" s="53">
        <v>23867</v>
      </c>
      <c r="AM19" s="53"/>
      <c r="AN19" s="19"/>
      <c r="AO19" s="39">
        <f t="shared" si="29"/>
        <v>1.1829129945858978</v>
      </c>
      <c r="AP19" s="39">
        <f t="shared" si="3"/>
        <v>0.9499970513892377</v>
      </c>
      <c r="AQ19" s="39">
        <f t="shared" si="4"/>
        <v>1.1052743468536779</v>
      </c>
      <c r="AR19" s="39">
        <f t="shared" si="5"/>
        <v>1.0664550229875678</v>
      </c>
      <c r="AS19" s="39">
        <f t="shared" si="6"/>
        <v>1.2605516423181176</v>
      </c>
      <c r="AT19" s="39">
        <f t="shared" si="7"/>
        <v>1.3770096139164474</v>
      </c>
      <c r="AU19" s="39">
        <f t="shared" si="8"/>
        <v>1.3148986957306716</v>
      </c>
      <c r="AV19" s="39">
        <f t="shared" si="9"/>
        <v>1.2954890337976166</v>
      </c>
      <c r="AW19" s="39">
        <f t="shared" si="10"/>
        <v>1.6099255571131073</v>
      </c>
      <c r="AX19" s="39">
        <f t="shared" si="11"/>
        <v>1.8816608241758772</v>
      </c>
      <c r="AY19" s="39">
        <f t="shared" si="30"/>
        <v>1.9434556374052996</v>
      </c>
      <c r="AZ19" s="39">
        <f t="shared" si="31"/>
        <v>2.1744881106628404</v>
      </c>
      <c r="BA19" s="39">
        <f t="shared" si="12"/>
        <v>2.02046646182448</v>
      </c>
      <c r="BB19" s="39">
        <f t="shared" si="13"/>
        <v>2.1744881106628404</v>
      </c>
      <c r="BC19" s="39">
        <f t="shared" si="14"/>
        <v>2.1744881106628404</v>
      </c>
      <c r="BD19" s="39">
        <f t="shared" si="15"/>
        <v>2.3670151717107912</v>
      </c>
      <c r="BE19" s="39">
        <f t="shared" si="16"/>
        <v>2.5210368205491513</v>
      </c>
      <c r="BF19" s="39">
        <f t="shared" si="17"/>
        <v>2.5595422327587416</v>
      </c>
      <c r="BG19" s="39">
        <f t="shared" si="18"/>
        <v>2.790574706016282</v>
      </c>
      <c r="BH19" s="39">
        <f t="shared" si="19"/>
        <v>2.5595422327587416</v>
      </c>
      <c r="BI19" s="39">
        <f t="shared" si="32"/>
        <v>4.117114999999996</v>
      </c>
      <c r="BJ19" s="39">
        <f t="shared" si="33"/>
        <v>4.005042380233609</v>
      </c>
      <c r="BK19" s="39">
        <f t="shared" si="33"/>
        <v>4.061078690116802</v>
      </c>
      <c r="BL19" s="39">
        <f t="shared" si="33"/>
        <v>4.453332859299155</v>
      </c>
      <c r="BM19" s="39"/>
      <c r="BO19" s="39">
        <f t="shared" si="34"/>
        <v>1.1829129945858978</v>
      </c>
      <c r="BP19" s="39">
        <f t="shared" si="34"/>
        <v>1.0664550229875678</v>
      </c>
      <c r="BQ19" s="39">
        <f t="shared" si="34"/>
        <v>1.0793947976096046</v>
      </c>
      <c r="BR19" s="39">
        <f t="shared" si="34"/>
        <v>1.0405754737434945</v>
      </c>
      <c r="BS19" s="39">
        <f t="shared" si="34"/>
        <v>1.1440936707197877</v>
      </c>
      <c r="BT19" s="39">
        <f t="shared" si="34"/>
        <v>1.2346720930740442</v>
      </c>
      <c r="BU19" s="39">
        <f t="shared" si="34"/>
        <v>1.3174866506550789</v>
      </c>
      <c r="BV19" s="39">
        <f t="shared" si="34"/>
        <v>1.329132447814912</v>
      </c>
      <c r="BW19" s="39">
        <f t="shared" si="34"/>
        <v>1.406771095547132</v>
      </c>
      <c r="BX19" s="39">
        <f t="shared" si="34"/>
        <v>1.595691805028867</v>
      </c>
      <c r="BY19" s="39">
        <f t="shared" si="34"/>
        <v>1.8116806728980945</v>
      </c>
      <c r="BZ19" s="39">
        <f t="shared" si="34"/>
        <v>1.9998681907480058</v>
      </c>
      <c r="CA19" s="39">
        <f t="shared" si="34"/>
        <v>2.0461367366308734</v>
      </c>
      <c r="CB19" s="39">
        <f t="shared" si="34"/>
        <v>2.123147561050054</v>
      </c>
      <c r="CC19" s="39">
        <f t="shared" si="34"/>
        <v>2.123147561050054</v>
      </c>
      <c r="CD19" s="39">
        <f t="shared" si="34"/>
        <v>2.2386637976788237</v>
      </c>
      <c r="CE19" s="39">
        <f t="shared" si="34"/>
        <v>2.3541800343075945</v>
      </c>
      <c r="CF19" s="39">
        <f t="shared" si="35"/>
        <v>2.4825314083395615</v>
      </c>
      <c r="CG19" s="39">
        <f t="shared" si="35"/>
        <v>2.6237179197747253</v>
      </c>
      <c r="CH19" s="39">
        <f t="shared" si="35"/>
        <v>2.6365530571779217</v>
      </c>
      <c r="CI19" s="39">
        <f t="shared" si="35"/>
        <v>3.155743979591673</v>
      </c>
      <c r="CJ19" s="39">
        <f t="shared" si="35"/>
        <v>3.5605665376641156</v>
      </c>
      <c r="CK19" s="39">
        <f t="shared" si="35"/>
        <v>4.061078690116802</v>
      </c>
      <c r="CL19" s="39">
        <f t="shared" si="35"/>
        <v>4.173151309883188</v>
      </c>
      <c r="CM19" s="39"/>
      <c r="CN19" s="8"/>
      <c r="CO19">
        <v>1</v>
      </c>
      <c r="CP19">
        <v>1800</v>
      </c>
      <c r="CR19" s="39">
        <f t="shared" si="36"/>
        <v>-0.11645797159833005</v>
      </c>
      <c r="CS19" s="39">
        <f t="shared" si="36"/>
        <v>0.01293977462203677</v>
      </c>
      <c r="CT19" s="39">
        <f t="shared" si="36"/>
        <v>-0.03881932386611009</v>
      </c>
      <c r="CU19" s="39">
        <f t="shared" si="36"/>
        <v>0.10351819697629328</v>
      </c>
      <c r="CV19" s="39">
        <f t="shared" si="36"/>
        <v>0.0905784223542565</v>
      </c>
      <c r="CW19" s="39">
        <f t="shared" si="36"/>
        <v>0.08281455758103462</v>
      </c>
      <c r="CX19" s="39">
        <f t="shared" si="36"/>
        <v>0.01164579715983316</v>
      </c>
      <c r="CY19" s="39">
        <f t="shared" si="36"/>
        <v>0.07763864773221996</v>
      </c>
      <c r="CZ19" s="39">
        <f t="shared" si="36"/>
        <v>0.18892070948173512</v>
      </c>
      <c r="DA19" s="39">
        <f t="shared" si="36"/>
        <v>0.21598886786922744</v>
      </c>
      <c r="DB19" s="39">
        <f t="shared" si="36"/>
        <v>0.18818751784991128</v>
      </c>
      <c r="DC19" s="39">
        <f t="shared" si="36"/>
        <v>0.04626854588286755</v>
      </c>
      <c r="DD19" s="39">
        <f t="shared" si="36"/>
        <v>0.0770108244191805</v>
      </c>
      <c r="DE19" s="39">
        <f t="shared" si="36"/>
        <v>0</v>
      </c>
      <c r="DF19" s="39">
        <f t="shared" si="36"/>
        <v>0.11551623662876986</v>
      </c>
      <c r="DG19" s="39">
        <f t="shared" si="36"/>
        <v>0.11551623662877075</v>
      </c>
      <c r="DH19" s="39">
        <f t="shared" si="36"/>
        <v>0.12835137403196706</v>
      </c>
      <c r="DI19" s="39">
        <f aca="true" t="shared" si="39" ref="DI19:DI33">CG19-CF19</f>
        <v>0.1411865114351638</v>
      </c>
      <c r="DJ19" s="39">
        <f t="shared" si="37"/>
        <v>0.012835137403196306</v>
      </c>
      <c r="DK19" s="39">
        <f t="shared" si="37"/>
        <v>0.5191909224137512</v>
      </c>
      <c r="DL19" s="39">
        <f t="shared" si="37"/>
        <v>0.4048225580724427</v>
      </c>
      <c r="DM19" s="39">
        <f t="shared" si="37"/>
        <v>0.5005121524526865</v>
      </c>
      <c r="DN19" s="39">
        <f t="shared" si="37"/>
        <v>0.11207261976638616</v>
      </c>
      <c r="DO19" s="39"/>
      <c r="DQ19" s="89">
        <v>2.474232982</v>
      </c>
      <c r="DR19" s="8">
        <f t="shared" si="22"/>
        <v>0.3493283232064025</v>
      </c>
      <c r="DS19" s="8"/>
      <c r="DT19" s="89">
        <v>2.480066887</v>
      </c>
      <c r="DU19" s="8">
        <f t="shared" si="23"/>
        <v>1.0039870213860997</v>
      </c>
      <c r="DV19" s="8"/>
      <c r="DW19" s="89">
        <v>2.480774424</v>
      </c>
      <c r="DX19" s="8">
        <f t="shared" si="38"/>
        <v>1.2416577467058136</v>
      </c>
    </row>
    <row r="20" spans="1:128" ht="15.75">
      <c r="A20">
        <v>2</v>
      </c>
      <c r="B20">
        <v>600</v>
      </c>
      <c r="C20" s="37">
        <v>237.85647898378804</v>
      </c>
      <c r="D20" s="38">
        <v>682.5304674399999</v>
      </c>
      <c r="E20" s="39">
        <f t="shared" si="24"/>
        <v>0.042444152052939464</v>
      </c>
      <c r="F20" s="40">
        <f t="shared" si="25"/>
        <v>0.08366702052247205</v>
      </c>
      <c r="H20" s="44">
        <f t="shared" si="26"/>
        <v>143.60414212859462</v>
      </c>
      <c r="I20" s="44">
        <f t="shared" si="26"/>
        <v>115.32844107203648</v>
      </c>
      <c r="J20" s="44">
        <f t="shared" si="26"/>
        <v>134.17890844307524</v>
      </c>
      <c r="K20" s="44">
        <f t="shared" si="26"/>
        <v>129.46629160031554</v>
      </c>
      <c r="L20" s="44">
        <f t="shared" si="26"/>
        <v>153.029375814114</v>
      </c>
      <c r="M20" s="44">
        <f t="shared" si="26"/>
        <v>167.16722634239306</v>
      </c>
      <c r="N20" s="44">
        <f t="shared" si="26"/>
        <v>159.62703939397755</v>
      </c>
      <c r="O20" s="44">
        <f t="shared" si="26"/>
        <v>157.2707309725977</v>
      </c>
      <c r="P20" s="44">
        <f t="shared" si="26"/>
        <v>195.44292739895118</v>
      </c>
      <c r="Q20" s="44">
        <f t="shared" si="26"/>
        <v>228.43124529826898</v>
      </c>
      <c r="R20" s="48">
        <f t="shared" si="1"/>
        <v>237.85647898378804</v>
      </c>
      <c r="S20" s="44">
        <f t="shared" si="0"/>
        <v>237.85647898378835</v>
      </c>
      <c r="T20" s="44">
        <f t="shared" si="0"/>
        <v>266.1321800403465</v>
      </c>
      <c r="U20" s="44">
        <f t="shared" si="0"/>
        <v>247.28171266930772</v>
      </c>
      <c r="V20" s="44">
        <f t="shared" si="0"/>
        <v>266.1321800403465</v>
      </c>
      <c r="W20" s="44">
        <f t="shared" si="0"/>
        <v>266.1321800403465</v>
      </c>
      <c r="X20" s="44">
        <f t="shared" si="0"/>
        <v>289.69526425414494</v>
      </c>
      <c r="Y20" s="44">
        <f t="shared" si="0"/>
        <v>308.5457316251837</v>
      </c>
      <c r="Z20" s="44">
        <f t="shared" si="0"/>
        <v>313.2583484679434</v>
      </c>
      <c r="AA20" s="44">
        <f t="shared" si="0"/>
        <v>341.5340495245015</v>
      </c>
      <c r="AB20" s="44">
        <f t="shared" si="0"/>
        <v>313.2583484679434</v>
      </c>
      <c r="AC20" s="44">
        <f t="shared" si="27"/>
        <v>682.5304674399991</v>
      </c>
      <c r="AD20" s="45">
        <f t="shared" si="2"/>
        <v>682.5304674399999</v>
      </c>
      <c r="AE20" s="39"/>
      <c r="AF20" s="44">
        <f t="shared" si="28"/>
        <v>663.951200755348</v>
      </c>
      <c r="AG20" s="44">
        <f t="shared" si="28"/>
        <v>673.2408340976737</v>
      </c>
      <c r="AH20" s="44">
        <f t="shared" si="28"/>
        <v>738.2682674939524</v>
      </c>
      <c r="AJ20" s="50"/>
      <c r="AK20" s="53">
        <v>139374</v>
      </c>
      <c r="AL20" s="53">
        <v>137812</v>
      </c>
      <c r="AM20" s="53"/>
      <c r="AN20" s="19"/>
      <c r="AO20" s="39">
        <f t="shared" si="29"/>
        <v>1.030351013306604</v>
      </c>
      <c r="AP20" s="39">
        <f t="shared" si="3"/>
        <v>0.8274745725317239</v>
      </c>
      <c r="AQ20" s="39">
        <f t="shared" si="4"/>
        <v>0.9627255330483105</v>
      </c>
      <c r="AR20" s="39">
        <f t="shared" si="5"/>
        <v>0.9289127929191638</v>
      </c>
      <c r="AS20" s="39">
        <f t="shared" si="6"/>
        <v>1.0979764935648975</v>
      </c>
      <c r="AT20" s="39">
        <f t="shared" si="7"/>
        <v>1.1994147139523375</v>
      </c>
      <c r="AU20" s="39">
        <f t="shared" si="8"/>
        <v>1.1453143297457027</v>
      </c>
      <c r="AV20" s="39">
        <f t="shared" si="9"/>
        <v>1.1284079596811292</v>
      </c>
      <c r="AW20" s="39">
        <f t="shared" si="10"/>
        <v>1.4022911547272172</v>
      </c>
      <c r="AX20" s="39">
        <f t="shared" si="11"/>
        <v>1.6389803356312438</v>
      </c>
      <c r="AY20" s="39">
        <f t="shared" si="30"/>
        <v>1.7259489665906331</v>
      </c>
      <c r="AZ20" s="39">
        <f t="shared" si="31"/>
        <v>1.931124866051915</v>
      </c>
      <c r="BA20" s="39">
        <f t="shared" si="12"/>
        <v>1.794340933077727</v>
      </c>
      <c r="BB20" s="39">
        <f t="shared" si="13"/>
        <v>1.931124866051915</v>
      </c>
      <c r="BC20" s="39">
        <f t="shared" si="14"/>
        <v>1.931124866051915</v>
      </c>
      <c r="BD20" s="39">
        <f t="shared" si="15"/>
        <v>2.1021047822696497</v>
      </c>
      <c r="BE20" s="39">
        <f t="shared" si="16"/>
        <v>2.2388887152438373</v>
      </c>
      <c r="BF20" s="39">
        <f t="shared" si="17"/>
        <v>2.2730846984873843</v>
      </c>
      <c r="BG20" s="39">
        <f t="shared" si="18"/>
        <v>2.4782605979486654</v>
      </c>
      <c r="BH20" s="39">
        <f t="shared" si="19"/>
        <v>2.2730846984873843</v>
      </c>
      <c r="BI20" s="39">
        <f t="shared" si="32"/>
        <v>4.952619999999993</v>
      </c>
      <c r="BJ20" s="39">
        <f t="shared" si="33"/>
        <v>4.817803970302644</v>
      </c>
      <c r="BK20" s="39">
        <f t="shared" si="33"/>
        <v>4.88521198515132</v>
      </c>
      <c r="BL20" s="39">
        <f t="shared" si="33"/>
        <v>5.357068089092041</v>
      </c>
      <c r="BM20" s="39"/>
      <c r="BO20" s="39">
        <f t="shared" si="34"/>
        <v>1.030351013306604</v>
      </c>
      <c r="BP20" s="39">
        <f t="shared" si="34"/>
        <v>0.928912792919164</v>
      </c>
      <c r="BQ20" s="39">
        <f t="shared" si="34"/>
        <v>0.9401837062955462</v>
      </c>
      <c r="BR20" s="39">
        <f t="shared" si="34"/>
        <v>0.9063709661663996</v>
      </c>
      <c r="BS20" s="39">
        <f t="shared" si="34"/>
        <v>0.9965382731774572</v>
      </c>
      <c r="BT20" s="39">
        <f t="shared" si="34"/>
        <v>1.0754346668121328</v>
      </c>
      <c r="BU20" s="39">
        <f t="shared" si="34"/>
        <v>1.1475685124209791</v>
      </c>
      <c r="BV20" s="39">
        <f t="shared" si="34"/>
        <v>1.157712334459723</v>
      </c>
      <c r="BW20" s="39">
        <f t="shared" si="34"/>
        <v>1.2253378147180165</v>
      </c>
      <c r="BX20" s="39">
        <f t="shared" si="34"/>
        <v>1.3898931500131966</v>
      </c>
      <c r="BY20" s="39">
        <f t="shared" si="34"/>
        <v>1.589073485649698</v>
      </c>
      <c r="BZ20" s="39">
        <f t="shared" si="34"/>
        <v>1.7653513894245974</v>
      </c>
      <c r="CA20" s="39">
        <f t="shared" si="34"/>
        <v>1.8171382552400919</v>
      </c>
      <c r="CB20" s="39">
        <f t="shared" si="34"/>
        <v>1.8855302217271854</v>
      </c>
      <c r="CC20" s="39">
        <f t="shared" si="34"/>
        <v>1.8855302217271854</v>
      </c>
      <c r="CD20" s="39">
        <f t="shared" si="34"/>
        <v>1.9881181714578264</v>
      </c>
      <c r="CE20" s="39">
        <f t="shared" si="34"/>
        <v>2.0907061211884677</v>
      </c>
      <c r="CF20" s="39">
        <f t="shared" si="35"/>
        <v>2.2046927320002907</v>
      </c>
      <c r="CG20" s="39">
        <f t="shared" si="35"/>
        <v>2.3300780038932953</v>
      </c>
      <c r="CH20" s="39">
        <f t="shared" si="35"/>
        <v>2.341476664974478</v>
      </c>
      <c r="CI20" s="39">
        <f t="shared" si="35"/>
        <v>3.234655098812014</v>
      </c>
      <c r="CJ20" s="39">
        <f t="shared" si="35"/>
        <v>4.014502889596674</v>
      </c>
      <c r="CK20" s="39">
        <f t="shared" si="35"/>
        <v>4.885211985151319</v>
      </c>
      <c r="CL20" s="39">
        <f t="shared" si="35"/>
        <v>5.020028014848669</v>
      </c>
      <c r="CM20" s="39"/>
      <c r="CN20" s="8"/>
      <c r="CO20">
        <v>2</v>
      </c>
      <c r="CP20">
        <v>600</v>
      </c>
      <c r="CR20" s="39">
        <f t="shared" si="36"/>
        <v>-0.1014382203874401</v>
      </c>
      <c r="CS20" s="39">
        <f t="shared" si="36"/>
        <v>0.011270913376382197</v>
      </c>
      <c r="CT20" s="39">
        <f t="shared" si="36"/>
        <v>-0.03381274012914659</v>
      </c>
      <c r="CU20" s="39">
        <f t="shared" si="36"/>
        <v>0.09016730701105768</v>
      </c>
      <c r="CV20" s="39">
        <f t="shared" si="36"/>
        <v>0.0788963936346756</v>
      </c>
      <c r="CW20" s="39">
        <f t="shared" si="36"/>
        <v>0.07213384560884628</v>
      </c>
      <c r="CX20" s="39">
        <f t="shared" si="36"/>
        <v>0.010143822038743977</v>
      </c>
      <c r="CY20" s="39">
        <f t="shared" si="36"/>
        <v>0.0676254802582934</v>
      </c>
      <c r="CZ20" s="39">
        <f t="shared" si="36"/>
        <v>0.16455533529518007</v>
      </c>
      <c r="DA20" s="39">
        <f t="shared" si="36"/>
        <v>0.1991803356365014</v>
      </c>
      <c r="DB20" s="39">
        <f t="shared" si="36"/>
        <v>0.17627790377489938</v>
      </c>
      <c r="DC20" s="39">
        <f t="shared" si="36"/>
        <v>0.05178686581549452</v>
      </c>
      <c r="DD20" s="39">
        <f t="shared" si="36"/>
        <v>0.06839196648709356</v>
      </c>
      <c r="DE20" s="39">
        <f t="shared" si="36"/>
        <v>0</v>
      </c>
      <c r="DF20" s="39">
        <f t="shared" si="36"/>
        <v>0.102587949730641</v>
      </c>
      <c r="DG20" s="39">
        <f t="shared" si="36"/>
        <v>0.10258794973064123</v>
      </c>
      <c r="DH20" s="39">
        <f t="shared" si="36"/>
        <v>0.11398661081182304</v>
      </c>
      <c r="DI20" s="39">
        <f t="shared" si="39"/>
        <v>0.12538527189300464</v>
      </c>
      <c r="DJ20" s="39">
        <f t="shared" si="37"/>
        <v>0.011398661081182482</v>
      </c>
      <c r="DK20" s="39">
        <f t="shared" si="37"/>
        <v>0.8931784338375364</v>
      </c>
      <c r="DL20" s="39">
        <f t="shared" si="37"/>
        <v>0.7798477907846597</v>
      </c>
      <c r="DM20" s="39">
        <f t="shared" si="37"/>
        <v>0.8707090955546448</v>
      </c>
      <c r="DN20" s="39">
        <f t="shared" si="37"/>
        <v>0.13481602969735018</v>
      </c>
      <c r="DO20" s="39"/>
      <c r="DQ20" s="89">
        <v>8.781905735</v>
      </c>
      <c r="DR20" s="8">
        <f t="shared" si="22"/>
        <v>1.1011216383217117</v>
      </c>
      <c r="DS20" s="8"/>
      <c r="DT20" s="89">
        <v>8.761261409</v>
      </c>
      <c r="DU20" s="8">
        <f t="shared" si="23"/>
        <v>6.832450354295545</v>
      </c>
      <c r="DV20" s="8"/>
      <c r="DW20" s="89">
        <v>8.753785688</v>
      </c>
      <c r="DX20" s="8">
        <f t="shared" si="38"/>
        <v>7.622000819077675</v>
      </c>
    </row>
    <row r="21" spans="1:128" ht="15.75">
      <c r="A21">
        <v>2</v>
      </c>
      <c r="B21">
        <v>1200</v>
      </c>
      <c r="C21" s="37">
        <v>218.04254744895087</v>
      </c>
      <c r="D21" s="38">
        <v>515.685296145</v>
      </c>
      <c r="E21" s="39">
        <f t="shared" si="24"/>
        <v>0.03890846731387259</v>
      </c>
      <c r="F21" s="40">
        <f t="shared" si="25"/>
        <v>0.06321454398589711</v>
      </c>
      <c r="H21" s="44">
        <f t="shared" si="26"/>
        <v>131.641623165851</v>
      </c>
      <c r="I21" s="44">
        <f t="shared" si="26"/>
        <v>105.72134588092091</v>
      </c>
      <c r="J21" s="44">
        <f t="shared" si="26"/>
        <v>123.00153073754096</v>
      </c>
      <c r="K21" s="44">
        <f t="shared" si="26"/>
        <v>118.68148452338596</v>
      </c>
      <c r="L21" s="44">
        <f t="shared" si="26"/>
        <v>140.281715594161</v>
      </c>
      <c r="M21" s="44">
        <f t="shared" si="26"/>
        <v>153.24185423662604</v>
      </c>
      <c r="N21" s="44">
        <f t="shared" si="26"/>
        <v>146.32978029397802</v>
      </c>
      <c r="O21" s="44">
        <f t="shared" si="26"/>
        <v>144.1697571869005</v>
      </c>
      <c r="P21" s="44">
        <f t="shared" si="26"/>
        <v>179.1621315215561</v>
      </c>
      <c r="Q21" s="44">
        <f t="shared" si="26"/>
        <v>209.40245502064116</v>
      </c>
      <c r="R21" s="48">
        <f t="shared" si="1"/>
        <v>218.04254744895087</v>
      </c>
      <c r="S21" s="44">
        <f t="shared" si="0"/>
        <v>218.04254744895118</v>
      </c>
      <c r="T21" s="44">
        <f t="shared" si="0"/>
        <v>243.96282473388126</v>
      </c>
      <c r="U21" s="44">
        <f t="shared" si="0"/>
        <v>226.6826398772612</v>
      </c>
      <c r="V21" s="44">
        <f t="shared" si="0"/>
        <v>243.96282473388126</v>
      </c>
      <c r="W21" s="44">
        <f t="shared" si="0"/>
        <v>243.96282473388126</v>
      </c>
      <c r="X21" s="44">
        <f t="shared" si="0"/>
        <v>265.5630558046563</v>
      </c>
      <c r="Y21" s="44">
        <f t="shared" si="0"/>
        <v>282.84324066127635</v>
      </c>
      <c r="Z21" s="44">
        <f t="shared" si="0"/>
        <v>287.16328687543137</v>
      </c>
      <c r="AA21" s="44">
        <f t="shared" si="0"/>
        <v>313.0835641603614</v>
      </c>
      <c r="AB21" s="44">
        <f t="shared" si="0"/>
        <v>287.16328687543137</v>
      </c>
      <c r="AC21" s="44">
        <f t="shared" si="27"/>
        <v>515.6852961449995</v>
      </c>
      <c r="AD21" s="45">
        <f t="shared" si="2"/>
        <v>515.685296145</v>
      </c>
      <c r="AE21" s="39"/>
      <c r="AF21" s="44">
        <f t="shared" si="28"/>
        <v>501.6477474940691</v>
      </c>
      <c r="AG21" s="44">
        <f t="shared" si="28"/>
        <v>508.66652181953424</v>
      </c>
      <c r="AH21" s="44">
        <f t="shared" si="28"/>
        <v>557.7979420977905</v>
      </c>
      <c r="AJ21" s="50"/>
      <c r="AK21" s="53">
        <v>91136</v>
      </c>
      <c r="AL21" s="53">
        <v>88553</v>
      </c>
      <c r="AM21" s="53"/>
      <c r="AN21" s="19"/>
      <c r="AO21" s="39">
        <f t="shared" si="29"/>
        <v>1.4444525013809142</v>
      </c>
      <c r="AP21" s="39">
        <f t="shared" si="3"/>
        <v>1.1600393464813128</v>
      </c>
      <c r="AQ21" s="39">
        <f t="shared" si="4"/>
        <v>1.3496481164143803</v>
      </c>
      <c r="AR21" s="39">
        <f t="shared" si="5"/>
        <v>1.3022459239311135</v>
      </c>
      <c r="AS21" s="39">
        <f t="shared" si="6"/>
        <v>1.5392568863474478</v>
      </c>
      <c r="AT21" s="39">
        <f t="shared" si="7"/>
        <v>1.6814634637972485</v>
      </c>
      <c r="AU21" s="39">
        <f t="shared" si="8"/>
        <v>1.6056199558240214</v>
      </c>
      <c r="AV21" s="39">
        <f t="shared" si="9"/>
        <v>1.581918859582388</v>
      </c>
      <c r="AW21" s="39">
        <f t="shared" si="10"/>
        <v>1.9658766186968495</v>
      </c>
      <c r="AX21" s="39">
        <f t="shared" si="11"/>
        <v>2.2976919660797175</v>
      </c>
      <c r="AY21" s="39">
        <f t="shared" si="30"/>
        <v>2.4622830107274876</v>
      </c>
      <c r="AZ21" s="39">
        <f t="shared" si="31"/>
        <v>2.7549922050510007</v>
      </c>
      <c r="BA21" s="39">
        <f t="shared" si="12"/>
        <v>2.5598527421686588</v>
      </c>
      <c r="BB21" s="39">
        <f t="shared" si="13"/>
        <v>2.7549922050510007</v>
      </c>
      <c r="BC21" s="39">
        <f t="shared" si="14"/>
        <v>2.7549922050510007</v>
      </c>
      <c r="BD21" s="39">
        <f t="shared" si="15"/>
        <v>2.998916533653928</v>
      </c>
      <c r="BE21" s="39">
        <f t="shared" si="16"/>
        <v>3.1940559965362705</v>
      </c>
      <c r="BF21" s="39">
        <f t="shared" si="17"/>
        <v>3.242840862256856</v>
      </c>
      <c r="BG21" s="39">
        <f t="shared" si="18"/>
        <v>3.5355500565803686</v>
      </c>
      <c r="BH21" s="39">
        <f t="shared" si="19"/>
        <v>3.242840862256856</v>
      </c>
      <c r="BI21" s="39">
        <f t="shared" si="32"/>
        <v>5.8234649999999935</v>
      </c>
      <c r="BJ21" s="39">
        <f t="shared" si="33"/>
        <v>5.66494356480378</v>
      </c>
      <c r="BK21" s="39">
        <f t="shared" si="33"/>
        <v>5.744204282401887</v>
      </c>
      <c r="BL21" s="39">
        <f t="shared" si="33"/>
        <v>6.299029305588636</v>
      </c>
      <c r="BM21" s="39"/>
      <c r="BO21" s="39">
        <f t="shared" si="34"/>
        <v>1.4444525013809142</v>
      </c>
      <c r="BP21" s="39">
        <f t="shared" si="34"/>
        <v>1.3022459239311135</v>
      </c>
      <c r="BQ21" s="39">
        <f t="shared" si="34"/>
        <v>1.3180466547588692</v>
      </c>
      <c r="BR21" s="39">
        <f t="shared" si="34"/>
        <v>1.2706444622756021</v>
      </c>
      <c r="BS21" s="39">
        <f t="shared" si="34"/>
        <v>1.3970503088976471</v>
      </c>
      <c r="BT21" s="39">
        <f t="shared" si="34"/>
        <v>1.5076554246919365</v>
      </c>
      <c r="BU21" s="39">
        <f t="shared" si="34"/>
        <v>1.6087801019895727</v>
      </c>
      <c r="BV21" s="39">
        <f t="shared" si="34"/>
        <v>1.6230007597345528</v>
      </c>
      <c r="BW21" s="39">
        <f t="shared" si="34"/>
        <v>1.7178051447010863</v>
      </c>
      <c r="BX21" s="39">
        <f t="shared" si="34"/>
        <v>1.9484958147863185</v>
      </c>
      <c r="BY21" s="39">
        <f t="shared" si="34"/>
        <v>2.241950531834685</v>
      </c>
      <c r="BZ21" s="39">
        <f t="shared" si="34"/>
        <v>2.504989060619402</v>
      </c>
      <c r="CA21" s="39">
        <f t="shared" si="34"/>
        <v>2.5923759859823825</v>
      </c>
      <c r="CB21" s="39">
        <f t="shared" si="34"/>
        <v>2.6899457174235537</v>
      </c>
      <c r="CC21" s="39">
        <f t="shared" si="34"/>
        <v>2.6899457174235537</v>
      </c>
      <c r="CD21" s="39">
        <f t="shared" si="34"/>
        <v>2.83630031458531</v>
      </c>
      <c r="CE21" s="39">
        <f t="shared" si="34"/>
        <v>2.982654911747067</v>
      </c>
      <c r="CF21" s="39">
        <f t="shared" si="35"/>
        <v>3.1452711308156847</v>
      </c>
      <c r="CG21" s="39">
        <f t="shared" si="35"/>
        <v>3.3241489717911654</v>
      </c>
      <c r="CH21" s="39">
        <f t="shared" si="35"/>
        <v>3.3404105936980266</v>
      </c>
      <c r="CI21" s="39">
        <f t="shared" si="35"/>
        <v>4.200618639612406</v>
      </c>
      <c r="CJ21" s="39">
        <f t="shared" si="35"/>
        <v>4.910416475686876</v>
      </c>
      <c r="CK21" s="39">
        <f t="shared" si="35"/>
        <v>5.744204282401886</v>
      </c>
      <c r="CL21" s="39">
        <f t="shared" si="35"/>
        <v>5.902725717598101</v>
      </c>
      <c r="CM21" s="39"/>
      <c r="CN21" s="8"/>
      <c r="CO21">
        <v>2</v>
      </c>
      <c r="CP21">
        <v>1200</v>
      </c>
      <c r="CR21" s="39">
        <f t="shared" si="36"/>
        <v>-0.1422065774498007</v>
      </c>
      <c r="CS21" s="39">
        <f t="shared" si="36"/>
        <v>0.015800730827755682</v>
      </c>
      <c r="CT21" s="39">
        <f t="shared" si="36"/>
        <v>-0.04740219248326705</v>
      </c>
      <c r="CU21" s="39">
        <f t="shared" si="36"/>
        <v>0.12640584662204501</v>
      </c>
      <c r="CV21" s="39">
        <f t="shared" si="36"/>
        <v>0.11060511579428933</v>
      </c>
      <c r="CW21" s="39">
        <f t="shared" si="36"/>
        <v>0.10112467729763619</v>
      </c>
      <c r="CX21" s="39">
        <f t="shared" si="36"/>
        <v>0.014220657744980159</v>
      </c>
      <c r="CY21" s="39">
        <f t="shared" si="36"/>
        <v>0.09480438496653343</v>
      </c>
      <c r="CZ21" s="39">
        <f t="shared" si="36"/>
        <v>0.23069067008523225</v>
      </c>
      <c r="DA21" s="39">
        <f t="shared" si="36"/>
        <v>0.29345471704836634</v>
      </c>
      <c r="DB21" s="39">
        <f t="shared" si="36"/>
        <v>0.26303852878471723</v>
      </c>
      <c r="DC21" s="39">
        <f t="shared" si="36"/>
        <v>0.08738692536298043</v>
      </c>
      <c r="DD21" s="39">
        <f t="shared" si="36"/>
        <v>0.0975697314411712</v>
      </c>
      <c r="DE21" s="39">
        <f t="shared" si="36"/>
        <v>0</v>
      </c>
      <c r="DF21" s="39">
        <f t="shared" si="36"/>
        <v>0.14635459716175614</v>
      </c>
      <c r="DG21" s="39">
        <f t="shared" si="36"/>
        <v>0.14635459716175703</v>
      </c>
      <c r="DH21" s="39">
        <f t="shared" si="36"/>
        <v>0.16261621906861778</v>
      </c>
      <c r="DI21" s="39">
        <f t="shared" si="39"/>
        <v>0.17887784097548076</v>
      </c>
      <c r="DJ21" s="39">
        <f t="shared" si="37"/>
        <v>0.0162616219068612</v>
      </c>
      <c r="DK21" s="39">
        <f t="shared" si="37"/>
        <v>0.8602080459143795</v>
      </c>
      <c r="DL21" s="39">
        <f t="shared" si="37"/>
        <v>0.7097978360744701</v>
      </c>
      <c r="DM21" s="39">
        <f t="shared" si="37"/>
        <v>0.8337878067150095</v>
      </c>
      <c r="DN21" s="39">
        <f t="shared" si="37"/>
        <v>0.15852143519621542</v>
      </c>
      <c r="DO21" s="39"/>
      <c r="DQ21" s="89">
        <v>19.045</v>
      </c>
      <c r="DR21" s="8">
        <f t="shared" si="22"/>
        <v>3.4067284813780314</v>
      </c>
      <c r="DS21" s="8"/>
      <c r="DT21" s="89">
        <v>19.045</v>
      </c>
      <c r="DU21" s="8">
        <f t="shared" si="23"/>
        <v>13.518099788038285</v>
      </c>
      <c r="DV21" s="8"/>
      <c r="DW21" s="89">
        <v>19.045</v>
      </c>
      <c r="DX21" s="8">
        <f t="shared" si="38"/>
        <v>15.879488778887358</v>
      </c>
    </row>
    <row r="22" spans="1:128" ht="15.75">
      <c r="A22">
        <v>2</v>
      </c>
      <c r="B22">
        <v>1800</v>
      </c>
      <c r="C22" s="37">
        <v>50.63809395850497</v>
      </c>
      <c r="D22" s="38">
        <v>28.180529524999997</v>
      </c>
      <c r="E22" s="39">
        <f t="shared" si="24"/>
        <v>0.00903608330884404</v>
      </c>
      <c r="F22" s="40">
        <f t="shared" si="25"/>
        <v>0.003454469880217578</v>
      </c>
      <c r="H22" s="44">
        <f>H$33*$E22</f>
        <v>30.5723858059545</v>
      </c>
      <c r="I22" s="44">
        <f t="shared" si="26"/>
        <v>24.552673360189335</v>
      </c>
      <c r="J22" s="44">
        <f t="shared" si="26"/>
        <v>28.56581499069944</v>
      </c>
      <c r="K22" s="44">
        <f t="shared" si="26"/>
        <v>27.562529583071917</v>
      </c>
      <c r="L22" s="44">
        <f t="shared" si="26"/>
        <v>32.57895662120955</v>
      </c>
      <c r="M22" s="44">
        <f t="shared" si="26"/>
        <v>35.58881284409213</v>
      </c>
      <c r="N22" s="44">
        <f t="shared" si="26"/>
        <v>33.983556191888084</v>
      </c>
      <c r="O22" s="44">
        <f t="shared" si="26"/>
        <v>33.481913488074326</v>
      </c>
      <c r="P22" s="44">
        <f t="shared" si="26"/>
        <v>41.6085252898573</v>
      </c>
      <c r="Q22" s="44">
        <f t="shared" si="26"/>
        <v>48.63152314324998</v>
      </c>
      <c r="R22" s="48">
        <f t="shared" si="1"/>
        <v>50.63809395850497</v>
      </c>
      <c r="S22" s="44">
        <f t="shared" si="0"/>
        <v>50.63809395850503</v>
      </c>
      <c r="T22" s="44">
        <f t="shared" si="0"/>
        <v>56.6578064042702</v>
      </c>
      <c r="U22" s="44">
        <f t="shared" si="0"/>
        <v>52.64466477376009</v>
      </c>
      <c r="V22" s="44">
        <f t="shared" si="0"/>
        <v>56.6578064042702</v>
      </c>
      <c r="W22" s="44">
        <f t="shared" si="0"/>
        <v>56.6578064042702</v>
      </c>
      <c r="X22" s="44">
        <f t="shared" si="0"/>
        <v>61.67423344240783</v>
      </c>
      <c r="Y22" s="44">
        <f t="shared" si="0"/>
        <v>65.68737507291794</v>
      </c>
      <c r="Z22" s="44">
        <f t="shared" si="0"/>
        <v>66.69066048054547</v>
      </c>
      <c r="AA22" s="44">
        <f t="shared" si="0"/>
        <v>72.71037292631063</v>
      </c>
      <c r="AB22" s="44">
        <f t="shared" si="0"/>
        <v>66.69066048054547</v>
      </c>
      <c r="AC22" s="44">
        <f t="shared" si="27"/>
        <v>28.180529524999965</v>
      </c>
      <c r="AD22" s="45">
        <f t="shared" si="2"/>
        <v>28.180529524999997</v>
      </c>
      <c r="AE22" s="39"/>
      <c r="AF22" s="44">
        <f t="shared" si="28"/>
        <v>27.41342300252713</v>
      </c>
      <c r="AG22" s="44">
        <f t="shared" si="28"/>
        <v>27.796976263763543</v>
      </c>
      <c r="AH22" s="44">
        <f t="shared" si="28"/>
        <v>30.48184909241848</v>
      </c>
      <c r="AJ22" s="50"/>
      <c r="AK22" s="53">
        <v>2670</v>
      </c>
      <c r="AL22" s="53">
        <v>2593</v>
      </c>
      <c r="AM22" s="53"/>
      <c r="AN22" s="19"/>
      <c r="AO22" s="39">
        <f t="shared" si="29"/>
        <v>11.450331762529775</v>
      </c>
      <c r="AP22" s="39">
        <f t="shared" si="3"/>
        <v>9.195757812804993</v>
      </c>
      <c r="AQ22" s="39">
        <f t="shared" si="4"/>
        <v>10.698807112621514</v>
      </c>
      <c r="AR22" s="39">
        <f t="shared" si="5"/>
        <v>10.323044787667385</v>
      </c>
      <c r="AS22" s="39">
        <f t="shared" si="6"/>
        <v>12.201856412438033</v>
      </c>
      <c r="AT22" s="39">
        <f t="shared" si="7"/>
        <v>13.329143387300425</v>
      </c>
      <c r="AU22" s="39">
        <f t="shared" si="8"/>
        <v>12.727923667373815</v>
      </c>
      <c r="AV22" s="39">
        <f t="shared" si="9"/>
        <v>12.54004250489675</v>
      </c>
      <c r="AW22" s="39">
        <f t="shared" si="10"/>
        <v>15.583717337025204</v>
      </c>
      <c r="AX22" s="39">
        <f t="shared" si="11"/>
        <v>18.214053611704113</v>
      </c>
      <c r="AY22" s="39">
        <f t="shared" si="30"/>
        <v>19.52876743482647</v>
      </c>
      <c r="AZ22" s="39">
        <f t="shared" si="31"/>
        <v>21.85029171009263</v>
      </c>
      <c r="BA22" s="39">
        <f t="shared" si="12"/>
        <v>20.302608859915193</v>
      </c>
      <c r="BB22" s="39">
        <f t="shared" si="13"/>
        <v>21.85029171009263</v>
      </c>
      <c r="BC22" s="39">
        <f t="shared" si="14"/>
        <v>21.85029171009263</v>
      </c>
      <c r="BD22" s="39">
        <f t="shared" si="15"/>
        <v>23.784895272814435</v>
      </c>
      <c r="BE22" s="39">
        <f t="shared" si="16"/>
        <v>25.33257812299188</v>
      </c>
      <c r="BF22" s="39">
        <f t="shared" si="17"/>
        <v>25.719498835536243</v>
      </c>
      <c r="BG22" s="39">
        <f t="shared" si="18"/>
        <v>28.0410231108024</v>
      </c>
      <c r="BH22" s="39">
        <f t="shared" si="19"/>
        <v>25.719498835536243</v>
      </c>
      <c r="BI22" s="39">
        <f t="shared" si="32"/>
        <v>10.867924999999987</v>
      </c>
      <c r="BJ22" s="39">
        <f t="shared" si="33"/>
        <v>10.572087544360636</v>
      </c>
      <c r="BK22" s="39">
        <f t="shared" si="33"/>
        <v>10.72000627218031</v>
      </c>
      <c r="BL22" s="39">
        <f t="shared" si="33"/>
        <v>11.75543736691804</v>
      </c>
      <c r="BM22" s="39"/>
      <c r="BO22" s="39">
        <f t="shared" si="34"/>
        <v>11.450331762529775</v>
      </c>
      <c r="BP22" s="39">
        <f t="shared" si="34"/>
        <v>10.323044787667385</v>
      </c>
      <c r="BQ22" s="39">
        <f t="shared" si="34"/>
        <v>10.44829889598543</v>
      </c>
      <c r="BR22" s="39">
        <f t="shared" si="34"/>
        <v>10.072536571031298</v>
      </c>
      <c r="BS22" s="39">
        <f t="shared" si="34"/>
        <v>11.074569437575645</v>
      </c>
      <c r="BT22" s="39">
        <f t="shared" si="34"/>
        <v>11.951348195801948</v>
      </c>
      <c r="BU22" s="39">
        <f t="shared" si="34"/>
        <v>12.752974489037426</v>
      </c>
      <c r="BV22" s="39">
        <f t="shared" si="34"/>
        <v>12.865703186523666</v>
      </c>
      <c r="BW22" s="39">
        <f t="shared" si="34"/>
        <v>13.617227836431923</v>
      </c>
      <c r="BX22" s="39">
        <f t="shared" si="34"/>
        <v>15.445937817875356</v>
      </c>
      <c r="BY22" s="39">
        <f t="shared" si="34"/>
        <v>17.775512794518594</v>
      </c>
      <c r="BZ22" s="39">
        <f t="shared" si="34"/>
        <v>19.864370918874403</v>
      </c>
      <c r="CA22" s="39">
        <f t="shared" si="34"/>
        <v>20.56055600161143</v>
      </c>
      <c r="CB22" s="39">
        <f t="shared" si="34"/>
        <v>21.33439742670015</v>
      </c>
      <c r="CC22" s="39">
        <f t="shared" si="34"/>
        <v>21.33439742670015</v>
      </c>
      <c r="CD22" s="39">
        <f t="shared" si="34"/>
        <v>22.495159564333232</v>
      </c>
      <c r="CE22" s="39">
        <f t="shared" si="34"/>
        <v>23.655921701966317</v>
      </c>
      <c r="CF22" s="39">
        <f t="shared" si="35"/>
        <v>24.94565741044752</v>
      </c>
      <c r="CG22" s="39">
        <f t="shared" si="35"/>
        <v>26.36436668977684</v>
      </c>
      <c r="CH22" s="39">
        <f t="shared" si="35"/>
        <v>26.49334026062496</v>
      </c>
      <c r="CI22" s="39">
        <f t="shared" si="35"/>
        <v>21.54281564877954</v>
      </c>
      <c r="CJ22" s="39">
        <f t="shared" si="35"/>
        <v>15.719837126632287</v>
      </c>
      <c r="CK22" s="39">
        <f t="shared" si="35"/>
        <v>10.720006272180312</v>
      </c>
      <c r="CL22" s="39">
        <f t="shared" si="35"/>
        <v>11.015843727819663</v>
      </c>
      <c r="CM22" s="39"/>
      <c r="CN22" s="8"/>
      <c r="CO22">
        <v>2</v>
      </c>
      <c r="CP22">
        <v>1800</v>
      </c>
      <c r="CR22" s="39">
        <f t="shared" si="36"/>
        <v>-1.1272869748623897</v>
      </c>
      <c r="CS22" s="39">
        <f t="shared" si="36"/>
        <v>0.1252541083180443</v>
      </c>
      <c r="CT22" s="39">
        <f t="shared" si="36"/>
        <v>-0.3757623249541311</v>
      </c>
      <c r="CU22" s="39">
        <f t="shared" si="36"/>
        <v>1.0020328665443472</v>
      </c>
      <c r="CV22" s="39">
        <f t="shared" si="36"/>
        <v>0.8767787582263029</v>
      </c>
      <c r="CW22" s="39">
        <f t="shared" si="36"/>
        <v>0.8016262932354774</v>
      </c>
      <c r="CX22" s="39">
        <f t="shared" si="36"/>
        <v>0.11272869748624004</v>
      </c>
      <c r="CY22" s="39">
        <f t="shared" si="36"/>
        <v>0.7515246499082568</v>
      </c>
      <c r="CZ22" s="39">
        <f t="shared" si="36"/>
        <v>1.828709981443433</v>
      </c>
      <c r="DA22" s="39">
        <f t="shared" si="36"/>
        <v>2.3295749766432383</v>
      </c>
      <c r="DB22" s="39">
        <f t="shared" si="36"/>
        <v>2.0888581243558093</v>
      </c>
      <c r="DC22" s="39">
        <f t="shared" si="36"/>
        <v>0.6961850827370277</v>
      </c>
      <c r="DD22" s="39">
        <f t="shared" si="36"/>
        <v>0.7738414250887189</v>
      </c>
      <c r="DE22" s="39">
        <f t="shared" si="36"/>
        <v>0</v>
      </c>
      <c r="DF22" s="39">
        <f t="shared" si="36"/>
        <v>1.160762137633082</v>
      </c>
      <c r="DG22" s="39">
        <f t="shared" si="36"/>
        <v>1.1607621376330854</v>
      </c>
      <c r="DH22" s="39">
        <f t="shared" si="36"/>
        <v>1.289735708481203</v>
      </c>
      <c r="DI22" s="39">
        <f t="shared" si="39"/>
        <v>1.4187092793293203</v>
      </c>
      <c r="DJ22" s="39">
        <f t="shared" si="37"/>
        <v>0.128973570848121</v>
      </c>
      <c r="DK22" s="39">
        <f t="shared" si="37"/>
        <v>-4.95052461184542</v>
      </c>
      <c r="DL22" s="39">
        <f t="shared" si="37"/>
        <v>-5.822978522147254</v>
      </c>
      <c r="DM22" s="39">
        <f t="shared" si="37"/>
        <v>-4.999830854451975</v>
      </c>
      <c r="DN22" s="39">
        <f t="shared" si="37"/>
        <v>0.2958374556393508</v>
      </c>
      <c r="DO22" s="39"/>
      <c r="DQ22" s="89">
        <v>125.5930785</v>
      </c>
      <c r="DR22" s="8">
        <f t="shared" si="22"/>
        <v>178.18006588748577</v>
      </c>
      <c r="DS22" s="8"/>
      <c r="DT22" s="89">
        <v>125.4878422</v>
      </c>
      <c r="DU22" s="8">
        <f t="shared" si="23"/>
        <v>-730.7130099212038</v>
      </c>
      <c r="DV22" s="8"/>
      <c r="DW22" s="89">
        <v>125.4473613</v>
      </c>
      <c r="DX22" s="8">
        <f t="shared" si="38"/>
        <v>-627.2155876373246</v>
      </c>
    </row>
    <row r="23" spans="1:128" ht="15.75">
      <c r="A23">
        <v>3</v>
      </c>
      <c r="B23">
        <v>600</v>
      </c>
      <c r="C23" s="37">
        <v>7.136443011463133</v>
      </c>
      <c r="D23" s="38">
        <v>53.864630729999995</v>
      </c>
      <c r="E23" s="39">
        <f t="shared" si="24"/>
        <v>0.0012734581525371176</v>
      </c>
      <c r="F23" s="40">
        <f t="shared" si="25"/>
        <v>0.006602918667683452</v>
      </c>
      <c r="H23" s="44">
        <f t="shared" si="26"/>
        <v>4.308576251061962</v>
      </c>
      <c r="I23" s="44">
        <f t="shared" si="26"/>
        <v>3.460216222941606</v>
      </c>
      <c r="J23" s="44">
        <f t="shared" si="26"/>
        <v>4.025789575021842</v>
      </c>
      <c r="K23" s="44">
        <f t="shared" si="26"/>
        <v>3.8843962370017837</v>
      </c>
      <c r="L23" s="44">
        <f t="shared" si="26"/>
        <v>4.591362927102079</v>
      </c>
      <c r="M23" s="44">
        <f t="shared" si="26"/>
        <v>5.0155429411622565</v>
      </c>
      <c r="N23" s="44">
        <f t="shared" si="26"/>
        <v>4.7893136003301615</v>
      </c>
      <c r="O23" s="44">
        <f t="shared" si="26"/>
        <v>4.718616931320133</v>
      </c>
      <c r="P23" s="44">
        <f t="shared" si="26"/>
        <v>5.863902969282611</v>
      </c>
      <c r="Q23" s="44">
        <f t="shared" si="26"/>
        <v>6.853656335423025</v>
      </c>
      <c r="R23" s="48">
        <f t="shared" si="1"/>
        <v>7.136443011463133</v>
      </c>
      <c r="S23" s="44">
        <f t="shared" si="0"/>
        <v>7.136443011463142</v>
      </c>
      <c r="T23" s="44">
        <f t="shared" si="0"/>
        <v>7.984803039583498</v>
      </c>
      <c r="U23" s="44">
        <f t="shared" si="0"/>
        <v>7.419229687503261</v>
      </c>
      <c r="V23" s="44">
        <f t="shared" si="0"/>
        <v>7.984803039583498</v>
      </c>
      <c r="W23" s="44">
        <f t="shared" si="0"/>
        <v>7.984803039583498</v>
      </c>
      <c r="X23" s="44">
        <f t="shared" si="0"/>
        <v>8.691769729683793</v>
      </c>
      <c r="Y23" s="44">
        <f t="shared" si="0"/>
        <v>9.25734308176403</v>
      </c>
      <c r="Z23" s="44">
        <f t="shared" si="0"/>
        <v>9.39873641978409</v>
      </c>
      <c r="AA23" s="44">
        <f t="shared" si="0"/>
        <v>10.247096447904443</v>
      </c>
      <c r="AB23" s="44">
        <f t="shared" si="0"/>
        <v>9.39873641978409</v>
      </c>
      <c r="AC23" s="44">
        <f t="shared" si="27"/>
        <v>53.86463072999994</v>
      </c>
      <c r="AD23" s="45">
        <f t="shared" si="2"/>
        <v>53.864630729999995</v>
      </c>
      <c r="AE23" s="39"/>
      <c r="AF23" s="44">
        <f t="shared" si="28"/>
        <v>52.39837334378165</v>
      </c>
      <c r="AG23" s="44">
        <f t="shared" si="28"/>
        <v>53.13150203689079</v>
      </c>
      <c r="AH23" s="44">
        <f t="shared" si="28"/>
        <v>58.2634028886548</v>
      </c>
      <c r="AJ23" s="50"/>
      <c r="AK23" s="53">
        <v>8188</v>
      </c>
      <c r="AL23" s="53">
        <v>7929</v>
      </c>
      <c r="AM23" s="53"/>
      <c r="AN23" s="19"/>
      <c r="AO23" s="39">
        <f t="shared" si="29"/>
        <v>0.5262061860114755</v>
      </c>
      <c r="AP23" s="39">
        <f t="shared" si="3"/>
        <v>0.422596021365609</v>
      </c>
      <c r="AQ23" s="39">
        <f t="shared" si="4"/>
        <v>0.4916694644628532</v>
      </c>
      <c r="AR23" s="39">
        <f t="shared" si="5"/>
        <v>0.4744011036885422</v>
      </c>
      <c r="AS23" s="39">
        <f t="shared" si="6"/>
        <v>0.5607429075600975</v>
      </c>
      <c r="AT23" s="39">
        <f t="shared" si="7"/>
        <v>0.6125479898830308</v>
      </c>
      <c r="AU23" s="39">
        <f t="shared" si="8"/>
        <v>0.584918612644133</v>
      </c>
      <c r="AV23" s="39">
        <f t="shared" si="9"/>
        <v>0.5762844322569777</v>
      </c>
      <c r="AW23" s="39">
        <f t="shared" si="10"/>
        <v>0.7161581545288973</v>
      </c>
      <c r="AX23" s="39">
        <f t="shared" si="11"/>
        <v>0.8370366799490749</v>
      </c>
      <c r="AY23" s="39">
        <f t="shared" si="30"/>
        <v>0.9000432603686647</v>
      </c>
      <c r="AZ23" s="39">
        <f t="shared" si="31"/>
        <v>1.0070378407849032</v>
      </c>
      <c r="BA23" s="39">
        <f t="shared" si="12"/>
        <v>0.9357081205074109</v>
      </c>
      <c r="BB23" s="39">
        <f t="shared" si="13"/>
        <v>1.0070378407849032</v>
      </c>
      <c r="BC23" s="39">
        <f t="shared" si="14"/>
        <v>1.0070378407849032</v>
      </c>
      <c r="BD23" s="39">
        <f t="shared" si="15"/>
        <v>1.0961999911317686</v>
      </c>
      <c r="BE23" s="39">
        <f t="shared" si="16"/>
        <v>1.1675297114092609</v>
      </c>
      <c r="BF23" s="39">
        <f t="shared" si="17"/>
        <v>1.1853621414786342</v>
      </c>
      <c r="BG23" s="39">
        <f t="shared" si="18"/>
        <v>1.2923567218948724</v>
      </c>
      <c r="BH23" s="39">
        <f t="shared" si="19"/>
        <v>1.1853621414786342</v>
      </c>
      <c r="BI23" s="39">
        <f t="shared" si="32"/>
        <v>6.793369999999992</v>
      </c>
      <c r="BJ23" s="39">
        <f t="shared" si="33"/>
        <v>6.608446631830199</v>
      </c>
      <c r="BK23" s="39">
        <f t="shared" si="33"/>
        <v>6.700908315915095</v>
      </c>
      <c r="BL23" s="39">
        <f t="shared" si="33"/>
        <v>7.348140104509371</v>
      </c>
      <c r="BM23" s="39"/>
      <c r="BO23" s="39">
        <f t="shared" si="34"/>
        <v>0.5262061860114755</v>
      </c>
      <c r="BP23" s="39">
        <f t="shared" si="34"/>
        <v>0.47440110368854227</v>
      </c>
      <c r="BQ23" s="39">
        <f t="shared" si="34"/>
        <v>0.4801572239466459</v>
      </c>
      <c r="BR23" s="39">
        <f t="shared" si="34"/>
        <v>0.46288886317233485</v>
      </c>
      <c r="BS23" s="39">
        <f t="shared" si="34"/>
        <v>0.5089378252371644</v>
      </c>
      <c r="BT23" s="39">
        <f t="shared" si="34"/>
        <v>0.5492306670438901</v>
      </c>
      <c r="BU23" s="39">
        <f t="shared" si="34"/>
        <v>0.5860698366957539</v>
      </c>
      <c r="BV23" s="39">
        <f t="shared" si="34"/>
        <v>0.5912503449280472</v>
      </c>
      <c r="BW23" s="39">
        <f t="shared" si="34"/>
        <v>0.6257870664766694</v>
      </c>
      <c r="BX23" s="39">
        <f t="shared" si="34"/>
        <v>0.7098264222449832</v>
      </c>
      <c r="BY23" s="39">
        <f t="shared" si="34"/>
        <v>0.8177460316155457</v>
      </c>
      <c r="BZ23" s="39">
        <f t="shared" si="34"/>
        <v>0.9147059270342144</v>
      </c>
      <c r="CA23" s="39">
        <f t="shared" si="34"/>
        <v>0.9475964072203263</v>
      </c>
      <c r="CB23" s="39">
        <f t="shared" si="34"/>
        <v>0.9832612673590724</v>
      </c>
      <c r="CC23" s="39">
        <f t="shared" si="34"/>
        <v>0.9832612673590724</v>
      </c>
      <c r="CD23" s="39">
        <f t="shared" si="34"/>
        <v>1.0367585575671916</v>
      </c>
      <c r="CE23" s="39">
        <f t="shared" si="34"/>
        <v>1.0902558477753108</v>
      </c>
      <c r="CF23" s="39">
        <f t="shared" si="35"/>
        <v>1.1496972813398878</v>
      </c>
      <c r="CG23" s="39">
        <f t="shared" si="35"/>
        <v>1.2150828582609225</v>
      </c>
      <c r="CH23" s="39">
        <f t="shared" si="35"/>
        <v>1.22102700161738</v>
      </c>
      <c r="CI23" s="39">
        <f t="shared" si="35"/>
        <v>3.090362954457833</v>
      </c>
      <c r="CJ23" s="39">
        <f t="shared" si="35"/>
        <v>4.862392924436275</v>
      </c>
      <c r="CK23" s="39">
        <f t="shared" si="35"/>
        <v>6.700908315915096</v>
      </c>
      <c r="CL23" s="39">
        <f t="shared" si="35"/>
        <v>6.885831684084889</v>
      </c>
      <c r="CM23" s="39"/>
      <c r="CN23" s="8"/>
      <c r="CO23">
        <v>3</v>
      </c>
      <c r="CP23">
        <v>600</v>
      </c>
      <c r="CR23" s="39">
        <f t="shared" si="36"/>
        <v>-0.05180508232293324</v>
      </c>
      <c r="CS23" s="39">
        <f t="shared" si="36"/>
        <v>0.005756120258103625</v>
      </c>
      <c r="CT23" s="39">
        <f t="shared" si="36"/>
        <v>-0.017268360774311042</v>
      </c>
      <c r="CU23" s="39">
        <f t="shared" si="36"/>
        <v>0.0460489620648295</v>
      </c>
      <c r="CV23" s="39">
        <f t="shared" si="36"/>
        <v>0.040292841806725765</v>
      </c>
      <c r="CW23" s="39">
        <f t="shared" si="36"/>
        <v>0.036839169651863735</v>
      </c>
      <c r="CX23" s="39">
        <f t="shared" si="36"/>
        <v>0.005180508232293324</v>
      </c>
      <c r="CY23" s="39">
        <f t="shared" si="36"/>
        <v>0.034536721548622196</v>
      </c>
      <c r="CZ23" s="39">
        <f t="shared" si="36"/>
        <v>0.08403935576831378</v>
      </c>
      <c r="DA23" s="39">
        <f t="shared" si="36"/>
        <v>0.10791960937056255</v>
      </c>
      <c r="DB23" s="39">
        <f t="shared" si="36"/>
        <v>0.09695989541866867</v>
      </c>
      <c r="DC23" s="39">
        <f t="shared" si="36"/>
        <v>0.03289048018611196</v>
      </c>
      <c r="DD23" s="39">
        <f t="shared" si="36"/>
        <v>0.035664860138746035</v>
      </c>
      <c r="DE23" s="39">
        <f t="shared" si="36"/>
        <v>0</v>
      </c>
      <c r="DF23" s="39">
        <f t="shared" si="36"/>
        <v>0.05349729020811922</v>
      </c>
      <c r="DG23" s="39">
        <f t="shared" si="36"/>
        <v>0.05349729020811922</v>
      </c>
      <c r="DH23" s="39">
        <f t="shared" si="36"/>
        <v>0.059441433564576984</v>
      </c>
      <c r="DI23" s="39">
        <f t="shared" si="39"/>
        <v>0.06538557692103475</v>
      </c>
      <c r="DJ23" s="39">
        <f t="shared" si="37"/>
        <v>0.005944143356457543</v>
      </c>
      <c r="DK23" s="39">
        <f t="shared" si="37"/>
        <v>1.869335952840453</v>
      </c>
      <c r="DL23" s="39">
        <f t="shared" si="37"/>
        <v>1.7720299699784419</v>
      </c>
      <c r="DM23" s="39">
        <f t="shared" si="37"/>
        <v>1.838515391478821</v>
      </c>
      <c r="DN23" s="39">
        <f t="shared" si="37"/>
        <v>0.18492336816979282</v>
      </c>
      <c r="DO23" s="39"/>
      <c r="DQ23" s="89">
        <v>97.9503563</v>
      </c>
      <c r="DR23" s="8">
        <f t="shared" si="22"/>
        <v>6.404540556296411</v>
      </c>
      <c r="DS23" s="8"/>
      <c r="DT23" s="89">
        <v>97.98101838</v>
      </c>
      <c r="DU23" s="8">
        <f t="shared" si="23"/>
        <v>173.62530105836856</v>
      </c>
      <c r="DV23" s="8"/>
      <c r="DW23" s="89">
        <v>97.98948021</v>
      </c>
      <c r="DX23" s="8">
        <f t="shared" si="38"/>
        <v>180.15516756909432</v>
      </c>
    </row>
    <row r="24" spans="1:128" ht="15.75">
      <c r="A24">
        <v>3</v>
      </c>
      <c r="B24">
        <v>1200</v>
      </c>
      <c r="C24" s="37">
        <v>526.445542928659</v>
      </c>
      <c r="D24" s="38">
        <v>1123.7867186699998</v>
      </c>
      <c r="E24" s="39">
        <f t="shared" si="24"/>
        <v>0.0939412488031459</v>
      </c>
      <c r="F24" s="40">
        <f t="shared" si="25"/>
        <v>0.13775778655933754</v>
      </c>
      <c r="H24" s="44">
        <f t="shared" si="26"/>
        <v>317.83771832780343</v>
      </c>
      <c r="I24" s="44">
        <f t="shared" si="26"/>
        <v>255.25537094754648</v>
      </c>
      <c r="J24" s="44">
        <f t="shared" si="26"/>
        <v>296.97693586771777</v>
      </c>
      <c r="K24" s="44">
        <f t="shared" si="26"/>
        <v>286.54654463767497</v>
      </c>
      <c r="L24" s="44">
        <f t="shared" si="26"/>
        <v>338.69850078788903</v>
      </c>
      <c r="M24" s="44">
        <f t="shared" si="26"/>
        <v>369.98967447801755</v>
      </c>
      <c r="N24" s="44">
        <f t="shared" si="26"/>
        <v>353.301048509949</v>
      </c>
      <c r="O24" s="44">
        <f t="shared" si="26"/>
        <v>348.0858528949276</v>
      </c>
      <c r="P24" s="44">
        <f t="shared" si="26"/>
        <v>432.57202185827447</v>
      </c>
      <c r="Q24" s="44">
        <f t="shared" si="26"/>
        <v>505.5847604685742</v>
      </c>
      <c r="R24" s="48">
        <f t="shared" si="1"/>
        <v>526.445542928659</v>
      </c>
      <c r="S24" s="44">
        <f t="shared" si="0"/>
        <v>526.4455429286597</v>
      </c>
      <c r="T24" s="44">
        <f t="shared" si="0"/>
        <v>589.0278903089168</v>
      </c>
      <c r="U24" s="44">
        <f t="shared" si="0"/>
        <v>547.3063253887454</v>
      </c>
      <c r="V24" s="44">
        <f t="shared" si="0"/>
        <v>589.0278903089168</v>
      </c>
      <c r="W24" s="44">
        <f t="shared" si="0"/>
        <v>589.0278903089168</v>
      </c>
      <c r="X24" s="44">
        <f t="shared" si="0"/>
        <v>641.1798464591309</v>
      </c>
      <c r="Y24" s="44">
        <f t="shared" si="0"/>
        <v>682.9014113793021</v>
      </c>
      <c r="Z24" s="44">
        <f t="shared" si="0"/>
        <v>693.331802609345</v>
      </c>
      <c r="AA24" s="44">
        <f t="shared" si="0"/>
        <v>755.9141499896018</v>
      </c>
      <c r="AB24" s="44">
        <f t="shared" si="0"/>
        <v>693.331802609345</v>
      </c>
      <c r="AC24" s="44">
        <f t="shared" si="27"/>
        <v>1123.7867186699984</v>
      </c>
      <c r="AD24" s="45">
        <f t="shared" si="2"/>
        <v>1123.7867186699998</v>
      </c>
      <c r="AE24" s="39"/>
      <c r="AF24" s="44">
        <f t="shared" si="28"/>
        <v>1093.195947797672</v>
      </c>
      <c r="AG24" s="44">
        <f t="shared" si="28"/>
        <v>1108.4913332338353</v>
      </c>
      <c r="AH24" s="44">
        <f t="shared" si="28"/>
        <v>1215.5590312869779</v>
      </c>
      <c r="AJ24" s="50"/>
      <c r="AK24" s="53">
        <v>135102</v>
      </c>
      <c r="AL24" s="53">
        <v>131957</v>
      </c>
      <c r="AM24" s="53"/>
      <c r="AN24" s="19"/>
      <c r="AO24" s="39">
        <f t="shared" si="29"/>
        <v>2.352575967252916</v>
      </c>
      <c r="AP24" s="39">
        <f t="shared" si="3"/>
        <v>1.8893530143709678</v>
      </c>
      <c r="AQ24" s="39">
        <f t="shared" si="4"/>
        <v>2.198168316292266</v>
      </c>
      <c r="AR24" s="39">
        <f t="shared" si="5"/>
        <v>2.1209644908119416</v>
      </c>
      <c r="AS24" s="39">
        <f t="shared" si="6"/>
        <v>2.5069836182135647</v>
      </c>
      <c r="AT24" s="39">
        <f t="shared" si="7"/>
        <v>2.7385950946545394</v>
      </c>
      <c r="AU24" s="39">
        <f t="shared" si="8"/>
        <v>2.6150689738860193</v>
      </c>
      <c r="AV24" s="39">
        <f t="shared" si="9"/>
        <v>2.5764670611458573</v>
      </c>
      <c r="AW24" s="39">
        <f t="shared" si="10"/>
        <v>3.201818047536487</v>
      </c>
      <c r="AX24" s="39">
        <f t="shared" si="11"/>
        <v>3.7422448258987595</v>
      </c>
      <c r="AY24" s="39">
        <f t="shared" si="30"/>
        <v>3.9895234275457896</v>
      </c>
      <c r="AZ24" s="39">
        <f t="shared" si="31"/>
        <v>4.463786614646565</v>
      </c>
      <c r="BA24" s="39">
        <f t="shared" si="12"/>
        <v>4.147611156579381</v>
      </c>
      <c r="BB24" s="39">
        <f t="shared" si="13"/>
        <v>4.463786614646565</v>
      </c>
      <c r="BC24" s="39">
        <f t="shared" si="14"/>
        <v>4.463786614646565</v>
      </c>
      <c r="BD24" s="39">
        <f t="shared" si="15"/>
        <v>4.859005937230544</v>
      </c>
      <c r="BE24" s="39">
        <f t="shared" si="16"/>
        <v>5.175181395297726</v>
      </c>
      <c r="BF24" s="39">
        <f t="shared" si="17"/>
        <v>5.254225259814523</v>
      </c>
      <c r="BG24" s="39">
        <f t="shared" si="18"/>
        <v>5.728488446915296</v>
      </c>
      <c r="BH24" s="39">
        <f t="shared" si="19"/>
        <v>5.254225259814523</v>
      </c>
      <c r="BI24" s="39">
        <f t="shared" si="32"/>
        <v>8.516309999999988</v>
      </c>
      <c r="BJ24" s="39">
        <f t="shared" si="33"/>
        <v>8.284486217462295</v>
      </c>
      <c r="BK24" s="39">
        <f t="shared" si="33"/>
        <v>8.400398108731142</v>
      </c>
      <c r="BL24" s="39">
        <f t="shared" si="33"/>
        <v>9.211781347613071</v>
      </c>
      <c r="BM24" s="39"/>
      <c r="BO24" s="39">
        <f t="shared" si="34"/>
        <v>2.352575967252916</v>
      </c>
      <c r="BP24" s="39">
        <f t="shared" si="34"/>
        <v>2.120964490811942</v>
      </c>
      <c r="BQ24" s="39">
        <f t="shared" si="34"/>
        <v>2.1466990993053834</v>
      </c>
      <c r="BR24" s="39">
        <f t="shared" si="34"/>
        <v>2.0694952738250585</v>
      </c>
      <c r="BS24" s="39">
        <f t="shared" si="34"/>
        <v>2.2753721417725905</v>
      </c>
      <c r="BT24" s="39">
        <f t="shared" si="34"/>
        <v>2.455514401226682</v>
      </c>
      <c r="BU24" s="39">
        <f t="shared" si="34"/>
        <v>2.620215895584708</v>
      </c>
      <c r="BV24" s="39">
        <f t="shared" si="34"/>
        <v>2.643377043228805</v>
      </c>
      <c r="BW24" s="39">
        <f t="shared" si="34"/>
        <v>2.797784694189455</v>
      </c>
      <c r="BX24" s="39">
        <f t="shared" si="34"/>
        <v>3.1735099781937013</v>
      </c>
      <c r="BY24" s="39">
        <f t="shared" si="34"/>
        <v>3.6445287669936786</v>
      </c>
      <c r="BZ24" s="39">
        <f t="shared" si="34"/>
        <v>4.065184956030372</v>
      </c>
      <c r="CA24" s="39">
        <f t="shared" si="34"/>
        <v>4.2003070662572455</v>
      </c>
      <c r="CB24" s="39">
        <f t="shared" si="34"/>
        <v>4.358394795290837</v>
      </c>
      <c r="CC24" s="39">
        <f t="shared" si="34"/>
        <v>4.358394795290837</v>
      </c>
      <c r="CD24" s="39">
        <f t="shared" si="34"/>
        <v>4.5955263888412246</v>
      </c>
      <c r="CE24" s="39">
        <f t="shared" si="34"/>
        <v>4.832657982391612</v>
      </c>
      <c r="CF24" s="39">
        <f t="shared" si="35"/>
        <v>5.09613753078093</v>
      </c>
      <c r="CG24" s="39">
        <f t="shared" si="35"/>
        <v>5.385965034009182</v>
      </c>
      <c r="CH24" s="39">
        <f t="shared" si="35"/>
        <v>5.412312988848114</v>
      </c>
      <c r="CI24" s="39">
        <f t="shared" si="35"/>
        <v>6.499674568909936</v>
      </c>
      <c r="CJ24" s="39">
        <f t="shared" si="35"/>
        <v>7.351673825758936</v>
      </c>
      <c r="CK24" s="39">
        <f t="shared" si="35"/>
        <v>8.400398108731142</v>
      </c>
      <c r="CL24" s="39">
        <f t="shared" si="35"/>
        <v>8.632221891268836</v>
      </c>
      <c r="CM24" s="39"/>
      <c r="CN24" s="8"/>
      <c r="CO24">
        <v>3</v>
      </c>
      <c r="CP24">
        <v>1200</v>
      </c>
      <c r="CR24" s="39">
        <f t="shared" si="36"/>
        <v>-0.2316114764409738</v>
      </c>
      <c r="CS24" s="39">
        <f t="shared" si="36"/>
        <v>0.025734608493441335</v>
      </c>
      <c r="CT24" s="39">
        <f t="shared" si="36"/>
        <v>-0.0772038254803249</v>
      </c>
      <c r="CU24" s="39">
        <f t="shared" si="36"/>
        <v>0.20587686794753202</v>
      </c>
      <c r="CV24" s="39">
        <f t="shared" si="36"/>
        <v>0.18014225945409157</v>
      </c>
      <c r="CW24" s="39">
        <f t="shared" si="36"/>
        <v>0.16470149435802606</v>
      </c>
      <c r="CX24" s="39">
        <f t="shared" si="36"/>
        <v>0.023161147644096935</v>
      </c>
      <c r="CY24" s="39">
        <f t="shared" si="36"/>
        <v>0.1544076509606498</v>
      </c>
      <c r="CZ24" s="39">
        <f t="shared" si="36"/>
        <v>0.37572528400424643</v>
      </c>
      <c r="DA24" s="39">
        <f t="shared" si="36"/>
        <v>0.4710187887999773</v>
      </c>
      <c r="DB24" s="39">
        <f t="shared" si="36"/>
        <v>0.4206561890366931</v>
      </c>
      <c r="DC24" s="39">
        <f t="shared" si="36"/>
        <v>0.13512211022687382</v>
      </c>
      <c r="DD24" s="39">
        <f t="shared" si="36"/>
        <v>0.1580877290335918</v>
      </c>
      <c r="DE24" s="39">
        <f t="shared" si="36"/>
        <v>0</v>
      </c>
      <c r="DF24" s="39">
        <f t="shared" si="36"/>
        <v>0.23713159355038727</v>
      </c>
      <c r="DG24" s="39">
        <f t="shared" si="36"/>
        <v>0.23713159355038727</v>
      </c>
      <c r="DH24" s="39">
        <f t="shared" si="36"/>
        <v>0.2634795483893182</v>
      </c>
      <c r="DI24" s="39">
        <f t="shared" si="39"/>
        <v>0.2898275032282518</v>
      </c>
      <c r="DJ24" s="39">
        <f t="shared" si="37"/>
        <v>0.02634795483893182</v>
      </c>
      <c r="DK24" s="39">
        <f t="shared" si="37"/>
        <v>1.0873615800618222</v>
      </c>
      <c r="DL24" s="39">
        <f t="shared" si="37"/>
        <v>0.851999256849</v>
      </c>
      <c r="DM24" s="39">
        <f t="shared" si="37"/>
        <v>1.0487242829722065</v>
      </c>
      <c r="DN24" s="39">
        <f t="shared" si="37"/>
        <v>0.23182378253769365</v>
      </c>
      <c r="DO24" s="39"/>
      <c r="DQ24" s="89">
        <v>143.8703834</v>
      </c>
      <c r="DR24" s="8">
        <f t="shared" si="22"/>
        <v>41.69759400931333</v>
      </c>
      <c r="DS24" s="8"/>
      <c r="DT24" s="89">
        <v>144.1081886</v>
      </c>
      <c r="DU24" s="8">
        <f t="shared" si="23"/>
        <v>122.78006959305554</v>
      </c>
      <c r="DV24" s="8"/>
      <c r="DW24" s="89">
        <v>144.1670432</v>
      </c>
      <c r="DX24" s="8">
        <f t="shared" si="38"/>
        <v>151.19147900814312</v>
      </c>
    </row>
    <row r="25" spans="1:128" ht="15.75">
      <c r="A25">
        <v>3</v>
      </c>
      <c r="B25">
        <v>1800</v>
      </c>
      <c r="C25" s="37">
        <v>533.0292984019293</v>
      </c>
      <c r="D25" s="38">
        <v>1031.18836245</v>
      </c>
      <c r="E25" s="39">
        <f t="shared" si="24"/>
        <v>0.09511608297029045</v>
      </c>
      <c r="F25" s="40">
        <f t="shared" si="25"/>
        <v>0.1264067495876628</v>
      </c>
      <c r="H25" s="44">
        <f t="shared" si="26"/>
        <v>321.81261344423143</v>
      </c>
      <c r="I25" s="44">
        <f t="shared" si="26"/>
        <v>258.4476079569218</v>
      </c>
      <c r="J25" s="44">
        <f t="shared" si="26"/>
        <v>300.6909449484615</v>
      </c>
      <c r="K25" s="44">
        <f t="shared" si="26"/>
        <v>290.1301107005766</v>
      </c>
      <c r="L25" s="44">
        <f t="shared" si="26"/>
        <v>342.93428194000126</v>
      </c>
      <c r="M25" s="44">
        <f t="shared" si="26"/>
        <v>374.6167846836561</v>
      </c>
      <c r="N25" s="44">
        <f t="shared" si="26"/>
        <v>357.7194498870401</v>
      </c>
      <c r="O25" s="44">
        <f t="shared" si="26"/>
        <v>352.4390327630977</v>
      </c>
      <c r="P25" s="44">
        <f t="shared" si="26"/>
        <v>437.98179017096567</v>
      </c>
      <c r="Q25" s="44">
        <f t="shared" si="26"/>
        <v>511.90762990616014</v>
      </c>
      <c r="R25" s="48">
        <f t="shared" si="1"/>
        <v>533.0292984019293</v>
      </c>
      <c r="S25" s="44">
        <f t="shared" si="0"/>
        <v>533.02929840193</v>
      </c>
      <c r="T25" s="44">
        <f t="shared" si="0"/>
        <v>596.3943038892396</v>
      </c>
      <c r="U25" s="44">
        <f t="shared" si="0"/>
        <v>554.1509668976998</v>
      </c>
      <c r="V25" s="44">
        <f t="shared" si="0"/>
        <v>596.3943038892396</v>
      </c>
      <c r="W25" s="44">
        <f t="shared" si="0"/>
        <v>596.3943038892396</v>
      </c>
      <c r="X25" s="44">
        <f t="shared" si="0"/>
        <v>649.1984751286643</v>
      </c>
      <c r="Y25" s="44">
        <f t="shared" si="0"/>
        <v>691.4418121202041</v>
      </c>
      <c r="Z25" s="44">
        <f t="shared" si="0"/>
        <v>702.002646368089</v>
      </c>
      <c r="AA25" s="44">
        <f t="shared" si="0"/>
        <v>765.3676518553985</v>
      </c>
      <c r="AB25" s="44">
        <f t="shared" si="0"/>
        <v>702.002646368089</v>
      </c>
      <c r="AC25" s="44">
        <f t="shared" si="27"/>
        <v>1031.188362449999</v>
      </c>
      <c r="AD25" s="45">
        <f t="shared" si="2"/>
        <v>1031.18836245</v>
      </c>
      <c r="AE25" s="39"/>
      <c r="AF25" s="44">
        <f t="shared" si="28"/>
        <v>1003.1182256546018</v>
      </c>
      <c r="AG25" s="44">
        <f t="shared" si="28"/>
        <v>1017.1532940523003</v>
      </c>
      <c r="AH25" s="44">
        <f t="shared" si="28"/>
        <v>1115.3987728361906</v>
      </c>
      <c r="AJ25" s="50"/>
      <c r="AK25" s="53">
        <v>73336</v>
      </c>
      <c r="AL25" s="53">
        <v>72962</v>
      </c>
      <c r="AM25" s="53"/>
      <c r="AN25" s="19"/>
      <c r="AO25" s="39">
        <f t="shared" si="29"/>
        <v>4.388194248994101</v>
      </c>
      <c r="AP25" s="39">
        <f t="shared" si="3"/>
        <v>3.52415741187032</v>
      </c>
      <c r="AQ25" s="39">
        <f t="shared" si="4"/>
        <v>4.10018196995284</v>
      </c>
      <c r="AR25" s="39">
        <f t="shared" si="5"/>
        <v>3.956175830432211</v>
      </c>
      <c r="AS25" s="39">
        <f t="shared" si="6"/>
        <v>4.676206528035362</v>
      </c>
      <c r="AT25" s="39">
        <f t="shared" si="7"/>
        <v>5.108224946597252</v>
      </c>
      <c r="AU25" s="39">
        <f t="shared" si="8"/>
        <v>4.877815123364243</v>
      </c>
      <c r="AV25" s="39">
        <f t="shared" si="9"/>
        <v>4.805812053603929</v>
      </c>
      <c r="AW25" s="39">
        <f t="shared" si="10"/>
        <v>5.972261783721033</v>
      </c>
      <c r="AX25" s="39">
        <f t="shared" si="11"/>
        <v>6.980304760365443</v>
      </c>
      <c r="AY25" s="39">
        <f t="shared" si="30"/>
        <v>7.305574112578191</v>
      </c>
      <c r="AZ25" s="39">
        <f t="shared" si="31"/>
        <v>8.174039964491648</v>
      </c>
      <c r="BA25" s="39">
        <f t="shared" si="12"/>
        <v>7.5950627298826765</v>
      </c>
      <c r="BB25" s="39">
        <f t="shared" si="13"/>
        <v>8.174039964491648</v>
      </c>
      <c r="BC25" s="39">
        <f t="shared" si="14"/>
        <v>8.174039964491648</v>
      </c>
      <c r="BD25" s="39">
        <f t="shared" si="15"/>
        <v>8.897761507752861</v>
      </c>
      <c r="BE25" s="39">
        <f t="shared" si="16"/>
        <v>9.476738742361833</v>
      </c>
      <c r="BF25" s="39">
        <f t="shared" si="17"/>
        <v>9.621483051014076</v>
      </c>
      <c r="BG25" s="39">
        <f t="shared" si="18"/>
        <v>10.489948902927532</v>
      </c>
      <c r="BH25" s="39">
        <f t="shared" si="19"/>
        <v>9.621483051014076</v>
      </c>
      <c r="BI25" s="39">
        <f t="shared" si="32"/>
        <v>14.133224999999985</v>
      </c>
      <c r="BJ25" s="39">
        <f t="shared" si="33"/>
        <v>13.748502311540278</v>
      </c>
      <c r="BK25" s="39">
        <f t="shared" si="33"/>
        <v>13.940863655770132</v>
      </c>
      <c r="BL25" s="39">
        <f t="shared" si="33"/>
        <v>15.28739306537911</v>
      </c>
      <c r="BM25" s="39"/>
      <c r="BO25" s="39">
        <f t="shared" si="34"/>
        <v>4.388194248994101</v>
      </c>
      <c r="BP25" s="39">
        <f t="shared" si="34"/>
        <v>3.9561758304322105</v>
      </c>
      <c r="BQ25" s="39">
        <f t="shared" si="34"/>
        <v>4.004177876939087</v>
      </c>
      <c r="BR25" s="39">
        <f t="shared" si="34"/>
        <v>3.8601717374184568</v>
      </c>
      <c r="BS25" s="39">
        <f t="shared" si="34"/>
        <v>4.244188109473471</v>
      </c>
      <c r="BT25" s="39">
        <f t="shared" si="34"/>
        <v>4.580202435021609</v>
      </c>
      <c r="BU25" s="39">
        <f t="shared" si="34"/>
        <v>4.887415532665619</v>
      </c>
      <c r="BV25" s="39">
        <f t="shared" si="34"/>
        <v>4.930617374521808</v>
      </c>
      <c r="BW25" s="39">
        <f t="shared" si="34"/>
        <v>5.2186296535630685</v>
      </c>
      <c r="BX25" s="39">
        <f t="shared" si="34"/>
        <v>5.919459532563468</v>
      </c>
      <c r="BY25" s="39">
        <f t="shared" si="34"/>
        <v>6.7527135522215564</v>
      </c>
      <c r="BZ25" s="39">
        <f t="shared" si="34"/>
        <v>7.486639612478427</v>
      </c>
      <c r="CA25" s="39">
        <f t="shared" si="34"/>
        <v>7.691558935650839</v>
      </c>
      <c r="CB25" s="39">
        <f t="shared" si="34"/>
        <v>7.981047552955324</v>
      </c>
      <c r="CC25" s="39">
        <f t="shared" si="34"/>
        <v>7.981047552955324</v>
      </c>
      <c r="CD25" s="39">
        <f t="shared" si="34"/>
        <v>8.415280478912052</v>
      </c>
      <c r="CE25" s="39">
        <f t="shared" si="34"/>
        <v>8.84951340486878</v>
      </c>
      <c r="CF25" s="39">
        <f t="shared" si="35"/>
        <v>9.331994433709589</v>
      </c>
      <c r="CG25" s="39">
        <f t="shared" si="35"/>
        <v>9.86272356543448</v>
      </c>
      <c r="CH25" s="39">
        <f t="shared" si="35"/>
        <v>9.910971668318561</v>
      </c>
      <c r="CI25" s="39">
        <f t="shared" si="35"/>
        <v>11.414885651313865</v>
      </c>
      <c r="CJ25" s="39">
        <f t="shared" si="35"/>
        <v>12.501070120851447</v>
      </c>
      <c r="CK25" s="39">
        <f t="shared" si="35"/>
        <v>13.940863655770132</v>
      </c>
      <c r="CL25" s="39">
        <f t="shared" si="35"/>
        <v>14.325586344229839</v>
      </c>
      <c r="CM25" s="39"/>
      <c r="CN25" s="8"/>
      <c r="CO25">
        <v>3</v>
      </c>
      <c r="CP25">
        <v>1800</v>
      </c>
      <c r="CR25" s="39">
        <f t="shared" si="36"/>
        <v>-0.4320184185618907</v>
      </c>
      <c r="CS25" s="39">
        <f t="shared" si="36"/>
        <v>0.04800204650687645</v>
      </c>
      <c r="CT25" s="39">
        <f t="shared" si="36"/>
        <v>-0.14400613952063024</v>
      </c>
      <c r="CU25" s="39">
        <f t="shared" si="36"/>
        <v>0.3840163720550138</v>
      </c>
      <c r="CV25" s="39">
        <f t="shared" si="36"/>
        <v>0.33601432554813826</v>
      </c>
      <c r="CW25" s="39">
        <f t="shared" si="36"/>
        <v>0.30721309764401017</v>
      </c>
      <c r="CX25" s="39">
        <f t="shared" si="36"/>
        <v>0.04320184185618903</v>
      </c>
      <c r="CY25" s="39">
        <f t="shared" si="36"/>
        <v>0.2880122790412605</v>
      </c>
      <c r="CZ25" s="39">
        <f t="shared" si="36"/>
        <v>0.7008298790003993</v>
      </c>
      <c r="DA25" s="39">
        <f t="shared" si="36"/>
        <v>0.8332540196580887</v>
      </c>
      <c r="DB25" s="39">
        <f t="shared" si="36"/>
        <v>0.7339260602568709</v>
      </c>
      <c r="DC25" s="39">
        <f t="shared" si="36"/>
        <v>0.2049193231724118</v>
      </c>
      <c r="DD25" s="39">
        <f t="shared" si="36"/>
        <v>0.2894886173044853</v>
      </c>
      <c r="DE25" s="39">
        <f t="shared" si="36"/>
        <v>0</v>
      </c>
      <c r="DF25" s="39">
        <f t="shared" si="36"/>
        <v>0.4342329259567279</v>
      </c>
      <c r="DG25" s="39">
        <f t="shared" si="36"/>
        <v>0.4342329259567279</v>
      </c>
      <c r="DH25" s="39">
        <f t="shared" si="36"/>
        <v>0.4824810288408088</v>
      </c>
      <c r="DI25" s="39">
        <f t="shared" si="39"/>
        <v>0.5307291317248914</v>
      </c>
      <c r="DJ25" s="39">
        <f t="shared" si="37"/>
        <v>0.04824810288408088</v>
      </c>
      <c r="DK25" s="39">
        <f t="shared" si="37"/>
        <v>1.5039139829953037</v>
      </c>
      <c r="DL25" s="39">
        <f t="shared" si="37"/>
        <v>1.0861844695375815</v>
      </c>
      <c r="DM25" s="39">
        <f t="shared" si="37"/>
        <v>1.4397935349186852</v>
      </c>
      <c r="DN25" s="39">
        <f t="shared" si="37"/>
        <v>0.38472268845970703</v>
      </c>
      <c r="DO25" s="39"/>
      <c r="DQ25" s="89">
        <v>104.9323703</v>
      </c>
      <c r="DR25" s="8">
        <f t="shared" si="22"/>
        <v>55.69066577915379</v>
      </c>
      <c r="DS25" s="8"/>
      <c r="DT25" s="89">
        <v>105.2400314</v>
      </c>
      <c r="DU25" s="8">
        <f t="shared" si="23"/>
        <v>114.31008768032743</v>
      </c>
      <c r="DV25" s="8"/>
      <c r="DW25" s="89">
        <v>105.3349206</v>
      </c>
      <c r="DX25" s="8">
        <f t="shared" si="38"/>
        <v>151.66053768105303</v>
      </c>
    </row>
    <row r="26" spans="1:128" ht="15.75">
      <c r="A26">
        <v>4</v>
      </c>
      <c r="B26">
        <v>600</v>
      </c>
      <c r="C26" s="37">
        <v>26.369169301883865</v>
      </c>
      <c r="D26" s="38">
        <v>48.590844975</v>
      </c>
      <c r="E26" s="39">
        <f>C26/C$33</f>
        <v>0.0047054300817895595</v>
      </c>
      <c r="F26" s="40">
        <f>D26/D$33</f>
        <v>0.0059564391886798365</v>
      </c>
      <c r="H26" s="44">
        <f t="shared" si="26"/>
        <v>15.920196718706169</v>
      </c>
      <c r="I26" s="44">
        <f t="shared" si="26"/>
        <v>12.785504943752846</v>
      </c>
      <c r="J26" s="44">
        <f t="shared" si="26"/>
        <v>14.875299460388392</v>
      </c>
      <c r="K26" s="44">
        <f t="shared" si="26"/>
        <v>14.352850831229507</v>
      </c>
      <c r="L26" s="44">
        <f t="shared" si="26"/>
        <v>16.96509397702394</v>
      </c>
      <c r="M26" s="44">
        <f t="shared" si="26"/>
        <v>18.532439864500603</v>
      </c>
      <c r="N26" s="44">
        <f t="shared" si="26"/>
        <v>17.69652205784638</v>
      </c>
      <c r="O26" s="44">
        <f t="shared" si="26"/>
        <v>17.43529774326694</v>
      </c>
      <c r="P26" s="44">
        <f t="shared" si="26"/>
        <v>21.66713163945392</v>
      </c>
      <c r="Q26" s="44">
        <f t="shared" si="26"/>
        <v>25.32427204356613</v>
      </c>
      <c r="R26" s="48">
        <f t="shared" si="1"/>
        <v>26.369169301883865</v>
      </c>
      <c r="S26" s="44">
        <f t="shared" si="0"/>
        <v>26.3691693018839</v>
      </c>
      <c r="T26" s="44">
        <f t="shared" si="0"/>
        <v>29.50386107683722</v>
      </c>
      <c r="U26" s="44">
        <f t="shared" si="0"/>
        <v>27.414066560201675</v>
      </c>
      <c r="V26" s="44">
        <f t="shared" si="0"/>
        <v>29.50386107683722</v>
      </c>
      <c r="W26" s="44">
        <f t="shared" si="0"/>
        <v>29.50386107683722</v>
      </c>
      <c r="X26" s="44">
        <f t="shared" si="0"/>
        <v>32.116104222631655</v>
      </c>
      <c r="Y26" s="44">
        <f t="shared" si="0"/>
        <v>34.205898739267205</v>
      </c>
      <c r="Z26" s="44">
        <f t="shared" si="0"/>
        <v>34.72834736842609</v>
      </c>
      <c r="AA26" s="44">
        <f t="shared" si="0"/>
        <v>37.86303914337941</v>
      </c>
      <c r="AB26" s="44">
        <f t="shared" si="0"/>
        <v>34.72834736842609</v>
      </c>
      <c r="AC26" s="44">
        <f t="shared" si="27"/>
        <v>48.590844974999946</v>
      </c>
      <c r="AD26" s="45">
        <f t="shared" si="2"/>
        <v>48.590844975</v>
      </c>
      <c r="AE26" s="39"/>
      <c r="AF26" s="44">
        <f t="shared" si="28"/>
        <v>47.268146120824</v>
      </c>
      <c r="AG26" s="44">
        <f t="shared" si="28"/>
        <v>47.92949554791197</v>
      </c>
      <c r="AH26" s="44">
        <f t="shared" si="28"/>
        <v>52.558941537527794</v>
      </c>
      <c r="AJ26" s="50"/>
      <c r="AK26" s="53">
        <v>8366</v>
      </c>
      <c r="AL26" s="53">
        <v>8181</v>
      </c>
      <c r="AM26" s="53"/>
      <c r="AN26" s="19"/>
      <c r="AO26" s="39">
        <f t="shared" si="29"/>
        <v>1.9029639874140771</v>
      </c>
      <c r="AP26" s="39">
        <f t="shared" si="3"/>
        <v>1.528269775729482</v>
      </c>
      <c r="AQ26" s="39">
        <f t="shared" si="4"/>
        <v>1.7780659168525452</v>
      </c>
      <c r="AR26" s="39">
        <f t="shared" si="5"/>
        <v>1.7156168815717794</v>
      </c>
      <c r="AS26" s="39">
        <f t="shared" si="6"/>
        <v>2.027862057975608</v>
      </c>
      <c r="AT26" s="39">
        <f t="shared" si="7"/>
        <v>2.215209163817906</v>
      </c>
      <c r="AU26" s="39">
        <f t="shared" si="8"/>
        <v>2.1152907073686804</v>
      </c>
      <c r="AV26" s="39">
        <f t="shared" si="9"/>
        <v>2.084066189728298</v>
      </c>
      <c r="AW26" s="39">
        <f t="shared" si="10"/>
        <v>2.5899033755025007</v>
      </c>
      <c r="AX26" s="39">
        <f t="shared" si="11"/>
        <v>3.027046622467861</v>
      </c>
      <c r="AY26" s="39">
        <f t="shared" si="30"/>
        <v>3.2232207923094855</v>
      </c>
      <c r="AZ26" s="39">
        <f t="shared" si="31"/>
        <v>3.6063881037571472</v>
      </c>
      <c r="BA26" s="39">
        <f t="shared" si="12"/>
        <v>3.3509432294587063</v>
      </c>
      <c r="BB26" s="39">
        <f t="shared" si="13"/>
        <v>3.6063881037571472</v>
      </c>
      <c r="BC26" s="39">
        <f t="shared" si="14"/>
        <v>3.6063881037571472</v>
      </c>
      <c r="BD26" s="39">
        <f t="shared" si="15"/>
        <v>3.925694196630199</v>
      </c>
      <c r="BE26" s="39">
        <f t="shared" si="16"/>
        <v>4.18113907092864</v>
      </c>
      <c r="BF26" s="39">
        <f t="shared" si="17"/>
        <v>4.245000289503251</v>
      </c>
      <c r="BG26" s="39">
        <f t="shared" si="18"/>
        <v>4.6281676009509125</v>
      </c>
      <c r="BH26" s="39">
        <f t="shared" si="19"/>
        <v>4.245000289503251</v>
      </c>
      <c r="BI26" s="39">
        <f t="shared" si="32"/>
        <v>5.939474999999994</v>
      </c>
      <c r="BJ26" s="39">
        <f t="shared" si="33"/>
        <v>5.777795638775699</v>
      </c>
      <c r="BK26" s="39">
        <f t="shared" si="33"/>
        <v>5.858635319387846</v>
      </c>
      <c r="BL26" s="39">
        <f t="shared" si="33"/>
        <v>6.424513083672876</v>
      </c>
      <c r="BM26" s="39"/>
      <c r="BO26" s="39">
        <f t="shared" si="34"/>
        <v>1.9029639874140771</v>
      </c>
      <c r="BP26" s="39">
        <f t="shared" si="34"/>
        <v>1.7156168815717796</v>
      </c>
      <c r="BQ26" s="39">
        <f t="shared" si="34"/>
        <v>1.7364332266653681</v>
      </c>
      <c r="BR26" s="39">
        <f t="shared" si="34"/>
        <v>1.673984191384602</v>
      </c>
      <c r="BS26" s="39">
        <f t="shared" si="34"/>
        <v>1.8405149521333108</v>
      </c>
      <c r="BT26" s="39">
        <f t="shared" si="34"/>
        <v>1.9862293677884313</v>
      </c>
      <c r="BU26" s="39">
        <f t="shared" si="34"/>
        <v>2.119453976387398</v>
      </c>
      <c r="BV26" s="39">
        <f t="shared" si="34"/>
        <v>2.138188686971628</v>
      </c>
      <c r="BW26" s="39">
        <f t="shared" si="34"/>
        <v>2.2630867575331597</v>
      </c>
      <c r="BX26" s="39">
        <f t="shared" si="34"/>
        <v>2.567005395899553</v>
      </c>
      <c r="BY26" s="39">
        <f t="shared" si="34"/>
        <v>2.946723596759949</v>
      </c>
      <c r="BZ26" s="39">
        <f t="shared" si="34"/>
        <v>3.285551839511498</v>
      </c>
      <c r="CA26" s="39">
        <f t="shared" si="34"/>
        <v>3.393517375175113</v>
      </c>
      <c r="CB26" s="39">
        <f t="shared" si="34"/>
        <v>3.5212398123243336</v>
      </c>
      <c r="CC26" s="39">
        <f t="shared" si="34"/>
        <v>3.5212398123243336</v>
      </c>
      <c r="CD26" s="39">
        <f t="shared" si="34"/>
        <v>3.7128234680481644</v>
      </c>
      <c r="CE26" s="39">
        <f t="shared" si="34"/>
        <v>3.904407123771995</v>
      </c>
      <c r="CF26" s="39">
        <f t="shared" si="35"/>
        <v>4.11727785235403</v>
      </c>
      <c r="CG26" s="39">
        <f t="shared" si="35"/>
        <v>4.351435653794268</v>
      </c>
      <c r="CH26" s="39">
        <f t="shared" si="35"/>
        <v>4.372722726652471</v>
      </c>
      <c r="CI26" s="39">
        <f t="shared" si="35"/>
        <v>4.937547630151386</v>
      </c>
      <c r="CJ26" s="39">
        <f t="shared" si="35"/>
        <v>5.320756976092981</v>
      </c>
      <c r="CK26" s="39">
        <f t="shared" si="35"/>
        <v>5.858635319387846</v>
      </c>
      <c r="CL26" s="39">
        <f t="shared" si="35"/>
        <v>6.020314680612141</v>
      </c>
      <c r="CM26" s="39"/>
      <c r="CN26" s="8"/>
      <c r="CO26">
        <v>4</v>
      </c>
      <c r="CP26">
        <v>600</v>
      </c>
      <c r="CR26" s="39">
        <f t="shared" si="36"/>
        <v>-0.18734710584229752</v>
      </c>
      <c r="CS26" s="39">
        <f t="shared" si="36"/>
        <v>0.02081634509358854</v>
      </c>
      <c r="CT26" s="39">
        <f t="shared" si="36"/>
        <v>-0.06244903528076606</v>
      </c>
      <c r="CU26" s="39">
        <f t="shared" si="36"/>
        <v>0.16653076074870876</v>
      </c>
      <c r="CV26" s="39">
        <f t="shared" si="36"/>
        <v>0.14571441565512044</v>
      </c>
      <c r="CW26" s="39">
        <f t="shared" si="36"/>
        <v>0.1332246085989668</v>
      </c>
      <c r="CX26" s="39">
        <f t="shared" si="36"/>
        <v>0.01873471058422993</v>
      </c>
      <c r="CY26" s="39">
        <f t="shared" si="36"/>
        <v>0.12489807056153168</v>
      </c>
      <c r="CZ26" s="39">
        <f t="shared" si="36"/>
        <v>0.30391863836639343</v>
      </c>
      <c r="DA26" s="39">
        <f t="shared" si="36"/>
        <v>0.37971820086039587</v>
      </c>
      <c r="DB26" s="39">
        <f t="shared" si="36"/>
        <v>0.338828242751549</v>
      </c>
      <c r="DC26" s="39">
        <f t="shared" si="36"/>
        <v>0.10796553566361489</v>
      </c>
      <c r="DD26" s="39">
        <f t="shared" si="36"/>
        <v>0.1277224371492207</v>
      </c>
      <c r="DE26" s="39">
        <f t="shared" si="36"/>
        <v>0</v>
      </c>
      <c r="DF26" s="39">
        <f t="shared" si="36"/>
        <v>0.19158365572383085</v>
      </c>
      <c r="DG26" s="39">
        <f t="shared" si="36"/>
        <v>0.1915836557238304</v>
      </c>
      <c r="DH26" s="39">
        <f t="shared" si="36"/>
        <v>0.21287072858203482</v>
      </c>
      <c r="DI26" s="39">
        <f t="shared" si="39"/>
        <v>0.23415780144023834</v>
      </c>
      <c r="DJ26" s="39">
        <f t="shared" si="37"/>
        <v>0.021287072858203082</v>
      </c>
      <c r="DK26" s="39">
        <f t="shared" si="37"/>
        <v>0.5648249034989146</v>
      </c>
      <c r="DL26" s="39">
        <f t="shared" si="37"/>
        <v>0.3832093459415953</v>
      </c>
      <c r="DM26" s="39">
        <f t="shared" si="37"/>
        <v>0.5378783432948655</v>
      </c>
      <c r="DN26" s="39">
        <f t="shared" si="37"/>
        <v>0.16167936122429438</v>
      </c>
      <c r="DO26" s="39"/>
      <c r="DQ26" s="89">
        <v>52.255</v>
      </c>
      <c r="DR26" s="8">
        <f t="shared" si="22"/>
        <v>12.235915914259655</v>
      </c>
      <c r="DS26" s="8"/>
      <c r="DT26" s="89">
        <v>52.255</v>
      </c>
      <c r="DU26" s="8">
        <f t="shared" si="23"/>
        <v>20.02460437217806</v>
      </c>
      <c r="DV26" s="8"/>
      <c r="DW26" s="89">
        <v>52.255</v>
      </c>
      <c r="DX26" s="8">
        <f t="shared" si="38"/>
        <v>28.1068328288732</v>
      </c>
    </row>
    <row r="27" spans="1:128" ht="15.75">
      <c r="A27">
        <v>4</v>
      </c>
      <c r="B27">
        <v>1200</v>
      </c>
      <c r="C27" s="37">
        <v>787.5740072154648</v>
      </c>
      <c r="D27" s="38">
        <v>811.74508968</v>
      </c>
      <c r="E27" s="39">
        <f t="shared" si="24"/>
        <v>0.14053815585773652</v>
      </c>
      <c r="F27" s="40">
        <f t="shared" si="25"/>
        <v>0.09950661005948848</v>
      </c>
      <c r="H27" s="44">
        <f t="shared" si="26"/>
        <v>475.4921545637825</v>
      </c>
      <c r="I27" s="44">
        <f t="shared" si="26"/>
        <v>381.8675987682774</v>
      </c>
      <c r="J27" s="44">
        <f t="shared" si="26"/>
        <v>444.2839692986141</v>
      </c>
      <c r="K27" s="44">
        <f t="shared" si="26"/>
        <v>428.67987666602994</v>
      </c>
      <c r="L27" s="44">
        <f t="shared" si="26"/>
        <v>506.7003398289508</v>
      </c>
      <c r="M27" s="44">
        <f t="shared" si="26"/>
        <v>553.5126177267034</v>
      </c>
      <c r="N27" s="44">
        <f t="shared" si="26"/>
        <v>528.5460695145687</v>
      </c>
      <c r="O27" s="44">
        <f t="shared" si="26"/>
        <v>520.7440231982766</v>
      </c>
      <c r="P27" s="44">
        <f t="shared" si="26"/>
        <v>647.1371735222084</v>
      </c>
      <c r="Q27" s="44">
        <f t="shared" si="26"/>
        <v>756.3658219502976</v>
      </c>
      <c r="R27" s="48">
        <f t="shared" si="1"/>
        <v>787.5740072154648</v>
      </c>
      <c r="S27" s="44">
        <f t="shared" si="0"/>
        <v>787.5740072154658</v>
      </c>
      <c r="T27" s="44">
        <f t="shared" si="0"/>
        <v>881.198563010971</v>
      </c>
      <c r="U27" s="44">
        <f t="shared" si="0"/>
        <v>818.7821924806343</v>
      </c>
      <c r="V27" s="44">
        <f t="shared" si="0"/>
        <v>881.198563010971</v>
      </c>
      <c r="W27" s="44">
        <f t="shared" si="0"/>
        <v>881.198563010971</v>
      </c>
      <c r="X27" s="44">
        <f>X$33*$E27</f>
        <v>959.2190261738918</v>
      </c>
      <c r="Y27" s="44">
        <f t="shared" si="0"/>
        <v>1021.6353967042286</v>
      </c>
      <c r="Z27" s="44">
        <f t="shared" si="0"/>
        <v>1037.2394893368128</v>
      </c>
      <c r="AA27" s="44">
        <f t="shared" si="0"/>
        <v>1130.8640451323179</v>
      </c>
      <c r="AB27" s="44">
        <f t="shared" si="0"/>
        <v>1037.2394893368128</v>
      </c>
      <c r="AC27" s="44">
        <f t="shared" si="27"/>
        <v>811.7450896799991</v>
      </c>
      <c r="AD27" s="45">
        <f t="shared" si="2"/>
        <v>811.74508968</v>
      </c>
      <c r="AE27" s="39"/>
      <c r="AF27" s="44">
        <f t="shared" si="28"/>
        <v>789.6484519171632</v>
      </c>
      <c r="AG27" s="44">
        <f t="shared" si="28"/>
        <v>800.6967707985812</v>
      </c>
      <c r="AH27" s="44">
        <f t="shared" si="28"/>
        <v>878.0350029685068</v>
      </c>
      <c r="AJ27" s="50"/>
      <c r="AK27" s="53">
        <v>105554</v>
      </c>
      <c r="AL27" s="53">
        <v>98196</v>
      </c>
      <c r="AM27" s="53"/>
      <c r="AN27" s="19"/>
      <c r="AO27" s="39">
        <f t="shared" si="29"/>
        <v>4.504728902398607</v>
      </c>
      <c r="AP27" s="39">
        <f t="shared" si="3"/>
        <v>3.61774635511944</v>
      </c>
      <c r="AQ27" s="39">
        <f t="shared" si="4"/>
        <v>4.2090680533055504</v>
      </c>
      <c r="AR27" s="39">
        <f t="shared" si="5"/>
        <v>4.061237628759024</v>
      </c>
      <c r="AS27" s="39">
        <f t="shared" si="6"/>
        <v>4.800389751491661</v>
      </c>
      <c r="AT27" s="39">
        <f t="shared" si="7"/>
        <v>5.243881025131245</v>
      </c>
      <c r="AU27" s="39">
        <f t="shared" si="8"/>
        <v>5.0073523458568</v>
      </c>
      <c r="AV27" s="39">
        <f t="shared" si="9"/>
        <v>4.933437133583537</v>
      </c>
      <c r="AW27" s="39">
        <f t="shared" si="10"/>
        <v>6.13086357241041</v>
      </c>
      <c r="AX27" s="39">
        <f t="shared" si="11"/>
        <v>7.165676544236103</v>
      </c>
      <c r="AY27" s="39">
        <f t="shared" si="30"/>
        <v>8.020428604173958</v>
      </c>
      <c r="AZ27" s="39">
        <f t="shared" si="31"/>
        <v>8.973874322894732</v>
      </c>
      <c r="BA27" s="39">
        <f t="shared" si="12"/>
        <v>8.33824384374755</v>
      </c>
      <c r="BB27" s="39">
        <f t="shared" si="13"/>
        <v>8.973874322894732</v>
      </c>
      <c r="BC27" s="39">
        <f t="shared" si="14"/>
        <v>8.973874322894732</v>
      </c>
      <c r="BD27" s="39">
        <f t="shared" si="15"/>
        <v>9.768412421828709</v>
      </c>
      <c r="BE27" s="39">
        <f t="shared" si="16"/>
        <v>10.404042900975892</v>
      </c>
      <c r="BF27" s="39">
        <f t="shared" si="17"/>
        <v>10.562950520762687</v>
      </c>
      <c r="BG27" s="39">
        <f t="shared" si="18"/>
        <v>11.516396239483461</v>
      </c>
      <c r="BH27" s="39">
        <f t="shared" si="19"/>
        <v>10.562950520762687</v>
      </c>
      <c r="BI27" s="39">
        <f t="shared" si="32"/>
        <v>8.26657999999999</v>
      </c>
      <c r="BJ27" s="39">
        <f t="shared" si="33"/>
        <v>8.041554156148552</v>
      </c>
      <c r="BK27" s="39">
        <f t="shared" si="33"/>
        <v>8.154067078074272</v>
      </c>
      <c r="BL27" s="39">
        <f t="shared" si="33"/>
        <v>8.941657531554307</v>
      </c>
      <c r="BM27" s="39"/>
      <c r="BO27" s="39">
        <f t="shared" si="34"/>
        <v>4.504728902398607</v>
      </c>
      <c r="BP27" s="39">
        <f t="shared" si="34"/>
        <v>4.061237628759024</v>
      </c>
      <c r="BQ27" s="39">
        <f t="shared" si="34"/>
        <v>4.110514436941199</v>
      </c>
      <c r="BR27" s="39">
        <f t="shared" si="34"/>
        <v>3.9626840123946714</v>
      </c>
      <c r="BS27" s="39">
        <f t="shared" si="34"/>
        <v>4.356898477852078</v>
      </c>
      <c r="BT27" s="39">
        <f t="shared" si="34"/>
        <v>4.7018361351273095</v>
      </c>
      <c r="BU27" s="39">
        <f t="shared" si="34"/>
        <v>5.0172077074932355</v>
      </c>
      <c r="BV27" s="39">
        <f t="shared" si="34"/>
        <v>5.0615568348571935</v>
      </c>
      <c r="BW27" s="39">
        <f t="shared" si="34"/>
        <v>5.357217683950249</v>
      </c>
      <c r="BX27" s="39">
        <f t="shared" si="34"/>
        <v>6.076659083410017</v>
      </c>
      <c r="BY27" s="39">
        <f t="shared" si="34"/>
        <v>7.10565624027349</v>
      </c>
      <c r="BZ27" s="39">
        <f t="shared" si="34"/>
        <v>8.053326490434932</v>
      </c>
      <c r="CA27" s="39">
        <f t="shared" si="34"/>
        <v>8.444182256938745</v>
      </c>
      <c r="CB27" s="39">
        <f t="shared" si="34"/>
        <v>8.761997496512338</v>
      </c>
      <c r="CC27" s="39">
        <f t="shared" si="34"/>
        <v>8.761997496512338</v>
      </c>
      <c r="CD27" s="39">
        <f t="shared" si="34"/>
        <v>9.238720355872724</v>
      </c>
      <c r="CE27" s="39">
        <f t="shared" si="34"/>
        <v>9.71544321523311</v>
      </c>
      <c r="CF27" s="39">
        <f t="shared" si="35"/>
        <v>10.245135281189096</v>
      </c>
      <c r="CG27" s="39">
        <f t="shared" si="35"/>
        <v>10.827796553740681</v>
      </c>
      <c r="CH27" s="39">
        <f t="shared" si="35"/>
        <v>10.88076576033628</v>
      </c>
      <c r="CI27" s="39">
        <f t="shared" si="35"/>
        <v>10.115308920082045</v>
      </c>
      <c r="CJ27" s="39">
        <f t="shared" si="35"/>
        <v>8.957028225637076</v>
      </c>
      <c r="CK27" s="39">
        <f t="shared" si="35"/>
        <v>8.15406707807427</v>
      </c>
      <c r="CL27" s="39">
        <f t="shared" si="35"/>
        <v>8.37909292192571</v>
      </c>
      <c r="CM27" s="39"/>
      <c r="CN27" s="8"/>
      <c r="CO27">
        <v>4</v>
      </c>
      <c r="CP27">
        <v>1200</v>
      </c>
      <c r="CR27" s="39">
        <f t="shared" si="36"/>
        <v>-0.44349127363958285</v>
      </c>
      <c r="CS27" s="39">
        <f t="shared" si="36"/>
        <v>0.04927680818217528</v>
      </c>
      <c r="CT27" s="39">
        <f t="shared" si="36"/>
        <v>-0.14783042454652762</v>
      </c>
      <c r="CU27" s="39">
        <f t="shared" si="36"/>
        <v>0.3942144654574067</v>
      </c>
      <c r="CV27" s="39">
        <f t="shared" si="36"/>
        <v>0.3449376572752314</v>
      </c>
      <c r="CW27" s="39">
        <f t="shared" si="36"/>
        <v>0.31537157236592606</v>
      </c>
      <c r="CX27" s="39">
        <f t="shared" si="36"/>
        <v>0.04434912736395802</v>
      </c>
      <c r="CY27" s="39">
        <f t="shared" si="36"/>
        <v>0.29566084909305523</v>
      </c>
      <c r="CZ27" s="39">
        <f t="shared" si="36"/>
        <v>0.7194413994597681</v>
      </c>
      <c r="DA27" s="39">
        <f t="shared" si="36"/>
        <v>1.0289971568634728</v>
      </c>
      <c r="DB27" s="39">
        <f t="shared" si="36"/>
        <v>0.9476702501614422</v>
      </c>
      <c r="DC27" s="39">
        <f t="shared" si="36"/>
        <v>0.3908557665038135</v>
      </c>
      <c r="DD27" s="39">
        <f t="shared" si="36"/>
        <v>0.3178152395735925</v>
      </c>
      <c r="DE27" s="39">
        <f t="shared" si="36"/>
        <v>0</v>
      </c>
      <c r="DF27" s="39">
        <f t="shared" si="36"/>
        <v>0.47672285936038605</v>
      </c>
      <c r="DG27" s="39">
        <f t="shared" si="36"/>
        <v>0.47672285936038605</v>
      </c>
      <c r="DH27" s="39">
        <f t="shared" si="36"/>
        <v>0.5296920659559863</v>
      </c>
      <c r="DI27" s="39">
        <f t="shared" si="39"/>
        <v>0.5826612725515847</v>
      </c>
      <c r="DJ27" s="39">
        <f t="shared" si="37"/>
        <v>0.05296920659559845</v>
      </c>
      <c r="DK27" s="39">
        <f t="shared" si="37"/>
        <v>-0.7654568402542345</v>
      </c>
      <c r="DL27" s="39">
        <f t="shared" si="37"/>
        <v>-1.1582806944449686</v>
      </c>
      <c r="DM27" s="39">
        <f t="shared" si="37"/>
        <v>-0.8029611475628062</v>
      </c>
      <c r="DN27" s="39">
        <f t="shared" si="37"/>
        <v>0.22502584385144075</v>
      </c>
      <c r="DO27" s="39"/>
      <c r="DQ27" s="89">
        <v>25.05577777</v>
      </c>
      <c r="DR27" s="8">
        <f t="shared" si="22"/>
        <v>14.599031360237907</v>
      </c>
      <c r="DS27" s="8"/>
      <c r="DT27" s="89">
        <v>25.08864486</v>
      </c>
      <c r="DU27" s="8">
        <f t="shared" si="23"/>
        <v>-29.059692991123992</v>
      </c>
      <c r="DV27" s="8"/>
      <c r="DW27" s="89">
        <v>25.09640617</v>
      </c>
      <c r="DX27" s="8">
        <f t="shared" si="38"/>
        <v>-20.151439097965493</v>
      </c>
    </row>
    <row r="28" spans="1:128" ht="15.75">
      <c r="A28">
        <v>4</v>
      </c>
      <c r="B28">
        <v>1800</v>
      </c>
      <c r="C28" s="37">
        <v>1725.988143690983</v>
      </c>
      <c r="D28" s="38">
        <v>1873.27413804</v>
      </c>
      <c r="E28" s="39">
        <f t="shared" si="24"/>
        <v>0.307992885143919</v>
      </c>
      <c r="F28" s="40">
        <f t="shared" si="25"/>
        <v>0.22963262920623656</v>
      </c>
      <c r="H28" s="44">
        <f t="shared" si="26"/>
        <v>1042.0529546128648</v>
      </c>
      <c r="I28" s="44">
        <f t="shared" si="26"/>
        <v>836.8723978894285</v>
      </c>
      <c r="J28" s="44">
        <f t="shared" si="26"/>
        <v>973.6594357050527</v>
      </c>
      <c r="K28" s="44">
        <f t="shared" si="26"/>
        <v>939.4626762511467</v>
      </c>
      <c r="L28" s="44">
        <f t="shared" si="26"/>
        <v>1110.4464735206768</v>
      </c>
      <c r="M28" s="44">
        <f t="shared" si="26"/>
        <v>1213.036751882395</v>
      </c>
      <c r="N28" s="44">
        <f t="shared" si="26"/>
        <v>1158.3219367561453</v>
      </c>
      <c r="O28" s="44">
        <f t="shared" si="26"/>
        <v>1141.2235570291923</v>
      </c>
      <c r="P28" s="44">
        <f t="shared" si="26"/>
        <v>1418.217308605831</v>
      </c>
      <c r="Q28" s="44">
        <f t="shared" si="26"/>
        <v>1657.5946247831732</v>
      </c>
      <c r="R28" s="48">
        <f t="shared" si="1"/>
        <v>1725.988143690983</v>
      </c>
      <c r="S28" s="44">
        <f t="shared" si="0"/>
        <v>1725.9881436909852</v>
      </c>
      <c r="T28" s="44">
        <f t="shared" si="0"/>
        <v>1931.1687004144214</v>
      </c>
      <c r="U28" s="44">
        <f t="shared" si="0"/>
        <v>1794.3816625987974</v>
      </c>
      <c r="V28" s="44">
        <f t="shared" si="0"/>
        <v>1931.1687004144214</v>
      </c>
      <c r="W28" s="44">
        <f t="shared" si="0"/>
        <v>1931.1687004144214</v>
      </c>
      <c r="X28" s="44">
        <f>X$33*$E28</f>
        <v>2102.152497683952</v>
      </c>
      <c r="Y28" s="44">
        <f t="shared" si="0"/>
        <v>2238.939535499576</v>
      </c>
      <c r="Z28" s="44">
        <f t="shared" si="0"/>
        <v>2273.136294953482</v>
      </c>
      <c r="AA28" s="44">
        <f t="shared" si="0"/>
        <v>2478.316851676918</v>
      </c>
      <c r="AB28" s="44">
        <f t="shared" si="0"/>
        <v>2273.136294953482</v>
      </c>
      <c r="AC28" s="44">
        <f t="shared" si="27"/>
        <v>1873.274138039998</v>
      </c>
      <c r="AD28" s="45">
        <f t="shared" si="2"/>
        <v>1873.27413804</v>
      </c>
      <c r="AE28" s="39"/>
      <c r="AF28" s="44">
        <f t="shared" si="28"/>
        <v>1822.2814550105556</v>
      </c>
      <c r="AG28" s="44">
        <f t="shared" si="28"/>
        <v>1847.7777965252767</v>
      </c>
      <c r="AH28" s="44">
        <f t="shared" si="28"/>
        <v>2026.252187128325</v>
      </c>
      <c r="AJ28" s="50"/>
      <c r="AK28" s="53">
        <v>244216</v>
      </c>
      <c r="AL28" s="53">
        <v>231018</v>
      </c>
      <c r="AM28" s="53"/>
      <c r="AN28" s="19"/>
      <c r="AO28" s="39">
        <f t="shared" si="29"/>
        <v>4.266931546716288</v>
      </c>
      <c r="AP28" s="39">
        <f t="shared" si="3"/>
        <v>3.4267713740681547</v>
      </c>
      <c r="AQ28" s="39">
        <f t="shared" si="4"/>
        <v>3.986878155833576</v>
      </c>
      <c r="AR28" s="39">
        <f t="shared" si="5"/>
        <v>3.8468514603922213</v>
      </c>
      <c r="AS28" s="39">
        <f t="shared" si="6"/>
        <v>4.546984937598998</v>
      </c>
      <c r="AT28" s="39">
        <f t="shared" si="7"/>
        <v>4.967065023923064</v>
      </c>
      <c r="AU28" s="39">
        <f t="shared" si="8"/>
        <v>4.743022311216896</v>
      </c>
      <c r="AV28" s="39">
        <f t="shared" si="9"/>
        <v>4.673008963496218</v>
      </c>
      <c r="AW28" s="39">
        <f t="shared" si="10"/>
        <v>5.807225196571195</v>
      </c>
      <c r="AX28" s="39">
        <f t="shared" si="11"/>
        <v>6.787412064660683</v>
      </c>
      <c r="AY28" s="39">
        <f t="shared" si="30"/>
        <v>7.471227972240194</v>
      </c>
      <c r="AZ28" s="39">
        <f t="shared" si="31"/>
        <v>8.35938628338234</v>
      </c>
      <c r="BA28" s="39">
        <f t="shared" si="12"/>
        <v>7.767280742620911</v>
      </c>
      <c r="BB28" s="39">
        <f t="shared" si="13"/>
        <v>8.35938628338234</v>
      </c>
      <c r="BC28" s="39">
        <f t="shared" si="14"/>
        <v>8.35938628338234</v>
      </c>
      <c r="BD28" s="39">
        <f t="shared" si="15"/>
        <v>9.099518209334128</v>
      </c>
      <c r="BE28" s="39">
        <f t="shared" si="16"/>
        <v>9.691623750095559</v>
      </c>
      <c r="BF28" s="39">
        <f t="shared" si="17"/>
        <v>9.839650135285916</v>
      </c>
      <c r="BG28" s="39">
        <f t="shared" si="18"/>
        <v>10.727808446428062</v>
      </c>
      <c r="BH28" s="39">
        <f t="shared" si="19"/>
        <v>9.839650135285916</v>
      </c>
      <c r="BI28" s="39">
        <f t="shared" si="32"/>
        <v>8.10877999999999</v>
      </c>
      <c r="BJ28" s="39">
        <f t="shared" si="33"/>
        <v>7.888049654185196</v>
      </c>
      <c r="BK28" s="39">
        <f t="shared" si="33"/>
        <v>7.998414827092593</v>
      </c>
      <c r="BL28" s="39">
        <f t="shared" si="33"/>
        <v>8.770971037444376</v>
      </c>
      <c r="BM28" s="39"/>
      <c r="BO28" s="39">
        <f t="shared" si="34"/>
        <v>4.266931546716288</v>
      </c>
      <c r="BP28" s="39">
        <f t="shared" si="34"/>
        <v>3.8468514603922213</v>
      </c>
      <c r="BQ28" s="39">
        <f t="shared" si="34"/>
        <v>3.8935270255393397</v>
      </c>
      <c r="BR28" s="39">
        <f t="shared" si="34"/>
        <v>3.753500330097984</v>
      </c>
      <c r="BS28" s="39">
        <f t="shared" si="34"/>
        <v>4.126904851274932</v>
      </c>
      <c r="BT28" s="39">
        <f t="shared" si="34"/>
        <v>4.453633807304761</v>
      </c>
      <c r="BU28" s="39">
        <f t="shared" si="34"/>
        <v>4.752357424246319</v>
      </c>
      <c r="BV28" s="39">
        <f t="shared" si="34"/>
        <v>4.794365432878727</v>
      </c>
      <c r="BW28" s="39">
        <f t="shared" si="34"/>
        <v>5.0744188237614365</v>
      </c>
      <c r="BX28" s="39">
        <f t="shared" si="34"/>
        <v>5.7558820749093655</v>
      </c>
      <c r="BY28" s="39">
        <f t="shared" si="34"/>
        <v>6.68862174449069</v>
      </c>
      <c r="BZ28" s="39">
        <f t="shared" si="34"/>
        <v>7.539342106761072</v>
      </c>
      <c r="CA28" s="39">
        <f t="shared" si="34"/>
        <v>7.865964999414483</v>
      </c>
      <c r="CB28" s="39">
        <f t="shared" si="34"/>
        <v>8.162017769795197</v>
      </c>
      <c r="CC28" s="39">
        <f t="shared" si="34"/>
        <v>8.162017769795197</v>
      </c>
      <c r="CD28" s="39">
        <f t="shared" si="34"/>
        <v>8.60609692536627</v>
      </c>
      <c r="CE28" s="39">
        <f t="shared" si="34"/>
        <v>9.050176080937343</v>
      </c>
      <c r="CF28" s="39">
        <f t="shared" si="35"/>
        <v>9.543597364905201</v>
      </c>
      <c r="CG28" s="39">
        <f t="shared" si="35"/>
        <v>10.086360777269846</v>
      </c>
      <c r="CH28" s="39">
        <f t="shared" si="35"/>
        <v>10.135702905666632</v>
      </c>
      <c r="CI28" s="39">
        <f t="shared" si="35"/>
        <v>9.558746193904655</v>
      </c>
      <c r="CJ28" s="39">
        <f t="shared" si="35"/>
        <v>8.6121599298237</v>
      </c>
      <c r="CK28" s="39">
        <f t="shared" si="35"/>
        <v>7.998414827092593</v>
      </c>
      <c r="CL28" s="39">
        <f t="shared" si="35"/>
        <v>8.219145172907389</v>
      </c>
      <c r="CM28" s="39"/>
      <c r="CN28" s="8"/>
      <c r="CO28">
        <v>4</v>
      </c>
      <c r="CP28">
        <v>1800</v>
      </c>
      <c r="CR28" s="39">
        <f t="shared" si="36"/>
        <v>-0.42008008632406657</v>
      </c>
      <c r="CS28" s="39">
        <f t="shared" si="36"/>
        <v>0.04667556514711846</v>
      </c>
      <c r="CT28" s="39">
        <f t="shared" si="36"/>
        <v>-0.14002669544135582</v>
      </c>
      <c r="CU28" s="39">
        <f t="shared" si="36"/>
        <v>0.3734045211769481</v>
      </c>
      <c r="CV28" s="39">
        <f t="shared" si="36"/>
        <v>0.32672895602982877</v>
      </c>
      <c r="CW28" s="39">
        <f t="shared" si="36"/>
        <v>0.29872361694155813</v>
      </c>
      <c r="CX28" s="39">
        <f t="shared" si="36"/>
        <v>0.04200800863240772</v>
      </c>
      <c r="CY28" s="39">
        <f t="shared" si="36"/>
        <v>0.28005339088270986</v>
      </c>
      <c r="CZ28" s="39">
        <f t="shared" si="36"/>
        <v>0.681463251147929</v>
      </c>
      <c r="DA28" s="39">
        <f t="shared" si="36"/>
        <v>0.9327396695813244</v>
      </c>
      <c r="DB28" s="39">
        <f t="shared" si="36"/>
        <v>0.8507203622703825</v>
      </c>
      <c r="DC28" s="39">
        <f t="shared" si="36"/>
        <v>0.32662289265341027</v>
      </c>
      <c r="DD28" s="39">
        <f t="shared" si="36"/>
        <v>0.2960527703807143</v>
      </c>
      <c r="DE28" s="39">
        <f t="shared" si="36"/>
        <v>0</v>
      </c>
      <c r="DF28" s="39">
        <f t="shared" si="36"/>
        <v>0.4440791555710728</v>
      </c>
      <c r="DG28" s="39">
        <f t="shared" si="36"/>
        <v>0.4440791555710728</v>
      </c>
      <c r="DH28" s="39">
        <f t="shared" si="36"/>
        <v>0.49342128396785867</v>
      </c>
      <c r="DI28" s="39">
        <f t="shared" si="39"/>
        <v>0.5427634123646445</v>
      </c>
      <c r="DJ28" s="39">
        <f t="shared" si="37"/>
        <v>0.04934212839678587</v>
      </c>
      <c r="DK28" s="39">
        <f t="shared" si="37"/>
        <v>-0.5769567117619765</v>
      </c>
      <c r="DL28" s="39">
        <f t="shared" si="37"/>
        <v>-0.9465862640809544</v>
      </c>
      <c r="DM28" s="39">
        <f t="shared" si="37"/>
        <v>-0.6137451027311078</v>
      </c>
      <c r="DN28" s="39">
        <f t="shared" si="37"/>
        <v>0.220730345814796</v>
      </c>
      <c r="DO28" s="39"/>
      <c r="DQ28" s="89">
        <v>2.793941653</v>
      </c>
      <c r="DR28" s="8">
        <f t="shared" si="22"/>
        <v>1.5164493055299957</v>
      </c>
      <c r="DS28" s="8"/>
      <c r="DT28" s="89">
        <v>2.808706636</v>
      </c>
      <c r="DU28" s="8">
        <f t="shared" si="23"/>
        <v>-2.658683121470625</v>
      </c>
      <c r="DV28" s="8"/>
      <c r="DW28" s="89">
        <v>2.81250296</v>
      </c>
      <c r="DX28" s="8">
        <f t="shared" si="38"/>
        <v>-1.726159918116745</v>
      </c>
    </row>
    <row r="29" spans="1:128" ht="15.75">
      <c r="A29">
        <v>5</v>
      </c>
      <c r="B29">
        <v>600</v>
      </c>
      <c r="C29" s="37">
        <v>103.84417549689806</v>
      </c>
      <c r="D29" s="38">
        <v>172.25276944</v>
      </c>
      <c r="E29" s="39">
        <f t="shared" si="24"/>
        <v>0.018530409570650736</v>
      </c>
      <c r="F29" s="40">
        <f t="shared" si="25"/>
        <v>0.021115359215896173</v>
      </c>
      <c r="H29" s="44">
        <f t="shared" si="26"/>
        <v>62.695175683230744</v>
      </c>
      <c r="I29" s="44">
        <f t="shared" si="26"/>
        <v>50.350475739130495</v>
      </c>
      <c r="J29" s="44">
        <f t="shared" si="26"/>
        <v>58.58027570186399</v>
      </c>
      <c r="K29" s="44">
        <f t="shared" si="26"/>
        <v>56.522825711180616</v>
      </c>
      <c r="L29" s="44">
        <f t="shared" si="26"/>
        <v>66.81007566459748</v>
      </c>
      <c r="M29" s="44">
        <f t="shared" si="26"/>
        <v>72.9824256366476</v>
      </c>
      <c r="N29" s="44">
        <f t="shared" si="26"/>
        <v>69.6905056515542</v>
      </c>
      <c r="O29" s="44">
        <f t="shared" si="26"/>
        <v>68.66178065621251</v>
      </c>
      <c r="P29" s="44">
        <f t="shared" si="26"/>
        <v>85.32712558074785</v>
      </c>
      <c r="Q29" s="44">
        <f t="shared" si="26"/>
        <v>99.72927551553146</v>
      </c>
      <c r="R29" s="48">
        <f t="shared" si="1"/>
        <v>103.84417549689806</v>
      </c>
      <c r="S29" s="44">
        <f t="shared" si="0"/>
        <v>103.84417549689819</v>
      </c>
      <c r="T29" s="44">
        <f t="shared" si="0"/>
        <v>116.18887544099843</v>
      </c>
      <c r="U29" s="44">
        <f t="shared" si="0"/>
        <v>107.95907547826494</v>
      </c>
      <c r="V29" s="44">
        <f t="shared" si="0"/>
        <v>116.18887544099843</v>
      </c>
      <c r="W29" s="44">
        <f t="shared" si="0"/>
        <v>116.18887544099843</v>
      </c>
      <c r="X29" s="44">
        <f t="shared" si="0"/>
        <v>126.4761253944153</v>
      </c>
      <c r="Y29" s="44">
        <f t="shared" si="0"/>
        <v>134.7059253571488</v>
      </c>
      <c r="Z29" s="44">
        <f t="shared" si="0"/>
        <v>136.76337534783218</v>
      </c>
      <c r="AA29" s="44">
        <f t="shared" si="0"/>
        <v>149.1080752919324</v>
      </c>
      <c r="AB29" s="44">
        <f t="shared" si="0"/>
        <v>136.76337534783218</v>
      </c>
      <c r="AC29" s="44">
        <f t="shared" si="27"/>
        <v>172.2527694399998</v>
      </c>
      <c r="AD29" s="45">
        <f t="shared" si="2"/>
        <v>172.25276944</v>
      </c>
      <c r="AE29" s="39"/>
      <c r="AF29" s="44">
        <f t="shared" si="28"/>
        <v>167.56385034661616</v>
      </c>
      <c r="AG29" s="44">
        <f t="shared" si="28"/>
        <v>169.90830989330797</v>
      </c>
      <c r="AH29" s="44">
        <f t="shared" si="28"/>
        <v>186.31952672015072</v>
      </c>
      <c r="AJ29" s="50"/>
      <c r="AK29" s="53">
        <v>19402</v>
      </c>
      <c r="AL29" s="53">
        <v>18764</v>
      </c>
      <c r="AM29" s="53"/>
      <c r="AN29" s="19"/>
      <c r="AO29" s="39">
        <f t="shared" si="29"/>
        <v>3.2313769551196136</v>
      </c>
      <c r="AP29" s="39">
        <f t="shared" si="3"/>
        <v>2.595117809459359</v>
      </c>
      <c r="AQ29" s="39">
        <f t="shared" si="4"/>
        <v>3.0192905732328623</v>
      </c>
      <c r="AR29" s="39">
        <f t="shared" si="5"/>
        <v>2.9132473822894864</v>
      </c>
      <c r="AS29" s="39">
        <f t="shared" si="6"/>
        <v>3.443463337006364</v>
      </c>
      <c r="AT29" s="39">
        <f t="shared" si="7"/>
        <v>3.7615929098364917</v>
      </c>
      <c r="AU29" s="39">
        <f t="shared" si="8"/>
        <v>3.5919238043270902</v>
      </c>
      <c r="AV29" s="39">
        <f t="shared" si="9"/>
        <v>3.538902208855402</v>
      </c>
      <c r="AW29" s="39">
        <f t="shared" si="10"/>
        <v>4.397852055496745</v>
      </c>
      <c r="AX29" s="39">
        <f t="shared" si="11"/>
        <v>5.140154392100374</v>
      </c>
      <c r="AY29" s="39">
        <f t="shared" si="30"/>
        <v>5.534223806059379</v>
      </c>
      <c r="AZ29" s="39">
        <f t="shared" si="31"/>
        <v>6.192116576476147</v>
      </c>
      <c r="BA29" s="39">
        <f t="shared" si="12"/>
        <v>5.753521396198302</v>
      </c>
      <c r="BB29" s="39">
        <f t="shared" si="13"/>
        <v>6.192116576476147</v>
      </c>
      <c r="BC29" s="39">
        <f t="shared" si="14"/>
        <v>6.192116576476147</v>
      </c>
      <c r="BD29" s="39">
        <f t="shared" si="15"/>
        <v>6.740360551823455</v>
      </c>
      <c r="BE29" s="39">
        <f t="shared" si="16"/>
        <v>7.178955732101301</v>
      </c>
      <c r="BF29" s="39">
        <f t="shared" si="17"/>
        <v>7.2886045271707625</v>
      </c>
      <c r="BG29" s="39">
        <f t="shared" si="18"/>
        <v>7.94649729758753</v>
      </c>
      <c r="BH29" s="39">
        <f t="shared" si="19"/>
        <v>7.2886045271707625</v>
      </c>
      <c r="BI29" s="39">
        <f t="shared" si="32"/>
        <v>9.17995999999999</v>
      </c>
      <c r="BJ29" s="39">
        <f t="shared" si="33"/>
        <v>8.930070898881697</v>
      </c>
      <c r="BK29" s="39">
        <f t="shared" si="33"/>
        <v>9.055015449440843</v>
      </c>
      <c r="BL29" s="39">
        <f t="shared" si="33"/>
        <v>9.929627303354867</v>
      </c>
      <c r="BM29" s="39"/>
      <c r="BO29" s="39">
        <f t="shared" si="34"/>
        <v>3.2313769551196136</v>
      </c>
      <c r="BP29" s="39">
        <f t="shared" si="34"/>
        <v>2.9132473822894864</v>
      </c>
      <c r="BQ29" s="39">
        <f t="shared" si="34"/>
        <v>2.948595112603945</v>
      </c>
      <c r="BR29" s="39">
        <f t="shared" si="34"/>
        <v>2.84255192166057</v>
      </c>
      <c r="BS29" s="39">
        <f t="shared" si="34"/>
        <v>3.1253337641762378</v>
      </c>
      <c r="BT29" s="39">
        <f t="shared" si="34"/>
        <v>3.372767876377447</v>
      </c>
      <c r="BU29" s="39">
        <f t="shared" si="34"/>
        <v>3.598993350389982</v>
      </c>
      <c r="BV29" s="39">
        <f t="shared" si="34"/>
        <v>3.630806307672995</v>
      </c>
      <c r="BW29" s="39">
        <f t="shared" si="34"/>
        <v>3.8428926895597457</v>
      </c>
      <c r="BX29" s="39">
        <f t="shared" si="34"/>
        <v>4.358969552150841</v>
      </c>
      <c r="BY29" s="39">
        <f t="shared" si="34"/>
        <v>5.024076751218833</v>
      </c>
      <c r="BZ29" s="39">
        <f t="shared" si="34"/>
        <v>5.622164924878635</v>
      </c>
      <c r="CA29" s="39">
        <f t="shared" si="34"/>
        <v>5.826620592911276</v>
      </c>
      <c r="CB29" s="39">
        <f t="shared" si="34"/>
        <v>6.0459181830501985</v>
      </c>
      <c r="CC29" s="39">
        <f t="shared" si="34"/>
        <v>6.0459181830501985</v>
      </c>
      <c r="CD29" s="39">
        <f t="shared" si="34"/>
        <v>6.374864568258583</v>
      </c>
      <c r="CE29" s="39">
        <f t="shared" si="34"/>
        <v>6.703810953466967</v>
      </c>
      <c r="CF29" s="39">
        <f t="shared" si="35"/>
        <v>7.06930693703184</v>
      </c>
      <c r="CG29" s="39">
        <f t="shared" si="35"/>
        <v>7.471352518953197</v>
      </c>
      <c r="CH29" s="39">
        <f t="shared" si="35"/>
        <v>7.507902117309684</v>
      </c>
      <c r="CI29" s="39">
        <f t="shared" si="35"/>
        <v>8.138353941586095</v>
      </c>
      <c r="CJ29" s="39">
        <f t="shared" si="35"/>
        <v>8.46621180868415</v>
      </c>
      <c r="CK29" s="39">
        <f t="shared" si="35"/>
        <v>9.055015449440845</v>
      </c>
      <c r="CL29" s="39">
        <f t="shared" si="35"/>
        <v>9.304904550559135</v>
      </c>
      <c r="CM29" s="39"/>
      <c r="CN29" s="8"/>
      <c r="CO29">
        <v>5</v>
      </c>
      <c r="CP29">
        <v>600</v>
      </c>
      <c r="CR29" s="39">
        <f t="shared" si="36"/>
        <v>-0.3181295728301272</v>
      </c>
      <c r="CS29" s="39">
        <f t="shared" si="36"/>
        <v>0.03534773031445848</v>
      </c>
      <c r="CT29" s="39">
        <f t="shared" si="36"/>
        <v>-0.106043190943375</v>
      </c>
      <c r="CU29" s="39">
        <f t="shared" si="36"/>
        <v>0.28278184251566785</v>
      </c>
      <c r="CV29" s="39">
        <f t="shared" si="36"/>
        <v>0.24743411220120937</v>
      </c>
      <c r="CW29" s="39">
        <f t="shared" si="36"/>
        <v>0.2262254740125349</v>
      </c>
      <c r="CX29" s="39">
        <f t="shared" si="36"/>
        <v>0.03181295728301281</v>
      </c>
      <c r="CY29" s="39">
        <f t="shared" si="36"/>
        <v>0.21208638188675089</v>
      </c>
      <c r="CZ29" s="39">
        <f t="shared" si="36"/>
        <v>0.516076862591095</v>
      </c>
      <c r="DA29" s="39">
        <f t="shared" si="36"/>
        <v>0.6651071990679922</v>
      </c>
      <c r="DB29" s="39">
        <f t="shared" si="36"/>
        <v>0.5980881736598018</v>
      </c>
      <c r="DC29" s="39">
        <f t="shared" si="36"/>
        <v>0.20445566803264104</v>
      </c>
      <c r="DD29" s="39">
        <f t="shared" si="36"/>
        <v>0.2192975901389227</v>
      </c>
      <c r="DE29" s="39">
        <f t="shared" si="36"/>
        <v>0</v>
      </c>
      <c r="DF29" s="39">
        <f t="shared" si="36"/>
        <v>0.3289463852083845</v>
      </c>
      <c r="DG29" s="39">
        <f t="shared" si="36"/>
        <v>0.3289463852083845</v>
      </c>
      <c r="DH29" s="39">
        <f t="shared" si="36"/>
        <v>0.36549598356487234</v>
      </c>
      <c r="DI29" s="39">
        <f t="shared" si="39"/>
        <v>0.40204558192135753</v>
      </c>
      <c r="DJ29" s="39">
        <f t="shared" si="37"/>
        <v>0.03654959835648697</v>
      </c>
      <c r="DK29" s="39">
        <f t="shared" si="37"/>
        <v>0.6304518242764106</v>
      </c>
      <c r="DL29" s="39">
        <f t="shared" si="37"/>
        <v>0.3278578670980554</v>
      </c>
      <c r="DM29" s="39">
        <f t="shared" si="37"/>
        <v>0.5888036407566943</v>
      </c>
      <c r="DN29" s="39">
        <f t="shared" si="37"/>
        <v>0.2498891011182902</v>
      </c>
      <c r="DO29" s="39"/>
      <c r="DQ29" s="89">
        <v>75.86817936</v>
      </c>
      <c r="DR29" s="8">
        <f t="shared" si="22"/>
        <v>30.502466320105125</v>
      </c>
      <c r="DS29" s="8"/>
      <c r="DT29" s="89">
        <v>76.06615125</v>
      </c>
      <c r="DU29" s="8">
        <f t="shared" si="23"/>
        <v>24.938886107183084</v>
      </c>
      <c r="DV29" s="8"/>
      <c r="DW29" s="89">
        <v>76.11963762</v>
      </c>
      <c r="DX29" s="8">
        <f t="shared" si="38"/>
        <v>44.81951976373624</v>
      </c>
    </row>
    <row r="30" spans="1:128" ht="15.75">
      <c r="A30">
        <v>5</v>
      </c>
      <c r="B30">
        <v>1200</v>
      </c>
      <c r="C30" s="37">
        <v>178.00871229508684</v>
      </c>
      <c r="D30" s="38">
        <v>296.8509774</v>
      </c>
      <c r="E30" s="39">
        <f t="shared" si="24"/>
        <v>0.031764654398653516</v>
      </c>
      <c r="F30" s="40">
        <f t="shared" si="25"/>
        <v>0.036389052215350416</v>
      </c>
      <c r="H30" s="44">
        <f t="shared" si="26"/>
        <v>107.4714825081308</v>
      </c>
      <c r="I30" s="44">
        <f t="shared" si="26"/>
        <v>86.31031357204391</v>
      </c>
      <c r="J30" s="44">
        <f t="shared" si="26"/>
        <v>100.41775952943517</v>
      </c>
      <c r="K30" s="44">
        <f t="shared" si="26"/>
        <v>96.89089804008736</v>
      </c>
      <c r="L30" s="44">
        <f t="shared" si="26"/>
        <v>114.52520548682642</v>
      </c>
      <c r="M30" s="44">
        <f t="shared" si="26"/>
        <v>125.10578995486988</v>
      </c>
      <c r="N30" s="44">
        <f t="shared" si="26"/>
        <v>119.46281157191336</v>
      </c>
      <c r="O30" s="44">
        <f t="shared" si="26"/>
        <v>117.69938082723947</v>
      </c>
      <c r="P30" s="44">
        <f t="shared" si="26"/>
        <v>146.26695889095674</v>
      </c>
      <c r="Q30" s="44">
        <f t="shared" si="26"/>
        <v>170.95498931639145</v>
      </c>
      <c r="R30" s="48">
        <f t="shared" si="1"/>
        <v>178.00871229508684</v>
      </c>
      <c r="S30" s="44">
        <f t="shared" si="0"/>
        <v>178.00871229508707</v>
      </c>
      <c r="T30" s="44">
        <f t="shared" si="0"/>
        <v>199.16988123117397</v>
      </c>
      <c r="U30" s="44">
        <f t="shared" si="0"/>
        <v>185.0624352737827</v>
      </c>
      <c r="V30" s="44">
        <f t="shared" si="0"/>
        <v>199.16988123117397</v>
      </c>
      <c r="W30" s="44">
        <f t="shared" si="0"/>
        <v>199.16988123117397</v>
      </c>
      <c r="X30" s="44">
        <f t="shared" si="0"/>
        <v>216.80418867791303</v>
      </c>
      <c r="Y30" s="44">
        <f t="shared" si="0"/>
        <v>230.9116346353043</v>
      </c>
      <c r="Z30" s="44">
        <f t="shared" si="0"/>
        <v>234.43849612465212</v>
      </c>
      <c r="AA30" s="44">
        <f t="shared" si="0"/>
        <v>255.599665060739</v>
      </c>
      <c r="AB30" s="44">
        <f t="shared" si="0"/>
        <v>234.43849612465212</v>
      </c>
      <c r="AC30" s="44">
        <f t="shared" si="27"/>
        <v>296.85097739999964</v>
      </c>
      <c r="AD30" s="45">
        <f t="shared" si="2"/>
        <v>296.8509774</v>
      </c>
      <c r="AE30" s="39"/>
      <c r="AF30" s="44">
        <f t="shared" si="28"/>
        <v>288.77035135058634</v>
      </c>
      <c r="AG30" s="44">
        <f t="shared" si="28"/>
        <v>292.81066437529296</v>
      </c>
      <c r="AH30" s="44">
        <f t="shared" si="28"/>
        <v>321.0928555482397</v>
      </c>
      <c r="AJ30" s="50"/>
      <c r="AK30" s="53">
        <v>55002</v>
      </c>
      <c r="AL30" s="53">
        <v>53286</v>
      </c>
      <c r="AM30" s="53"/>
      <c r="AN30" s="19"/>
      <c r="AO30" s="39">
        <f t="shared" si="29"/>
        <v>1.9539559017514057</v>
      </c>
      <c r="AP30" s="39">
        <f t="shared" si="3"/>
        <v>1.5692213659874896</v>
      </c>
      <c r="AQ30" s="39">
        <f t="shared" si="4"/>
        <v>1.825711056496767</v>
      </c>
      <c r="AR30" s="39">
        <f t="shared" si="5"/>
        <v>1.7615886338694478</v>
      </c>
      <c r="AS30" s="39">
        <f t="shared" si="6"/>
        <v>2.082200747006044</v>
      </c>
      <c r="AT30" s="39">
        <f t="shared" si="7"/>
        <v>2.274568014888002</v>
      </c>
      <c r="AU30" s="39">
        <f t="shared" si="8"/>
        <v>2.171972138684291</v>
      </c>
      <c r="AV30" s="39">
        <f t="shared" si="9"/>
        <v>2.1399109273706314</v>
      </c>
      <c r="AW30" s="39">
        <f t="shared" si="10"/>
        <v>2.659302550651917</v>
      </c>
      <c r="AX30" s="39">
        <f t="shared" si="11"/>
        <v>3.1081595090431517</v>
      </c>
      <c r="AY30" s="39">
        <f t="shared" si="30"/>
        <v>3.3406281630275694</v>
      </c>
      <c r="AZ30" s="39">
        <f t="shared" si="31"/>
        <v>3.7377525284535142</v>
      </c>
      <c r="BA30" s="39">
        <f t="shared" si="12"/>
        <v>3.4730029515028846</v>
      </c>
      <c r="BB30" s="39">
        <f t="shared" si="13"/>
        <v>3.7377525284535142</v>
      </c>
      <c r="BC30" s="39">
        <f t="shared" si="14"/>
        <v>3.7377525284535142</v>
      </c>
      <c r="BD30" s="39">
        <f t="shared" si="15"/>
        <v>4.068689499641802</v>
      </c>
      <c r="BE30" s="39">
        <f t="shared" si="16"/>
        <v>4.333439076592431</v>
      </c>
      <c r="BF30" s="39">
        <f t="shared" si="17"/>
        <v>4.399626470830088</v>
      </c>
      <c r="BG30" s="39">
        <f t="shared" si="18"/>
        <v>4.796750836256034</v>
      </c>
      <c r="BH30" s="39">
        <f t="shared" si="19"/>
        <v>4.399626470830088</v>
      </c>
      <c r="BI30" s="39">
        <f t="shared" si="32"/>
        <v>5.570899999999993</v>
      </c>
      <c r="BJ30" s="39">
        <f t="shared" si="33"/>
        <v>5.419253675460465</v>
      </c>
      <c r="BK30" s="39">
        <f t="shared" si="33"/>
        <v>5.495076837730228</v>
      </c>
      <c r="BL30" s="39">
        <f t="shared" si="33"/>
        <v>6.025838973618581</v>
      </c>
      <c r="BM30" s="39"/>
      <c r="BO30" s="39">
        <f t="shared" si="34"/>
        <v>1.9539559017514057</v>
      </c>
      <c r="BP30" s="39">
        <f t="shared" si="34"/>
        <v>1.7615886338694478</v>
      </c>
      <c r="BQ30" s="39">
        <f t="shared" si="34"/>
        <v>1.782962774745221</v>
      </c>
      <c r="BR30" s="39">
        <f t="shared" si="34"/>
        <v>1.7188403521179012</v>
      </c>
      <c r="BS30" s="39">
        <f t="shared" si="34"/>
        <v>1.8898334791240863</v>
      </c>
      <c r="BT30" s="39">
        <f t="shared" si="34"/>
        <v>2.039452465254498</v>
      </c>
      <c r="BU30" s="39">
        <f t="shared" si="34"/>
        <v>2.1762469668594453</v>
      </c>
      <c r="BV30" s="39">
        <f t="shared" si="34"/>
        <v>2.1954836936476414</v>
      </c>
      <c r="BW30" s="39">
        <f t="shared" si="34"/>
        <v>2.3237285389022797</v>
      </c>
      <c r="BX30" s="39">
        <f t="shared" si="34"/>
        <v>2.6357909956885663</v>
      </c>
      <c r="BY30" s="39">
        <f t="shared" si="34"/>
        <v>3.036030074240879</v>
      </c>
      <c r="BZ30" s="39">
        <f t="shared" si="34"/>
        <v>3.3955134001747447</v>
      </c>
      <c r="CA30" s="39">
        <f t="shared" si="34"/>
        <v>3.517127880994656</v>
      </c>
      <c r="CB30" s="39">
        <f t="shared" si="34"/>
        <v>3.649502669469971</v>
      </c>
      <c r="CC30" s="39">
        <f>AVERAGE(BA30:BC30)</f>
        <v>3.649502669469971</v>
      </c>
      <c r="CD30" s="39">
        <f t="shared" si="34"/>
        <v>3.8480648521829437</v>
      </c>
      <c r="CE30" s="39">
        <f t="shared" si="34"/>
        <v>4.0466270348959155</v>
      </c>
      <c r="CF30" s="39">
        <f t="shared" si="35"/>
        <v>4.267251682354774</v>
      </c>
      <c r="CG30" s="39">
        <f t="shared" si="35"/>
        <v>4.509938794559518</v>
      </c>
      <c r="CH30" s="39">
        <f t="shared" si="35"/>
        <v>4.532001259305403</v>
      </c>
      <c r="CI30" s="39">
        <f t="shared" si="35"/>
        <v>4.922425769028705</v>
      </c>
      <c r="CJ30" s="39">
        <f t="shared" si="35"/>
        <v>5.129926715430181</v>
      </c>
      <c r="CK30" s="39">
        <f t="shared" si="35"/>
        <v>5.495076837730228</v>
      </c>
      <c r="CL30" s="39">
        <f t="shared" si="35"/>
        <v>5.646723162269758</v>
      </c>
      <c r="CM30" s="39"/>
      <c r="CN30" s="8"/>
      <c r="CO30">
        <v>5</v>
      </c>
      <c r="CP30">
        <v>1200</v>
      </c>
      <c r="CR30" s="39">
        <f t="shared" si="36"/>
        <v>-0.1923672678819579</v>
      </c>
      <c r="CS30" s="39">
        <f t="shared" si="36"/>
        <v>0.021374140875773273</v>
      </c>
      <c r="CT30" s="39">
        <f t="shared" si="36"/>
        <v>-0.06412242262731982</v>
      </c>
      <c r="CU30" s="39">
        <f t="shared" si="36"/>
        <v>0.17099312700618507</v>
      </c>
      <c r="CV30" s="39">
        <f t="shared" si="36"/>
        <v>0.14961898613041158</v>
      </c>
      <c r="CW30" s="39">
        <f t="shared" si="36"/>
        <v>0.13679450160494744</v>
      </c>
      <c r="CX30" s="39">
        <f t="shared" si="36"/>
        <v>0.0192367267881961</v>
      </c>
      <c r="CY30" s="39">
        <f t="shared" si="36"/>
        <v>0.1282448452546383</v>
      </c>
      <c r="CZ30" s="39">
        <f t="shared" si="36"/>
        <v>0.31206245678628663</v>
      </c>
      <c r="DA30" s="39">
        <f t="shared" si="36"/>
        <v>0.40023907855231267</v>
      </c>
      <c r="DB30" s="39">
        <f t="shared" si="36"/>
        <v>0.35948332593386567</v>
      </c>
      <c r="DC30" s="39">
        <f t="shared" si="36"/>
        <v>0.12161448081991111</v>
      </c>
      <c r="DD30" s="39">
        <f t="shared" si="36"/>
        <v>0.13237478847531525</v>
      </c>
      <c r="DE30" s="39">
        <f t="shared" si="36"/>
        <v>0</v>
      </c>
      <c r="DF30" s="39">
        <f t="shared" si="36"/>
        <v>0.19856218271297266</v>
      </c>
      <c r="DG30" s="39">
        <f t="shared" si="36"/>
        <v>0.19856218271297177</v>
      </c>
      <c r="DH30" s="39">
        <f t="shared" si="36"/>
        <v>0.2206246474588589</v>
      </c>
      <c r="DI30" s="39">
        <f t="shared" si="39"/>
        <v>0.24268711220474337</v>
      </c>
      <c r="DJ30" s="39">
        <f t="shared" si="37"/>
        <v>0.022062464745885357</v>
      </c>
      <c r="DK30" s="39">
        <f t="shared" si="37"/>
        <v>0.3904245097233021</v>
      </c>
      <c r="DL30" s="39">
        <f t="shared" si="37"/>
        <v>0.20750094640147587</v>
      </c>
      <c r="DM30" s="39">
        <f t="shared" si="37"/>
        <v>0.3651501223000473</v>
      </c>
      <c r="DN30" s="39">
        <f t="shared" si="37"/>
        <v>0.15164632453952986</v>
      </c>
      <c r="DO30" s="39"/>
      <c r="DQ30" s="89">
        <v>234.9486581</v>
      </c>
      <c r="DR30" s="8">
        <f t="shared" si="22"/>
        <v>57.019011350668585</v>
      </c>
      <c r="DS30" s="8"/>
      <c r="DT30" s="89">
        <v>236.6814225</v>
      </c>
      <c r="DU30" s="8">
        <f t="shared" si="23"/>
        <v>49.11161916439757</v>
      </c>
      <c r="DV30" s="8"/>
      <c r="DW30" s="89">
        <v>237.2433715</v>
      </c>
      <c r="DX30" s="8">
        <f t="shared" si="38"/>
        <v>86.62944611810055</v>
      </c>
    </row>
    <row r="31" spans="1:128" ht="15.75">
      <c r="A31">
        <v>5</v>
      </c>
      <c r="B31">
        <v>1800</v>
      </c>
      <c r="C31" s="37">
        <v>313.59261202097326</v>
      </c>
      <c r="D31" s="38">
        <v>380.91709147999995</v>
      </c>
      <c r="E31" s="39">
        <f t="shared" si="24"/>
        <v>0.055958839398290446</v>
      </c>
      <c r="F31" s="40">
        <f t="shared" si="25"/>
        <v>0.046694176495526436</v>
      </c>
      <c r="H31" s="44">
        <f t="shared" si="26"/>
        <v>189.32928890369422</v>
      </c>
      <c r="I31" s="44">
        <f t="shared" si="26"/>
        <v>152.05029196851035</v>
      </c>
      <c r="J31" s="44">
        <f t="shared" si="26"/>
        <v>176.90295659196624</v>
      </c>
      <c r="K31" s="44">
        <f t="shared" si="26"/>
        <v>170.68979043610227</v>
      </c>
      <c r="L31" s="44">
        <f t="shared" si="26"/>
        <v>201.75562121542214</v>
      </c>
      <c r="M31" s="44">
        <f t="shared" si="26"/>
        <v>220.3951196830141</v>
      </c>
      <c r="N31" s="44">
        <f t="shared" si="26"/>
        <v>210.45405383363172</v>
      </c>
      <c r="O31" s="44">
        <f t="shared" si="26"/>
        <v>207.34747075569973</v>
      </c>
      <c r="P31" s="44">
        <f t="shared" si="26"/>
        <v>257.67411661819796</v>
      </c>
      <c r="Q31" s="44">
        <f t="shared" si="26"/>
        <v>301.16627970924577</v>
      </c>
      <c r="R31" s="48">
        <f t="shared" si="1"/>
        <v>313.59261202097326</v>
      </c>
      <c r="S31" s="44">
        <f t="shared" si="0"/>
        <v>313.59261202097366</v>
      </c>
      <c r="T31" s="44">
        <f t="shared" si="0"/>
        <v>350.87160895615756</v>
      </c>
      <c r="U31" s="44">
        <f t="shared" si="0"/>
        <v>326.01894433270166</v>
      </c>
      <c r="V31" s="44">
        <f t="shared" si="0"/>
        <v>350.87160895615756</v>
      </c>
      <c r="W31" s="44">
        <f t="shared" si="0"/>
        <v>350.87160895615756</v>
      </c>
      <c r="X31" s="44">
        <f t="shared" si="0"/>
        <v>381.9374397354774</v>
      </c>
      <c r="Y31" s="44">
        <f t="shared" si="0"/>
        <v>406.7901043589333</v>
      </c>
      <c r="Z31" s="44">
        <f t="shared" si="0"/>
        <v>413.0032705147973</v>
      </c>
      <c r="AA31" s="44">
        <f t="shared" si="0"/>
        <v>450.28226744998113</v>
      </c>
      <c r="AB31" s="44">
        <f t="shared" si="0"/>
        <v>413.0032705147973</v>
      </c>
      <c r="AC31" s="44">
        <f t="shared" si="27"/>
        <v>380.9170914799995</v>
      </c>
      <c r="AD31" s="45">
        <f t="shared" si="2"/>
        <v>380.91709147999995</v>
      </c>
      <c r="AE31" s="39"/>
      <c r="AF31" s="44">
        <f t="shared" si="28"/>
        <v>370.54808882742464</v>
      </c>
      <c r="AG31" s="44">
        <f t="shared" si="28"/>
        <v>375.73259015371207</v>
      </c>
      <c r="AH31" s="44">
        <f t="shared" si="28"/>
        <v>412.0240994377242</v>
      </c>
      <c r="AJ31" s="50"/>
      <c r="AK31" s="53">
        <v>62656</v>
      </c>
      <c r="AL31" s="53">
        <v>61016</v>
      </c>
      <c r="AM31" s="53"/>
      <c r="AN31" s="19"/>
      <c r="AO31" s="39">
        <f t="shared" si="29"/>
        <v>3.021726393381228</v>
      </c>
      <c r="AP31" s="39">
        <f t="shared" si="3"/>
        <v>2.4267475097119244</v>
      </c>
      <c r="AQ31" s="39">
        <f t="shared" si="4"/>
        <v>2.823400098824793</v>
      </c>
      <c r="AR31" s="39">
        <f t="shared" si="5"/>
        <v>2.724236951546576</v>
      </c>
      <c r="AS31" s="39">
        <f t="shared" si="6"/>
        <v>3.220052687937662</v>
      </c>
      <c r="AT31" s="39">
        <f t="shared" si="7"/>
        <v>3.517542129772314</v>
      </c>
      <c r="AU31" s="39">
        <f t="shared" si="8"/>
        <v>3.358881094127166</v>
      </c>
      <c r="AV31" s="39">
        <f t="shared" si="9"/>
        <v>3.3092995204880573</v>
      </c>
      <c r="AW31" s="39">
        <f t="shared" si="10"/>
        <v>4.112521013441617</v>
      </c>
      <c r="AX31" s="39">
        <f t="shared" si="11"/>
        <v>4.806663044389137</v>
      </c>
      <c r="AY31" s="39">
        <f t="shared" si="30"/>
        <v>5.139514422790312</v>
      </c>
      <c r="AZ31" s="39">
        <f t="shared" si="31"/>
        <v>5.750485265441156</v>
      </c>
      <c r="BA31" s="39">
        <f t="shared" si="12"/>
        <v>5.343171370340594</v>
      </c>
      <c r="BB31" s="39">
        <f t="shared" si="13"/>
        <v>5.750485265441156</v>
      </c>
      <c r="BC31" s="39">
        <f t="shared" si="14"/>
        <v>5.750485265441156</v>
      </c>
      <c r="BD31" s="39">
        <f t="shared" si="15"/>
        <v>6.259627634316858</v>
      </c>
      <c r="BE31" s="39">
        <f t="shared" si="16"/>
        <v>6.666941529417421</v>
      </c>
      <c r="BF31" s="39">
        <f t="shared" si="17"/>
        <v>6.768770003192561</v>
      </c>
      <c r="BG31" s="39">
        <f t="shared" si="18"/>
        <v>7.379740845843404</v>
      </c>
      <c r="BH31" s="39">
        <f t="shared" si="19"/>
        <v>6.768770003192561</v>
      </c>
      <c r="BI31" s="39">
        <f t="shared" si="32"/>
        <v>6.242904999999992</v>
      </c>
      <c r="BJ31" s="39">
        <f t="shared" si="33"/>
        <v>6.072965924141613</v>
      </c>
      <c r="BK31" s="39">
        <f t="shared" si="33"/>
        <v>6.157935462070802</v>
      </c>
      <c r="BL31" s="39">
        <f t="shared" si="33"/>
        <v>6.7527222275751315</v>
      </c>
      <c r="BM31" s="39"/>
      <c r="BO31" s="39">
        <f t="shared" si="34"/>
        <v>3.021726393381228</v>
      </c>
      <c r="BP31" s="39">
        <f t="shared" si="34"/>
        <v>2.724236951546576</v>
      </c>
      <c r="BQ31" s="39">
        <f t="shared" si="34"/>
        <v>2.7572913339726486</v>
      </c>
      <c r="BR31" s="39">
        <f t="shared" si="34"/>
        <v>2.6581281866944315</v>
      </c>
      <c r="BS31" s="39">
        <f t="shared" si="34"/>
        <v>2.92256324610301</v>
      </c>
      <c r="BT31" s="39">
        <f t="shared" si="34"/>
        <v>3.1539439230855173</v>
      </c>
      <c r="BU31" s="39">
        <f t="shared" si="34"/>
        <v>3.3654919706123807</v>
      </c>
      <c r="BV31" s="39">
        <f t="shared" si="34"/>
        <v>3.3952409147958456</v>
      </c>
      <c r="BW31" s="39">
        <f t="shared" si="34"/>
        <v>3.5935672093522797</v>
      </c>
      <c r="BX31" s="39">
        <f t="shared" si="34"/>
        <v>4.076161192772937</v>
      </c>
      <c r="BY31" s="39">
        <f t="shared" si="34"/>
        <v>4.686232826873689</v>
      </c>
      <c r="BZ31" s="39">
        <f t="shared" si="34"/>
        <v>5.232220910873536</v>
      </c>
      <c r="CA31" s="39">
        <f t="shared" si="34"/>
        <v>5.41105701952402</v>
      </c>
      <c r="CB31" s="39">
        <f t="shared" si="34"/>
        <v>5.614713967074302</v>
      </c>
      <c r="CC31" s="39">
        <f t="shared" si="34"/>
        <v>5.614713967074302</v>
      </c>
      <c r="CD31" s="39">
        <f t="shared" si="34"/>
        <v>5.920199388399723</v>
      </c>
      <c r="CE31" s="39">
        <f t="shared" si="34"/>
        <v>6.225684809725145</v>
      </c>
      <c r="CF31" s="39">
        <f t="shared" si="35"/>
        <v>6.565113055642279</v>
      </c>
      <c r="CG31" s="39">
        <f t="shared" si="35"/>
        <v>6.9384841261511285</v>
      </c>
      <c r="CH31" s="39">
        <f t="shared" si="35"/>
        <v>6.972426950742842</v>
      </c>
      <c r="CI31" s="39">
        <f t="shared" si="35"/>
        <v>6.797138616345319</v>
      </c>
      <c r="CJ31" s="39">
        <f t="shared" si="35"/>
        <v>6.361546975778055</v>
      </c>
      <c r="CK31" s="39">
        <f t="shared" si="35"/>
        <v>6.157935462070803</v>
      </c>
      <c r="CL31" s="39">
        <f t="shared" si="35"/>
        <v>6.3278745379291825</v>
      </c>
      <c r="CM31" s="39"/>
      <c r="CN31" s="8"/>
      <c r="CO31">
        <v>5</v>
      </c>
      <c r="CP31">
        <v>1800</v>
      </c>
      <c r="CR31" s="39">
        <f t="shared" si="36"/>
        <v>-0.2974894418346521</v>
      </c>
      <c r="CS31" s="39">
        <f t="shared" si="36"/>
        <v>0.033054382426072504</v>
      </c>
      <c r="CT31" s="39">
        <f t="shared" si="36"/>
        <v>-0.09916314727821707</v>
      </c>
      <c r="CU31" s="39">
        <f t="shared" si="36"/>
        <v>0.2644350594085787</v>
      </c>
      <c r="CV31" s="39">
        <f t="shared" si="36"/>
        <v>0.23138067698250708</v>
      </c>
      <c r="CW31" s="39">
        <f t="shared" si="36"/>
        <v>0.2115480475268634</v>
      </c>
      <c r="CX31" s="39">
        <f t="shared" si="36"/>
        <v>0.029748944183464854</v>
      </c>
      <c r="CY31" s="39">
        <f t="shared" si="36"/>
        <v>0.19832629455643414</v>
      </c>
      <c r="CZ31" s="39">
        <f t="shared" si="36"/>
        <v>0.4825939834206574</v>
      </c>
      <c r="DA31" s="39">
        <f t="shared" si="36"/>
        <v>0.6100716341007519</v>
      </c>
      <c r="DB31" s="39">
        <f t="shared" si="36"/>
        <v>0.5459880839998466</v>
      </c>
      <c r="DC31" s="39">
        <f t="shared" si="36"/>
        <v>0.1788361086504846</v>
      </c>
      <c r="DD31" s="39">
        <f t="shared" si="36"/>
        <v>0.2036569475502814</v>
      </c>
      <c r="DE31" s="39">
        <f t="shared" si="36"/>
        <v>0</v>
      </c>
      <c r="DF31" s="39">
        <f t="shared" si="36"/>
        <v>0.30548542132542167</v>
      </c>
      <c r="DG31" s="39">
        <f t="shared" si="36"/>
        <v>0.30548542132542167</v>
      </c>
      <c r="DH31" s="39">
        <f t="shared" si="36"/>
        <v>0.3394282459171345</v>
      </c>
      <c r="DI31" s="39">
        <f t="shared" si="39"/>
        <v>0.3733710705088491</v>
      </c>
      <c r="DJ31" s="39">
        <f t="shared" si="37"/>
        <v>0.033942824591713716</v>
      </c>
      <c r="DK31" s="39">
        <f t="shared" si="37"/>
        <v>-0.17528833439752312</v>
      </c>
      <c r="DL31" s="39">
        <f t="shared" si="37"/>
        <v>-0.43559164056726374</v>
      </c>
      <c r="DM31" s="39">
        <f t="shared" si="37"/>
        <v>-0.20361151370725228</v>
      </c>
      <c r="DN31" s="39">
        <f t="shared" si="37"/>
        <v>0.16993907585837942</v>
      </c>
      <c r="DO31" s="39"/>
      <c r="DQ31" s="89">
        <v>51.448</v>
      </c>
      <c r="DR31" s="8">
        <f t="shared" si="22"/>
        <v>19.209194835539268</v>
      </c>
      <c r="DS31" s="8"/>
      <c r="DT31" s="89">
        <v>51.448</v>
      </c>
      <c r="DU31" s="8">
        <f t="shared" si="23"/>
        <v>-22.410318723904584</v>
      </c>
      <c r="DV31" s="8"/>
      <c r="DW31" s="89">
        <v>51.448</v>
      </c>
      <c r="DX31" s="8">
        <f t="shared" si="38"/>
        <v>-10.475405157210716</v>
      </c>
    </row>
    <row r="32" spans="3:128" ht="15.75">
      <c r="C32" s="39"/>
      <c r="D32" s="39"/>
      <c r="E32" s="40"/>
      <c r="F32" s="40"/>
      <c r="H32" s="44">
        <f>SUM(H17:H31)</f>
        <v>3383.366970071189</v>
      </c>
      <c r="I32" s="44">
        <f aca="true" t="shared" si="40" ref="I32:AC32">SUM(I17:I31)</f>
        <v>2717.180942340193</v>
      </c>
      <c r="J32" s="44">
        <f t="shared" si="40"/>
        <v>3161.304960827523</v>
      </c>
      <c r="K32" s="44">
        <f t="shared" si="40"/>
        <v>3050.2739562056904</v>
      </c>
      <c r="L32" s="44">
        <f t="shared" si="40"/>
        <v>3605.4289793148537</v>
      </c>
      <c r="M32" s="44">
        <f t="shared" si="40"/>
        <v>3938.5219931803517</v>
      </c>
      <c r="N32" s="44">
        <f t="shared" si="40"/>
        <v>3760.872385785419</v>
      </c>
      <c r="O32" s="44">
        <f t="shared" si="40"/>
        <v>3705.3568834745033</v>
      </c>
      <c r="P32" s="44">
        <f t="shared" si="40"/>
        <v>4604.7080209113465</v>
      </c>
      <c r="Q32" s="44">
        <f t="shared" si="40"/>
        <v>5381.9250532641745</v>
      </c>
      <c r="R32" s="39"/>
      <c r="S32" s="44">
        <f t="shared" si="40"/>
        <v>5603.987062507839</v>
      </c>
      <c r="T32" s="44">
        <f t="shared" si="40"/>
        <v>6270.173090238836</v>
      </c>
      <c r="U32" s="44">
        <f t="shared" si="40"/>
        <v>5826.049071751506</v>
      </c>
      <c r="V32" s="44">
        <f t="shared" si="40"/>
        <v>6270.173090238836</v>
      </c>
      <c r="W32" s="44">
        <f t="shared" si="40"/>
        <v>6270.173090238836</v>
      </c>
      <c r="X32" s="44">
        <f t="shared" si="40"/>
        <v>6825.3281133479995</v>
      </c>
      <c r="Y32" s="44">
        <f t="shared" si="40"/>
        <v>7269.452131835329</v>
      </c>
      <c r="Z32" s="44">
        <f t="shared" si="40"/>
        <v>7380.483136457161</v>
      </c>
      <c r="AA32" s="44">
        <f t="shared" si="40"/>
        <v>8046.669164188157</v>
      </c>
      <c r="AB32" s="44">
        <f t="shared" si="40"/>
        <v>7380.483136457161</v>
      </c>
      <c r="AC32" s="44">
        <f t="shared" si="40"/>
        <v>8157.70016880999</v>
      </c>
      <c r="AE32" s="39"/>
      <c r="AF32" s="44">
        <f>SUM(AF17:AF31)</f>
        <v>7935.638159566326</v>
      </c>
      <c r="AG32" s="44">
        <f>SUM(AG17:AG31)</f>
        <v>8046.669164188158</v>
      </c>
      <c r="AH32" s="44">
        <f>SUM(AH17:AH31)</f>
        <v>8823.886196540985</v>
      </c>
      <c r="AJ32" s="51"/>
      <c r="AK32" s="35"/>
      <c r="AL32" s="35"/>
      <c r="AN32" s="1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8"/>
      <c r="CO32" s="8"/>
      <c r="CP32" s="8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Q32" s="90"/>
      <c r="DR32" s="8"/>
      <c r="DS32" s="8"/>
      <c r="DT32" s="8"/>
      <c r="DU32" s="8"/>
      <c r="DV32" s="8"/>
      <c r="DW32" s="8"/>
      <c r="DX32" s="8"/>
    </row>
    <row r="33" spans="1:128" ht="15.75">
      <c r="A33" s="33"/>
      <c r="C33" s="39">
        <f>SUM(C17:C31)</f>
        <v>5603.987062507833</v>
      </c>
      <c r="D33" s="39">
        <f>SUM(D17:D31)</f>
        <v>8157.70016881</v>
      </c>
      <c r="E33" s="40">
        <f>SUM(E17:E31)</f>
        <v>1</v>
      </c>
      <c r="F33" s="40">
        <f>SUM(F17:F31)</f>
        <v>0.9999999999999999</v>
      </c>
      <c r="H33" s="46">
        <f>LinInterp!C9</f>
        <v>3383.366970071189</v>
      </c>
      <c r="I33" s="46">
        <f>LinInterp!C10</f>
        <v>2717.180942340193</v>
      </c>
      <c r="J33" s="46">
        <f>LinInterp!C11</f>
        <v>3161.3049608275232</v>
      </c>
      <c r="K33" s="46">
        <f>LinInterp!C12</f>
        <v>3050.273956205691</v>
      </c>
      <c r="L33" s="46">
        <f>LinInterp!C13</f>
        <v>3605.4289793148537</v>
      </c>
      <c r="M33" s="46">
        <f>LinInterp!C14</f>
        <v>3938.5219931803517</v>
      </c>
      <c r="N33" s="46">
        <f>LinInterp!C15</f>
        <v>3760.8723857854193</v>
      </c>
      <c r="O33" s="46">
        <f>LinInterp!C16</f>
        <v>3705.3568834745033</v>
      </c>
      <c r="P33" s="46">
        <f>LinInterp!C17</f>
        <v>4604.708020911347</v>
      </c>
      <c r="Q33" s="46">
        <f>LinInterp!C18</f>
        <v>5381.925053264175</v>
      </c>
      <c r="R33" s="49">
        <f>SUM(R17:R32)</f>
        <v>5603.987062507833</v>
      </c>
      <c r="S33" s="46">
        <f>LinInterp!C19</f>
        <v>5603.98706250784</v>
      </c>
      <c r="T33" s="46">
        <f>LinInterp!C20</f>
        <v>6270.173090238836</v>
      </c>
      <c r="U33" s="46">
        <f>LinInterp!C21</f>
        <v>5826.049071751506</v>
      </c>
      <c r="V33" s="46">
        <f>LinInterp!C22</f>
        <v>6270.173090238836</v>
      </c>
      <c r="W33" s="46">
        <f>LinInterp!C23</f>
        <v>6270.173090238836</v>
      </c>
      <c r="X33" s="46">
        <f>LinInterp!C24</f>
        <v>6825.3281133479995</v>
      </c>
      <c r="Y33" s="46">
        <f>LinInterp!C25</f>
        <v>7269.45213183533</v>
      </c>
      <c r="Z33" s="46">
        <f>LinInterp!C26</f>
        <v>7380.483136457163</v>
      </c>
      <c r="AA33" s="46">
        <f>LinInterp!C27</f>
        <v>8046.669164188158</v>
      </c>
      <c r="AB33" s="46">
        <f>LinInterp!C28</f>
        <v>7380.483136457163</v>
      </c>
      <c r="AC33" s="46">
        <f>LinInterp!C29</f>
        <v>8157.700168809991</v>
      </c>
      <c r="AD33" s="41">
        <f>SUM(AD17:AD31)</f>
        <v>8157.70016881</v>
      </c>
      <c r="AF33" s="46">
        <f>LinInterp!C30</f>
        <v>7935.638159566326</v>
      </c>
      <c r="AG33" s="46">
        <f>LinInterp!C31</f>
        <v>8046.669164188158</v>
      </c>
      <c r="AH33" s="46">
        <f>LinInterp!C32</f>
        <v>8823.886196540985</v>
      </c>
      <c r="AJ33" s="50"/>
      <c r="AK33" s="53">
        <v>1141336</v>
      </c>
      <c r="AL33" s="53">
        <f>SUM(AL17:AL31)</f>
        <v>1110886</v>
      </c>
      <c r="AM33" s="53"/>
      <c r="AO33" s="39">
        <f>H33/$AK33*1000</f>
        <v>2.964391704170541</v>
      </c>
      <c r="AP33" s="39">
        <f aca="true" t="shared" si="41" ref="AP33:AX33">I33/$AK33*1000</f>
        <v>2.3807020389615263</v>
      </c>
      <c r="AQ33" s="39">
        <f t="shared" si="41"/>
        <v>2.7698284824342028</v>
      </c>
      <c r="AR33" s="39">
        <f t="shared" si="41"/>
        <v>2.6725468715660337</v>
      </c>
      <c r="AS33" s="39">
        <f t="shared" si="41"/>
        <v>3.158954925906879</v>
      </c>
      <c r="AT33" s="39">
        <f t="shared" si="41"/>
        <v>3.4507997585113865</v>
      </c>
      <c r="AU33" s="39">
        <f t="shared" si="41"/>
        <v>3.2951491811223157</v>
      </c>
      <c r="AV33" s="39">
        <f t="shared" si="41"/>
        <v>3.246508375688231</v>
      </c>
      <c r="AW33" s="39">
        <f t="shared" si="41"/>
        <v>4.034489423720401</v>
      </c>
      <c r="AX33" s="39">
        <f t="shared" si="41"/>
        <v>4.715460699797584</v>
      </c>
      <c r="AY33" s="41">
        <v>5.01738733312178</v>
      </c>
      <c r="AZ33" s="39">
        <f aca="true" t="shared" si="42" ref="AZ33:BI33">T33/$AL33*1000</f>
        <v>5.644299316256427</v>
      </c>
      <c r="BA33" s="39">
        <f t="shared" si="42"/>
        <v>5.244506701634106</v>
      </c>
      <c r="BB33" s="39">
        <f t="shared" si="42"/>
        <v>5.644299316256427</v>
      </c>
      <c r="BC33" s="39">
        <f t="shared" si="42"/>
        <v>5.644299316256427</v>
      </c>
      <c r="BD33" s="39">
        <f t="shared" si="42"/>
        <v>6.144040084534327</v>
      </c>
      <c r="BE33" s="39">
        <f t="shared" si="42"/>
        <v>6.5438326991566464</v>
      </c>
      <c r="BF33" s="39">
        <f t="shared" si="42"/>
        <v>6.643780852812227</v>
      </c>
      <c r="BG33" s="39">
        <f t="shared" si="42"/>
        <v>7.243469774745706</v>
      </c>
      <c r="BH33" s="39">
        <f t="shared" si="42"/>
        <v>6.643780852812227</v>
      </c>
      <c r="BI33" s="39">
        <f t="shared" si="42"/>
        <v>7.343417928401286</v>
      </c>
      <c r="BJ33" s="39">
        <f t="shared" si="33"/>
        <v>7.143521621090127</v>
      </c>
      <c r="BK33" s="39">
        <f t="shared" si="33"/>
        <v>7.243469774745706</v>
      </c>
      <c r="BL33" s="39">
        <f>AH33/$AL33*1000</f>
        <v>7.943106850334765</v>
      </c>
      <c r="BM33" s="39"/>
      <c r="BO33" s="39">
        <f>AVERAGE(AM33:AO33)</f>
        <v>2.964391704170541</v>
      </c>
      <c r="BP33" s="39">
        <f t="shared" si="34"/>
        <v>2.6725468715660337</v>
      </c>
      <c r="BQ33" s="39">
        <f>AVERAGE(AO33:AQ33)</f>
        <v>2.7049740751887565</v>
      </c>
      <c r="BR33" s="39">
        <f t="shared" si="34"/>
        <v>2.6076924643205874</v>
      </c>
      <c r="BS33" s="39">
        <f t="shared" si="34"/>
        <v>2.867110093302372</v>
      </c>
      <c r="BT33" s="39">
        <f t="shared" si="34"/>
        <v>3.094100518661433</v>
      </c>
      <c r="BU33" s="39">
        <f t="shared" si="34"/>
        <v>3.3016346218468606</v>
      </c>
      <c r="BV33" s="39">
        <f t="shared" si="34"/>
        <v>3.3308191051073113</v>
      </c>
      <c r="BW33" s="39">
        <f t="shared" si="34"/>
        <v>3.525382326843649</v>
      </c>
      <c r="BX33" s="39">
        <f t="shared" si="34"/>
        <v>3.9988194997354056</v>
      </c>
      <c r="BY33" s="39">
        <f t="shared" si="34"/>
        <v>4.589112485546588</v>
      </c>
      <c r="BZ33" s="39">
        <f t="shared" si="34"/>
        <v>5.125715783058596</v>
      </c>
      <c r="CA33" s="39">
        <f t="shared" si="34"/>
        <v>5.302064450337437</v>
      </c>
      <c r="CB33" s="39">
        <f>AVERAGE(AZ33:BB33)</f>
        <v>5.51103511138232</v>
      </c>
      <c r="CC33" s="39">
        <f>AVERAGE(BA33:BC33)</f>
        <v>5.51103511138232</v>
      </c>
      <c r="CD33" s="39">
        <f t="shared" si="34"/>
        <v>5.81087957234906</v>
      </c>
      <c r="CE33" s="39">
        <f t="shared" si="34"/>
        <v>6.1107240333158</v>
      </c>
      <c r="CF33" s="39">
        <f t="shared" si="35"/>
        <v>6.443884545501067</v>
      </c>
      <c r="CG33" s="39">
        <f t="shared" si="35"/>
        <v>6.81036110890486</v>
      </c>
      <c r="CH33" s="39">
        <f>AVERAGE(BF33:BH33)</f>
        <v>6.843677160123387</v>
      </c>
      <c r="CI33" s="39">
        <f t="shared" si="35"/>
        <v>7.076889518653073</v>
      </c>
      <c r="CJ33" s="39">
        <f t="shared" si="35"/>
        <v>7.043573467434546</v>
      </c>
      <c r="CK33" s="39">
        <f t="shared" si="35"/>
        <v>7.243469774745706</v>
      </c>
      <c r="CL33" s="39">
        <f>AVERAGE(BJ33:BL33)</f>
        <v>7.4433660820568655</v>
      </c>
      <c r="CM33" s="39"/>
      <c r="CQ33" s="39"/>
      <c r="CR33" s="39">
        <f t="shared" si="36"/>
        <v>-0.29184483260450733</v>
      </c>
      <c r="CS33" s="39">
        <f t="shared" si="36"/>
        <v>0.03242720362272289</v>
      </c>
      <c r="CT33" s="39">
        <f t="shared" si="36"/>
        <v>-0.09728161086816911</v>
      </c>
      <c r="CU33" s="39">
        <f t="shared" si="36"/>
        <v>0.25941762898178444</v>
      </c>
      <c r="CV33" s="39">
        <f t="shared" si="36"/>
        <v>0.2269904253590611</v>
      </c>
      <c r="CW33" s="39">
        <f t="shared" si="36"/>
        <v>0.20753410318542764</v>
      </c>
      <c r="CX33" s="39">
        <f t="shared" si="36"/>
        <v>0.029184483260450644</v>
      </c>
      <c r="CY33" s="39">
        <f t="shared" si="36"/>
        <v>0.19456322173633778</v>
      </c>
      <c r="CZ33" s="39">
        <f t="shared" si="36"/>
        <v>0.4734371728917566</v>
      </c>
      <c r="DA33" s="39">
        <f t="shared" si="36"/>
        <v>0.5902929858111823</v>
      </c>
      <c r="DB33" s="39">
        <f t="shared" si="36"/>
        <v>0.5366032975120083</v>
      </c>
      <c r="DC33" s="39">
        <f t="shared" si="36"/>
        <v>0.17634866727884102</v>
      </c>
      <c r="DD33" s="39">
        <f t="shared" si="36"/>
        <v>0.2089706610448827</v>
      </c>
      <c r="DE33" s="39">
        <f t="shared" si="36"/>
        <v>0</v>
      </c>
      <c r="DF33" s="39">
        <f t="shared" si="36"/>
        <v>0.29984446096673967</v>
      </c>
      <c r="DG33" s="39">
        <f t="shared" si="36"/>
        <v>0.29984446096674056</v>
      </c>
      <c r="DH33" s="39">
        <f>CF33-CE33</f>
        <v>0.333160512185267</v>
      </c>
      <c r="DI33" s="39">
        <f t="shared" si="39"/>
        <v>0.36647656340379253</v>
      </c>
      <c r="DJ33" s="39">
        <f t="shared" si="37"/>
        <v>0.03331605121852732</v>
      </c>
      <c r="DK33" s="39">
        <f t="shared" si="37"/>
        <v>0.23321235852968591</v>
      </c>
      <c r="DL33" s="39">
        <f>CJ33-CI33</f>
        <v>-0.03331605121852732</v>
      </c>
      <c r="DM33" s="39">
        <f t="shared" si="37"/>
        <v>0.19989630731116037</v>
      </c>
      <c r="DN33" s="39">
        <f>CL33-CK33</f>
        <v>0.19989630731115948</v>
      </c>
      <c r="DO33" s="39"/>
      <c r="DQ33" s="89"/>
      <c r="DR33" s="8">
        <f>SUM(DR17:DR32)</f>
        <v>490.65852144366755</v>
      </c>
      <c r="DS33" s="8"/>
      <c r="DT33" s="8"/>
      <c r="DU33" s="8">
        <f>SUM(DU17:DU32)</f>
        <v>-335.51898993438033</v>
      </c>
      <c r="DV33" s="8"/>
      <c r="DW33" s="8"/>
      <c r="DX33" s="8">
        <f>SUM(DX17:DX32)</f>
        <v>-26.333895976309307</v>
      </c>
    </row>
    <row r="34" spans="121:128" ht="12.75">
      <c r="DQ34" s="8"/>
      <c r="DR34" s="8"/>
      <c r="DS34" s="8"/>
      <c r="DT34" s="8"/>
      <c r="DU34" s="8"/>
      <c r="DV34" s="8"/>
      <c r="DW34" s="8"/>
      <c r="DX34" s="8"/>
    </row>
    <row r="36" spans="51:119" ht="18">
      <c r="AY36" s="47">
        <v>95</v>
      </c>
      <c r="BI36" s="26" t="s">
        <v>19</v>
      </c>
      <c r="CO36" s="93" t="s">
        <v>45</v>
      </c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</row>
    <row r="37" spans="51:95" ht="25.5">
      <c r="AY37" s="54" t="s">
        <v>20</v>
      </c>
      <c r="BI37" s="29"/>
      <c r="CK37" s="3" t="s">
        <v>41</v>
      </c>
      <c r="CL37" s="3"/>
      <c r="CM37" s="3"/>
      <c r="CQ37" t="s">
        <v>29</v>
      </c>
    </row>
    <row r="38" spans="51:119" ht="60">
      <c r="AY38" s="47"/>
      <c r="CK38" s="87" t="s">
        <v>37</v>
      </c>
      <c r="CL38" s="87" t="s">
        <v>38</v>
      </c>
      <c r="CM38" s="87" t="s">
        <v>39</v>
      </c>
      <c r="CO38" t="s">
        <v>10</v>
      </c>
      <c r="CP38" t="s">
        <v>11</v>
      </c>
      <c r="CQ38">
        <v>1985</v>
      </c>
      <c r="CR38">
        <v>86</v>
      </c>
      <c r="CS38" s="51">
        <v>87</v>
      </c>
      <c r="CT38" s="51">
        <v>88</v>
      </c>
      <c r="CU38" s="51">
        <v>89</v>
      </c>
      <c r="CV38" s="51">
        <v>90</v>
      </c>
      <c r="CW38" s="51">
        <v>91</v>
      </c>
      <c r="CX38" s="51">
        <v>92</v>
      </c>
      <c r="CY38" s="51">
        <v>93</v>
      </c>
      <c r="CZ38" s="51">
        <v>94</v>
      </c>
      <c r="DA38" s="51">
        <v>95</v>
      </c>
      <c r="DB38" s="51">
        <v>96</v>
      </c>
      <c r="DC38" s="51">
        <v>97</v>
      </c>
      <c r="DD38" s="51">
        <v>98</v>
      </c>
      <c r="DE38" s="51">
        <v>99</v>
      </c>
      <c r="DF38" s="51">
        <v>2000</v>
      </c>
      <c r="DG38" s="51">
        <v>2001</v>
      </c>
      <c r="DH38" s="51">
        <v>2002</v>
      </c>
      <c r="DI38" s="51">
        <v>2003</v>
      </c>
      <c r="DJ38" s="51">
        <v>2004</v>
      </c>
      <c r="DK38" s="51">
        <v>2005</v>
      </c>
      <c r="DL38" s="51">
        <v>2006</v>
      </c>
      <c r="DM38" s="51">
        <v>2007</v>
      </c>
      <c r="DN38" s="51">
        <v>2008</v>
      </c>
      <c r="DO38">
        <v>2009</v>
      </c>
    </row>
    <row r="39" spans="51:118" ht="13.5">
      <c r="AY39" s="41">
        <v>4.825155462852006</v>
      </c>
      <c r="BI39" s="55">
        <v>5892.08</v>
      </c>
      <c r="CK39" s="87" t="s">
        <v>40</v>
      </c>
      <c r="CL39" s="87" t="s">
        <v>40</v>
      </c>
      <c r="CM39" s="87" t="s">
        <v>40</v>
      </c>
      <c r="CO39">
        <v>1</v>
      </c>
      <c r="CP39">
        <v>600</v>
      </c>
      <c r="CR39">
        <v>-0.2902653423412902</v>
      </c>
      <c r="CS39">
        <v>0.03225170470458805</v>
      </c>
      <c r="CT39">
        <v>-0.0967551141137637</v>
      </c>
      <c r="CU39">
        <v>0.2580136376367026</v>
      </c>
      <c r="CV39">
        <v>0.22576193293211455</v>
      </c>
      <c r="CW39">
        <v>0.20641091010936208</v>
      </c>
      <c r="CX39">
        <v>0.029026534234129375</v>
      </c>
      <c r="CY39">
        <v>0.1935102282275265</v>
      </c>
      <c r="CZ39">
        <v>0.47087488868698246</v>
      </c>
      <c r="DA39">
        <v>0.5320724933479175</v>
      </c>
      <c r="DB39">
        <v>0.46203393339309073</v>
      </c>
      <c r="DC39">
        <v>0.10880516835942</v>
      </c>
      <c r="DD39">
        <v>0.1912002481523336</v>
      </c>
      <c r="DE39">
        <v>0</v>
      </c>
      <c r="DF39">
        <v>0.2868003722284991</v>
      </c>
      <c r="DG39">
        <v>0.28680037222850085</v>
      </c>
      <c r="DH39">
        <v>0.31866708025388935</v>
      </c>
      <c r="DI39">
        <v>0.3505337882792787</v>
      </c>
      <c r="DJ39">
        <v>0.03186670802538938</v>
      </c>
      <c r="DK39">
        <v>-0.15422581602356367</v>
      </c>
      <c r="DL39">
        <v>-0.39888913572584705</v>
      </c>
      <c r="DM39">
        <v>-0.180957351798539</v>
      </c>
      <c r="DN39">
        <v>0.16038921464985378</v>
      </c>
    </row>
    <row r="40" spans="51:118" ht="12.75">
      <c r="AY40" s="41">
        <v>4.873728217664195</v>
      </c>
      <c r="BI40" s="55">
        <v>5982.39</v>
      </c>
      <c r="CK40" s="88">
        <v>5.811885392675066</v>
      </c>
      <c r="CL40" s="87">
        <v>9.7</v>
      </c>
      <c r="CM40" s="88">
        <f>CK40+CL40</f>
        <v>15.511885392675065</v>
      </c>
      <c r="CO40">
        <v>2</v>
      </c>
      <c r="CP40">
        <v>600</v>
      </c>
      <c r="CR40">
        <v>-0.1014382203874401</v>
      </c>
      <c r="CS40">
        <v>0.011270913376382197</v>
      </c>
      <c r="CT40">
        <v>-0.03381274012914659</v>
      </c>
      <c r="CU40">
        <v>0.09016730701105768</v>
      </c>
      <c r="CV40">
        <v>0.0788963936346756</v>
      </c>
      <c r="CW40">
        <v>0.07213384560884628</v>
      </c>
      <c r="CX40">
        <v>0.010143822038743977</v>
      </c>
      <c r="CY40">
        <v>0.0676254802582934</v>
      </c>
      <c r="CZ40">
        <v>0.16455533529518007</v>
      </c>
      <c r="DA40">
        <v>0.1991803356365014</v>
      </c>
      <c r="DB40">
        <v>0.17627790377489938</v>
      </c>
      <c r="DC40">
        <v>0.05178686581549452</v>
      </c>
      <c r="DD40">
        <v>0.06839196648709356</v>
      </c>
      <c r="DE40">
        <v>0</v>
      </c>
      <c r="DF40">
        <v>0.102587949730641</v>
      </c>
      <c r="DG40">
        <v>0.10258794973064123</v>
      </c>
      <c r="DH40">
        <v>0.11398661081182304</v>
      </c>
      <c r="DI40">
        <v>0.12538527189300464</v>
      </c>
      <c r="DJ40">
        <v>0.011398661081182482</v>
      </c>
      <c r="DK40">
        <v>0.8931784338375364</v>
      </c>
      <c r="DL40">
        <v>0.7798477907846597</v>
      </c>
      <c r="DM40">
        <v>0.8707090955546448</v>
      </c>
      <c r="DN40">
        <v>0.13481602969735018</v>
      </c>
    </row>
    <row r="41" spans="51:118" ht="12.75">
      <c r="AY41" s="41">
        <v>1.943455637405297</v>
      </c>
      <c r="BI41" s="55">
        <v>4117.115</v>
      </c>
      <c r="CK41" s="88">
        <v>5.900966221484669</v>
      </c>
      <c r="CL41" s="87">
        <v>9.7</v>
      </c>
      <c r="CM41" s="88">
        <f aca="true" t="shared" si="43" ref="CM41:CM54">CK41+CL41</f>
        <v>15.600966221484668</v>
      </c>
      <c r="CO41">
        <v>3</v>
      </c>
      <c r="CP41">
        <v>600</v>
      </c>
      <c r="CR41">
        <v>-0.05180508232293324</v>
      </c>
      <c r="CS41">
        <v>0.005756120258103625</v>
      </c>
      <c r="CT41">
        <v>-0.017268360774311042</v>
      </c>
      <c r="CU41">
        <v>0.0460489620648295</v>
      </c>
      <c r="CV41">
        <v>0.040292841806725765</v>
      </c>
      <c r="CW41">
        <v>0.036839169651863735</v>
      </c>
      <c r="CX41">
        <v>0.005180508232293324</v>
      </c>
      <c r="CY41">
        <v>0.034536721548622196</v>
      </c>
      <c r="CZ41">
        <v>0.08403935576831378</v>
      </c>
      <c r="DA41">
        <v>0.10791960937056255</v>
      </c>
      <c r="DB41">
        <v>0.09695989541866867</v>
      </c>
      <c r="DC41">
        <v>0.03289048018611196</v>
      </c>
      <c r="DD41">
        <v>0.035664860138746035</v>
      </c>
      <c r="DE41">
        <v>0</v>
      </c>
      <c r="DF41">
        <v>0.05349729020811922</v>
      </c>
      <c r="DG41">
        <v>0.05349729020811922</v>
      </c>
      <c r="DH41">
        <v>0.059441433564576984</v>
      </c>
      <c r="DI41">
        <v>0.06538557692103475</v>
      </c>
      <c r="DJ41">
        <v>0.005944143356457543</v>
      </c>
      <c r="DK41">
        <v>1.869335952840453</v>
      </c>
      <c r="DL41">
        <v>1.7720299699784419</v>
      </c>
      <c r="DM41">
        <v>1.838515391478821</v>
      </c>
      <c r="DN41">
        <v>0.18492336816979282</v>
      </c>
    </row>
    <row r="42" spans="51:118" ht="12.75">
      <c r="AY42" s="41">
        <v>1.725948966590631</v>
      </c>
      <c r="BI42" s="55">
        <v>4952.62</v>
      </c>
      <c r="CK42" s="88">
        <v>4.061078690116802</v>
      </c>
      <c r="CL42" s="87">
        <v>9.7</v>
      </c>
      <c r="CM42" s="88">
        <f t="shared" si="43"/>
        <v>13.7610786901168</v>
      </c>
      <c r="CO42">
        <v>4</v>
      </c>
      <c r="CP42">
        <v>600</v>
      </c>
      <c r="CR42">
        <v>-0.18734710584229752</v>
      </c>
      <c r="CS42">
        <v>0.02081634509358854</v>
      </c>
      <c r="CT42">
        <v>-0.06244903528076606</v>
      </c>
      <c r="CU42">
        <v>0.16653076074870876</v>
      </c>
      <c r="CV42">
        <v>0.14571441565512044</v>
      </c>
      <c r="CW42">
        <v>0.1332246085989668</v>
      </c>
      <c r="CX42">
        <v>0.01873471058422993</v>
      </c>
      <c r="CY42">
        <v>0.12489807056153168</v>
      </c>
      <c r="CZ42">
        <v>0.30391863836639343</v>
      </c>
      <c r="DA42">
        <v>0.37971820086039587</v>
      </c>
      <c r="DB42">
        <v>0.338828242751549</v>
      </c>
      <c r="DC42">
        <v>0.10796553566361489</v>
      </c>
      <c r="DD42">
        <v>0.1277224371492207</v>
      </c>
      <c r="DE42">
        <v>0</v>
      </c>
      <c r="DF42">
        <v>0.19158365572383085</v>
      </c>
      <c r="DG42">
        <v>0.1915836557238304</v>
      </c>
      <c r="DH42">
        <v>0.21287072858203482</v>
      </c>
      <c r="DI42">
        <v>0.23415780144023834</v>
      </c>
      <c r="DJ42">
        <v>0.021287072858203082</v>
      </c>
      <c r="DK42">
        <v>0.5648249034989146</v>
      </c>
      <c r="DL42">
        <v>0.3832093459415953</v>
      </c>
      <c r="DM42">
        <v>0.5378783432948655</v>
      </c>
      <c r="DN42">
        <v>0.16167936122429438</v>
      </c>
    </row>
    <row r="43" spans="51:118" ht="12.75">
      <c r="AY43" s="41">
        <v>2.4622830107274836</v>
      </c>
      <c r="BI43" s="55">
        <v>5823.465</v>
      </c>
      <c r="CK43" s="88">
        <v>4.885211985151319</v>
      </c>
      <c r="CL43" s="87">
        <v>9.5</v>
      </c>
      <c r="CM43" s="88">
        <f t="shared" si="43"/>
        <v>14.385211985151319</v>
      </c>
      <c r="CO43">
        <v>5</v>
      </c>
      <c r="CP43">
        <v>600</v>
      </c>
      <c r="CR43">
        <v>-0.3181295728301272</v>
      </c>
      <c r="CS43">
        <v>0.03534773031445848</v>
      </c>
      <c r="CT43">
        <v>-0.106043190943375</v>
      </c>
      <c r="CU43">
        <v>0.28278184251566785</v>
      </c>
      <c r="CV43">
        <v>0.24743411220120937</v>
      </c>
      <c r="CW43">
        <v>0.2262254740125349</v>
      </c>
      <c r="CX43">
        <v>0.03181295728301281</v>
      </c>
      <c r="CY43">
        <v>0.21208638188675089</v>
      </c>
      <c r="CZ43">
        <v>0.516076862591095</v>
      </c>
      <c r="DA43">
        <v>0.6651071990679922</v>
      </c>
      <c r="DB43">
        <v>0.5980881736598018</v>
      </c>
      <c r="DC43">
        <v>0.20445566803264104</v>
      </c>
      <c r="DD43">
        <v>0.2192975901389227</v>
      </c>
      <c r="DE43">
        <v>0</v>
      </c>
      <c r="DF43">
        <v>0.3289463852083845</v>
      </c>
      <c r="DG43">
        <v>0.3289463852083845</v>
      </c>
      <c r="DH43">
        <v>0.36549598356487234</v>
      </c>
      <c r="DI43">
        <v>0.40204558192135753</v>
      </c>
      <c r="DJ43">
        <v>0.03654959835648697</v>
      </c>
      <c r="DK43">
        <v>0.6304518242764106</v>
      </c>
      <c r="DL43">
        <v>0.3278578670980554</v>
      </c>
      <c r="DM43">
        <v>0.5888036407566943</v>
      </c>
      <c r="DN43">
        <v>0.2498891011182902</v>
      </c>
    </row>
    <row r="44" spans="51:118" ht="12.75">
      <c r="AY44" s="41">
        <v>19.528767434826445</v>
      </c>
      <c r="BI44" s="55">
        <v>10867.925</v>
      </c>
      <c r="CK44" s="88">
        <v>5.744204282401886</v>
      </c>
      <c r="CL44" s="87">
        <v>9.5</v>
      </c>
      <c r="CM44" s="88">
        <f t="shared" si="43"/>
        <v>15.244204282401885</v>
      </c>
      <c r="CO44">
        <v>1</v>
      </c>
      <c r="CP44">
        <v>1200</v>
      </c>
      <c r="CR44">
        <v>-0.29320190307680916</v>
      </c>
      <c r="CS44">
        <v>0.03257798923075672</v>
      </c>
      <c r="CT44">
        <v>-0.09773396769226972</v>
      </c>
      <c r="CU44">
        <v>0.26062391384605244</v>
      </c>
      <c r="CV44">
        <v>0.22804592461529571</v>
      </c>
      <c r="CW44">
        <v>0.20849913107684204</v>
      </c>
      <c r="CX44">
        <v>0.029320190307680516</v>
      </c>
      <c r="CY44">
        <v>0.19546793538453944</v>
      </c>
      <c r="CZ44">
        <v>0.47563864276904555</v>
      </c>
      <c r="DA44">
        <v>0.5373745556713541</v>
      </c>
      <c r="DB44">
        <v>0.4666178213238812</v>
      </c>
      <c r="DC44">
        <v>0.10982191109414785</v>
      </c>
      <c r="DD44">
        <v>0.19312497842165577</v>
      </c>
      <c r="DE44">
        <v>0</v>
      </c>
      <c r="DF44">
        <v>0.2896874676324819</v>
      </c>
      <c r="DG44">
        <v>0.28968746763248276</v>
      </c>
      <c r="DH44">
        <v>0.32187496403609206</v>
      </c>
      <c r="DI44">
        <v>0.3540624604396996</v>
      </c>
      <c r="DJ44">
        <v>0.03218749640361018</v>
      </c>
      <c r="DK44">
        <v>-0.14544601501248344</v>
      </c>
      <c r="DL44">
        <v>-0.3928535124443524</v>
      </c>
      <c r="DM44">
        <v>-0.17258727451759182</v>
      </c>
      <c r="DN44">
        <v>0.16284755703064846</v>
      </c>
    </row>
    <row r="45" spans="51:118" ht="12.75">
      <c r="AY45" s="41">
        <v>0.9000432603686636</v>
      </c>
      <c r="BI45" s="55">
        <v>6793.37</v>
      </c>
      <c r="CK45" s="88">
        <v>10.720006272180312</v>
      </c>
      <c r="CL45" s="87">
        <v>9.5</v>
      </c>
      <c r="CM45" s="88">
        <f t="shared" si="43"/>
        <v>20.220006272180314</v>
      </c>
      <c r="CO45">
        <v>2</v>
      </c>
      <c r="CP45">
        <v>1200</v>
      </c>
      <c r="CR45">
        <v>-0.1422065774498007</v>
      </c>
      <c r="CS45">
        <v>0.015800730827755682</v>
      </c>
      <c r="CT45">
        <v>-0.04740219248326705</v>
      </c>
      <c r="CU45">
        <v>0.12640584662204501</v>
      </c>
      <c r="CV45">
        <v>0.11060511579428933</v>
      </c>
      <c r="CW45">
        <v>0.10112467729763619</v>
      </c>
      <c r="CX45">
        <v>0.014220657744980159</v>
      </c>
      <c r="CY45">
        <v>0.09480438496653343</v>
      </c>
      <c r="CZ45">
        <v>0.23069067008523225</v>
      </c>
      <c r="DA45">
        <v>0.29345471704836634</v>
      </c>
      <c r="DB45">
        <v>0.26303852878471723</v>
      </c>
      <c r="DC45">
        <v>0.08738692536298043</v>
      </c>
      <c r="DD45">
        <v>0.0975697314411712</v>
      </c>
      <c r="DE45">
        <v>0</v>
      </c>
      <c r="DF45">
        <v>0.14635459716175614</v>
      </c>
      <c r="DG45">
        <v>0.14635459716175703</v>
      </c>
      <c r="DH45">
        <v>0.16261621906861778</v>
      </c>
      <c r="DI45">
        <v>0.17887784097548076</v>
      </c>
      <c r="DJ45">
        <v>0.0162616219068612</v>
      </c>
      <c r="DK45">
        <v>0.8602080459143795</v>
      </c>
      <c r="DL45">
        <v>0.7097978360744701</v>
      </c>
      <c r="DM45">
        <v>0.8337878067150095</v>
      </c>
      <c r="DN45">
        <v>0.15852143519621542</v>
      </c>
    </row>
    <row r="46" spans="51:118" ht="12.75">
      <c r="AY46" s="41">
        <v>3.9895234275457847</v>
      </c>
      <c r="BI46" s="55">
        <v>8516.31</v>
      </c>
      <c r="CK46" s="88">
        <v>6.700908315915096</v>
      </c>
      <c r="CL46" s="87">
        <v>17.4</v>
      </c>
      <c r="CM46" s="88">
        <f t="shared" si="43"/>
        <v>24.100908315915095</v>
      </c>
      <c r="CO46">
        <v>3</v>
      </c>
      <c r="CP46">
        <v>1200</v>
      </c>
      <c r="CR46">
        <v>-0.2316114764409738</v>
      </c>
      <c r="CS46">
        <v>0.025734608493441335</v>
      </c>
      <c r="CT46">
        <v>-0.0772038254803249</v>
      </c>
      <c r="CU46">
        <v>0.20587686794753202</v>
      </c>
      <c r="CV46">
        <v>0.18014225945409157</v>
      </c>
      <c r="CW46">
        <v>0.16470149435802606</v>
      </c>
      <c r="CX46">
        <v>0.023161147644096935</v>
      </c>
      <c r="CY46">
        <v>0.1544076509606498</v>
      </c>
      <c r="CZ46">
        <v>0.37572528400424643</v>
      </c>
      <c r="DA46">
        <v>0.4710187887999773</v>
      </c>
      <c r="DB46">
        <v>0.4206561890366931</v>
      </c>
      <c r="DC46">
        <v>0.13512211022687382</v>
      </c>
      <c r="DD46">
        <v>0.1580877290335918</v>
      </c>
      <c r="DE46">
        <v>0</v>
      </c>
      <c r="DF46">
        <v>0.23713159355038727</v>
      </c>
      <c r="DG46">
        <v>0.23713159355038727</v>
      </c>
      <c r="DH46">
        <v>0.2634795483893182</v>
      </c>
      <c r="DI46">
        <v>0.2898275032282518</v>
      </c>
      <c r="DJ46">
        <v>0.02634795483893182</v>
      </c>
      <c r="DK46">
        <v>1.0873615800618222</v>
      </c>
      <c r="DL46">
        <v>0.851999256849</v>
      </c>
      <c r="DM46">
        <v>1.0487242829722065</v>
      </c>
      <c r="DN46">
        <v>0.23182378253769365</v>
      </c>
    </row>
    <row r="47" spans="51:120" ht="12.75">
      <c r="AY47" s="41">
        <v>7.305574112578182</v>
      </c>
      <c r="BI47" s="55">
        <v>14133.225</v>
      </c>
      <c r="CK47" s="88">
        <v>8.400398108731142</v>
      </c>
      <c r="CL47" s="87">
        <v>17.4</v>
      </c>
      <c r="CM47" s="88">
        <f t="shared" si="43"/>
        <v>25.80039810873114</v>
      </c>
      <c r="CO47">
        <v>4</v>
      </c>
      <c r="CP47">
        <v>1200</v>
      </c>
      <c r="CR47">
        <v>-0.44349127363958285</v>
      </c>
      <c r="CS47">
        <v>0.04927680818217528</v>
      </c>
      <c r="CT47">
        <v>-0.14783042454652762</v>
      </c>
      <c r="CU47">
        <v>0.3942144654574067</v>
      </c>
      <c r="CV47">
        <v>0.3449376572752314</v>
      </c>
      <c r="CW47">
        <v>0.31537157236592606</v>
      </c>
      <c r="CX47">
        <v>0.04434912736395802</v>
      </c>
      <c r="CY47">
        <v>0.29566084909305523</v>
      </c>
      <c r="CZ47">
        <v>0.7194413994597681</v>
      </c>
      <c r="DA47">
        <v>1.0289971568634728</v>
      </c>
      <c r="DB47">
        <v>0.9476702501614422</v>
      </c>
      <c r="DC47">
        <v>0.3908557665038135</v>
      </c>
      <c r="DD47">
        <v>0.3178152395735925</v>
      </c>
      <c r="DE47">
        <v>0</v>
      </c>
      <c r="DF47" s="35">
        <v>0.47672285936038605</v>
      </c>
      <c r="DG47" s="35">
        <v>0.47672285936038605</v>
      </c>
      <c r="DH47" s="35">
        <v>0.5296920659559863</v>
      </c>
      <c r="DI47" s="35">
        <v>0.5826612725515847</v>
      </c>
      <c r="DJ47" s="35">
        <v>0.05296920659559845</v>
      </c>
      <c r="DK47" s="35">
        <v>-0.7654568402542345</v>
      </c>
      <c r="DL47" s="35">
        <v>-1.1582806944449686</v>
      </c>
      <c r="DM47" s="35">
        <v>-0.8029611475628062</v>
      </c>
      <c r="DN47" s="35">
        <v>0.22502584385144075</v>
      </c>
      <c r="DO47" s="35"/>
      <c r="DP47" s="35"/>
    </row>
    <row r="48" spans="51:120" ht="12.75">
      <c r="AY48" s="41">
        <v>3.223220792309481</v>
      </c>
      <c r="BI48" s="55">
        <v>5939.475</v>
      </c>
      <c r="CK48" s="88">
        <v>13.940863655770132</v>
      </c>
      <c r="CL48" s="87">
        <v>17.4</v>
      </c>
      <c r="CM48" s="88">
        <f t="shared" si="43"/>
        <v>31.34086365577013</v>
      </c>
      <c r="CO48">
        <v>5</v>
      </c>
      <c r="CP48">
        <v>1200</v>
      </c>
      <c r="CR48">
        <v>-0.1923672678819579</v>
      </c>
      <c r="CS48">
        <v>0.021374140875773273</v>
      </c>
      <c r="CT48">
        <v>-0.06412242262731982</v>
      </c>
      <c r="CU48">
        <v>0.17099312700618507</v>
      </c>
      <c r="CV48">
        <v>0.14961898613041158</v>
      </c>
      <c r="CW48">
        <v>0.13679450160494744</v>
      </c>
      <c r="CX48">
        <v>0.0192367267881961</v>
      </c>
      <c r="CY48">
        <v>0.1282448452546383</v>
      </c>
      <c r="CZ48">
        <v>0.31206245678628663</v>
      </c>
      <c r="DA48">
        <v>0.40023907855231267</v>
      </c>
      <c r="DB48">
        <v>0.35948332593386567</v>
      </c>
      <c r="DC48">
        <v>0.12161448081991111</v>
      </c>
      <c r="DD48">
        <v>0.13237478847531525</v>
      </c>
      <c r="DE48">
        <v>0</v>
      </c>
      <c r="DF48" s="40">
        <v>0.19856218271297266</v>
      </c>
      <c r="DG48" s="40">
        <v>0.19856218271297177</v>
      </c>
      <c r="DH48" s="40">
        <v>0.2206246474588589</v>
      </c>
      <c r="DI48" s="40">
        <v>0.24268711220474337</v>
      </c>
      <c r="DJ48" s="40">
        <v>0.022062464745885357</v>
      </c>
      <c r="DK48" s="40">
        <v>0.3904245097233021</v>
      </c>
      <c r="DL48" s="40">
        <v>0.20750094640147587</v>
      </c>
      <c r="DM48" s="40">
        <v>0.3651501223000473</v>
      </c>
      <c r="DN48" s="40">
        <v>0.15164632453952986</v>
      </c>
      <c r="DO48" s="35"/>
      <c r="DP48" s="35"/>
    </row>
    <row r="49" spans="51:120" ht="12.75">
      <c r="AY49" s="41">
        <v>8.020428604173945</v>
      </c>
      <c r="BI49" s="55">
        <v>8266.58</v>
      </c>
      <c r="CK49" s="88">
        <v>5.858635319387846</v>
      </c>
      <c r="CL49" s="87">
        <v>33.4</v>
      </c>
      <c r="CM49" s="88">
        <f t="shared" si="43"/>
        <v>39.25863531938784</v>
      </c>
      <c r="CO49">
        <v>1</v>
      </c>
      <c r="CP49">
        <v>1800</v>
      </c>
      <c r="CR49">
        <v>-0.11645797159833005</v>
      </c>
      <c r="CS49">
        <v>0.01293977462203677</v>
      </c>
      <c r="CT49">
        <v>-0.03881932386611009</v>
      </c>
      <c r="CU49">
        <v>0.10351819697629328</v>
      </c>
      <c r="CV49">
        <v>0.0905784223542565</v>
      </c>
      <c r="CW49">
        <v>0.08281455758103462</v>
      </c>
      <c r="CX49">
        <v>0.01164579715983316</v>
      </c>
      <c r="CY49">
        <v>0.07763864773221996</v>
      </c>
      <c r="CZ49">
        <v>0.18892070948173512</v>
      </c>
      <c r="DA49">
        <v>0.21598886786922744</v>
      </c>
      <c r="DB49">
        <v>0.18818751784991128</v>
      </c>
      <c r="DC49">
        <v>0.04626854588286755</v>
      </c>
      <c r="DD49">
        <v>0.0770108244191805</v>
      </c>
      <c r="DE49">
        <v>0</v>
      </c>
      <c r="DF49" s="35">
        <v>0.11551623662876986</v>
      </c>
      <c r="DG49" s="35">
        <v>0.11551623662877075</v>
      </c>
      <c r="DH49" s="35">
        <v>0.12835137403196706</v>
      </c>
      <c r="DI49" s="35">
        <v>0.1411865114351638</v>
      </c>
      <c r="DJ49" s="35">
        <v>0.012835137403196306</v>
      </c>
      <c r="DK49" s="35">
        <v>0.5191909224137512</v>
      </c>
      <c r="DL49" s="35">
        <v>0.4048225580724427</v>
      </c>
      <c r="DM49" s="35">
        <v>0.5005121524526865</v>
      </c>
      <c r="DN49" s="35">
        <v>0.11207261976638616</v>
      </c>
      <c r="DO49" s="35"/>
      <c r="DP49" s="35"/>
    </row>
    <row r="50" spans="51:118" ht="12.75">
      <c r="AY50" s="41">
        <v>7.471227972240185</v>
      </c>
      <c r="BI50" s="55">
        <v>8108.78</v>
      </c>
      <c r="CK50" s="88">
        <v>8.15406707807427</v>
      </c>
      <c r="CL50" s="87">
        <v>33.4</v>
      </c>
      <c r="CM50" s="88">
        <f t="shared" si="43"/>
        <v>41.55406707807427</v>
      </c>
      <c r="CO50">
        <v>2</v>
      </c>
      <c r="CP50">
        <v>1800</v>
      </c>
      <c r="CR50">
        <v>-1.1272869748623897</v>
      </c>
      <c r="CS50">
        <v>0.1252541083180443</v>
      </c>
      <c r="CT50">
        <v>-0.3757623249541311</v>
      </c>
      <c r="CU50">
        <v>1.0020328665443472</v>
      </c>
      <c r="CV50">
        <v>0.8767787582263029</v>
      </c>
      <c r="CW50">
        <v>0.8016262932354774</v>
      </c>
      <c r="CX50">
        <v>0.11272869748624004</v>
      </c>
      <c r="CY50">
        <v>0.7515246499082568</v>
      </c>
      <c r="CZ50">
        <v>1.828709981443433</v>
      </c>
      <c r="DA50">
        <v>2.3295749766432383</v>
      </c>
      <c r="DB50">
        <v>2.0888581243558093</v>
      </c>
      <c r="DC50">
        <v>0.6961850827370277</v>
      </c>
      <c r="DD50">
        <v>0.7738414250887189</v>
      </c>
      <c r="DE50">
        <v>0</v>
      </c>
      <c r="DF50">
        <v>1.160762137633082</v>
      </c>
      <c r="DG50">
        <v>1.1607621376330854</v>
      </c>
      <c r="DH50">
        <v>1.289735708481203</v>
      </c>
      <c r="DI50">
        <v>1.4187092793293203</v>
      </c>
      <c r="DJ50">
        <v>0.128973570848121</v>
      </c>
      <c r="DK50">
        <v>-4.95052461184542</v>
      </c>
      <c r="DL50">
        <v>-5.822978522147254</v>
      </c>
      <c r="DM50">
        <v>-4.999830854451975</v>
      </c>
      <c r="DN50">
        <v>0.2958374556393508</v>
      </c>
    </row>
    <row r="51" spans="51:118" ht="12.75">
      <c r="AY51" s="41">
        <v>5.534223806059372</v>
      </c>
      <c r="BI51" s="55">
        <v>9179.96</v>
      </c>
      <c r="CK51" s="88">
        <v>7.998414827092593</v>
      </c>
      <c r="CL51" s="87">
        <v>33.4</v>
      </c>
      <c r="CM51" s="88">
        <f t="shared" si="43"/>
        <v>41.398414827092594</v>
      </c>
      <c r="CO51">
        <v>3</v>
      </c>
      <c r="CP51">
        <v>1800</v>
      </c>
      <c r="CR51">
        <v>-0.4320184185618907</v>
      </c>
      <c r="CS51">
        <v>0.04800204650687645</v>
      </c>
      <c r="CT51">
        <v>-0.14400613952063024</v>
      </c>
      <c r="CU51">
        <v>0.3840163720550138</v>
      </c>
      <c r="CV51">
        <v>0.33601432554813826</v>
      </c>
      <c r="CW51">
        <v>0.30721309764401017</v>
      </c>
      <c r="CX51">
        <v>0.04320184185618903</v>
      </c>
      <c r="CY51">
        <v>0.2880122790412605</v>
      </c>
      <c r="CZ51">
        <v>0.7008298790003993</v>
      </c>
      <c r="DA51">
        <v>0.8332540196580887</v>
      </c>
      <c r="DB51">
        <v>0.7339260602568709</v>
      </c>
      <c r="DC51">
        <v>0.2049193231724118</v>
      </c>
      <c r="DD51">
        <v>0.2894886173044853</v>
      </c>
      <c r="DE51">
        <v>0</v>
      </c>
      <c r="DF51">
        <v>0.4342329259567279</v>
      </c>
      <c r="DG51">
        <v>0.4342329259567279</v>
      </c>
      <c r="DH51">
        <v>0.4824810288408088</v>
      </c>
      <c r="DI51">
        <v>0.5307291317248914</v>
      </c>
      <c r="DJ51">
        <v>0.04824810288408088</v>
      </c>
      <c r="DK51">
        <v>1.5039139829953037</v>
      </c>
      <c r="DL51">
        <v>1.0861844695375815</v>
      </c>
      <c r="DM51">
        <v>1.4397935349186852</v>
      </c>
      <c r="DN51">
        <v>0.38472268845970703</v>
      </c>
    </row>
    <row r="52" spans="51:118" ht="12.75">
      <c r="AY52" s="41">
        <v>3.340628163027565</v>
      </c>
      <c r="BI52" s="55">
        <v>5570.9</v>
      </c>
      <c r="CK52" s="88">
        <v>9.055015449440845</v>
      </c>
      <c r="CL52" s="87">
        <v>22.3</v>
      </c>
      <c r="CM52" s="88">
        <f t="shared" si="43"/>
        <v>31.355015449440845</v>
      </c>
      <c r="CO52">
        <v>4</v>
      </c>
      <c r="CP52">
        <v>1800</v>
      </c>
      <c r="CR52">
        <v>-0.42008008632406657</v>
      </c>
      <c r="CS52">
        <v>0.04667556514711846</v>
      </c>
      <c r="CT52">
        <v>-0.14002669544135582</v>
      </c>
      <c r="CU52">
        <v>0.3734045211769481</v>
      </c>
      <c r="CV52">
        <v>0.32672895602982877</v>
      </c>
      <c r="CW52">
        <v>0.29872361694155813</v>
      </c>
      <c r="CX52">
        <v>0.04200800863240772</v>
      </c>
      <c r="CY52">
        <v>0.28005339088270986</v>
      </c>
      <c r="CZ52">
        <v>0.681463251147929</v>
      </c>
      <c r="DA52">
        <v>0.9327396695813244</v>
      </c>
      <c r="DB52">
        <v>0.8507203622703825</v>
      </c>
      <c r="DC52">
        <v>0.32662289265341027</v>
      </c>
      <c r="DD52">
        <v>0.2960527703807143</v>
      </c>
      <c r="DE52">
        <v>0</v>
      </c>
      <c r="DF52">
        <v>0.4440791555710728</v>
      </c>
      <c r="DG52">
        <v>0.4440791555710728</v>
      </c>
      <c r="DH52">
        <v>0.49342128396785867</v>
      </c>
      <c r="DI52">
        <v>0.5427634123646445</v>
      </c>
      <c r="DJ52">
        <v>0.04934212839678587</v>
      </c>
      <c r="DK52">
        <v>-0.5769567117619765</v>
      </c>
      <c r="DL52">
        <v>-0.9465862640809544</v>
      </c>
      <c r="DM52">
        <v>-0.6137451027311078</v>
      </c>
      <c r="DN52">
        <v>0.220730345814796</v>
      </c>
    </row>
    <row r="53" spans="51:118" ht="12.75">
      <c r="AY53" s="41">
        <v>5.139514422790306</v>
      </c>
      <c r="BI53" s="55">
        <v>6242.905</v>
      </c>
      <c r="CK53" s="88">
        <v>5.495076837730228</v>
      </c>
      <c r="CL53" s="87">
        <v>22.3</v>
      </c>
      <c r="CM53" s="88">
        <f t="shared" si="43"/>
        <v>27.795076837730228</v>
      </c>
      <c r="CO53">
        <v>5</v>
      </c>
      <c r="CP53">
        <v>1800</v>
      </c>
      <c r="CR53">
        <v>-0.2974894418346521</v>
      </c>
      <c r="CS53">
        <v>0.033054382426072504</v>
      </c>
      <c r="CT53">
        <v>-0.09916314727821707</v>
      </c>
      <c r="CU53">
        <v>0.2644350594085787</v>
      </c>
      <c r="CV53">
        <v>0.23138067698250708</v>
      </c>
      <c r="CW53">
        <v>0.2115480475268634</v>
      </c>
      <c r="CX53">
        <v>0.029748944183464854</v>
      </c>
      <c r="CY53">
        <v>0.19832629455643414</v>
      </c>
      <c r="CZ53">
        <v>0.4825939834206574</v>
      </c>
      <c r="DA53">
        <v>0.6100716341007519</v>
      </c>
      <c r="DB53">
        <v>0.5459880839998466</v>
      </c>
      <c r="DC53">
        <v>0.1788361086504846</v>
      </c>
      <c r="DD53">
        <v>0.2036569475502814</v>
      </c>
      <c r="DE53">
        <v>0</v>
      </c>
      <c r="DF53">
        <v>0.30548542132542167</v>
      </c>
      <c r="DG53">
        <v>0.30548542132542167</v>
      </c>
      <c r="DH53">
        <v>0.3394282459171345</v>
      </c>
      <c r="DI53">
        <v>0.3733710705088491</v>
      </c>
      <c r="DJ53">
        <v>0.033942824591713716</v>
      </c>
      <c r="DK53">
        <v>-0.17528833439752312</v>
      </c>
      <c r="DL53">
        <v>-0.43559164056726374</v>
      </c>
      <c r="DM53">
        <v>-0.20361151370725228</v>
      </c>
      <c r="DN53">
        <v>0.16993907585837942</v>
      </c>
    </row>
    <row r="54" spans="51:91" ht="12.75">
      <c r="AY54" s="41"/>
      <c r="BI54" s="41"/>
      <c r="CK54" s="88">
        <v>6.157935462070803</v>
      </c>
      <c r="CL54" s="87">
        <v>22.3</v>
      </c>
      <c r="CM54" s="88">
        <f t="shared" si="43"/>
        <v>28.457935462070804</v>
      </c>
    </row>
    <row r="55" spans="51:61" ht="12.75">
      <c r="AY55" s="41">
        <v>5.01738733312178</v>
      </c>
      <c r="BI55" s="55">
        <v>7343.42</v>
      </c>
    </row>
    <row r="56" ht="12.75">
      <c r="AY56" s="60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51"/>
  <sheetViews>
    <sheetView workbookViewId="0" topLeftCell="A1">
      <selection activeCell="F42" sqref="F42"/>
    </sheetView>
  </sheetViews>
  <sheetFormatPr defaultColWidth="11.421875" defaultRowHeight="12.75"/>
  <sheetData>
    <row r="1" spans="1:64" ht="12.75">
      <c r="A1" s="25">
        <v>85</v>
      </c>
      <c r="B1" s="25">
        <v>86</v>
      </c>
      <c r="C1" s="25">
        <v>87</v>
      </c>
      <c r="D1" s="25">
        <v>88</v>
      </c>
      <c r="E1" s="25">
        <v>89</v>
      </c>
      <c r="F1" s="25">
        <v>90</v>
      </c>
      <c r="G1" s="25">
        <v>91</v>
      </c>
      <c r="H1" s="25">
        <v>92</v>
      </c>
      <c r="I1" s="25">
        <v>93</v>
      </c>
      <c r="J1" s="25">
        <v>94</v>
      </c>
      <c r="K1" s="25">
        <v>95</v>
      </c>
      <c r="L1" s="25">
        <v>96</v>
      </c>
      <c r="M1" s="25">
        <v>97</v>
      </c>
      <c r="N1" s="25">
        <v>98</v>
      </c>
      <c r="O1" s="96">
        <v>99</v>
      </c>
      <c r="P1" s="96" t="s">
        <v>1</v>
      </c>
      <c r="Q1" s="96" t="s">
        <v>2</v>
      </c>
      <c r="R1" s="96" t="s">
        <v>3</v>
      </c>
      <c r="S1" s="96" t="s">
        <v>4</v>
      </c>
      <c r="T1" s="96" t="s">
        <v>5</v>
      </c>
      <c r="U1" s="96" t="s">
        <v>6</v>
      </c>
      <c r="V1" s="96" t="s">
        <v>7</v>
      </c>
      <c r="W1" s="96" t="s">
        <v>8</v>
      </c>
      <c r="X1" s="96" t="s">
        <v>9</v>
      </c>
      <c r="Y1" s="25">
        <v>2009</v>
      </c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24" ht="12.75">
      <c r="A2">
        <f>'yearly dead wood stock'!AO33</f>
        <v>2.964391704170541</v>
      </c>
      <c r="B2">
        <f>'yearly dead wood stock'!AP33</f>
        <v>2.3807020389615263</v>
      </c>
      <c r="C2">
        <f>'yearly dead wood stock'!AQ33</f>
        <v>2.7698284824342028</v>
      </c>
      <c r="D2">
        <f>'yearly dead wood stock'!AR33</f>
        <v>2.6725468715660337</v>
      </c>
      <c r="E2">
        <f>'yearly dead wood stock'!AS33</f>
        <v>3.158954925906879</v>
      </c>
      <c r="F2">
        <f>'yearly dead wood stock'!AT33</f>
        <v>3.4507997585113865</v>
      </c>
      <c r="G2">
        <f>'yearly dead wood stock'!AU33</f>
        <v>3.2951491811223157</v>
      </c>
      <c r="H2">
        <f>'yearly dead wood stock'!AV33</f>
        <v>3.246508375688231</v>
      </c>
      <c r="I2">
        <f>'yearly dead wood stock'!AW33</f>
        <v>4.034489423720401</v>
      </c>
      <c r="J2">
        <f>'yearly dead wood stock'!AX33</f>
        <v>4.715460699797584</v>
      </c>
      <c r="K2">
        <f>'yearly dead wood stock'!AY33</f>
        <v>5.01738733312178</v>
      </c>
      <c r="L2">
        <f>'yearly dead wood stock'!AZ33</f>
        <v>5.644299316256427</v>
      </c>
      <c r="M2">
        <f>'yearly dead wood stock'!BA33</f>
        <v>5.244506701634106</v>
      </c>
      <c r="N2">
        <f>'yearly dead wood stock'!BB33</f>
        <v>5.644299316256427</v>
      </c>
      <c r="O2">
        <f>'yearly dead wood stock'!BC33</f>
        <v>5.644299316256427</v>
      </c>
      <c r="P2">
        <f>'yearly dead wood stock'!BD33</f>
        <v>6.144040084534327</v>
      </c>
      <c r="Q2">
        <f>'yearly dead wood stock'!BE33</f>
        <v>6.5438326991566464</v>
      </c>
      <c r="R2">
        <f>'yearly dead wood stock'!BF33</f>
        <v>6.643780852812227</v>
      </c>
      <c r="S2">
        <f>'yearly dead wood stock'!BG33</f>
        <v>7.243469774745706</v>
      </c>
      <c r="T2">
        <f>'yearly dead wood stock'!BH33</f>
        <v>6.643780852812227</v>
      </c>
      <c r="U2">
        <f>'yearly dead wood stock'!BI33</f>
        <v>7.343417928401286</v>
      </c>
      <c r="V2">
        <f>'yearly dead wood stock'!BJ33</f>
        <v>7.143521621090127</v>
      </c>
      <c r="W2">
        <f>'yearly dead wood stock'!BK33</f>
        <v>7.243469774745706</v>
      </c>
      <c r="X2">
        <f>'yearly dead wood stock'!BL33</f>
        <v>7.943106850334765</v>
      </c>
    </row>
    <row r="3" spans="1:24" ht="12.75">
      <c r="A3">
        <f>'yearly dead wood stock'!BO33</f>
        <v>2.964391704170541</v>
      </c>
      <c r="B3">
        <f>'yearly dead wood stock'!BP33</f>
        <v>2.6725468715660337</v>
      </c>
      <c r="C3">
        <f>'yearly dead wood stock'!BQ33</f>
        <v>2.7049740751887565</v>
      </c>
      <c r="D3">
        <f>'yearly dead wood stock'!BR33</f>
        <v>2.6076924643205874</v>
      </c>
      <c r="E3">
        <f>'yearly dead wood stock'!BS33</f>
        <v>2.867110093302372</v>
      </c>
      <c r="F3">
        <f>'yearly dead wood stock'!BT33</f>
        <v>3.094100518661433</v>
      </c>
      <c r="G3">
        <f>'yearly dead wood stock'!BU33</f>
        <v>3.3016346218468606</v>
      </c>
      <c r="H3">
        <f>'yearly dead wood stock'!BV33</f>
        <v>3.3308191051073113</v>
      </c>
      <c r="I3">
        <f>'yearly dead wood stock'!BW33</f>
        <v>3.525382326843649</v>
      </c>
      <c r="J3">
        <f>'yearly dead wood stock'!BX33</f>
        <v>3.9988194997354056</v>
      </c>
      <c r="K3">
        <f>'yearly dead wood stock'!BY33</f>
        <v>4.589112485546588</v>
      </c>
      <c r="L3">
        <f>'yearly dead wood stock'!BZ33</f>
        <v>5.125715783058596</v>
      </c>
      <c r="M3">
        <f>'yearly dead wood stock'!CA33</f>
        <v>5.302064450337437</v>
      </c>
      <c r="N3">
        <f>'yearly dead wood stock'!CB33</f>
        <v>5.51103511138232</v>
      </c>
      <c r="O3">
        <f>'yearly dead wood stock'!CC33</f>
        <v>5.51103511138232</v>
      </c>
      <c r="P3">
        <f>'yearly dead wood stock'!CD33</f>
        <v>5.81087957234906</v>
      </c>
      <c r="Q3">
        <f>'yearly dead wood stock'!CE33</f>
        <v>6.1107240333158</v>
      </c>
      <c r="R3">
        <f>'yearly dead wood stock'!CF33</f>
        <v>6.443884545501067</v>
      </c>
      <c r="S3">
        <f>'yearly dead wood stock'!CG33</f>
        <v>6.81036110890486</v>
      </c>
      <c r="T3">
        <f>'yearly dead wood stock'!CH33</f>
        <v>6.843677160123387</v>
      </c>
      <c r="U3">
        <f>'yearly dead wood stock'!CI33</f>
        <v>7.076889518653073</v>
      </c>
      <c r="V3">
        <f>'yearly dead wood stock'!CJ33</f>
        <v>7.043573467434546</v>
      </c>
      <c r="W3">
        <f>'yearly dead wood stock'!CK33</f>
        <v>7.243469774745706</v>
      </c>
      <c r="X3">
        <f>'yearly dead wood stock'!CL33</f>
        <v>7.4433660820568655</v>
      </c>
    </row>
    <row r="27" spans="1:5" ht="12.75">
      <c r="A27" s="3" t="s">
        <v>36</v>
      </c>
      <c r="B27" s="3"/>
      <c r="C27" s="3"/>
      <c r="D27" s="3"/>
      <c r="E27" s="3"/>
    </row>
    <row r="28" spans="1:4" ht="12.75">
      <c r="A28" t="s">
        <v>0</v>
      </c>
      <c r="B28" t="s">
        <v>33</v>
      </c>
      <c r="C28" t="s">
        <v>34</v>
      </c>
      <c r="D28" t="s">
        <v>35</v>
      </c>
    </row>
    <row r="29" spans="1:4" ht="12.75">
      <c r="A29">
        <v>1985</v>
      </c>
      <c r="B29">
        <v>2.1</v>
      </c>
      <c r="C29" s="86">
        <v>2.964391704170541</v>
      </c>
      <c r="D29" s="86">
        <v>2.964391704170541</v>
      </c>
    </row>
    <row r="30" spans="1:4" ht="12.75">
      <c r="A30">
        <v>1986</v>
      </c>
      <c r="B30">
        <v>1.5</v>
      </c>
      <c r="C30" s="86">
        <v>2.3807020389615263</v>
      </c>
      <c r="D30" s="86">
        <v>2.6725468715660337</v>
      </c>
    </row>
    <row r="31" spans="1:4" ht="12.75">
      <c r="A31">
        <v>1987</v>
      </c>
      <c r="B31">
        <v>1.9</v>
      </c>
      <c r="C31" s="86">
        <v>2.7698284824342028</v>
      </c>
      <c r="D31" s="86">
        <v>2.7049740751887565</v>
      </c>
    </row>
    <row r="32" spans="1:4" ht="12.75">
      <c r="A32">
        <v>1988</v>
      </c>
      <c r="B32">
        <v>1.8</v>
      </c>
      <c r="C32" s="86">
        <v>2.6725468715660337</v>
      </c>
      <c r="D32" s="86">
        <v>2.6076924643205874</v>
      </c>
    </row>
    <row r="33" spans="1:4" ht="12.75">
      <c r="A33">
        <v>1989</v>
      </c>
      <c r="B33">
        <v>2.3</v>
      </c>
      <c r="C33" s="86">
        <v>3.158954925906879</v>
      </c>
      <c r="D33" s="86">
        <v>2.867110093302372</v>
      </c>
    </row>
    <row r="34" spans="1:4" ht="12.75">
      <c r="A34">
        <v>1990</v>
      </c>
      <c r="B34">
        <v>2.6</v>
      </c>
      <c r="C34" s="86">
        <v>3.4507997585113865</v>
      </c>
      <c r="D34" s="86">
        <v>3.094100518661433</v>
      </c>
    </row>
    <row r="35" spans="1:4" ht="12.75">
      <c r="A35">
        <v>1991</v>
      </c>
      <c r="B35">
        <v>2.44</v>
      </c>
      <c r="C35" s="86">
        <v>3.2951491811223157</v>
      </c>
      <c r="D35" s="86">
        <v>3.3016346218468606</v>
      </c>
    </row>
    <row r="36" spans="1:4" ht="12.75">
      <c r="A36">
        <v>1992</v>
      </c>
      <c r="B36">
        <v>2.39</v>
      </c>
      <c r="C36" s="86">
        <v>3.246508375688231</v>
      </c>
      <c r="D36" s="86">
        <v>3.3308191051073113</v>
      </c>
    </row>
    <row r="37" spans="1:4" ht="12.75">
      <c r="A37">
        <v>1993</v>
      </c>
      <c r="B37">
        <v>3.2</v>
      </c>
      <c r="C37" s="86">
        <v>4.034489423720401</v>
      </c>
      <c r="D37" s="86">
        <v>3.525382326843649</v>
      </c>
    </row>
    <row r="38" spans="1:4" ht="12.75">
      <c r="A38">
        <v>1994</v>
      </c>
      <c r="B38">
        <v>3.9</v>
      </c>
      <c r="C38" s="86">
        <v>4.715460699797584</v>
      </c>
      <c r="D38" s="86">
        <v>3.9988194997354056</v>
      </c>
    </row>
    <row r="39" spans="1:4" ht="12.75">
      <c r="A39">
        <v>1995</v>
      </c>
      <c r="B39">
        <v>4.1</v>
      </c>
      <c r="C39" s="86">
        <v>5.01738733312178</v>
      </c>
      <c r="D39" s="86">
        <v>4.589112485546588</v>
      </c>
    </row>
    <row r="40" spans="1:4" ht="12.75">
      <c r="A40">
        <v>1996</v>
      </c>
      <c r="B40">
        <v>4.7</v>
      </c>
      <c r="C40" s="86">
        <v>5.644299316256427</v>
      </c>
      <c r="D40" s="86">
        <v>5.125715783058596</v>
      </c>
    </row>
    <row r="41" spans="1:4" ht="12.75">
      <c r="A41">
        <v>1997</v>
      </c>
      <c r="B41">
        <v>4.3</v>
      </c>
      <c r="C41" s="86">
        <v>5.244506701634106</v>
      </c>
      <c r="D41" s="86">
        <v>5.302064450337437</v>
      </c>
    </row>
    <row r="42" spans="1:4" ht="12.75">
      <c r="A42">
        <v>1998</v>
      </c>
      <c r="B42">
        <v>4.7</v>
      </c>
      <c r="C42" s="86">
        <v>5.644299316256427</v>
      </c>
      <c r="D42" s="86">
        <v>5.51103511138232</v>
      </c>
    </row>
    <row r="43" spans="1:4" ht="12.75">
      <c r="A43">
        <v>1999</v>
      </c>
      <c r="B43">
        <v>4.7</v>
      </c>
      <c r="C43" s="86">
        <v>5.644299316256427</v>
      </c>
      <c r="D43" s="86">
        <v>5.51103511138232</v>
      </c>
    </row>
    <row r="44" spans="1:4" ht="12.75">
      <c r="A44">
        <v>2000</v>
      </c>
      <c r="B44">
        <v>5.2</v>
      </c>
      <c r="C44" s="86">
        <v>6.144040084534327</v>
      </c>
      <c r="D44" s="86">
        <v>5.81087957234906</v>
      </c>
    </row>
    <row r="45" spans="1:4" ht="12.75">
      <c r="A45">
        <v>2001</v>
      </c>
      <c r="B45">
        <v>5.6</v>
      </c>
      <c r="C45" s="86">
        <v>6.5438326991566464</v>
      </c>
      <c r="D45" s="86">
        <v>6.1107240333158</v>
      </c>
    </row>
    <row r="46" spans="1:4" ht="12.75">
      <c r="A46">
        <v>2002</v>
      </c>
      <c r="B46">
        <v>5.7</v>
      </c>
      <c r="C46" s="86">
        <v>6.643780852812227</v>
      </c>
      <c r="D46" s="86">
        <v>6.443884545501067</v>
      </c>
    </row>
    <row r="47" spans="1:4" ht="12.75">
      <c r="A47">
        <v>2003</v>
      </c>
      <c r="B47">
        <v>6.3</v>
      </c>
      <c r="C47" s="86">
        <v>7.243469774745706</v>
      </c>
      <c r="D47" s="86">
        <v>6.81036110890486</v>
      </c>
    </row>
    <row r="48" spans="1:4" ht="12.75">
      <c r="A48">
        <v>2004</v>
      </c>
      <c r="B48">
        <v>5.7</v>
      </c>
      <c r="C48" s="86">
        <v>6.643780852812227</v>
      </c>
      <c r="D48" s="86">
        <v>6.843677160123387</v>
      </c>
    </row>
    <row r="49" spans="1:4" ht="12.75">
      <c r="A49">
        <v>2005</v>
      </c>
      <c r="B49">
        <v>6.4</v>
      </c>
      <c r="C49" s="86">
        <v>7.343417928401286</v>
      </c>
      <c r="D49" s="86">
        <v>7.076889518653073</v>
      </c>
    </row>
    <row r="50" spans="1:4" ht="12.75">
      <c r="A50">
        <v>2006</v>
      </c>
      <c r="B50">
        <v>6.2</v>
      </c>
      <c r="C50" s="86">
        <v>7.143521621090127</v>
      </c>
      <c r="D50" s="86">
        <v>7.043573467434546</v>
      </c>
    </row>
    <row r="51" spans="1:4" ht="12.75">
      <c r="A51">
        <v>2007</v>
      </c>
      <c r="B51">
        <v>6.3</v>
      </c>
      <c r="C51" s="86">
        <v>7.243469774745706</v>
      </c>
      <c r="D51" s="86">
        <v>7.243469774745706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zonneke</dc:creator>
  <cp:keywords/>
  <dc:description/>
  <cp:lastModifiedBy>Schellenberger Andreas</cp:lastModifiedBy>
  <dcterms:created xsi:type="dcterms:W3CDTF">2008-11-22T20:42:29Z</dcterms:created>
  <dcterms:modified xsi:type="dcterms:W3CDTF">2009-04-21T08:15:08Z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COO.2002.100.7.3029138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