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7955" windowHeight="11805" tabRatio="869" activeTab="0"/>
  </bookViews>
  <sheets>
    <sheet name="Rohdaten" sheetId="1" r:id="rId1"/>
    <sheet name="Verbrennung-Ablagerung" sheetId="2" r:id="rId2"/>
    <sheet name="Abfall nach Regionen" sheetId="3" r:id="rId3"/>
    <sheet name="Kapazitätsentwicklung" sheetId="4" r:id="rId4"/>
  </sheets>
  <definedNames>
    <definedName name="_xlnm.Print_Area" localSheetId="2">'Abfall nach Regionen'!$A$1:$O$46</definedName>
    <definedName name="_xlnm.Print_Area" localSheetId="3">'Kapazitätsentwicklung'!$A$2:$X$40</definedName>
    <definedName name="_xlnm.Print_Area" localSheetId="0">'Rohdaten'!$A$1:$O$52</definedName>
    <definedName name="_xlnm.Print_Area" localSheetId="1">'Verbrennung-Ablagerung'!$A$1:$J$28</definedName>
  </definedNames>
  <calcPr fullCalcOnLoad="1"/>
</workbook>
</file>

<file path=xl/comments1.xml><?xml version="1.0" encoding="utf-8"?>
<comments xmlns="http://schemas.openxmlformats.org/spreadsheetml/2006/main">
  <authors>
    <author>Kettler Rolf</author>
    <author>H?gi Michael</author>
  </authors>
  <commentList>
    <comment ref="I25" authorId="0">
      <text>
        <r>
          <rPr>
            <sz val="8"/>
            <rFont val="Tahoma"/>
            <family val="0"/>
          </rPr>
          <t xml:space="preserve">davon Ballen-Zwischenlager: 8258
</t>
        </r>
      </text>
    </comment>
    <comment ref="J105" authorId="1">
      <text>
        <r>
          <rPr>
            <b/>
            <sz val="8"/>
            <rFont val="Tahoma"/>
            <family val="0"/>
          </rPr>
          <t>Hügi Michael:</t>
        </r>
        <r>
          <rPr>
            <sz val="8"/>
            <rFont val="Tahoma"/>
            <family val="0"/>
          </rPr>
          <t xml:space="preserve">
Schätzwert</t>
        </r>
      </text>
    </comment>
    <comment ref="H3" authorId="0">
      <text>
        <r>
          <rPr>
            <sz val="8"/>
            <rFont val="Tahoma"/>
            <family val="0"/>
          </rPr>
          <t>inkl. Zwischenlager</t>
        </r>
      </text>
    </comment>
    <comment ref="I3" authorId="0">
      <text>
        <r>
          <rPr>
            <sz val="8"/>
            <rFont val="Tahoma"/>
            <family val="0"/>
          </rPr>
          <t>inkl. Zwischenlager</t>
        </r>
      </text>
    </comment>
    <comment ref="J3" authorId="0">
      <text>
        <r>
          <rPr>
            <sz val="8"/>
            <rFont val="Tahoma"/>
            <family val="0"/>
          </rPr>
          <t>inkl. Zwischenlager</t>
        </r>
      </text>
    </comment>
    <comment ref="H6" authorId="0">
      <text>
        <r>
          <rPr>
            <sz val="8"/>
            <rFont val="Tahoma"/>
            <family val="2"/>
          </rPr>
          <t>inkl. Zwischenlager</t>
        </r>
      </text>
    </comment>
    <comment ref="I6" authorId="0">
      <text>
        <r>
          <rPr>
            <sz val="8"/>
            <rFont val="Tahoma"/>
            <family val="0"/>
          </rPr>
          <t>inkl. Zwischenlager</t>
        </r>
      </text>
    </comment>
    <comment ref="J6" authorId="0">
      <text>
        <r>
          <rPr>
            <sz val="8"/>
            <rFont val="Tahoma"/>
            <family val="0"/>
          </rPr>
          <t>inkl. Zwischenlager</t>
        </r>
      </text>
    </comment>
    <comment ref="K32" authorId="1">
      <text>
        <r>
          <rPr>
            <sz val="8"/>
            <rFont val="Tahoma"/>
            <family val="2"/>
          </rPr>
          <t>inkl. 2598 t Bunker und Zwischenlager</t>
        </r>
        <r>
          <rPr>
            <sz val="8"/>
            <rFont val="Tahoma"/>
            <family val="0"/>
          </rPr>
          <t xml:space="preserve">
</t>
        </r>
      </text>
    </comment>
    <comment ref="K33" authorId="1">
      <text>
        <r>
          <rPr>
            <sz val="8"/>
            <rFont val="Tahoma"/>
            <family val="2"/>
          </rPr>
          <t xml:space="preserve">inkl. 2733 t Bunker </t>
        </r>
      </text>
    </comment>
    <comment ref="K16" authorId="1">
      <text>
        <r>
          <rPr>
            <sz val="8"/>
            <rFont val="Tahoma"/>
            <family val="2"/>
          </rPr>
          <t>inkl. 4424 t Bunker und Zwischenlager</t>
        </r>
      </text>
    </comment>
    <comment ref="K92" authorId="1">
      <text>
        <r>
          <rPr>
            <sz val="8"/>
            <rFont val="Tahoma"/>
            <family val="2"/>
          </rPr>
          <t>3333 t KVA Genf nach CELTO und VALORSA</t>
        </r>
      </text>
    </comment>
    <comment ref="K40" authorId="1">
      <text>
        <r>
          <rPr>
            <sz val="8"/>
            <rFont val="Tahoma"/>
            <family val="2"/>
          </rPr>
          <t>inkl. 40 t Bunker</t>
        </r>
      </text>
    </comment>
    <comment ref="K25" authorId="1">
      <text>
        <r>
          <rPr>
            <sz val="8"/>
            <rFont val="Tahoma"/>
            <family val="2"/>
          </rPr>
          <t>inkl. 5042 t Bunker und Zwischenlager</t>
        </r>
      </text>
    </comment>
    <comment ref="L141" authorId="1">
      <text>
        <r>
          <rPr>
            <sz val="8"/>
            <rFont val="Tahoma"/>
            <family val="0"/>
          </rPr>
          <t xml:space="preserve">technische Kapazität gemäss Formel AGr Reservekapazität
</t>
        </r>
      </text>
    </comment>
    <comment ref="M15" authorId="1">
      <text>
        <r>
          <rPr>
            <sz val="8"/>
            <rFont val="Tahoma"/>
            <family val="2"/>
          </rPr>
          <t>verbrannte Abfälle inkl. Zwischenlager (Ballen, Bunker)</t>
        </r>
      </text>
    </comment>
    <comment ref="M92" authorId="1">
      <text>
        <r>
          <rPr>
            <sz val="8"/>
            <rFont val="Tahoma"/>
            <family val="2"/>
          </rPr>
          <t xml:space="preserve">Bern: 300 t
Biel: -190 t
Buchs AG: 423 t
Buchs SG: 3'500 t
Gamsen: 2526 t
Hagenholz: 1340 t
Josefstr. 699 t
Hinwil: 895 t
Dietikon: 500 t
Luzern: 1104 t
Niederurnen: 1192 t
Oftringen: 3471 t
St. Gallen: 2115 t
Thun: 1515 t
Turgi: 107 t
Winterthur: 200 t
Zuchwil: 196 t
La Chaux-de-Fonds: 69 t
Colombier: 3611 t
Monthey: 700 t
Posieux: 3703 t
Sion: 2140 t
Tridel: 1661 t
</t>
        </r>
      </text>
    </comment>
    <comment ref="N15" authorId="1">
      <text>
        <r>
          <rPr>
            <sz val="8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N72" authorId="1">
      <text>
        <r>
          <rPr>
            <b/>
            <sz val="8"/>
            <rFont val="Tahoma"/>
            <family val="0"/>
          </rPr>
          <t>Klärschlamm</t>
        </r>
      </text>
    </comment>
    <comment ref="O15" authorId="1">
      <text>
        <r>
          <rPr>
            <sz val="8"/>
            <rFont val="Tahoma"/>
            <family val="2"/>
          </rPr>
          <t>Entsorgte Menge:
verbrannte Menge plus Zwischenlager. Entnahmen aus Zwilag: subtrahiert von der verbrannten Menge, da im Vorjahr verrechnet</t>
        </r>
      </text>
    </comment>
    <comment ref="O72" authorId="1">
      <text>
        <r>
          <rPr>
            <sz val="8"/>
            <rFont val="Tahoma"/>
            <family val="2"/>
          </rPr>
          <t>Klärschlamm</t>
        </r>
      </text>
    </comment>
    <comment ref="O77" authorId="1">
      <text>
        <r>
          <rPr>
            <sz val="8"/>
            <rFont val="Tahoma"/>
            <family val="2"/>
          </rPr>
          <t>330 t Klärschlamm
2 t Kehricht</t>
        </r>
      </text>
    </comment>
    <comment ref="O73" authorId="1">
      <text>
        <r>
          <rPr>
            <sz val="8"/>
            <rFont val="Tahoma"/>
            <family val="2"/>
          </rPr>
          <t>organische Materialien, Sperrgut, Altreifen</t>
        </r>
      </text>
    </comment>
    <comment ref="O82" authorId="1">
      <text>
        <r>
          <rPr>
            <sz val="8"/>
            <rFont val="Tahoma"/>
            <family val="2"/>
          </rPr>
          <t>brennbare Bauabfälle</t>
        </r>
      </text>
    </comment>
    <comment ref="O22" authorId="1">
      <text>
        <r>
          <rPr>
            <sz val="8"/>
            <rFont val="Tahoma"/>
            <family val="2"/>
          </rPr>
          <t>mündl. Mitteilung Hr. Ruppen</t>
        </r>
      </text>
    </comment>
  </commentList>
</comments>
</file>

<file path=xl/comments3.xml><?xml version="1.0" encoding="utf-8"?>
<comments xmlns="http://schemas.openxmlformats.org/spreadsheetml/2006/main">
  <authors>
    <author>Kettler Rolf</author>
    <author>H?gi Michael</author>
  </authors>
  <commentList>
    <comment ref="E25" authorId="0">
      <text>
        <r>
          <rPr>
            <sz val="8"/>
            <rFont val="Tahoma"/>
            <family val="0"/>
          </rPr>
          <t>12kt AG
1kt BE
3kt BS</t>
        </r>
      </text>
    </comment>
    <comment ref="E6" authorId="0">
      <text>
        <r>
          <rPr>
            <sz val="8"/>
            <rFont val="Tahoma"/>
            <family val="0"/>
          </rPr>
          <t xml:space="preserve">4kt BE
</t>
        </r>
      </text>
    </comment>
    <comment ref="E15" authorId="0">
      <text>
        <r>
          <rPr>
            <sz val="8"/>
            <rFont val="Tahoma"/>
            <family val="0"/>
          </rPr>
          <t>43kt FR
1kt NE
16kt VD</t>
        </r>
      </text>
    </comment>
    <comment ref="E24" authorId="0">
      <text>
        <r>
          <rPr>
            <sz val="8"/>
            <rFont val="Tahoma"/>
            <family val="0"/>
          </rPr>
          <t xml:space="preserve">7.4kt FR
</t>
        </r>
      </text>
    </comment>
    <comment ref="E16" authorId="0">
      <text>
        <r>
          <rPr>
            <sz val="8"/>
            <rFont val="Tahoma"/>
            <family val="0"/>
          </rPr>
          <t xml:space="preserve">5kt SZ
0.5kt UR
</t>
        </r>
      </text>
    </comment>
    <comment ref="E7" authorId="0">
      <text>
        <r>
          <rPr>
            <sz val="8"/>
            <rFont val="Tahoma"/>
            <family val="0"/>
          </rPr>
          <t xml:space="preserve">3.3kt SZ
</t>
        </r>
      </text>
    </comment>
    <comment ref="G25" authorId="0">
      <text>
        <r>
          <rPr>
            <sz val="8"/>
            <rFont val="Tahoma"/>
            <family val="0"/>
          </rPr>
          <t xml:space="preserve">33kt AG
30kt BE
6.5kt BS
</t>
        </r>
      </text>
    </comment>
    <comment ref="G15" authorId="0">
      <text>
        <r>
          <rPr>
            <sz val="8"/>
            <rFont val="Tahoma"/>
            <family val="0"/>
          </rPr>
          <t>24kt FR
1.5 NE
35.5kt VD</t>
        </r>
      </text>
    </comment>
    <comment ref="G6" authorId="0">
      <text>
        <r>
          <rPr>
            <sz val="8"/>
            <rFont val="Tahoma"/>
            <family val="0"/>
          </rPr>
          <t xml:space="preserve">9.5 kt BE
</t>
        </r>
      </text>
    </comment>
    <comment ref="G24" authorId="0">
      <text>
        <r>
          <rPr>
            <sz val="8"/>
            <rFont val="Tahoma"/>
            <family val="0"/>
          </rPr>
          <t>16.7kt FR
1.3kt GE
6.8kt NE
4.1kt VD</t>
        </r>
      </text>
    </comment>
    <comment ref="G16" authorId="0">
      <text>
        <r>
          <rPr>
            <sz val="8"/>
            <rFont val="Tahoma"/>
            <family val="0"/>
          </rPr>
          <t xml:space="preserve">0.7kt UR
</t>
        </r>
      </text>
    </comment>
    <comment ref="H41" authorId="0">
      <text>
        <r>
          <rPr>
            <sz val="8"/>
            <rFont val="Tahoma"/>
            <family val="0"/>
          </rPr>
          <t>8778 Buchs AG
95 Weinfelden
8825 Turgi
14125 Basel
13004 ERZ</t>
        </r>
      </text>
    </comment>
    <comment ref="H15" authorId="0">
      <text>
        <r>
          <rPr>
            <sz val="8"/>
            <rFont val="Tahoma"/>
            <family val="0"/>
          </rPr>
          <t>20000 VD (via Teuftal)
16000 FR (via Teuftal)
3200 t FR
218 FR
216 VD
250 VD</t>
        </r>
      </text>
    </comment>
    <comment ref="H14" authorId="0">
      <text>
        <r>
          <rPr>
            <sz val="8"/>
            <rFont val="Tahoma"/>
            <family val="0"/>
          </rPr>
          <t>8778 D
8825 D
14125 D</t>
        </r>
      </text>
    </comment>
    <comment ref="H24" authorId="0">
      <text>
        <r>
          <rPr>
            <sz val="8"/>
            <rFont val="Tahoma"/>
            <family val="0"/>
          </rPr>
          <t>1710 VD
9563 JU
2054 VD
4872 FR
4000 VD
2880 VD (via Celtor)
10000 FR</t>
        </r>
      </text>
    </comment>
    <comment ref="H25" authorId="0">
      <text>
        <r>
          <rPr>
            <sz val="8"/>
            <rFont val="Tahoma"/>
            <family val="0"/>
          </rPr>
          <t>7146 BE
19637 BE
6322 AG
30000 AG</t>
        </r>
      </text>
    </comment>
    <comment ref="H23" authorId="0">
      <text>
        <r>
          <rPr>
            <sz val="8"/>
            <rFont val="Tahoma"/>
            <family val="0"/>
          </rPr>
          <t>95 D
13004 D</t>
        </r>
      </text>
    </comment>
    <comment ref="H26" authorId="0">
      <text>
        <r>
          <rPr>
            <sz val="8"/>
            <rFont val="Tahoma"/>
            <family val="0"/>
          </rPr>
          <t>2251 TI
25312 TI
3795 TI
18026 TI
13000 TI</t>
        </r>
      </text>
    </comment>
    <comment ref="H5" authorId="0">
      <text>
        <r>
          <rPr>
            <sz val="8"/>
            <rFont val="Tahoma"/>
            <family val="0"/>
          </rPr>
          <t>7000 F
1470 F</t>
        </r>
      </text>
    </comment>
    <comment ref="H42" authorId="0">
      <text>
        <r>
          <rPr>
            <sz val="8"/>
            <rFont val="Tahoma"/>
            <family val="0"/>
          </rPr>
          <t>7000 GE
1470 Monthey</t>
        </r>
      </text>
    </comment>
    <comment ref="I26" authorId="0">
      <text>
        <r>
          <rPr>
            <sz val="8"/>
            <rFont val="Tahoma"/>
            <family val="0"/>
          </rPr>
          <t xml:space="preserve">Angaben Kt. TI
</t>
        </r>
      </text>
    </comment>
    <comment ref="I41" authorId="0">
      <text>
        <r>
          <rPr>
            <sz val="8"/>
            <rFont val="Tahoma"/>
            <family val="0"/>
          </rPr>
          <t xml:space="preserve">8433 Buchs AG
8352 Turgi
12114 Basel
156 Weinfelden
9634 ZH
</t>
        </r>
      </text>
    </comment>
    <comment ref="I42" authorId="0">
      <text>
        <r>
          <rPr>
            <sz val="8"/>
            <rFont val="Tahoma"/>
            <family val="2"/>
          </rPr>
          <t>2094 Basel
7324 Genf
1380 Monthey</t>
        </r>
      </text>
    </comment>
    <comment ref="I5" authorId="0">
      <text>
        <r>
          <rPr>
            <sz val="8"/>
            <rFont val="Tahoma"/>
            <family val="0"/>
          </rPr>
          <t xml:space="preserve">7324 Genf
1380 Monthey
</t>
        </r>
      </text>
    </comment>
    <comment ref="I14" authorId="0">
      <text>
        <r>
          <rPr>
            <sz val="8"/>
            <rFont val="Tahoma"/>
            <family val="0"/>
          </rPr>
          <t xml:space="preserve">14208 Basel
8433 Buchs AG
8352 Turgi
</t>
        </r>
      </text>
    </comment>
    <comment ref="I23" authorId="0">
      <text>
        <r>
          <rPr>
            <sz val="8"/>
            <rFont val="Tahoma"/>
            <family val="0"/>
          </rPr>
          <t xml:space="preserve">ca 10000 ZH
156 Weinfelden
</t>
        </r>
      </text>
    </comment>
    <comment ref="I6" authorId="0">
      <text>
        <r>
          <rPr>
            <sz val="8"/>
            <rFont val="Tahoma"/>
            <family val="0"/>
          </rPr>
          <t xml:space="preserve">11695 BE - ChxdF
42 BE - Fr
1365 BE - Saiod
</t>
        </r>
      </text>
    </comment>
    <comment ref="I15" authorId="0">
      <text>
        <r>
          <rPr>
            <sz val="8"/>
            <rFont val="Tahoma"/>
            <family val="0"/>
          </rPr>
          <t xml:space="preserve">56 FR
</t>
        </r>
      </text>
    </comment>
    <comment ref="I16" authorId="0">
      <text>
        <r>
          <rPr>
            <sz val="8"/>
            <rFont val="Tahoma"/>
            <family val="0"/>
          </rPr>
          <t xml:space="preserve">500 UR
</t>
        </r>
      </text>
    </comment>
    <comment ref="H16" authorId="0">
      <text>
        <r>
          <rPr>
            <sz val="8"/>
            <rFont val="Tahoma"/>
            <family val="0"/>
          </rPr>
          <t xml:space="preserve">500 UR
</t>
        </r>
      </text>
    </comment>
    <comment ref="I24" authorId="0">
      <text>
        <r>
          <rPr>
            <sz val="8"/>
            <rFont val="Tahoma"/>
            <family val="0"/>
          </rPr>
          <t xml:space="preserve">1719 VD
9604 JU
7750 VD
</t>
        </r>
      </text>
    </comment>
    <comment ref="I25" authorId="0">
      <text>
        <r>
          <rPr>
            <sz val="8"/>
            <rFont val="Tahoma"/>
            <family val="0"/>
          </rPr>
          <t xml:space="preserve">2009 BE - Bazenh.
11682 BE - Weinf.
12000 BE - W'thur
4500 BE - J.str.
</t>
        </r>
      </text>
    </comment>
    <comment ref="J5" authorId="1">
      <text>
        <r>
          <rPr>
            <sz val="8"/>
            <rFont val="Tahoma"/>
            <family val="0"/>
          </rPr>
          <t>Genf: 7589
Monthey: 1404</t>
        </r>
      </text>
    </comment>
    <comment ref="J14" authorId="1">
      <text>
        <r>
          <rPr>
            <sz val="8"/>
            <rFont val="Tahoma"/>
            <family val="2"/>
          </rPr>
          <t xml:space="preserve">Basel: 15247
Buchs: 13765
Turgi: 8505
</t>
        </r>
      </text>
    </comment>
    <comment ref="J23" authorId="1">
      <text>
        <r>
          <rPr>
            <sz val="8"/>
            <rFont val="Tahoma"/>
            <family val="2"/>
          </rPr>
          <t>Zürich: 4461 (D)
Weinfelden: 205 (D)
                    1534 (A)
Buchs SG:    8000 (A)</t>
        </r>
      </text>
    </comment>
    <comment ref="J41" authorId="1">
      <text>
        <r>
          <rPr>
            <sz val="8"/>
            <rFont val="Tahoma"/>
            <family val="2"/>
          </rPr>
          <t>Basel: 15247
Buchs: 13765
Turgi: 8505
Weinfelden: 205
Zürich: 4461</t>
        </r>
      </text>
    </comment>
    <comment ref="J42" authorId="1">
      <text>
        <r>
          <rPr>
            <sz val="8"/>
            <rFont val="Tahoma"/>
            <family val="2"/>
          </rPr>
          <t>Genf: 7589
Monthey: 1404</t>
        </r>
      </text>
    </comment>
    <comment ref="J44" authorId="1">
      <text>
        <r>
          <rPr>
            <sz val="8"/>
            <rFont val="Tahoma"/>
            <family val="2"/>
          </rPr>
          <t>Weinfelden: 1534
Buchs SG: 8000</t>
        </r>
      </text>
    </comment>
    <comment ref="J6" authorId="0">
      <text>
        <r>
          <rPr>
            <sz val="8"/>
            <rFont val="Tahoma"/>
            <family val="0"/>
          </rPr>
          <t xml:space="preserve">Biel 748
La Chx-d-F 11425
</t>
        </r>
      </text>
    </comment>
    <comment ref="J26" authorId="0">
      <text>
        <r>
          <rPr>
            <sz val="8"/>
            <rFont val="Tahoma"/>
            <family val="0"/>
          </rPr>
          <t>Weinfelden/ZAB 40590
Winterthur 27065
Dietikon 5479
ERZ 7752
Horgen 4353
Privattransporte in Ost-CH 2572</t>
        </r>
      </text>
    </comment>
    <comment ref="J24" authorId="0">
      <text>
        <r>
          <rPr>
            <sz val="8"/>
            <rFont val="Tahoma"/>
            <family val="2"/>
          </rPr>
          <t>VD 1982 (Bazenheid)</t>
        </r>
        <r>
          <rPr>
            <sz val="8"/>
            <rFont val="Tahoma"/>
            <family val="0"/>
          </rPr>
          <t xml:space="preserve">
VD 7240 (Weinfelden)
JU 10160 (Weinfelden)</t>
        </r>
      </text>
    </comment>
    <comment ref="J25" authorId="0">
      <text>
        <r>
          <rPr>
            <sz val="8"/>
            <rFont val="Tahoma"/>
            <family val="0"/>
          </rPr>
          <t>BE 12501 (Weinfelden)
BS 55 (Weinfelden)
1546 (Dietikon)
BE 12315 (Winterthur)
LU 379 (Winterthur)</t>
        </r>
      </text>
    </comment>
    <comment ref="H13" authorId="0">
      <text>
        <r>
          <rPr>
            <sz val="8"/>
            <rFont val="Tahoma"/>
            <family val="0"/>
          </rPr>
          <t>inkl. Zwischenlager</t>
        </r>
      </text>
    </comment>
    <comment ref="I13" authorId="0">
      <text>
        <r>
          <rPr>
            <sz val="8"/>
            <rFont val="Tahoma"/>
            <family val="0"/>
          </rPr>
          <t>inkl. Zwischenlager</t>
        </r>
      </text>
    </comment>
    <comment ref="J13" authorId="0">
      <text>
        <r>
          <rPr>
            <sz val="8"/>
            <rFont val="Tahoma"/>
            <family val="0"/>
          </rPr>
          <t>inkl. Zwischenlager</t>
        </r>
      </text>
    </comment>
    <comment ref="K5" authorId="1">
      <text>
        <r>
          <rPr>
            <sz val="8"/>
            <rFont val="Tahoma"/>
            <family val="0"/>
          </rPr>
          <t xml:space="preserve">Genf: 6804 (F)
Genf: 61 (I)
Monthey: 1361 (F)
</t>
        </r>
      </text>
    </comment>
    <comment ref="K6" authorId="1">
      <text>
        <r>
          <rPr>
            <sz val="8"/>
            <rFont val="Tahoma"/>
            <family val="2"/>
          </rPr>
          <t>Posieux: 38 (BE)
CRIDOR: 11266 (BE)</t>
        </r>
      </text>
    </comment>
    <comment ref="K14" authorId="1">
      <text>
        <r>
          <rPr>
            <sz val="8"/>
            <rFont val="Tahoma"/>
            <family val="2"/>
          </rPr>
          <t>Buchs AG: 8096 (DE)
Turgi: 9535 (DE)
Basel: 20086 (DE)
Basel: 1033 (F)</t>
        </r>
      </text>
    </comment>
    <comment ref="K15" authorId="1">
      <text>
        <r>
          <rPr>
            <sz val="8"/>
            <rFont val="Tahoma"/>
            <family val="2"/>
          </rPr>
          <t>Oftringen. 726 (KS aus Romandie)
Bern: 38 (FR)
Thun: 49 (FR)</t>
        </r>
      </text>
    </comment>
    <comment ref="K23" authorId="1">
      <text>
        <r>
          <rPr>
            <sz val="8"/>
            <rFont val="Tahoma"/>
            <family val="2"/>
          </rPr>
          <t>Bazenheid: 1112 (A)
Buchs SG: 17500 (A)
Weinfelden: 7020 (A)
Weinfelden: 215 (D)
Josefstr.: 1496 (D)
Hagenholz: 6281 (D)</t>
        </r>
      </text>
    </comment>
    <comment ref="K26" authorId="1">
      <text>
        <r>
          <rPr>
            <sz val="8"/>
            <rFont val="Tahoma"/>
            <family val="2"/>
          </rPr>
          <t>Bazenheid: 5432 (TI)
Buchs SG: 1000 (TI)
Weinfelden: 40472 (TI)
Josefstr.: 7095 (TI)
Winterthur: 43'524 (TI &amp; ZG!)
Dietikon: 14342 (TI &amp; AG!)</t>
        </r>
      </text>
    </comment>
    <comment ref="K24" authorId="1">
      <text>
        <r>
          <rPr>
            <sz val="8"/>
            <rFont val="Tahoma"/>
            <family val="2"/>
          </rPr>
          <t>Bazenheid: 2077 (VD)
Weinfelden: 231 (VD)
Weinfelden: 5810 (JU)</t>
        </r>
      </text>
    </comment>
    <comment ref="K41" authorId="1">
      <text>
        <r>
          <rPr>
            <sz val="8"/>
            <rFont val="Tahoma"/>
            <family val="2"/>
          </rPr>
          <t>Buchs AG: 8096 (DE)
Turgi: 9535 (DE)
Basel: 20086 (DE)
Weinfelden: 215 (D)
Josefstr.: 1496 (D)
Hagenholz: 6281 (D)</t>
        </r>
      </text>
    </comment>
    <comment ref="K42" authorId="1">
      <text>
        <r>
          <rPr>
            <sz val="8"/>
            <rFont val="Tahoma"/>
            <family val="2"/>
          </rPr>
          <t xml:space="preserve">Genf: 6804 (F)
Monthey: 1361 (F)
Basel: 1033 (F)
</t>
        </r>
      </text>
    </comment>
    <comment ref="K43" authorId="1">
      <text>
        <r>
          <rPr>
            <sz val="8"/>
            <rFont val="Tahoma"/>
            <family val="2"/>
          </rPr>
          <t>Genf: 61 (I)</t>
        </r>
      </text>
    </comment>
    <comment ref="K44" authorId="1">
      <text>
        <r>
          <rPr>
            <sz val="8"/>
            <rFont val="Tahoma"/>
            <family val="2"/>
          </rPr>
          <t>Bazenheid: 1112 (A)
Buchs SG: 17500 (A)
Weinfelden: 7020 (A)</t>
        </r>
      </text>
    </comment>
    <comment ref="L5" authorId="1">
      <text>
        <r>
          <rPr>
            <sz val="8"/>
            <rFont val="Tahoma"/>
            <family val="2"/>
          </rPr>
          <t>Genf:  4913 t F
Monthey: 2500 F
Monthey 800 t (D)
Monthey 1500 t (I)</t>
        </r>
      </text>
    </comment>
    <comment ref="L14" authorId="1">
      <text>
        <r>
          <rPr>
            <sz val="8"/>
            <rFont val="Tahoma"/>
            <family val="2"/>
          </rPr>
          <t xml:space="preserve">Buchs AG: 10'413 t (DE)
Turgi: 18594 t (DE)
Basel: 37434 (DE)
Basel: 1039 (F)
</t>
        </r>
      </text>
    </comment>
    <comment ref="L23" authorId="1">
      <text>
        <r>
          <rPr>
            <sz val="8"/>
            <rFont val="Tahoma"/>
            <family val="2"/>
          </rPr>
          <t>Trimmis: 8172 t (DE)
Buchs SG: 5000 t (DE)
Buchs SG 30000 t (A)
Bazenheid: 23 t (DE)
Bazenheid: 218 t (A)
Weinfelden: 53261 t (DE)
Weinfelden: 3077 t (A)
Zürich I+II: 48475 t (DE)
Hinwil: 26317 t (DE)
Niederurnen: 8'250 t (I)</t>
        </r>
      </text>
    </comment>
    <comment ref="L6" authorId="1">
      <text>
        <r>
          <rPr>
            <sz val="8"/>
            <rFont val="Tahoma"/>
            <family val="2"/>
          </rPr>
          <t>Cridor: ca.9000 (BE)
Posieux: 1443 (BE)</t>
        </r>
      </text>
    </comment>
    <comment ref="L15" authorId="1">
      <text>
        <r>
          <rPr>
            <sz val="8"/>
            <rFont val="Tahoma"/>
            <family val="2"/>
          </rPr>
          <t xml:space="preserve">KVA Zuchwil: 5127 (VD)
KVA Zuchwil: 816 (FR)
KVA Bern: 54 (FR)
</t>
        </r>
      </text>
    </comment>
    <comment ref="L17" authorId="1">
      <text>
        <r>
          <rPr>
            <sz val="8"/>
            <rFont val="Tahoma"/>
            <family val="2"/>
          </rPr>
          <t>Zuchwil: 343 (TI)</t>
        </r>
      </text>
    </comment>
    <comment ref="L8" authorId="1">
      <text>
        <r>
          <t/>
        </r>
      </text>
    </comment>
    <comment ref="L26" authorId="1">
      <text>
        <r>
          <rPr>
            <sz val="8"/>
            <rFont val="Tahoma"/>
            <family val="2"/>
          </rPr>
          <t>Trimmis: 7337 t
Buchs SG: 20'000 t (=2/3 dekl. Menge) 
Bazenheid: 9709 t
Weinfelden: 47654 t
Zürich 1+2: 5278 t
Winterthur: 32859 t
Dietikon: 5479 t</t>
        </r>
      </text>
    </comment>
    <comment ref="L24" authorId="1">
      <text>
        <r>
          <rPr>
            <sz val="8"/>
            <rFont val="Tahoma"/>
            <family val="2"/>
          </rPr>
          <t xml:space="preserve">Bazenheid: 703 t (VD)
Weinfelden: 469 (VD)
Weinfelden: 6533 t (JU)
</t>
        </r>
      </text>
    </comment>
    <comment ref="L41" authorId="1">
      <text>
        <r>
          <rPr>
            <sz val="8"/>
            <rFont val="Tahoma"/>
            <family val="2"/>
          </rPr>
          <t>Posieux: 577
Monthey: 800
Buchs AG: 10413
Turgi: 18594
Basel: 37434
Trimmis: 8172
Buchs SG: 5000
Bazenheid: 23
Weinfelden: 53261
Zürich I+II: 48475
Hinwil: 26317</t>
        </r>
      </text>
    </comment>
    <comment ref="L42" authorId="1">
      <text>
        <r>
          <rPr>
            <sz val="8"/>
            <rFont val="Tahoma"/>
            <family val="2"/>
          </rPr>
          <t>Basel: 1039
Cheneviers: 4913
Monthey: 2500</t>
        </r>
      </text>
    </comment>
    <comment ref="L44" authorId="1">
      <text>
        <r>
          <rPr>
            <sz val="8"/>
            <rFont val="Tahoma"/>
            <family val="2"/>
          </rPr>
          <t>Buchs SG 30000 t (A)
Bazenheid: 218 t (A)
Weinfelden: 3077 t (A)</t>
        </r>
      </text>
    </comment>
    <comment ref="L43" authorId="1">
      <text>
        <r>
          <rPr>
            <sz val="8"/>
            <rFont val="Tahoma"/>
            <family val="2"/>
          </rPr>
          <t>Monthey: 1500
Niederurnen 8250</t>
        </r>
      </text>
    </comment>
    <comment ref="M5" authorId="1">
      <text>
        <r>
          <rPr>
            <sz val="8"/>
            <rFont val="Tahoma"/>
            <family val="2"/>
          </rPr>
          <t xml:space="preserve">Cridor: 121 t (D)
Genf : 21546 t (D)
Genf: 38179 t (F)
Monthey: 6393 t (F)
Monthey: 23291 t (D)
Monthey: 1631 t (I)
Tridel: 23780 (D) 
</t>
        </r>
      </text>
    </comment>
    <comment ref="M6" authorId="1">
      <text>
        <r>
          <rPr>
            <sz val="8"/>
            <rFont val="Tahoma"/>
            <family val="2"/>
          </rPr>
          <t>Cridor: 8034 t (BE)
Colombier: 2457 t (BE)
Monthey: 569 t (BE)
Monthey: 355 t (BS)
Monthey: 78 t (LU)
Posieux: 4018 t (BE)(KS)</t>
        </r>
      </text>
    </comment>
    <comment ref="M7" authorId="1">
      <text>
        <r>
          <rPr>
            <sz val="8"/>
            <rFont val="Tahoma"/>
            <family val="2"/>
          </rPr>
          <t>Colombier: 1 t (ZH)
Monthey: 7210 t (TG)
Monthey: 3 (ZH)
Monthey: 5 (SG)</t>
        </r>
      </text>
    </comment>
    <comment ref="M8" authorId="1">
      <text>
        <r>
          <rPr>
            <sz val="8"/>
            <rFont val="Tahoma"/>
            <family val="2"/>
          </rPr>
          <t>Colombier: 69 t
Tridel: 11179 t</t>
        </r>
      </text>
    </comment>
    <comment ref="M14" authorId="1">
      <text>
        <r>
          <rPr>
            <sz val="8"/>
            <rFont val="Tahoma"/>
            <family val="2"/>
          </rPr>
          <t>Basel: 46749 t (D)
Basel: 679 t (F)
Bern: 433 t (D)
Buchs AG: 13297 t (D)
Turgi: 28858 (D)</t>
        </r>
      </text>
    </comment>
    <comment ref="M15" authorId="1">
      <text>
        <r>
          <rPr>
            <sz val="8"/>
            <rFont val="Tahoma"/>
            <family val="2"/>
          </rPr>
          <t>Bern: 109 t (FR)
Thun: 2275 (FR (KS)
Zuchwil: 4145 (VD)
Zuchwil: 464 (FR)</t>
        </r>
      </text>
    </comment>
    <comment ref="M16" authorId="1">
      <text>
        <r>
          <rPr>
            <sz val="8"/>
            <rFont val="Tahoma"/>
            <family val="2"/>
          </rPr>
          <t>Thun: 1054 (UR)</t>
        </r>
      </text>
    </comment>
    <comment ref="M17" authorId="1">
      <text>
        <r>
          <rPr>
            <sz val="8"/>
            <rFont val="Tahoma"/>
            <family val="2"/>
          </rPr>
          <t xml:space="preserve">Thun: 8396 </t>
        </r>
      </text>
    </comment>
    <comment ref="M23" authorId="1">
      <text>
        <r>
          <rPr>
            <sz val="8"/>
            <rFont val="Tahoma"/>
            <family val="2"/>
          </rPr>
          <t>Trimmis: 12748 t (D)
Buchs SG: 42'000 t (A)
Hagenholz: 43278 t (D)
Josefstr.: 24606 t (D)
Hinwil: 30935 t (D)
Niederurnen: 840 t (I)
Niederurnen: 1720 t (A)
St. Gallen: 496 t (I)
Weinfelden: 55311  t (D)
Weinfelden: 499 t (A)</t>
        </r>
      </text>
    </comment>
    <comment ref="M26" authorId="1">
      <text>
        <r>
          <rPr>
            <sz val="8"/>
            <rFont val="Tahoma"/>
            <family val="2"/>
          </rPr>
          <t xml:space="preserve">Trimmis: 8439 t
Bazenheid: 9046 t
Josefstr.: 5950 t
Dietikon: 15676 t (+AG)
Winterthur:52951 (+ZG u. JU)
Weinfelden: 9420 t </t>
        </r>
      </text>
    </comment>
    <comment ref="M25" authorId="1">
      <text>
        <r>
          <rPr>
            <sz val="8"/>
            <rFont val="Tahoma"/>
            <family val="2"/>
          </rPr>
          <t>Bazenheid: 911 t (BL)
Horgen: 361 t (LU)
Horgen: 172 t (AG)</t>
        </r>
      </text>
    </comment>
    <comment ref="M24" authorId="1">
      <text>
        <r>
          <rPr>
            <sz val="8"/>
            <rFont val="Tahoma"/>
            <family val="2"/>
          </rPr>
          <t>Hagenholz: 802 t (JU)
Weinfelden: 347 t (JU)</t>
        </r>
      </text>
    </comment>
    <comment ref="M41" authorId="1">
      <text>
        <r>
          <rPr>
            <sz val="8"/>
            <rFont val="Tahoma"/>
            <family val="2"/>
          </rPr>
          <t xml:space="preserve">Cridor: 121 t
Genf: 21546 t
Monthey: 23291 t
Tridel: 23780 t
Basel: 46749 t
Bern: 433 t
Buchs AG: 13297 t
Turgi: 28858 t
Trimmis: 12748 t
Hagenholz: 43278 t
Josefstr. 24606 t
Hinwil: 30935 t
Weinfelden: 55311 t
</t>
        </r>
      </text>
    </comment>
    <comment ref="M42" authorId="1">
      <text>
        <r>
          <rPr>
            <sz val="8"/>
            <rFont val="Tahoma"/>
            <family val="2"/>
          </rPr>
          <t xml:space="preserve">Genf: 38179 t
Monthey: 6393 t
Basel: 679 t
</t>
        </r>
      </text>
    </comment>
    <comment ref="M43" authorId="1">
      <text>
        <r>
          <rPr>
            <sz val="8"/>
            <rFont val="Tahoma"/>
            <family val="2"/>
          </rPr>
          <t xml:space="preserve">Monthey: 1631 t
St. Gallen: 496 t
Niederurnen: 840 t 
</t>
        </r>
      </text>
    </comment>
    <comment ref="M44" authorId="1">
      <text>
        <r>
          <rPr>
            <sz val="8"/>
            <rFont val="Tahoma"/>
            <family val="2"/>
          </rPr>
          <t xml:space="preserve">Buchs SG: 42000 t
Weinfelden: 499 t
Niederurnen: 1720 t
</t>
        </r>
      </text>
    </comment>
    <comment ref="N5" authorId="1">
      <text>
        <r>
          <rPr>
            <sz val="8"/>
            <rFont val="Tahoma"/>
            <family val="0"/>
          </rPr>
          <t xml:space="preserve">Cridor: 
Genf : 19565 t (D)
Genf: 13657 t (F)
Monthey: 7983 t (F)
Monthey: 33371 t (D)
Monthey: 2340 t (I)
Tridel: 6978 (D) 
</t>
        </r>
      </text>
    </comment>
    <comment ref="N14" authorId="1">
      <text>
        <r>
          <rPr>
            <sz val="8"/>
            <rFont val="Tahoma"/>
            <family val="2"/>
          </rPr>
          <t>Basel: 45829 t (D)
Basel: 462 t (F)
Bern: 384 t (D)
Buchs AG: 10508 t (D)
Turgi: 28428 (D)</t>
        </r>
      </text>
    </comment>
    <comment ref="N23" authorId="1">
      <text>
        <r>
          <rPr>
            <sz val="8"/>
            <rFont val="Tahoma"/>
            <family val="2"/>
          </rPr>
          <t>Trimmis: 5779 t (D)
Buchs SG: 48000 t (A)
Hagenholz: 24790 t (D)
Josefstr.: 11151 t (D)
Hinwil: 24041 t (D)
Niederurnen: 10035 t (A)
Weinfelden: 48584  t (D)
Weinfelden: 1048 t (A)</t>
        </r>
      </text>
    </comment>
    <comment ref="N41" authorId="1">
      <text>
        <r>
          <rPr>
            <sz val="8"/>
            <rFont val="Tahoma"/>
            <family val="2"/>
          </rPr>
          <t xml:space="preserve">Cridor: 
Genf: 19565 t
Monthey: 33371 t
Tridel: 6978 t
Basel: 45829 t
Bern: 384 t
Buchs AG: 10508 t
Turgi: 28428 t
Trimmis: 5779 t
Hagenholz: 24790 t
Josefstr. 11151 t
Hinwil: 24041 t
Weinfelden: 48584 t
</t>
        </r>
      </text>
    </comment>
    <comment ref="N42" authorId="1">
      <text>
        <r>
          <rPr>
            <sz val="8"/>
            <rFont val="Tahoma"/>
            <family val="2"/>
          </rPr>
          <t>Genf: 13657 t
Monthey: 7983 t
Basel: 462 t</t>
        </r>
      </text>
    </comment>
    <comment ref="N43" authorId="1">
      <text>
        <r>
          <rPr>
            <sz val="8"/>
            <rFont val="Tahoma"/>
            <family val="2"/>
          </rPr>
          <t xml:space="preserve">Monthey: 2340 t
</t>
        </r>
      </text>
    </comment>
    <comment ref="N44" authorId="1">
      <text>
        <r>
          <rPr>
            <sz val="8"/>
            <rFont val="Tahoma"/>
            <family val="2"/>
          </rPr>
          <t>Buchs SG: 48000 t
Weinfelden: 1048 t
Niederurnen: 10035 t</t>
        </r>
      </text>
    </comment>
    <comment ref="N6" authorId="1">
      <text>
        <r>
          <rPr>
            <sz val="8"/>
            <rFont val="Tahoma"/>
            <family val="2"/>
          </rPr>
          <t>Posieux: 580 t (BE)
CRIDOR: 8165 (BE)
Satom: 978 (BE)
Satom: 1016 (LU)
Tridel: 62 (BE)
Tridel: 321 (LU)</t>
        </r>
      </text>
    </comment>
    <comment ref="N7" authorId="1">
      <text>
        <r>
          <rPr>
            <sz val="8"/>
            <rFont val="Tahoma"/>
            <family val="2"/>
          </rPr>
          <t xml:space="preserve">Satom: 2 (SG)
Satom: 5081 (TG)
</t>
        </r>
      </text>
    </comment>
    <comment ref="N8" authorId="1">
      <text>
        <r>
          <rPr>
            <sz val="8"/>
            <rFont val="Tahoma"/>
            <family val="2"/>
          </rPr>
          <t xml:space="preserve">Tridel: 16064 t
</t>
        </r>
      </text>
    </comment>
    <comment ref="N15" authorId="1">
      <text>
        <r>
          <rPr>
            <sz val="8"/>
            <rFont val="Tahoma"/>
            <family val="2"/>
          </rPr>
          <t xml:space="preserve">Bern: 138 t (FR)
Biel: 483 t (FR)
Zuchwil: 2915 t (VD)
Zuchwil: 1189 t (JU)
</t>
        </r>
      </text>
    </comment>
    <comment ref="N17" authorId="1">
      <text>
        <r>
          <rPr>
            <sz val="8"/>
            <rFont val="Tahoma"/>
            <family val="2"/>
          </rPr>
          <t xml:space="preserve">Zuchwil: 133 t
</t>
        </r>
      </text>
    </comment>
    <comment ref="N26" authorId="1">
      <text>
        <r>
          <rPr>
            <sz val="8"/>
            <rFont val="Tahoma"/>
            <family val="2"/>
          </rPr>
          <t>Bazenheid: 3982 t
Trimmis: 6152 t
Weinfelden: 20417 t
ZAV: ca. 84'000 t (Schätzung)</t>
        </r>
      </text>
    </comment>
    <comment ref="N24" authorId="1">
      <text>
        <r>
          <rPr>
            <sz val="8"/>
            <rFont val="Tahoma"/>
            <family val="2"/>
          </rPr>
          <t xml:space="preserve">Weinfelden: 1015 (JU)
</t>
        </r>
      </text>
    </comment>
    <comment ref="O5" authorId="1">
      <text>
        <r>
          <rPr>
            <sz val="8"/>
            <rFont val="Tahoma"/>
            <family val="2"/>
          </rPr>
          <t>Les Cheneviers: 16'599 (D)
Les Cheneviers: 1'546 (F)
Tridel: 8952 (D)
Tridel: 4'901 (I)
Monthey: 25523 (D)
Monthey: 5'066 (F)
Monthey: 1'857 (I)</t>
        </r>
      </text>
    </comment>
    <comment ref="O6" authorId="1">
      <text>
        <r>
          <rPr>
            <sz val="8"/>
            <rFont val="Tahoma"/>
            <family val="2"/>
          </rPr>
          <t xml:space="preserve">Fribourg: 34
CRIDOR: 8634
Colombier: 1404
Tridel: 1044
Monthey: 1298
</t>
        </r>
      </text>
    </comment>
    <comment ref="O7" authorId="1">
      <text>
        <r>
          <rPr>
            <sz val="8"/>
            <rFont val="Tahoma"/>
            <family val="2"/>
          </rPr>
          <t>Colombier: 2 SG, 1 SH, 1 ZH</t>
        </r>
      </text>
    </comment>
    <comment ref="O8" authorId="1">
      <text>
        <r>
          <rPr>
            <sz val="8"/>
            <rFont val="Tahoma"/>
            <family val="2"/>
          </rPr>
          <t>Colombier: 67
Tridel: 8916
Monthey: 6120</t>
        </r>
      </text>
    </comment>
    <comment ref="O16" authorId="1">
      <text>
        <r>
          <rPr>
            <sz val="8"/>
            <rFont val="Tahoma"/>
            <family val="2"/>
          </rPr>
          <t>Thun: 1521 (UR)</t>
        </r>
      </text>
    </comment>
    <comment ref="O15" authorId="1">
      <text>
        <r>
          <rPr>
            <sz val="8"/>
            <rFont val="Tahoma"/>
            <family val="2"/>
          </rPr>
          <t xml:space="preserve">Bern: 247 (FR)
Zuchwil: 5669 (VD)
Zuchwil: 1546 (JU)
Zuchwil: 307 (FR)
</t>
        </r>
      </text>
    </comment>
    <comment ref="O14" authorId="1">
      <text>
        <r>
          <rPr>
            <sz val="8"/>
            <rFont val="Tahoma"/>
            <family val="2"/>
          </rPr>
          <t>Buchs AG: 10115 (D)
Turgi: 24862 (D)
Basel: 43786 (D)
Basel: 369 (F)</t>
        </r>
        <r>
          <rPr>
            <b/>
            <sz val="8"/>
            <rFont val="Tahoma"/>
            <family val="0"/>
          </rPr>
          <t xml:space="preserve">
</t>
        </r>
      </text>
    </comment>
    <comment ref="O17" authorId="1">
      <text>
        <r>
          <rPr>
            <sz val="8"/>
            <rFont val="Tahoma"/>
            <family val="2"/>
          </rPr>
          <t>Thun: 9'052
Zuchwil: 441</t>
        </r>
      </text>
    </comment>
    <comment ref="O23" authorId="1">
      <text>
        <r>
          <rPr>
            <sz val="8"/>
            <rFont val="Tahoma"/>
            <family val="2"/>
          </rPr>
          <t>Niederurnen: 11'018 (A)
Trimmis: 6796 (D)
Trimmis: 15'324 (A)
Buchs (SG): 34'550 (A)
Weinfelden: 46'142 (D)
Weinfelden: (2'636 (A)
ZAV: 45'521 (D)</t>
        </r>
      </text>
    </comment>
    <comment ref="O24" authorId="1">
      <text>
        <r>
          <rPr>
            <sz val="8"/>
            <rFont val="Tahoma"/>
            <family val="2"/>
          </rPr>
          <t>Weinfelden: 1765 (JU)</t>
        </r>
      </text>
    </comment>
    <comment ref="O25" authorId="1">
      <text>
        <r>
          <rPr>
            <sz val="8"/>
            <rFont val="Tahoma"/>
            <family val="2"/>
          </rPr>
          <t>Weinfelden: 811 (BS)</t>
        </r>
      </text>
    </comment>
    <comment ref="O26" authorId="1">
      <text>
        <r>
          <rPr>
            <sz val="8"/>
            <rFont val="Tahoma"/>
            <family val="2"/>
          </rPr>
          <t>Buchs SG: 2340
Trimmis:  4085
Bazenheid: 6777
Weinfelden: 17255
ZAV et al. (geschätzt): 75000</t>
        </r>
      </text>
    </comment>
  </commentList>
</comments>
</file>

<file path=xl/comments4.xml><?xml version="1.0" encoding="utf-8"?>
<comments xmlns="http://schemas.openxmlformats.org/spreadsheetml/2006/main">
  <authors>
    <author>H?gi Michael</author>
  </authors>
  <commentList>
    <comment ref="G2" authorId="0">
      <text>
        <r>
          <rPr>
            <sz val="8"/>
            <rFont val="Tahoma"/>
            <family val="0"/>
          </rPr>
          <t xml:space="preserve">technische Kapazität gemäss Formel AGr Reservekapazität
</t>
        </r>
      </text>
    </comment>
  </commentList>
</comments>
</file>

<file path=xl/sharedStrings.xml><?xml version="1.0" encoding="utf-8"?>
<sst xmlns="http://schemas.openxmlformats.org/spreadsheetml/2006/main" count="501" uniqueCount="158">
  <si>
    <t>Kt</t>
  </si>
  <si>
    <t>Name</t>
  </si>
  <si>
    <t>AG</t>
  </si>
  <si>
    <t>Buchs (AG)</t>
  </si>
  <si>
    <t>Oftringen</t>
  </si>
  <si>
    <t>Turgi</t>
  </si>
  <si>
    <t>BE</t>
  </si>
  <si>
    <t>Bern</t>
  </si>
  <si>
    <t>Brügg (Biel)</t>
  </si>
  <si>
    <t>BS</t>
  </si>
  <si>
    <t>Basel</t>
  </si>
  <si>
    <t>GE</t>
  </si>
  <si>
    <t>Les Cheneviers</t>
  </si>
  <si>
    <t>GL</t>
  </si>
  <si>
    <t>Niederurnen</t>
  </si>
  <si>
    <t>GR</t>
  </si>
  <si>
    <t>Trimmis</t>
  </si>
  <si>
    <t>LU</t>
  </si>
  <si>
    <t>Luzern</t>
  </si>
  <si>
    <t>NE</t>
  </si>
  <si>
    <t>La Chaux-de-Fonds</t>
  </si>
  <si>
    <t>Colombier</t>
  </si>
  <si>
    <t>SG</t>
  </si>
  <si>
    <t>Buchs (SG)</t>
  </si>
  <si>
    <t>St. Gallen</t>
  </si>
  <si>
    <t>SO</t>
  </si>
  <si>
    <t>Zuchwil</t>
  </si>
  <si>
    <t>TG</t>
  </si>
  <si>
    <t>Weinfelden</t>
  </si>
  <si>
    <t>TI</t>
  </si>
  <si>
    <t>Riazzino</t>
  </si>
  <si>
    <t>VD</t>
  </si>
  <si>
    <t>Lausanne</t>
  </si>
  <si>
    <t>VS</t>
  </si>
  <si>
    <t>Gamsen</t>
  </si>
  <si>
    <t>Sion</t>
  </si>
  <si>
    <t>Zermatt</t>
  </si>
  <si>
    <t>Monthey</t>
  </si>
  <si>
    <t>ZH</t>
  </si>
  <si>
    <t xml:space="preserve">Zürich I + II </t>
  </si>
  <si>
    <t>Winterthur</t>
  </si>
  <si>
    <t>Horgen</t>
  </si>
  <si>
    <t>Hinwil</t>
  </si>
  <si>
    <t>Dietikon</t>
  </si>
  <si>
    <t>FR</t>
  </si>
  <si>
    <t>Posieux</t>
  </si>
  <si>
    <t>Seckenberg</t>
  </si>
  <si>
    <t>Deponie Teuftal AG</t>
  </si>
  <si>
    <t>Steinigand+Türliacher</t>
  </si>
  <si>
    <t>Gummersloch</t>
  </si>
  <si>
    <t>CELTOR SA</t>
  </si>
  <si>
    <t>Laufengraben</t>
  </si>
  <si>
    <t>BL</t>
  </si>
  <si>
    <t>Elbisgraben</t>
  </si>
  <si>
    <t>Hinterm Chestel</t>
  </si>
  <si>
    <t>Sorval SA</t>
  </si>
  <si>
    <t>Châtillon</t>
  </si>
  <si>
    <t>Plaun Grond</t>
  </si>
  <si>
    <t>Tec Bianch</t>
  </si>
  <si>
    <t>Saas Grand</t>
  </si>
  <si>
    <t>Vallorca</t>
  </si>
  <si>
    <t>JU</t>
  </si>
  <si>
    <t>La Courte Queue</t>
  </si>
  <si>
    <t>Bonfol</t>
  </si>
  <si>
    <t>Möhrenhof</t>
  </si>
  <si>
    <t>NW</t>
  </si>
  <si>
    <t>Cholwald</t>
  </si>
  <si>
    <t>Tüfentobel</t>
  </si>
  <si>
    <t>SH</t>
  </si>
  <si>
    <t>Hintere Pflumm</t>
  </si>
  <si>
    <t>Erlimoos</t>
  </si>
  <si>
    <t>Härkingen</t>
  </si>
  <si>
    <t>Rothacker</t>
  </si>
  <si>
    <t>Mühletobel</t>
  </si>
  <si>
    <t>Pizzante 2</t>
  </si>
  <si>
    <t>Valle della Motta</t>
  </si>
  <si>
    <t>Monda di Nivo</t>
  </si>
  <si>
    <t>ZG</t>
  </si>
  <si>
    <t>Alznach</t>
  </si>
  <si>
    <t>Tännlimoos</t>
  </si>
  <si>
    <t>Romandie</t>
  </si>
  <si>
    <t>Mittelland</t>
  </si>
  <si>
    <t>Ostschweiz</t>
  </si>
  <si>
    <t>Tessin</t>
  </si>
  <si>
    <t>Schweiz</t>
  </si>
  <si>
    <t>Bazenheid</t>
  </si>
  <si>
    <t>ungerade Jahre: Importe/Exporte zwischen Regionen geschätzt</t>
  </si>
  <si>
    <t>KVA-Kapazität gemäss Angaben der Betriebsleiter</t>
  </si>
  <si>
    <t>Fehler !</t>
  </si>
  <si>
    <t>Fribourg</t>
  </si>
  <si>
    <t>alle Angaben in Tonnen / données en tonnes</t>
  </si>
  <si>
    <t>Name / Nom</t>
  </si>
  <si>
    <t>Kt/Ct</t>
  </si>
  <si>
    <t>Schweiz (inkl. Ausland) / 
Suisse (y inclus l'étranger)</t>
  </si>
  <si>
    <t>Name/Nom</t>
  </si>
  <si>
    <t>alle Angaben in MWh/t / données en MWh/t</t>
  </si>
  <si>
    <t>Schweiz / Suisse</t>
  </si>
  <si>
    <t>brennbare Abfälle (CH+Ausland) /
déchets combustibles (CH + étranger)</t>
  </si>
  <si>
    <t>Veränderung gegenüber Vorjahr /
modification par rapport à l'année précédente</t>
  </si>
  <si>
    <t>brennbare Abfälle (nur Schweiz)
déchets combustibles (Suisse)</t>
  </si>
  <si>
    <t>brennbare Abfälle (nur Ausland)
déchets combustibles (étranger)</t>
  </si>
  <si>
    <t>Mittelland / Plateau</t>
  </si>
  <si>
    <t>Ostschweiz / Suisse orientale</t>
  </si>
  <si>
    <t>Total aller Abfälle mit Herkunft "Schweiz" /
Total des déchets en provenance de la Suisse</t>
  </si>
  <si>
    <t>Importe aus Deutschland / Importations de l'Allemagne</t>
  </si>
  <si>
    <t>Importe aus Italien / Importations de l'Italie</t>
  </si>
  <si>
    <t>Total aller Abfälle mit Herkunft "Ausland" /
Total des déchets provenant de l'étranger</t>
  </si>
  <si>
    <t>Abfall nach Regionen / Déchets selon les régions</t>
  </si>
  <si>
    <t>Schweiz + Ausland /
Suisse + Étranger</t>
  </si>
  <si>
    <t>KVA / UIOM</t>
  </si>
  <si>
    <t>Deponie / Décharge</t>
  </si>
  <si>
    <t>SCHWEIZ / SUISSE</t>
  </si>
  <si>
    <t>ROMANDIE</t>
  </si>
  <si>
    <t>MITTELLAND / PLATEAU</t>
  </si>
  <si>
    <t>in dieser Region anfallend /
quantités dans cette région</t>
  </si>
  <si>
    <t>OSTSCHWEIZ /
SUISSE ORIENTALE</t>
  </si>
  <si>
    <t>TESSIN</t>
  </si>
  <si>
    <t>Romandie: FR, GE, JU, NE, VD, VS</t>
  </si>
  <si>
    <t>Plateau: AG, BE, BL, BS, LU, NW, OW, SO</t>
  </si>
  <si>
    <t>Suisse orientale: AI, AR, GL, GR, SG, SH, SZ, TG, UR, ZG, ZH, (FL)</t>
  </si>
  <si>
    <t>Verbrennung und Ablagerung in den Regionen /
Incinération et mise en décharge dans les régions</t>
  </si>
  <si>
    <t>Deponien / Décharges</t>
  </si>
  <si>
    <t>ZUSAMMENFASSUNG / RESUMÉ</t>
  </si>
  <si>
    <t>Heizwert in KVA / Pouvoir calorifique des UIOM</t>
  </si>
  <si>
    <t>in der Romandie verbrannte + deponierte Menge /
incinérés / mis en décharge en Romandie</t>
  </si>
  <si>
    <t>Auslandimporte / Importations de l'étranger</t>
  </si>
  <si>
    <t>Tessinimporte / Importations du Tessin</t>
  </si>
  <si>
    <t>Tessinexporte / Exportations vers le Tessin</t>
  </si>
  <si>
    <t>im Mittelland verbrannte + deponierte Menge /
incinérés / mis en décharge au Plateau</t>
  </si>
  <si>
    <t>Romandieimporte / Importations de la Romandie</t>
  </si>
  <si>
    <t>Romandieexporte / Exportations vers la Romandie</t>
  </si>
  <si>
    <t>in der Ostschweiz verbrannte + deponierte Menge /
incinérés / mis en décharge en Suisse orientale</t>
  </si>
  <si>
    <t>im Tessin verbrannte + deponierte Menge /
incinérés / mis en décharge au Tessin</t>
  </si>
  <si>
    <t>Ostschweizexporte / Exportations vers la Suisse orientale</t>
  </si>
  <si>
    <t>Mittellandexporte / Exportations vers le Plateau</t>
  </si>
  <si>
    <t>Ostschweizimporte / Importations de la Suisse orientale</t>
  </si>
  <si>
    <t>Mittellandimporte / Importations du Plateau</t>
  </si>
  <si>
    <t>Importe aus Frankreich / Importations de la France</t>
  </si>
  <si>
    <t>Importe aus Österreich / Importations de l'Autriche</t>
  </si>
  <si>
    <t>TOTAL Schweiz + Ausland /
TOTAL Suisse + étranger</t>
  </si>
  <si>
    <t>Années impaires: estimation des importations/exportations entre les régions</t>
  </si>
  <si>
    <t>Ausland / étranger</t>
  </si>
  <si>
    <t>Zwischenlager (zur Verbrennung in KVA)
dépôt provisoire (pour l'incinération en UIOM)</t>
  </si>
  <si>
    <t>(4'921)</t>
  </si>
  <si>
    <t>(6'350)</t>
  </si>
  <si>
    <t>(2'880)</t>
  </si>
  <si>
    <t>26'268 
(+6'935)</t>
  </si>
  <si>
    <t>Site de Châtillon</t>
  </si>
  <si>
    <t>Thun</t>
  </si>
  <si>
    <t>(22)</t>
  </si>
  <si>
    <t xml:space="preserve">7108
(+13'227) </t>
  </si>
  <si>
    <t>(5000)</t>
  </si>
  <si>
    <t xml:space="preserve">8787
(+10'067) </t>
  </si>
  <si>
    <t>Tridel</t>
  </si>
  <si>
    <t>Giubiasco</t>
  </si>
  <si>
    <t>Differenz zum Vorjahr:</t>
  </si>
  <si>
    <t>Lausanne alt</t>
  </si>
  <si>
    <t>-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</si>
</sst>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##0_ ;_ * \-###0_ ;_ * &quot;-&quot;??_ ;_ @_ "/>
    <numFmt numFmtId="167" formatCode="0.0%"/>
    <numFmt numFmtId="168" formatCode="_ * #,##0.000_ ;_ * \-#,##0.000_ ;_ * &quot;-&quot;??_ ;_ @_ "/>
    <numFmt numFmtId="169" formatCode="_ * #,##0.0000_ ;_ * \-#,##0.0000_ ;_ * &quot;-&quot;??_ ;_ @_ "/>
    <numFmt numFmtId="170" formatCode="#,##0\ &quot;t&quot;"/>
    <numFmt numFmtId="171" formatCode="#\ ##0\ &quot;t&quot;"/>
  </numFmts>
  <fonts count="20">
    <font>
      <sz val="8"/>
      <name val="Verdana"/>
      <family val="0"/>
    </font>
    <font>
      <sz val="8"/>
      <name val="Arial Narrow"/>
      <family val="2"/>
    </font>
    <font>
      <b/>
      <sz val="14"/>
      <name val="Arial Narrow"/>
      <family val="2"/>
    </font>
    <font>
      <sz val="8"/>
      <color indexed="9"/>
      <name val="Arial Narrow"/>
      <family val="2"/>
    </font>
    <font>
      <b/>
      <sz val="14"/>
      <color indexed="9"/>
      <name val="Arial Narrow"/>
      <family val="2"/>
    </font>
    <font>
      <i/>
      <sz val="8"/>
      <name val="Arial Narrow"/>
      <family val="2"/>
    </font>
    <font>
      <i/>
      <sz val="8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8"/>
      <name val="Tahoma"/>
      <family val="0"/>
    </font>
    <font>
      <sz val="9.5"/>
      <name val="Frutiger 47LightCn"/>
      <family val="2"/>
    </font>
    <font>
      <sz val="9.75"/>
      <name val="Frutiger 47LightCn"/>
      <family val="2"/>
    </font>
    <font>
      <sz val="11.75"/>
      <name val="Arial"/>
      <family val="2"/>
    </font>
    <font>
      <sz val="12"/>
      <name val="Arial Narrow"/>
      <family val="2"/>
    </font>
    <font>
      <b/>
      <sz val="8"/>
      <name val="Tahoma"/>
      <family val="0"/>
    </font>
    <font>
      <i/>
      <sz val="8"/>
      <color indexed="10"/>
      <name val="Arial Narrow"/>
      <family val="2"/>
    </font>
    <font>
      <sz val="8.7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65" fontId="1" fillId="0" borderId="1" xfId="15" applyNumberFormat="1" applyFont="1" applyBorder="1" applyAlignment="1" applyProtection="1">
      <alignment/>
      <protection locked="0"/>
    </xf>
    <xf numFmtId="165" fontId="1" fillId="2" borderId="1" xfId="15" applyNumberFormat="1" applyFont="1" applyFill="1" applyBorder="1" applyAlignment="1" applyProtection="1">
      <alignment/>
      <protection/>
    </xf>
    <xf numFmtId="165" fontId="1" fillId="0" borderId="1" xfId="15" applyNumberFormat="1" applyFont="1" applyBorder="1" applyAlignment="1" applyProtection="1">
      <alignment/>
      <protection/>
    </xf>
    <xf numFmtId="165" fontId="1" fillId="3" borderId="1" xfId="15" applyNumberFormat="1" applyFont="1" applyFill="1" applyBorder="1" applyAlignment="1" applyProtection="1">
      <alignment/>
      <protection/>
    </xf>
    <xf numFmtId="165" fontId="1" fillId="4" borderId="1" xfId="15" applyNumberFormat="1" applyFont="1" applyFill="1" applyBorder="1" applyAlignment="1" applyProtection="1">
      <alignment/>
      <protection/>
    </xf>
    <xf numFmtId="165" fontId="1" fillId="5" borderId="1" xfId="15" applyNumberFormat="1" applyFont="1" applyFill="1" applyBorder="1" applyAlignment="1" applyProtection="1">
      <alignment/>
      <protection/>
    </xf>
    <xf numFmtId="165" fontId="1" fillId="6" borderId="1" xfId="15" applyNumberFormat="1" applyFont="1" applyFill="1" applyBorder="1" applyAlignment="1" applyProtection="1">
      <alignment/>
      <protection/>
    </xf>
    <xf numFmtId="166" fontId="1" fillId="0" borderId="1" xfId="15" applyNumberFormat="1" applyFont="1" applyFill="1" applyBorder="1" applyAlignment="1" applyProtection="1">
      <alignment/>
      <protection/>
    </xf>
    <xf numFmtId="165" fontId="7" fillId="6" borderId="1" xfId="15" applyNumberFormat="1" applyFont="1" applyFill="1" applyBorder="1" applyAlignment="1" applyProtection="1">
      <alignment/>
      <protection/>
    </xf>
    <xf numFmtId="165" fontId="3" fillId="6" borderId="1" xfId="15" applyNumberFormat="1" applyFont="1" applyFill="1" applyBorder="1" applyAlignment="1" applyProtection="1">
      <alignment/>
      <protection/>
    </xf>
    <xf numFmtId="165" fontId="7" fillId="5" borderId="1" xfId="15" applyNumberFormat="1" applyFont="1" applyFill="1" applyBorder="1" applyAlignment="1" applyProtection="1">
      <alignment/>
      <protection/>
    </xf>
    <xf numFmtId="165" fontId="3" fillId="5" borderId="1" xfId="15" applyNumberFormat="1" applyFont="1" applyFill="1" applyBorder="1" applyAlignment="1" applyProtection="1">
      <alignment/>
      <protection/>
    </xf>
    <xf numFmtId="165" fontId="8" fillId="4" borderId="1" xfId="15" applyNumberFormat="1" applyFont="1" applyFill="1" applyBorder="1" applyAlignment="1" applyProtection="1">
      <alignment/>
      <protection/>
    </xf>
    <xf numFmtId="165" fontId="8" fillId="3" borderId="1" xfId="15" applyNumberFormat="1" applyFont="1" applyFill="1" applyBorder="1" applyAlignment="1" applyProtection="1">
      <alignment/>
      <protection/>
    </xf>
    <xf numFmtId="165" fontId="3" fillId="2" borderId="1" xfId="15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1" fillId="0" borderId="1" xfId="15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2" fillId="7" borderId="1" xfId="0" applyFont="1" applyFill="1" applyBorder="1" applyAlignment="1" applyProtection="1">
      <alignment/>
      <protection/>
    </xf>
    <xf numFmtId="0" fontId="1" fillId="7" borderId="1" xfId="0" applyFont="1" applyFill="1" applyBorder="1" applyAlignment="1" applyProtection="1">
      <alignment/>
      <protection/>
    </xf>
    <xf numFmtId="165" fontId="1" fillId="7" borderId="1" xfId="15" applyNumberFormat="1" applyFont="1" applyFill="1" applyBorder="1" applyAlignment="1" applyProtection="1">
      <alignment/>
      <protection/>
    </xf>
    <xf numFmtId="0" fontId="1" fillId="8" borderId="1" xfId="0" applyFont="1" applyFill="1" applyBorder="1" applyAlignment="1" applyProtection="1">
      <alignment/>
      <protection/>
    </xf>
    <xf numFmtId="165" fontId="1" fillId="8" borderId="1" xfId="15" applyNumberFormat="1" applyFont="1" applyFill="1" applyBorder="1" applyAlignment="1" applyProtection="1">
      <alignment/>
      <protection/>
    </xf>
    <xf numFmtId="0" fontId="4" fillId="9" borderId="1" xfId="0" applyFont="1" applyFill="1" applyBorder="1" applyAlignment="1" applyProtection="1">
      <alignment/>
      <protection/>
    </xf>
    <xf numFmtId="0" fontId="3" fillId="9" borderId="1" xfId="0" applyFont="1" applyFill="1" applyBorder="1" applyAlignment="1" applyProtection="1">
      <alignment/>
      <protection/>
    </xf>
    <xf numFmtId="165" fontId="3" fillId="9" borderId="1" xfId="15" applyNumberFormat="1" applyFont="1" applyFill="1" applyBorder="1" applyAlignment="1" applyProtection="1">
      <alignment/>
      <protection/>
    </xf>
    <xf numFmtId="166" fontId="3" fillId="9" borderId="1" xfId="15" applyNumberFormat="1" applyFont="1" applyFill="1" applyBorder="1" applyAlignment="1" applyProtection="1">
      <alignment/>
      <protection/>
    </xf>
    <xf numFmtId="0" fontId="1" fillId="9" borderId="1" xfId="0" applyFont="1" applyFill="1" applyBorder="1" applyAlignment="1" applyProtection="1">
      <alignment/>
      <protection/>
    </xf>
    <xf numFmtId="0" fontId="1" fillId="10" borderId="1" xfId="0" applyFont="1" applyFill="1" applyBorder="1" applyAlignment="1" applyProtection="1">
      <alignment/>
      <protection/>
    </xf>
    <xf numFmtId="165" fontId="1" fillId="10" borderId="1" xfId="15" applyNumberFormat="1" applyFont="1" applyFill="1" applyBorder="1" applyAlignment="1" applyProtection="1">
      <alignment/>
      <protection/>
    </xf>
    <xf numFmtId="0" fontId="4" fillId="11" borderId="1" xfId="0" applyFont="1" applyFill="1" applyBorder="1" applyAlignment="1" applyProtection="1" quotePrefix="1">
      <alignment horizontal="left"/>
      <protection/>
    </xf>
    <xf numFmtId="0" fontId="3" fillId="11" borderId="1" xfId="0" applyFont="1" applyFill="1" applyBorder="1" applyAlignment="1" applyProtection="1">
      <alignment/>
      <protection/>
    </xf>
    <xf numFmtId="165" fontId="6" fillId="11" borderId="1" xfId="15" applyNumberFormat="1" applyFont="1" applyFill="1" applyBorder="1" applyAlignment="1" applyProtection="1" quotePrefix="1">
      <alignment horizontal="left"/>
      <protection/>
    </xf>
    <xf numFmtId="165" fontId="3" fillId="11" borderId="1" xfId="15" applyNumberFormat="1" applyFont="1" applyFill="1" applyBorder="1" applyAlignment="1" applyProtection="1">
      <alignment/>
      <protection/>
    </xf>
    <xf numFmtId="166" fontId="3" fillId="11" borderId="1" xfId="15" applyNumberFormat="1" applyFont="1" applyFill="1" applyBorder="1" applyAlignment="1" applyProtection="1">
      <alignment/>
      <protection/>
    </xf>
    <xf numFmtId="164" fontId="3" fillId="11" borderId="1" xfId="15" applyNumberFormat="1" applyFont="1" applyFill="1" applyBorder="1" applyAlignment="1" applyProtection="1">
      <alignment/>
      <protection/>
    </xf>
    <xf numFmtId="164" fontId="3" fillId="12" borderId="1" xfId="15" applyNumberFormat="1" applyFont="1" applyFill="1" applyBorder="1" applyAlignment="1" applyProtection="1">
      <alignment/>
      <protection/>
    </xf>
    <xf numFmtId="0" fontId="3" fillId="12" borderId="1" xfId="15" applyNumberFormat="1" applyFont="1" applyFill="1" applyBorder="1" applyAlignment="1" applyProtection="1">
      <alignment/>
      <protection/>
    </xf>
    <xf numFmtId="164" fontId="1" fillId="11" borderId="1" xfId="15" applyNumberFormat="1" applyFont="1" applyFill="1" applyBorder="1" applyAlignment="1" applyProtection="1">
      <alignment/>
      <protection/>
    </xf>
    <xf numFmtId="164" fontId="1" fillId="0" borderId="1" xfId="15" applyNumberFormat="1" applyFont="1" applyBorder="1" applyAlignment="1" applyProtection="1">
      <alignment/>
      <protection/>
    </xf>
    <xf numFmtId="0" fontId="1" fillId="0" borderId="1" xfId="0" applyFont="1" applyBorder="1" applyAlignment="1" applyProtection="1" quotePrefix="1">
      <alignment horizontal="left"/>
      <protection/>
    </xf>
    <xf numFmtId="164" fontId="1" fillId="0" borderId="1" xfId="15" applyNumberFormat="1" applyFont="1" applyBorder="1" applyAlignment="1" applyProtection="1" quotePrefix="1">
      <alignment horizontal="left"/>
      <protection/>
    </xf>
    <xf numFmtId="165" fontId="1" fillId="0" borderId="1" xfId="15" applyNumberFormat="1" applyFont="1" applyFill="1" applyBorder="1" applyAlignment="1" applyProtection="1">
      <alignment/>
      <protection locked="0"/>
    </xf>
    <xf numFmtId="165" fontId="5" fillId="0" borderId="1" xfId="15" applyNumberFormat="1" applyFont="1" applyBorder="1" applyAlignment="1" applyProtection="1" quotePrefix="1">
      <alignment horizontal="left"/>
      <protection/>
    </xf>
    <xf numFmtId="0" fontId="4" fillId="13" borderId="1" xfId="0" applyFont="1" applyFill="1" applyBorder="1" applyAlignment="1" applyProtection="1" quotePrefix="1">
      <alignment horizontal="left"/>
      <protection/>
    </xf>
    <xf numFmtId="0" fontId="3" fillId="13" borderId="1" xfId="0" applyFont="1" applyFill="1" applyBorder="1" applyAlignment="1" applyProtection="1">
      <alignment/>
      <protection/>
    </xf>
    <xf numFmtId="165" fontId="3" fillId="13" borderId="1" xfId="15" applyNumberFormat="1" applyFont="1" applyFill="1" applyBorder="1" applyAlignment="1" applyProtection="1">
      <alignment/>
      <protection/>
    </xf>
    <xf numFmtId="166" fontId="3" fillId="13" borderId="1" xfId="15" applyNumberFormat="1" applyFont="1" applyFill="1" applyBorder="1" applyAlignment="1" applyProtection="1">
      <alignment/>
      <protection/>
    </xf>
    <xf numFmtId="165" fontId="3" fillId="13" borderId="1" xfId="15" applyNumberFormat="1" applyFont="1" applyFill="1" applyBorder="1" applyAlignment="1" applyProtection="1" quotePrefix="1">
      <alignment horizontal="left"/>
      <protection/>
    </xf>
    <xf numFmtId="164" fontId="3" fillId="13" borderId="1" xfId="15" applyNumberFormat="1" applyFont="1" applyFill="1" applyBorder="1" applyAlignment="1" applyProtection="1">
      <alignment/>
      <protection/>
    </xf>
    <xf numFmtId="164" fontId="1" fillId="13" borderId="1" xfId="15" applyNumberFormat="1" applyFont="1" applyFill="1" applyBorder="1" applyAlignment="1" applyProtection="1">
      <alignment/>
      <protection/>
    </xf>
    <xf numFmtId="164" fontId="1" fillId="14" borderId="1" xfId="15" applyNumberFormat="1" applyFont="1" applyFill="1" applyBorder="1" applyAlignment="1" applyProtection="1">
      <alignment/>
      <protection/>
    </xf>
    <xf numFmtId="164" fontId="1" fillId="15" borderId="1" xfId="15" applyNumberFormat="1" applyFont="1" applyFill="1" applyBorder="1" applyAlignment="1" applyProtection="1">
      <alignment/>
      <protection/>
    </xf>
    <xf numFmtId="165" fontId="1" fillId="15" borderId="1" xfId="15" applyNumberFormat="1" applyFont="1" applyFill="1" applyBorder="1" applyAlignment="1" applyProtection="1">
      <alignment/>
      <protection/>
    </xf>
    <xf numFmtId="165" fontId="5" fillId="7" borderId="1" xfId="15" applyNumberFormat="1" applyFont="1" applyFill="1" applyBorder="1" applyAlignment="1" applyProtection="1">
      <alignment/>
      <protection/>
    </xf>
    <xf numFmtId="165" fontId="3" fillId="0" borderId="1" xfId="15" applyNumberFormat="1" applyFont="1" applyBorder="1" applyAlignment="1" applyProtection="1" quotePrefix="1">
      <alignment horizontal="left"/>
      <protection/>
    </xf>
    <xf numFmtId="43" fontId="3" fillId="11" borderId="1" xfId="15" applyNumberFormat="1" applyFont="1" applyFill="1" applyBorder="1" applyAlignment="1" applyProtection="1">
      <alignment/>
      <protection/>
    </xf>
    <xf numFmtId="165" fontId="1" fillId="16" borderId="1" xfId="15" applyNumberFormat="1" applyFont="1" applyFill="1" applyBorder="1" applyAlignment="1" applyProtection="1">
      <alignment/>
      <protection locked="0"/>
    </xf>
    <xf numFmtId="0" fontId="1" fillId="16" borderId="1" xfId="0" applyFont="1" applyFill="1" applyBorder="1" applyAlignment="1" applyProtection="1">
      <alignment/>
      <protection locked="0"/>
    </xf>
    <xf numFmtId="165" fontId="1" fillId="17" borderId="1" xfId="15" applyNumberFormat="1" applyFont="1" applyFill="1" applyBorder="1" applyAlignment="1" applyProtection="1">
      <alignment/>
      <protection locked="0"/>
    </xf>
    <xf numFmtId="0" fontId="1" fillId="17" borderId="1" xfId="0" applyFont="1" applyFill="1" applyBorder="1" applyAlignment="1" applyProtection="1">
      <alignment/>
      <protection locked="0"/>
    </xf>
    <xf numFmtId="165" fontId="1" fillId="18" borderId="1" xfId="15" applyNumberFormat="1" applyFont="1" applyFill="1" applyBorder="1" applyAlignment="1" applyProtection="1">
      <alignment/>
      <protection locked="0"/>
    </xf>
    <xf numFmtId="0" fontId="1" fillId="18" borderId="1" xfId="0" applyFont="1" applyFill="1" applyBorder="1" applyAlignment="1" applyProtection="1">
      <alignment/>
      <protection locked="0"/>
    </xf>
    <xf numFmtId="166" fontId="1" fillId="16" borderId="1" xfId="15" applyNumberFormat="1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/>
    </xf>
    <xf numFmtId="165" fontId="1" fillId="0" borderId="2" xfId="15" applyNumberFormat="1" applyFont="1" applyBorder="1" applyAlignment="1" applyProtection="1">
      <alignment/>
      <protection/>
    </xf>
    <xf numFmtId="165" fontId="2" fillId="0" borderId="1" xfId="15" applyNumberFormat="1" applyFont="1" applyBorder="1" applyAlignment="1" applyProtection="1">
      <alignment vertical="top"/>
      <protection/>
    </xf>
    <xf numFmtId="165" fontId="5" fillId="0" borderId="1" xfId="15" applyNumberFormat="1" applyFont="1" applyBorder="1" applyAlignment="1" applyProtection="1">
      <alignment/>
      <protection/>
    </xf>
    <xf numFmtId="0" fontId="1" fillId="0" borderId="1" xfId="15" applyNumberFormat="1" applyFont="1" applyBorder="1" applyAlignment="1" applyProtection="1">
      <alignment/>
      <protection/>
    </xf>
    <xf numFmtId="0" fontId="7" fillId="6" borderId="1" xfId="15" applyNumberFormat="1" applyFont="1" applyFill="1" applyBorder="1" applyAlignment="1" applyProtection="1">
      <alignment/>
      <protection/>
    </xf>
    <xf numFmtId="0" fontId="1" fillId="0" borderId="1" xfId="15" applyNumberFormat="1" applyFont="1" applyBorder="1" applyAlignment="1" applyProtection="1" quotePrefix="1">
      <alignment horizontal="left" wrapText="1"/>
      <protection/>
    </xf>
    <xf numFmtId="0" fontId="1" fillId="0" borderId="1" xfId="15" applyNumberFormat="1" applyFont="1" applyBorder="1" applyAlignment="1" applyProtection="1" quotePrefix="1">
      <alignment horizontal="left"/>
      <protection/>
    </xf>
    <xf numFmtId="0" fontId="1" fillId="0" borderId="1" xfId="15" applyNumberFormat="1" applyFont="1" applyBorder="1" applyAlignment="1" applyProtection="1">
      <alignment horizontal="left"/>
      <protection/>
    </xf>
    <xf numFmtId="0" fontId="7" fillId="5" borderId="1" xfId="15" applyNumberFormat="1" applyFont="1" applyFill="1" applyBorder="1" applyAlignment="1" applyProtection="1">
      <alignment/>
      <protection/>
    </xf>
    <xf numFmtId="0" fontId="8" fillId="4" borderId="1" xfId="15" applyNumberFormat="1" applyFont="1" applyFill="1" applyBorder="1" applyAlignment="1" applyProtection="1">
      <alignment/>
      <protection/>
    </xf>
    <xf numFmtId="0" fontId="8" fillId="3" borderId="1" xfId="15" applyNumberFormat="1" applyFont="1" applyFill="1" applyBorder="1" applyAlignment="1" applyProtection="1">
      <alignment/>
      <protection/>
    </xf>
    <xf numFmtId="0" fontId="3" fillId="2" borderId="1" xfId="15" applyNumberFormat="1" applyFont="1" applyFill="1" applyBorder="1" applyAlignment="1" applyProtection="1">
      <alignment wrapText="1"/>
      <protection/>
    </xf>
    <xf numFmtId="0" fontId="3" fillId="2" borderId="1" xfId="15" applyNumberFormat="1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0" fontId="13" fillId="0" borderId="0" xfId="0" applyFont="1" applyAlignment="1">
      <alignment horizontal="left" wrapText="1"/>
    </xf>
    <xf numFmtId="165" fontId="13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 quotePrefix="1">
      <alignment horizontal="left"/>
    </xf>
    <xf numFmtId="0" fontId="8" fillId="0" borderId="0" xfId="0" applyFont="1" applyAlignment="1">
      <alignment wrapText="1"/>
    </xf>
    <xf numFmtId="165" fontId="13" fillId="0" borderId="0" xfId="0" applyNumberFormat="1" applyFont="1" applyAlignment="1">
      <alignment/>
    </xf>
    <xf numFmtId="0" fontId="5" fillId="7" borderId="1" xfId="0" applyFont="1" applyFill="1" applyBorder="1" applyAlignment="1" applyProtection="1">
      <alignment/>
      <protection/>
    </xf>
    <xf numFmtId="165" fontId="1" fillId="0" borderId="1" xfId="15" applyNumberFormat="1" applyFont="1" applyBorder="1" applyAlignment="1" applyProtection="1" quotePrefix="1">
      <alignment horizontal="right"/>
      <protection locked="0"/>
    </xf>
    <xf numFmtId="43" fontId="1" fillId="0" borderId="1" xfId="15" applyFont="1" applyBorder="1" applyAlignment="1" applyProtection="1" quotePrefix="1">
      <alignment horizontal="right" wrapText="1"/>
      <protection locked="0"/>
    </xf>
    <xf numFmtId="165" fontId="1" fillId="0" borderId="1" xfId="15" applyNumberFormat="1" applyFont="1" applyBorder="1" applyAlignment="1" applyProtection="1" quotePrefix="1">
      <alignment horizontal="right" wrapText="1"/>
      <protection locked="0"/>
    </xf>
    <xf numFmtId="9" fontId="13" fillId="0" borderId="0" xfId="17" applyFont="1" applyAlignment="1">
      <alignment/>
    </xf>
    <xf numFmtId="165" fontId="15" fillId="0" borderId="1" xfId="15" applyNumberFormat="1" applyFont="1" applyBorder="1" applyAlignment="1" applyProtection="1">
      <alignment/>
      <protection locked="0"/>
    </xf>
    <xf numFmtId="49" fontId="1" fillId="0" borderId="1" xfId="15" applyNumberFormat="1" applyFont="1" applyBorder="1" applyAlignment="1" applyProtection="1">
      <alignment horizontal="right"/>
      <protection locked="0"/>
    </xf>
    <xf numFmtId="43" fontId="1" fillId="0" borderId="1" xfId="15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165" fontId="2" fillId="0" borderId="0" xfId="15" applyNumberFormat="1" applyFont="1" applyBorder="1" applyAlignment="1" applyProtection="1">
      <alignment/>
      <protection locked="0"/>
    </xf>
    <xf numFmtId="0" fontId="1" fillId="16" borderId="4" xfId="0" applyFont="1" applyFill="1" applyBorder="1" applyAlignment="1" applyProtection="1">
      <alignment/>
      <protection/>
    </xf>
    <xf numFmtId="0" fontId="1" fillId="16" borderId="5" xfId="0" applyFont="1" applyFill="1" applyBorder="1" applyAlignment="1" applyProtection="1">
      <alignment/>
      <protection/>
    </xf>
    <xf numFmtId="0" fontId="1" fillId="16" borderId="3" xfId="0" applyFont="1" applyFill="1" applyBorder="1" applyAlignment="1" applyProtection="1">
      <alignment/>
      <protection/>
    </xf>
    <xf numFmtId="165" fontId="5" fillId="16" borderId="1" xfId="15" applyNumberFormat="1" applyFont="1" applyFill="1" applyBorder="1" applyAlignment="1" applyProtection="1">
      <alignment/>
      <protection locked="0"/>
    </xf>
    <xf numFmtId="167" fontId="5" fillId="16" borderId="1" xfId="17" applyNumberFormat="1" applyFont="1" applyFill="1" applyBorder="1" applyAlignment="1" applyProtection="1">
      <alignment/>
      <protection locked="0"/>
    </xf>
    <xf numFmtId="165" fontId="5" fillId="18" borderId="1" xfId="15" applyNumberFormat="1" applyFont="1" applyFill="1" applyBorder="1" applyAlignment="1" applyProtection="1">
      <alignment/>
      <protection locked="0"/>
    </xf>
    <xf numFmtId="0" fontId="5" fillId="18" borderId="1" xfId="0" applyFont="1" applyFill="1" applyBorder="1" applyAlignment="1" applyProtection="1">
      <alignment/>
      <protection locked="0"/>
    </xf>
    <xf numFmtId="167" fontId="5" fillId="18" borderId="1" xfId="17" applyNumberFormat="1" applyFont="1" applyFill="1" applyBorder="1" applyAlignment="1" applyProtection="1">
      <alignment/>
      <protection locked="0"/>
    </xf>
    <xf numFmtId="165" fontId="5" fillId="17" borderId="1" xfId="15" applyNumberFormat="1" applyFont="1" applyFill="1" applyBorder="1" applyAlignment="1" applyProtection="1">
      <alignment/>
      <protection locked="0"/>
    </xf>
    <xf numFmtId="0" fontId="5" fillId="17" borderId="1" xfId="0" applyFont="1" applyFill="1" applyBorder="1" applyAlignment="1" applyProtection="1">
      <alignment/>
      <protection locked="0"/>
    </xf>
    <xf numFmtId="167" fontId="5" fillId="17" borderId="1" xfId="17" applyNumberFormat="1" applyFont="1" applyFill="1" applyBorder="1" applyAlignment="1" applyProtection="1">
      <alignment/>
      <protection locked="0"/>
    </xf>
    <xf numFmtId="0" fontId="5" fillId="16" borderId="1" xfId="0" applyFont="1" applyFill="1" applyBorder="1" applyAlignment="1" applyProtection="1">
      <alignment/>
      <protection locked="0"/>
    </xf>
    <xf numFmtId="165" fontId="1" fillId="0" borderId="1" xfId="15" applyNumberFormat="1" applyFont="1" applyFill="1" applyBorder="1" applyAlignment="1" applyProtection="1">
      <alignment/>
      <protection/>
    </xf>
    <xf numFmtId="0" fontId="1" fillId="0" borderId="1" xfId="15" applyNumberFormat="1" applyFont="1" applyFill="1" applyBorder="1" applyAlignment="1" applyProtection="1">
      <alignment/>
      <protection/>
    </xf>
    <xf numFmtId="9" fontId="13" fillId="0" borderId="0" xfId="0" applyNumberFormat="1" applyFont="1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3" fontId="1" fillId="10" borderId="1" xfId="15" applyNumberFormat="1" applyFont="1" applyFill="1" applyBorder="1" applyAlignment="1" applyProtection="1">
      <alignment/>
      <protection/>
    </xf>
    <xf numFmtId="165" fontId="1" fillId="0" borderId="1" xfId="15" applyNumberFormat="1" applyFont="1" applyBorder="1" applyAlignment="1" applyProtection="1">
      <alignment horizontal="right"/>
      <protection locked="0"/>
    </xf>
    <xf numFmtId="3" fontId="1" fillId="1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1" fillId="7" borderId="1" xfId="0" applyNumberFormat="1" applyFont="1" applyFill="1" applyBorder="1" applyAlignment="1" applyProtection="1">
      <alignment/>
      <protection/>
    </xf>
    <xf numFmtId="3" fontId="1" fillId="7" borderId="1" xfId="15" applyNumberFormat="1" applyFont="1" applyFill="1" applyBorder="1" applyAlignment="1" applyProtection="1">
      <alignment/>
      <protection/>
    </xf>
    <xf numFmtId="3" fontId="5" fillId="7" borderId="1" xfId="0" applyNumberFormat="1" applyFont="1" applyFill="1" applyBorder="1" applyAlignment="1" applyProtection="1">
      <alignment/>
      <protection/>
    </xf>
    <xf numFmtId="1" fontId="3" fillId="13" borderId="1" xfId="15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19" borderId="1" xfId="15" applyNumberFormat="1" applyFont="1" applyFill="1" applyBorder="1" applyAlignment="1" applyProtection="1">
      <alignment/>
      <protection/>
    </xf>
    <xf numFmtId="164" fontId="1" fillId="19" borderId="1" xfId="15" applyNumberFormat="1" applyFont="1" applyFill="1" applyBorder="1" applyAlignment="1" applyProtection="1" quotePrefix="1">
      <alignment horizontal="left"/>
      <protection/>
    </xf>
    <xf numFmtId="1" fontId="1" fillId="0" borderId="1" xfId="0" applyNumberFormat="1" applyFont="1" applyBorder="1" applyAlignment="1" applyProtection="1">
      <alignment/>
      <protection locked="0"/>
    </xf>
    <xf numFmtId="0" fontId="1" fillId="19" borderId="1" xfId="0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1" fillId="16" borderId="1" xfId="0" applyNumberFormat="1" applyFont="1" applyFill="1" applyBorder="1" applyAlignment="1" applyProtection="1">
      <alignment/>
      <protection locked="0"/>
    </xf>
    <xf numFmtId="3" fontId="1" fillId="16" borderId="1" xfId="15" applyNumberFormat="1" applyFont="1" applyFill="1" applyBorder="1" applyAlignment="1" applyProtection="1">
      <alignment/>
      <protection locked="0"/>
    </xf>
    <xf numFmtId="3" fontId="5" fillId="16" borderId="1" xfId="15" applyNumberFormat="1" applyFont="1" applyFill="1" applyBorder="1" applyAlignment="1" applyProtection="1">
      <alignment/>
      <protection locked="0"/>
    </xf>
    <xf numFmtId="3" fontId="1" fillId="18" borderId="1" xfId="15" applyNumberFormat="1" applyFont="1" applyFill="1" applyBorder="1" applyAlignment="1" applyProtection="1">
      <alignment/>
      <protection locked="0"/>
    </xf>
    <xf numFmtId="3" fontId="5" fillId="18" borderId="1" xfId="15" applyNumberFormat="1" applyFont="1" applyFill="1" applyBorder="1" applyAlignment="1" applyProtection="1">
      <alignment/>
      <protection locked="0"/>
    </xf>
    <xf numFmtId="3" fontId="1" fillId="17" borderId="1" xfId="15" applyNumberFormat="1" applyFont="1" applyFill="1" applyBorder="1" applyAlignment="1" applyProtection="1">
      <alignment/>
      <protection locked="0"/>
    </xf>
    <xf numFmtId="3" fontId="5" fillId="17" borderId="1" xfId="15" applyNumberFormat="1" applyFont="1" applyFill="1" applyBorder="1" applyAlignment="1" applyProtection="1">
      <alignment/>
      <protection locked="0"/>
    </xf>
    <xf numFmtId="3" fontId="3" fillId="9" borderId="1" xfId="0" applyNumberFormat="1" applyFont="1" applyFill="1" applyBorder="1" applyAlignment="1" applyProtection="1">
      <alignment/>
      <protection/>
    </xf>
    <xf numFmtId="3" fontId="3" fillId="9" borderId="1" xfId="15" applyNumberFormat="1" applyFont="1" applyFill="1" applyBorder="1" applyAlignment="1" applyProtection="1">
      <alignment/>
      <protection/>
    </xf>
    <xf numFmtId="3" fontId="1" fillId="0" borderId="1" xfId="15" applyNumberFormat="1" applyFont="1" applyBorder="1" applyAlignment="1" applyProtection="1">
      <alignment/>
      <protection locked="0"/>
    </xf>
    <xf numFmtId="3" fontId="1" fillId="8" borderId="1" xfId="0" applyNumberFormat="1" applyFont="1" applyFill="1" applyBorder="1" applyAlignment="1" applyProtection="1">
      <alignment/>
      <protection/>
    </xf>
    <xf numFmtId="3" fontId="1" fillId="19" borderId="1" xfId="0" applyNumberFormat="1" applyFont="1" applyFill="1" applyBorder="1" applyAlignment="1" applyProtection="1">
      <alignment/>
      <protection locked="0"/>
    </xf>
    <xf numFmtId="3" fontId="1" fillId="8" borderId="1" xfId="15" applyNumberFormat="1" applyFont="1" applyFill="1" applyBorder="1" applyAlignment="1" applyProtection="1">
      <alignment/>
      <protection/>
    </xf>
    <xf numFmtId="3" fontId="3" fillId="11" borderId="1" xfId="0" applyNumberFormat="1" applyFont="1" applyFill="1" applyBorder="1" applyAlignment="1" applyProtection="1">
      <alignment/>
      <protection/>
    </xf>
    <xf numFmtId="3" fontId="3" fillId="11" borderId="1" xfId="15" applyNumberFormat="1" applyFont="1" applyFill="1" applyBorder="1" applyAlignment="1" applyProtection="1">
      <alignment/>
      <protection/>
    </xf>
    <xf numFmtId="3" fontId="3" fillId="12" borderId="1" xfId="15" applyNumberFormat="1" applyFont="1" applyFill="1" applyBorder="1" applyAlignment="1" applyProtection="1">
      <alignment/>
      <protection/>
    </xf>
    <xf numFmtId="3" fontId="1" fillId="0" borderId="1" xfId="15" applyNumberFormat="1" applyFont="1" applyBorder="1" applyAlignment="1" applyProtection="1">
      <alignment/>
      <protection/>
    </xf>
    <xf numFmtId="3" fontId="3" fillId="13" borderId="1" xfId="0" applyNumberFormat="1" applyFont="1" applyFill="1" applyBorder="1" applyAlignment="1" applyProtection="1">
      <alignment/>
      <protection/>
    </xf>
    <xf numFmtId="3" fontId="3" fillId="13" borderId="1" xfId="15" applyNumberFormat="1" applyFont="1" applyFill="1" applyBorder="1" applyAlignment="1" applyProtection="1">
      <alignment/>
      <protection/>
    </xf>
    <xf numFmtId="3" fontId="1" fillId="15" borderId="1" xfId="15" applyNumberFormat="1" applyFont="1" applyFill="1" applyBorder="1" applyAlignment="1" applyProtection="1">
      <alignment/>
      <protection/>
    </xf>
    <xf numFmtId="1" fontId="3" fillId="9" borderId="1" xfId="15" applyNumberFormat="1" applyFont="1" applyFill="1" applyBorder="1" applyAlignment="1" applyProtection="1">
      <alignment/>
      <protection/>
    </xf>
    <xf numFmtId="1" fontId="1" fillId="7" borderId="1" xfId="15" applyNumberFormat="1" applyFont="1" applyFill="1" applyBorder="1" applyAlignment="1" applyProtection="1">
      <alignment/>
      <protection/>
    </xf>
    <xf numFmtId="0" fontId="1" fillId="16" borderId="1" xfId="0" applyFont="1" applyFill="1" applyBorder="1" applyAlignment="1" applyProtection="1">
      <alignment horizontal="left" wrapText="1"/>
      <protection/>
    </xf>
    <xf numFmtId="0" fontId="1" fillId="16" borderId="1" xfId="0" applyFont="1" applyFill="1" applyBorder="1" applyAlignment="1" applyProtection="1">
      <alignment horizontal="left"/>
      <protection/>
    </xf>
    <xf numFmtId="0" fontId="5" fillId="16" borderId="1" xfId="0" applyFont="1" applyFill="1" applyBorder="1" applyAlignment="1" applyProtection="1">
      <alignment horizontal="left" wrapText="1"/>
      <protection/>
    </xf>
    <xf numFmtId="0" fontId="5" fillId="16" borderId="1" xfId="0" applyFont="1" applyFill="1" applyBorder="1" applyAlignment="1" applyProtection="1">
      <alignment horizontal="left"/>
      <protection/>
    </xf>
    <xf numFmtId="0" fontId="1" fillId="18" borderId="1" xfId="0" applyFont="1" applyFill="1" applyBorder="1" applyAlignment="1" applyProtection="1">
      <alignment horizontal="left" wrapText="1"/>
      <protection/>
    </xf>
    <xf numFmtId="0" fontId="1" fillId="18" borderId="1" xfId="0" applyFont="1" applyFill="1" applyBorder="1" applyAlignment="1" applyProtection="1">
      <alignment horizontal="left"/>
      <protection/>
    </xf>
    <xf numFmtId="0" fontId="5" fillId="18" borderId="1" xfId="0" applyFont="1" applyFill="1" applyBorder="1" applyAlignment="1" applyProtection="1">
      <alignment horizontal="left" wrapText="1"/>
      <protection/>
    </xf>
    <xf numFmtId="0" fontId="5" fillId="18" borderId="1" xfId="0" applyFont="1" applyFill="1" applyBorder="1" applyAlignment="1" applyProtection="1">
      <alignment horizontal="left"/>
      <protection/>
    </xf>
    <xf numFmtId="0" fontId="5" fillId="7" borderId="4" xfId="0" applyFont="1" applyFill="1" applyBorder="1" applyAlignment="1" applyProtection="1">
      <alignment horizontal="left" wrapText="1"/>
      <protection/>
    </xf>
    <xf numFmtId="0" fontId="5" fillId="7" borderId="5" xfId="0" applyFont="1" applyFill="1" applyBorder="1" applyAlignment="1" applyProtection="1">
      <alignment horizontal="left" wrapText="1"/>
      <protection/>
    </xf>
    <xf numFmtId="0" fontId="3" fillId="9" borderId="4" xfId="0" applyFont="1" applyFill="1" applyBorder="1" applyAlignment="1" applyProtection="1">
      <alignment horizontal="left" wrapText="1"/>
      <protection/>
    </xf>
    <xf numFmtId="0" fontId="3" fillId="9" borderId="3" xfId="0" applyFont="1" applyFill="1" applyBorder="1" applyAlignment="1" applyProtection="1">
      <alignment horizontal="left" wrapText="1"/>
      <protection/>
    </xf>
    <xf numFmtId="0" fontId="1" fillId="7" borderId="4" xfId="0" applyFont="1" applyFill="1" applyBorder="1" applyAlignment="1" applyProtection="1">
      <alignment horizontal="left" wrapText="1"/>
      <protection/>
    </xf>
    <xf numFmtId="0" fontId="1" fillId="7" borderId="3" xfId="0" applyFont="1" applyFill="1" applyBorder="1" applyAlignment="1" applyProtection="1">
      <alignment horizontal="left"/>
      <protection/>
    </xf>
    <xf numFmtId="0" fontId="1" fillId="17" borderId="1" xfId="0" applyFont="1" applyFill="1" applyBorder="1" applyAlignment="1" applyProtection="1">
      <alignment horizontal="left" wrapText="1"/>
      <protection/>
    </xf>
    <xf numFmtId="0" fontId="1" fillId="17" borderId="1" xfId="0" applyFont="1" applyFill="1" applyBorder="1" applyAlignment="1" applyProtection="1">
      <alignment horizontal="left"/>
      <protection/>
    </xf>
    <xf numFmtId="0" fontId="5" fillId="17" borderId="1" xfId="0" applyFont="1" applyFill="1" applyBorder="1" applyAlignment="1" applyProtection="1">
      <alignment horizontal="left" wrapText="1"/>
      <protection/>
    </xf>
    <xf numFmtId="0" fontId="5" fillId="17" borderId="1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6E8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CCFF9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'Verbrennung-Ablagerung'!$C$2:$K$2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'Verbrennung-Ablagerung'!$C$2:$K$2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755536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Romandie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'Verbrennung-Ablagerung'!$B$11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'Verbrennung-Ablagerung'!$C$11:$J$11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'Verbrennung-Ablagerung'!$B$12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'Verbrennung-Ablagerung'!$C$12:$J$12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40879"/>
        <c:crossesAt val="1"/>
        <c:crossBetween val="between"/>
        <c:dispUnits/>
        <c:majorUnit val="200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'Verbrennung-Ablagerung'!$B$16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'Verbrennung-Ablagerung'!$C$14:$K$14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'Verbrennung-Ablagerung'!$C$16:$K$16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'Verbrennung-Ablagerung'!$B$17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'Verbrennung-Ablagerung'!$C$14:$K$14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'Verbrennung-Ablagerung'!$C$17:$K$17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04799"/>
        <c:crossesAt val="1"/>
        <c:crossBetween val="between"/>
        <c:dispUnits/>
        <c:majorUnit val="20000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'Verbrennung-Ablagerung'!$B$21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'Verbrennung-Ablagerung'!$C$19:$K$19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'Verbrennung-Ablagerung'!$C$21:$K$21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'Verbrennung-Ablagerung'!$B$22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'Verbrennung-Ablagerung'!$C$19:$K$19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'Verbrennung-Ablagerung'!$C$22:$K$22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08953"/>
        <c:crossesAt val="1"/>
        <c:crossBetween val="between"/>
        <c:dispUnits/>
        <c:majorUnit val="20000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'Verbrennung-Ablagerung'!$B$26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'Verbrennung-Ablagerung'!$C$24:$K$24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'Verbrennung-Ablagerung'!$C$26:$K$26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'Verbrennung-Ablagerung'!$B$27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'Verbrennung-Ablagerung'!$C$24:$K$24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'Verbrennung-Ablagerung'!$C$27:$K$27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55411"/>
        <c:crossesAt val="1"/>
        <c:crossBetween val="between"/>
        <c:dispUnits/>
        <c:majorUnit val="5000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'Verbrennung-Ablagerung'!$B$11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'Verbrennung-Ablagerung'!$C$9:$K$9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'Verbrennung-Ablagerung'!$C$11:$K$11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'Verbrennung-Ablagerung'!$B$12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'Verbrennung-Ablagerung'!$C$9:$K$9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'Verbrennung-Ablagerung'!$C$12:$K$12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62829"/>
        <c:crossesAt val="1"/>
        <c:crossBetween val="between"/>
        <c:dispUnits/>
        <c:majorUnit val="20000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'Verbrennung-Ablagerung'!$C$2:$K$2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'Verbrennung-Ablagerung'!$N$24:$V$24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'Verbrennung-Ablagerung'!$C$2:$K$2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'Verbrennung-Ablagerung'!$N$25:$V$25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Abfallmenge [in Tonnen]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7383911"/>
        <c:crossesAt val="1"/>
        <c:crossBetween val="between"/>
        <c:dispUnits/>
      </c:valAx>
      <c:dTable>
        <c:showHorzBorder val="0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Mittelland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'Verbrennung-Ablagerung'!$B$16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'Verbrennung-Ablagerung'!$C$16:$J$16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'Verbrennung-Ablagerung'!$B$17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'Verbrennung-Ablagerung'!$C$17:$J$17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4289"/>
        <c:crossesAt val="1"/>
        <c:crossBetween val="between"/>
        <c:dispUnits/>
        <c:majorUnit val="200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Ostschweiz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'Verbrennung-Ablagerung'!$B$21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'Verbrennung-Ablagerung'!$C$19:$J$19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'Verbrennung-Ablagerung'!$C$21:$J$21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'Verbrennung-Ablagerung'!$B$22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'Verbrennung-Ablagerung'!$C$19:$J$19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'Verbrennung-Ablagerung'!$C$22:$J$22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11963"/>
        <c:crossesAt val="1"/>
        <c:crossBetween val="between"/>
        <c:dispUnits/>
        <c:majorUnit val="200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Tessin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'Verbrennung-Ablagerung'!$B$26</c:f>
              <c:strCache>
                <c:ptCount val="1"/>
                <c:pt idx="0">
                  <c:v>KVA / UIOM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'Verbrennung-Ablagerung'!$C$26:$J$26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'Verbrennung-Ablagerung'!$B$27</c:f>
              <c:strCache>
                <c:ptCount val="1"/>
                <c:pt idx="0">
                  <c:v>Deponie / Décharge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'Verbrennung-Ablagerung'!$C$24:$J$24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'Verbrennung-Ablagerung'!$C$27:$J$27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09461"/>
        <c:crossesAt val="1"/>
        <c:crossBetween val="between"/>
        <c:dispUnits/>
        <c:majorUnit val="50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33</xdr:row>
      <xdr:rowOff>0</xdr:rowOff>
    </xdr:from>
    <xdr:to>
      <xdr:col>13</xdr:col>
      <xdr:colOff>180975</xdr:colOff>
      <xdr:row>45</xdr:row>
      <xdr:rowOff>66675</xdr:rowOff>
    </xdr:to>
    <xdr:graphicFrame>
      <xdr:nvGraphicFramePr>
        <xdr:cNvPr id="1" name="Chart 2"/>
        <xdr:cNvGraphicFramePr/>
      </xdr:nvGraphicFramePr>
      <xdr:xfrm>
        <a:off x="4219575" y="8458200"/>
        <a:ext cx="65913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9</xdr:col>
      <xdr:colOff>0</xdr:colOff>
      <xdr:row>61</xdr:row>
      <xdr:rowOff>0</xdr:rowOff>
    </xdr:to>
    <xdr:graphicFrame>
      <xdr:nvGraphicFramePr>
        <xdr:cNvPr id="2" name="Chart 3"/>
        <xdr:cNvGraphicFramePr/>
      </xdr:nvGraphicFramePr>
      <xdr:xfrm>
        <a:off x="1724025" y="10658475"/>
        <a:ext cx="62388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63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1724025" y="12858750"/>
        <a:ext cx="623887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17</xdr:col>
      <xdr:colOff>0</xdr:colOff>
      <xdr:row>61</xdr:row>
      <xdr:rowOff>0</xdr:rowOff>
    </xdr:to>
    <xdr:graphicFrame>
      <xdr:nvGraphicFramePr>
        <xdr:cNvPr id="4" name="Chart 5"/>
        <xdr:cNvGraphicFramePr/>
      </xdr:nvGraphicFramePr>
      <xdr:xfrm>
        <a:off x="7962900" y="10658475"/>
        <a:ext cx="533400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0</xdr:colOff>
      <xdr:row>76</xdr:row>
      <xdr:rowOff>0</xdr:rowOff>
    </xdr:to>
    <xdr:graphicFrame>
      <xdr:nvGraphicFramePr>
        <xdr:cNvPr id="5" name="Chart 6"/>
        <xdr:cNvGraphicFramePr/>
      </xdr:nvGraphicFramePr>
      <xdr:xfrm>
        <a:off x="7962900" y="12858750"/>
        <a:ext cx="533400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28575</xdr:colOff>
      <xdr:row>2</xdr:row>
      <xdr:rowOff>66675</xdr:rowOff>
    </xdr:from>
    <xdr:to>
      <xdr:col>21</xdr:col>
      <xdr:colOff>828675</xdr:colOff>
      <xdr:row>19</xdr:row>
      <xdr:rowOff>247650</xdr:rowOff>
    </xdr:to>
    <xdr:graphicFrame>
      <xdr:nvGraphicFramePr>
        <xdr:cNvPr id="6" name="Chart 7"/>
        <xdr:cNvGraphicFramePr/>
      </xdr:nvGraphicFramePr>
      <xdr:xfrm>
        <a:off x="10658475" y="857250"/>
        <a:ext cx="6924675" cy="4581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0</xdr:colOff>
      <xdr:row>83</xdr:row>
      <xdr:rowOff>0</xdr:rowOff>
    </xdr:from>
    <xdr:to>
      <xdr:col>33</xdr:col>
      <xdr:colOff>9525</xdr:colOff>
      <xdr:row>96</xdr:row>
      <xdr:rowOff>0</xdr:rowOff>
    </xdr:to>
    <xdr:graphicFrame>
      <xdr:nvGraphicFramePr>
        <xdr:cNvPr id="7" name="Chart 9"/>
        <xdr:cNvGraphicFramePr/>
      </xdr:nvGraphicFramePr>
      <xdr:xfrm>
        <a:off x="22250400" y="15525750"/>
        <a:ext cx="3819525" cy="173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96</xdr:row>
      <xdr:rowOff>0</xdr:rowOff>
    </xdr:from>
    <xdr:to>
      <xdr:col>28</xdr:col>
      <xdr:colOff>0</xdr:colOff>
      <xdr:row>109</xdr:row>
      <xdr:rowOff>0</xdr:rowOff>
    </xdr:to>
    <xdr:graphicFrame>
      <xdr:nvGraphicFramePr>
        <xdr:cNvPr id="8" name="Chart 10"/>
        <xdr:cNvGraphicFramePr/>
      </xdr:nvGraphicFramePr>
      <xdr:xfrm>
        <a:off x="18440400" y="17259300"/>
        <a:ext cx="3810000" cy="1733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0</xdr:colOff>
      <xdr:row>96</xdr:row>
      <xdr:rowOff>0</xdr:rowOff>
    </xdr:from>
    <xdr:to>
      <xdr:col>33</xdr:col>
      <xdr:colOff>0</xdr:colOff>
      <xdr:row>109</xdr:row>
      <xdr:rowOff>0</xdr:rowOff>
    </xdr:to>
    <xdr:graphicFrame>
      <xdr:nvGraphicFramePr>
        <xdr:cNvPr id="9" name="Chart 11"/>
        <xdr:cNvGraphicFramePr/>
      </xdr:nvGraphicFramePr>
      <xdr:xfrm>
        <a:off x="22250400" y="17259300"/>
        <a:ext cx="3810000" cy="1733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83</xdr:row>
      <xdr:rowOff>0</xdr:rowOff>
    </xdr:from>
    <xdr:to>
      <xdr:col>28</xdr:col>
      <xdr:colOff>0</xdr:colOff>
      <xdr:row>96</xdr:row>
      <xdr:rowOff>0</xdr:rowOff>
    </xdr:to>
    <xdr:graphicFrame>
      <xdr:nvGraphicFramePr>
        <xdr:cNvPr id="10" name="Chart 12"/>
        <xdr:cNvGraphicFramePr/>
      </xdr:nvGraphicFramePr>
      <xdr:xfrm>
        <a:off x="18440400" y="15525750"/>
        <a:ext cx="3810000" cy="1733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8"/>
  <sheetViews>
    <sheetView tabSelected="1" workbookViewId="0" topLeftCell="A1">
      <selection activeCell="Q8" sqref="Q8"/>
    </sheetView>
  </sheetViews>
  <sheetFormatPr defaultColWidth="11.421875" defaultRowHeight="10.5"/>
  <cols>
    <col min="1" max="1" width="3.140625" style="18" customWidth="1"/>
    <col min="2" max="2" width="4.140625" style="18" customWidth="1"/>
    <col min="3" max="3" width="17.7109375" style="18" customWidth="1"/>
    <col min="4" max="10" width="8.00390625" style="1" customWidth="1"/>
    <col min="11" max="13" width="8.00390625" style="16" customWidth="1"/>
    <col min="14" max="14" width="9.28125" style="16" customWidth="1"/>
    <col min="15" max="15" width="9.28125" style="114" customWidth="1"/>
    <col min="16" max="16384" width="11.421875" style="16" customWidth="1"/>
  </cols>
  <sheetData>
    <row r="1" spans="1:15" s="65" customFormat="1" ht="18">
      <c r="A1" s="97" t="s">
        <v>122</v>
      </c>
      <c r="B1" s="97"/>
      <c r="C1" s="97"/>
      <c r="D1" s="98"/>
      <c r="E1" s="98"/>
      <c r="F1" s="98"/>
      <c r="G1" s="98"/>
      <c r="H1" s="98"/>
      <c r="I1" s="98"/>
      <c r="J1" s="98"/>
      <c r="K1" s="96"/>
      <c r="O1" s="131"/>
    </row>
    <row r="2" spans="1:15" s="59" customFormat="1" ht="12.75">
      <c r="A2" s="99"/>
      <c r="B2" s="100"/>
      <c r="C2" s="101"/>
      <c r="D2" s="64">
        <v>1997</v>
      </c>
      <c r="E2" s="64">
        <v>1998</v>
      </c>
      <c r="F2" s="64">
        <v>1999</v>
      </c>
      <c r="G2" s="64">
        <v>2000</v>
      </c>
      <c r="H2" s="64">
        <v>2001</v>
      </c>
      <c r="I2" s="64">
        <v>2002</v>
      </c>
      <c r="J2" s="64">
        <v>2003</v>
      </c>
      <c r="K2" s="64">
        <v>2004</v>
      </c>
      <c r="L2" s="59">
        <v>2005</v>
      </c>
      <c r="M2" s="64">
        <v>2006</v>
      </c>
      <c r="N2" s="59">
        <v>2007</v>
      </c>
      <c r="O2" s="132">
        <v>2008</v>
      </c>
    </row>
    <row r="3" spans="1:15" s="59" customFormat="1" ht="25.5" customHeight="1">
      <c r="A3" s="154" t="s">
        <v>97</v>
      </c>
      <c r="B3" s="155"/>
      <c r="C3" s="155"/>
      <c r="D3" s="58">
        <f aca="true" t="shared" si="0" ref="D3:M3">D52+D91</f>
        <v>2899849</v>
      </c>
      <c r="E3" s="58">
        <f t="shared" si="0"/>
        <v>3004897</v>
      </c>
      <c r="F3" s="58">
        <f t="shared" si="0"/>
        <v>3172280</v>
      </c>
      <c r="G3" s="58">
        <f t="shared" si="0"/>
        <v>3191916</v>
      </c>
      <c r="H3" s="58">
        <f t="shared" si="0"/>
        <v>3139004</v>
      </c>
      <c r="I3" s="58">
        <f t="shared" si="0"/>
        <v>3126135</v>
      </c>
      <c r="J3" s="58">
        <f t="shared" si="0"/>
        <v>3063937</v>
      </c>
      <c r="K3" s="58">
        <f t="shared" si="0"/>
        <v>3165341</v>
      </c>
      <c r="L3" s="58">
        <f t="shared" si="0"/>
        <v>3319445</v>
      </c>
      <c r="M3" s="58">
        <f t="shared" si="0"/>
        <v>3650732</v>
      </c>
      <c r="N3" s="58">
        <f>N52+N91</f>
        <v>3581037</v>
      </c>
      <c r="O3" s="133">
        <f>O52+O91</f>
        <v>3611112</v>
      </c>
    </row>
    <row r="4" spans="1:15" s="110" customFormat="1" ht="25.5" customHeight="1">
      <c r="A4" s="156" t="s">
        <v>98</v>
      </c>
      <c r="B4" s="157"/>
      <c r="C4" s="157"/>
      <c r="D4" s="102" t="e">
        <f>D3-#REF!</f>
        <v>#REF!</v>
      </c>
      <c r="E4" s="102">
        <f aca="true" t="shared" si="1" ref="E4:O4">E3-D3</f>
        <v>105048</v>
      </c>
      <c r="F4" s="102">
        <f t="shared" si="1"/>
        <v>167383</v>
      </c>
      <c r="G4" s="102">
        <f t="shared" si="1"/>
        <v>19636</v>
      </c>
      <c r="H4" s="102">
        <f t="shared" si="1"/>
        <v>-52912</v>
      </c>
      <c r="I4" s="102">
        <f t="shared" si="1"/>
        <v>-12869</v>
      </c>
      <c r="J4" s="102">
        <f t="shared" si="1"/>
        <v>-62198</v>
      </c>
      <c r="K4" s="102">
        <f t="shared" si="1"/>
        <v>101404</v>
      </c>
      <c r="L4" s="102">
        <f t="shared" si="1"/>
        <v>154104</v>
      </c>
      <c r="M4" s="102">
        <f t="shared" si="1"/>
        <v>331287</v>
      </c>
      <c r="N4" s="102">
        <f t="shared" si="1"/>
        <v>-69695</v>
      </c>
      <c r="O4" s="134">
        <f t="shared" si="1"/>
        <v>30075</v>
      </c>
    </row>
    <row r="5" spans="1:15" s="110" customFormat="1" ht="25.5" customHeight="1">
      <c r="A5" s="156" t="s">
        <v>98</v>
      </c>
      <c r="B5" s="157"/>
      <c r="C5" s="157"/>
      <c r="D5" s="103" t="e">
        <f>(D3-#REF!)/#REF!</f>
        <v>#REF!</v>
      </c>
      <c r="E5" s="103">
        <f aca="true" t="shared" si="2" ref="E5:O5">(E3-D3)/D3</f>
        <v>0.03622533449155456</v>
      </c>
      <c r="F5" s="103">
        <f t="shared" si="2"/>
        <v>0.055703406805624286</v>
      </c>
      <c r="G5" s="103">
        <f t="shared" si="2"/>
        <v>0.006189869746680621</v>
      </c>
      <c r="H5" s="103">
        <f t="shared" si="2"/>
        <v>-0.016576877336371008</v>
      </c>
      <c r="I5" s="103">
        <f t="shared" si="2"/>
        <v>-0.004099708060263702</v>
      </c>
      <c r="J5" s="103">
        <f t="shared" si="2"/>
        <v>-0.01989613372423136</v>
      </c>
      <c r="K5" s="103">
        <f t="shared" si="2"/>
        <v>0.03309598075939551</v>
      </c>
      <c r="L5" s="103">
        <f t="shared" si="2"/>
        <v>0.04868480204818375</v>
      </c>
      <c r="M5" s="103">
        <f t="shared" si="2"/>
        <v>0.09980192471934314</v>
      </c>
      <c r="N5" s="103">
        <f t="shared" si="2"/>
        <v>-0.019090691948902304</v>
      </c>
      <c r="O5" s="103">
        <f t="shared" si="2"/>
        <v>0.008398405266407468</v>
      </c>
    </row>
    <row r="6" spans="1:15" s="63" customFormat="1" ht="25.5" customHeight="1">
      <c r="A6" s="158" t="s">
        <v>99</v>
      </c>
      <c r="B6" s="159"/>
      <c r="C6" s="159"/>
      <c r="D6" s="62">
        <f>'Abfall nach Regionen'!D40</f>
        <v>2858249</v>
      </c>
      <c r="E6" s="62">
        <f>'Abfall nach Regionen'!E40</f>
        <v>2947442</v>
      </c>
      <c r="F6" s="62">
        <f>'Abfall nach Regionen'!F40</f>
        <v>3116643</v>
      </c>
      <c r="G6" s="62">
        <f>'Abfall nach Regionen'!G40</f>
        <v>3142951</v>
      </c>
      <c r="H6" s="62">
        <f>'Abfall nach Regionen'!H40</f>
        <v>3085707</v>
      </c>
      <c r="I6" s="62">
        <f>'Abfall nach Regionen'!I40</f>
        <v>3076282</v>
      </c>
      <c r="J6" s="62">
        <f>'Abfall nach Regionen'!J40</f>
        <v>3003227</v>
      </c>
      <c r="K6" s="62">
        <f>'Abfall nach Regionen'!K40</f>
        <v>3084741</v>
      </c>
      <c r="L6" s="62">
        <f>'Abfall nach Regionen'!L40</f>
        <v>3059459</v>
      </c>
      <c r="M6" s="62">
        <f>'Abfall nach Regionen'!M40</f>
        <v>3233342</v>
      </c>
      <c r="N6" s="62">
        <f>'Abfall nach Regionen'!N40</f>
        <v>3238104</v>
      </c>
      <c r="O6" s="135">
        <f>'Abfall nach Regionen'!O40</f>
        <v>3305550</v>
      </c>
    </row>
    <row r="7" spans="1:15" s="105" customFormat="1" ht="25.5" customHeight="1">
      <c r="A7" s="160" t="s">
        <v>98</v>
      </c>
      <c r="B7" s="161"/>
      <c r="C7" s="161"/>
      <c r="D7" s="104" t="e">
        <f>D6-#REF!</f>
        <v>#REF!</v>
      </c>
      <c r="E7" s="104">
        <f aca="true" t="shared" si="3" ref="E7:O7">E6-D6</f>
        <v>89193</v>
      </c>
      <c r="F7" s="104">
        <f t="shared" si="3"/>
        <v>169201</v>
      </c>
      <c r="G7" s="104">
        <f t="shared" si="3"/>
        <v>26308</v>
      </c>
      <c r="H7" s="104">
        <f t="shared" si="3"/>
        <v>-57244</v>
      </c>
      <c r="I7" s="104">
        <f t="shared" si="3"/>
        <v>-9425</v>
      </c>
      <c r="J7" s="104">
        <f t="shared" si="3"/>
        <v>-73055</v>
      </c>
      <c r="K7" s="104">
        <f t="shared" si="3"/>
        <v>81514</v>
      </c>
      <c r="L7" s="104">
        <f t="shared" si="3"/>
        <v>-25282</v>
      </c>
      <c r="M7" s="104">
        <f t="shared" si="3"/>
        <v>173883</v>
      </c>
      <c r="N7" s="104">
        <f t="shared" si="3"/>
        <v>4762</v>
      </c>
      <c r="O7" s="136">
        <f t="shared" si="3"/>
        <v>67446</v>
      </c>
    </row>
    <row r="8" spans="1:15" s="105" customFormat="1" ht="25.5" customHeight="1">
      <c r="A8" s="160" t="s">
        <v>98</v>
      </c>
      <c r="B8" s="161"/>
      <c r="C8" s="161"/>
      <c r="D8" s="106" t="e">
        <f>(D6-#REF!)/#REF!</f>
        <v>#REF!</v>
      </c>
      <c r="E8" s="106">
        <f aca="true" t="shared" si="4" ref="E8:O8">(E6-D6)/D6</f>
        <v>0.031205468802753013</v>
      </c>
      <c r="F8" s="106">
        <f t="shared" si="4"/>
        <v>0.05740604904184713</v>
      </c>
      <c r="G8" s="106">
        <f t="shared" si="4"/>
        <v>0.008441133617164366</v>
      </c>
      <c r="H8" s="106">
        <f t="shared" si="4"/>
        <v>-0.018213456079970703</v>
      </c>
      <c r="I8" s="106">
        <f t="shared" si="4"/>
        <v>-0.003054405359938581</v>
      </c>
      <c r="J8" s="106">
        <f t="shared" si="4"/>
        <v>-0.02374782285889265</v>
      </c>
      <c r="K8" s="106">
        <f t="shared" si="4"/>
        <v>0.02714213744082615</v>
      </c>
      <c r="L8" s="106">
        <f t="shared" si="4"/>
        <v>-0.00819582584080803</v>
      </c>
      <c r="M8" s="106">
        <f t="shared" si="4"/>
        <v>0.05683455800518981</v>
      </c>
      <c r="N8" s="106">
        <f t="shared" si="4"/>
        <v>0.0014727795574980933</v>
      </c>
      <c r="O8" s="106">
        <f t="shared" si="4"/>
        <v>0.02082885540427361</v>
      </c>
    </row>
    <row r="9" spans="1:15" s="61" customFormat="1" ht="25.5" customHeight="1">
      <c r="A9" s="168" t="s">
        <v>100</v>
      </c>
      <c r="B9" s="169"/>
      <c r="C9" s="169"/>
      <c r="D9" s="60">
        <f>'Abfall nach Regionen'!D45</f>
        <v>41600</v>
      </c>
      <c r="E9" s="60">
        <f>'Abfall nach Regionen'!E45</f>
        <v>57455</v>
      </c>
      <c r="F9" s="60">
        <f>'Abfall nach Regionen'!F45</f>
        <v>55637</v>
      </c>
      <c r="G9" s="60">
        <f>'Abfall nach Regionen'!G45</f>
        <v>48965</v>
      </c>
      <c r="H9" s="60">
        <f>'Abfall nach Regionen'!H45</f>
        <v>53297</v>
      </c>
      <c r="I9" s="60">
        <f>'Abfall nach Regionen'!I45</f>
        <v>49487</v>
      </c>
      <c r="J9" s="60">
        <f>'Abfall nach Regionen'!J45</f>
        <v>60710</v>
      </c>
      <c r="K9" s="60">
        <f>'Abfall nach Regionen'!K45</f>
        <v>80600</v>
      </c>
      <c r="L9" s="60">
        <f>'Abfall nach Regionen'!L45</f>
        <v>260563</v>
      </c>
      <c r="M9" s="60">
        <f>'Abfall nach Regionen'!M45</f>
        <v>417390</v>
      </c>
      <c r="N9" s="60">
        <f>'Abfall nach Regionen'!N45</f>
        <v>342933</v>
      </c>
      <c r="O9" s="137">
        <f>'Abfall nach Regionen'!O45</f>
        <v>305562</v>
      </c>
    </row>
    <row r="10" spans="1:15" s="108" customFormat="1" ht="25.5" customHeight="1">
      <c r="A10" s="170" t="s">
        <v>98</v>
      </c>
      <c r="B10" s="171"/>
      <c r="C10" s="171"/>
      <c r="D10" s="107" t="e">
        <f>D9-#REF!</f>
        <v>#REF!</v>
      </c>
      <c r="E10" s="107">
        <f aca="true" t="shared" si="5" ref="E10:O10">E9-D9</f>
        <v>15855</v>
      </c>
      <c r="F10" s="107">
        <f t="shared" si="5"/>
        <v>-1818</v>
      </c>
      <c r="G10" s="107">
        <f t="shared" si="5"/>
        <v>-6672</v>
      </c>
      <c r="H10" s="107">
        <f t="shared" si="5"/>
        <v>4332</v>
      </c>
      <c r="I10" s="107">
        <f t="shared" si="5"/>
        <v>-3810</v>
      </c>
      <c r="J10" s="107">
        <f t="shared" si="5"/>
        <v>11223</v>
      </c>
      <c r="K10" s="107">
        <f t="shared" si="5"/>
        <v>19890</v>
      </c>
      <c r="L10" s="107">
        <f t="shared" si="5"/>
        <v>179963</v>
      </c>
      <c r="M10" s="107">
        <f t="shared" si="5"/>
        <v>156827</v>
      </c>
      <c r="N10" s="107">
        <f t="shared" si="5"/>
        <v>-74457</v>
      </c>
      <c r="O10" s="138">
        <f t="shared" si="5"/>
        <v>-37371</v>
      </c>
    </row>
    <row r="11" spans="1:15" s="108" customFormat="1" ht="25.5" customHeight="1">
      <c r="A11" s="170" t="s">
        <v>98</v>
      </c>
      <c r="B11" s="171"/>
      <c r="C11" s="171"/>
      <c r="D11" s="109" t="e">
        <f>(D9-#REF!)/#REF!</f>
        <v>#REF!</v>
      </c>
      <c r="E11" s="109">
        <f aca="true" t="shared" si="6" ref="E11:O11">(E9-D9)/D9</f>
        <v>0.3811298076923077</v>
      </c>
      <c r="F11" s="109">
        <f t="shared" si="6"/>
        <v>-0.03164215472978853</v>
      </c>
      <c r="G11" s="109">
        <f t="shared" si="6"/>
        <v>-0.11992019699121088</v>
      </c>
      <c r="H11" s="109">
        <f t="shared" si="6"/>
        <v>0.08847135709180026</v>
      </c>
      <c r="I11" s="109">
        <f t="shared" si="6"/>
        <v>-0.07148619997373211</v>
      </c>
      <c r="J11" s="109">
        <f t="shared" si="6"/>
        <v>0.22678683290561158</v>
      </c>
      <c r="K11" s="109">
        <f t="shared" si="6"/>
        <v>0.32762312633832974</v>
      </c>
      <c r="L11" s="109">
        <f t="shared" si="6"/>
        <v>2.232791563275434</v>
      </c>
      <c r="M11" s="109">
        <f t="shared" si="6"/>
        <v>0.601877473010366</v>
      </c>
      <c r="N11" s="109">
        <f t="shared" si="6"/>
        <v>-0.17838711995974987</v>
      </c>
      <c r="O11" s="109">
        <f t="shared" si="6"/>
        <v>-0.10897463936104138</v>
      </c>
    </row>
    <row r="12" spans="1:15" s="18" customFormat="1" ht="12.75">
      <c r="A12" s="66"/>
      <c r="B12" s="66"/>
      <c r="C12" s="66"/>
      <c r="D12" s="67"/>
      <c r="E12" s="67"/>
      <c r="F12" s="67"/>
      <c r="G12" s="67"/>
      <c r="H12" s="67"/>
      <c r="I12" s="67"/>
      <c r="J12" s="67"/>
      <c r="O12" s="118"/>
    </row>
    <row r="13" spans="4:15" s="18" customFormat="1" ht="12.75">
      <c r="D13" s="3"/>
      <c r="E13" s="3"/>
      <c r="F13" s="3"/>
      <c r="G13" s="3"/>
      <c r="H13" s="3"/>
      <c r="I13" s="3"/>
      <c r="J13" s="3"/>
      <c r="O13" s="118"/>
    </row>
    <row r="14" spans="1:15" s="25" customFormat="1" ht="18">
      <c r="A14" s="24" t="s">
        <v>109</v>
      </c>
      <c r="D14" s="26"/>
      <c r="E14" s="26"/>
      <c r="F14" s="26"/>
      <c r="G14" s="26"/>
      <c r="H14" s="26"/>
      <c r="I14" s="26"/>
      <c r="J14" s="26"/>
      <c r="O14" s="139"/>
    </row>
    <row r="15" spans="2:15" s="27" customFormat="1" ht="12.75">
      <c r="B15" s="27" t="s">
        <v>92</v>
      </c>
      <c r="C15" s="27" t="s">
        <v>91</v>
      </c>
      <c r="D15" s="27">
        <v>1997</v>
      </c>
      <c r="E15" s="27">
        <v>1998</v>
      </c>
      <c r="F15" s="27">
        <v>1999</v>
      </c>
      <c r="G15" s="27">
        <v>2000</v>
      </c>
      <c r="H15" s="27">
        <v>2001</v>
      </c>
      <c r="I15" s="27">
        <v>2002</v>
      </c>
      <c r="J15" s="27">
        <v>2003</v>
      </c>
      <c r="K15" s="27">
        <v>2004</v>
      </c>
      <c r="L15" s="27">
        <v>2005</v>
      </c>
      <c r="M15" s="27">
        <v>2006</v>
      </c>
      <c r="N15" s="27">
        <v>2007</v>
      </c>
      <c r="O15" s="152">
        <v>2008</v>
      </c>
    </row>
    <row r="16" spans="1:15" ht="12.75">
      <c r="A16" s="28"/>
      <c r="B16" s="18" t="s">
        <v>44</v>
      </c>
      <c r="C16" s="18" t="s">
        <v>89</v>
      </c>
      <c r="D16" s="1">
        <v>0</v>
      </c>
      <c r="E16" s="1">
        <v>0</v>
      </c>
      <c r="F16" s="1">
        <v>0</v>
      </c>
      <c r="G16" s="1">
        <v>0</v>
      </c>
      <c r="H16" s="1">
        <v>42646</v>
      </c>
      <c r="I16" s="1">
        <v>88401</v>
      </c>
      <c r="J16" s="1">
        <v>84151</v>
      </c>
      <c r="K16" s="114">
        <v>84446</v>
      </c>
      <c r="L16" s="114">
        <v>84312</v>
      </c>
      <c r="M16" s="16">
        <v>82797</v>
      </c>
      <c r="N16" s="16">
        <v>81672</v>
      </c>
      <c r="O16" s="114">
        <v>83709</v>
      </c>
    </row>
    <row r="17" spans="1:15" ht="12.75">
      <c r="A17" s="28"/>
      <c r="B17" s="18" t="s">
        <v>11</v>
      </c>
      <c r="C17" s="18" t="s">
        <v>12</v>
      </c>
      <c r="D17" s="1">
        <v>282431</v>
      </c>
      <c r="E17" s="1">
        <v>297716</v>
      </c>
      <c r="F17" s="1">
        <v>308500</v>
      </c>
      <c r="G17" s="1">
        <v>293627</v>
      </c>
      <c r="H17" s="1">
        <v>302000</v>
      </c>
      <c r="I17" s="1">
        <v>314002</v>
      </c>
      <c r="J17" s="1">
        <v>306161</v>
      </c>
      <c r="K17" s="114">
        <v>310148</v>
      </c>
      <c r="L17" s="114">
        <v>310147</v>
      </c>
      <c r="M17" s="16">
        <v>349478</v>
      </c>
      <c r="N17" s="16">
        <v>299335</v>
      </c>
      <c r="O17" s="114">
        <v>287643</v>
      </c>
    </row>
    <row r="18" spans="1:15" ht="12.75">
      <c r="A18" s="28"/>
      <c r="B18" s="18" t="s">
        <v>19</v>
      </c>
      <c r="C18" s="18" t="s">
        <v>20</v>
      </c>
      <c r="D18" s="1">
        <v>42940</v>
      </c>
      <c r="E18" s="1">
        <v>43720</v>
      </c>
      <c r="F18" s="1">
        <v>46267</v>
      </c>
      <c r="G18" s="1">
        <v>42220</v>
      </c>
      <c r="H18" s="1">
        <v>49032</v>
      </c>
      <c r="I18" s="1">
        <v>50552</v>
      </c>
      <c r="J18" s="1">
        <v>49581</v>
      </c>
      <c r="K18" s="114">
        <v>48076</v>
      </c>
      <c r="L18" s="114">
        <v>49457</v>
      </c>
      <c r="M18" s="16">
        <v>51099</v>
      </c>
      <c r="N18" s="16">
        <v>48373</v>
      </c>
      <c r="O18" s="114">
        <v>46586</v>
      </c>
    </row>
    <row r="19" spans="1:15" ht="12.75">
      <c r="A19" s="28"/>
      <c r="B19" s="18" t="s">
        <v>19</v>
      </c>
      <c r="C19" s="18" t="s">
        <v>21</v>
      </c>
      <c r="D19" s="1">
        <v>59616</v>
      </c>
      <c r="E19" s="1">
        <v>60985</v>
      </c>
      <c r="F19" s="1">
        <v>66782</v>
      </c>
      <c r="G19" s="1">
        <v>69851</v>
      </c>
      <c r="H19" s="1">
        <v>61000</v>
      </c>
      <c r="I19" s="1">
        <v>60513</v>
      </c>
      <c r="J19" s="1">
        <v>61565</v>
      </c>
      <c r="K19" s="114">
        <v>62602</v>
      </c>
      <c r="L19" s="114">
        <v>60189</v>
      </c>
      <c r="M19" s="16">
        <v>59610</v>
      </c>
      <c r="N19" s="16">
        <v>65439</v>
      </c>
      <c r="O19" s="114">
        <v>59459</v>
      </c>
    </row>
    <row r="20" spans="1:15" ht="12.75">
      <c r="A20" s="28"/>
      <c r="B20" s="18" t="s">
        <v>31</v>
      </c>
      <c r="C20" s="18" t="s">
        <v>32</v>
      </c>
      <c r="D20" s="1">
        <v>45322</v>
      </c>
      <c r="E20" s="1">
        <v>45259</v>
      </c>
      <c r="F20" s="1">
        <v>45583</v>
      </c>
      <c r="G20" s="1">
        <v>46379</v>
      </c>
      <c r="H20" s="1">
        <v>44415</v>
      </c>
      <c r="I20" s="1">
        <v>44117</v>
      </c>
      <c r="J20" s="1">
        <v>44715</v>
      </c>
      <c r="K20" s="114">
        <v>46070</v>
      </c>
      <c r="L20" s="114">
        <v>46041</v>
      </c>
      <c r="M20" s="1">
        <v>0</v>
      </c>
      <c r="N20" s="1">
        <v>0</v>
      </c>
      <c r="O20" s="141">
        <v>0</v>
      </c>
    </row>
    <row r="21" spans="1:15" ht="12.75">
      <c r="A21" s="28"/>
      <c r="B21" s="18" t="s">
        <v>31</v>
      </c>
      <c r="C21" s="18" t="s">
        <v>153</v>
      </c>
      <c r="K21" s="114"/>
      <c r="L21" s="1">
        <v>0</v>
      </c>
      <c r="M21" s="16">
        <v>156045</v>
      </c>
      <c r="N21" s="16">
        <v>170401</v>
      </c>
      <c r="O21" s="114">
        <v>177923</v>
      </c>
    </row>
    <row r="22" spans="1:15" ht="12.75">
      <c r="A22" s="28"/>
      <c r="B22" s="18" t="s">
        <v>33</v>
      </c>
      <c r="C22" s="18" t="s">
        <v>34</v>
      </c>
      <c r="D22" s="1">
        <v>23056</v>
      </c>
      <c r="E22" s="1">
        <v>23657</v>
      </c>
      <c r="F22" s="1">
        <v>24000</v>
      </c>
      <c r="G22" s="1">
        <v>27150</v>
      </c>
      <c r="H22" s="1">
        <v>27920</v>
      </c>
      <c r="I22" s="1">
        <v>27437</v>
      </c>
      <c r="J22" s="1">
        <v>33610</v>
      </c>
      <c r="K22" s="114">
        <v>34884</v>
      </c>
      <c r="L22" s="114">
        <v>35605</v>
      </c>
      <c r="M22" s="16">
        <v>35773</v>
      </c>
      <c r="N22" s="16">
        <v>39123</v>
      </c>
      <c r="O22" s="114">
        <v>38000</v>
      </c>
    </row>
    <row r="23" spans="1:15" ht="12.75">
      <c r="A23" s="28"/>
      <c r="B23" s="18" t="s">
        <v>33</v>
      </c>
      <c r="C23" s="18" t="s">
        <v>35</v>
      </c>
      <c r="D23" s="1">
        <v>47727</v>
      </c>
      <c r="E23" s="1">
        <v>47947</v>
      </c>
      <c r="F23" s="1">
        <v>49728</v>
      </c>
      <c r="G23" s="1">
        <v>52306</v>
      </c>
      <c r="H23" s="1">
        <v>52543</v>
      </c>
      <c r="I23" s="1">
        <v>52689</v>
      </c>
      <c r="J23" s="1">
        <v>51030</v>
      </c>
      <c r="K23" s="114">
        <v>49029</v>
      </c>
      <c r="L23" s="114">
        <v>50781</v>
      </c>
      <c r="M23" s="16">
        <v>55622</v>
      </c>
      <c r="N23" s="16">
        <v>51810</v>
      </c>
      <c r="O23" s="114">
        <v>55810</v>
      </c>
    </row>
    <row r="24" spans="1:15" ht="12.75">
      <c r="A24" s="28"/>
      <c r="B24" s="18" t="s">
        <v>33</v>
      </c>
      <c r="C24" s="18" t="s">
        <v>36</v>
      </c>
      <c r="D24" s="1">
        <v>6000</v>
      </c>
      <c r="E24" s="1">
        <v>5612</v>
      </c>
      <c r="F24" s="1">
        <v>6469</v>
      </c>
      <c r="G24" s="1">
        <v>5962</v>
      </c>
      <c r="H24" s="1">
        <v>6547</v>
      </c>
      <c r="I24" s="1">
        <v>5534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41">
        <v>0</v>
      </c>
    </row>
    <row r="25" spans="1:15" ht="12.75">
      <c r="A25" s="28"/>
      <c r="B25" s="18" t="s">
        <v>33</v>
      </c>
      <c r="C25" s="18" t="s">
        <v>37</v>
      </c>
      <c r="D25" s="1">
        <v>97944</v>
      </c>
      <c r="E25" s="1">
        <v>108700</v>
      </c>
      <c r="F25" s="1">
        <v>107285</v>
      </c>
      <c r="G25" s="1">
        <v>117486</v>
      </c>
      <c r="H25" s="1">
        <v>107524</v>
      </c>
      <c r="I25" s="1">
        <v>107177</v>
      </c>
      <c r="J25" s="1">
        <v>123381</v>
      </c>
      <c r="K25" s="114">
        <v>146830</v>
      </c>
      <c r="L25" s="114">
        <v>150821</v>
      </c>
      <c r="M25" s="16">
        <v>175542</v>
      </c>
      <c r="N25" s="16">
        <v>175398</v>
      </c>
      <c r="O25" s="114">
        <v>175093</v>
      </c>
    </row>
    <row r="26" spans="1:15" s="29" customFormat="1" ht="12.75">
      <c r="A26" s="28"/>
      <c r="B26" s="29" t="s">
        <v>80</v>
      </c>
      <c r="D26" s="30">
        <f aca="true" t="shared" si="7" ref="D26:O26">SUM(D16:D25)</f>
        <v>605036</v>
      </c>
      <c r="E26" s="30">
        <f t="shared" si="7"/>
        <v>633596</v>
      </c>
      <c r="F26" s="30">
        <f t="shared" si="7"/>
        <v>654614</v>
      </c>
      <c r="G26" s="30">
        <f t="shared" si="7"/>
        <v>654981</v>
      </c>
      <c r="H26" s="30">
        <f t="shared" si="7"/>
        <v>693627</v>
      </c>
      <c r="I26" s="30">
        <f t="shared" si="7"/>
        <v>750422</v>
      </c>
      <c r="J26" s="30">
        <f t="shared" si="7"/>
        <v>754194</v>
      </c>
      <c r="K26" s="115">
        <f t="shared" si="7"/>
        <v>782085</v>
      </c>
      <c r="L26" s="115">
        <f t="shared" si="7"/>
        <v>787353</v>
      </c>
      <c r="M26" s="115">
        <f t="shared" si="7"/>
        <v>965966</v>
      </c>
      <c r="N26" s="115">
        <f t="shared" si="7"/>
        <v>931551</v>
      </c>
      <c r="O26" s="115">
        <f t="shared" si="7"/>
        <v>924223</v>
      </c>
    </row>
    <row r="27" spans="1:15" ht="12.75">
      <c r="A27" s="28"/>
      <c r="B27" s="18" t="s">
        <v>2</v>
      </c>
      <c r="C27" s="18" t="s">
        <v>3</v>
      </c>
      <c r="D27" s="1">
        <v>94615</v>
      </c>
      <c r="E27" s="1">
        <v>87336</v>
      </c>
      <c r="F27" s="1">
        <v>105530</v>
      </c>
      <c r="G27" s="1">
        <v>119500</v>
      </c>
      <c r="H27" s="1">
        <v>117000</v>
      </c>
      <c r="I27" s="1">
        <v>119469</v>
      </c>
      <c r="J27" s="1">
        <v>115397</v>
      </c>
      <c r="K27" s="114">
        <v>115000</v>
      </c>
      <c r="L27" s="114">
        <v>117713</v>
      </c>
      <c r="M27" s="16">
        <v>119529</v>
      </c>
      <c r="N27" s="16">
        <v>114917</v>
      </c>
      <c r="O27" s="114">
        <v>117406</v>
      </c>
    </row>
    <row r="28" spans="1:15" ht="12.75">
      <c r="A28" s="28"/>
      <c r="B28" s="18" t="s">
        <v>2</v>
      </c>
      <c r="C28" s="18" t="s">
        <v>4</v>
      </c>
      <c r="D28" s="1">
        <v>59969</v>
      </c>
      <c r="E28" s="1">
        <v>61710</v>
      </c>
      <c r="F28" s="1">
        <v>63692</v>
      </c>
      <c r="G28" s="1">
        <v>67196</v>
      </c>
      <c r="H28" s="1">
        <v>68290</v>
      </c>
      <c r="I28" s="1">
        <v>70120</v>
      </c>
      <c r="J28" s="1">
        <v>65453</v>
      </c>
      <c r="K28" s="114">
        <v>64969</v>
      </c>
      <c r="L28" s="114">
        <v>71843</v>
      </c>
      <c r="M28" s="16">
        <v>71987</v>
      </c>
      <c r="N28" s="16">
        <v>71631</v>
      </c>
      <c r="O28" s="114">
        <v>69233</v>
      </c>
    </row>
    <row r="29" spans="1:15" ht="12.75">
      <c r="A29" s="28"/>
      <c r="B29" s="18" t="s">
        <v>2</v>
      </c>
      <c r="C29" s="18" t="s">
        <v>5</v>
      </c>
      <c r="D29" s="1">
        <v>81483</v>
      </c>
      <c r="E29" s="1">
        <v>96528</v>
      </c>
      <c r="F29" s="1">
        <v>104009</v>
      </c>
      <c r="G29" s="1">
        <v>109773</v>
      </c>
      <c r="H29" s="1">
        <v>111051</v>
      </c>
      <c r="I29" s="1">
        <v>113945</v>
      </c>
      <c r="J29" s="1">
        <v>116125</v>
      </c>
      <c r="K29" s="114">
        <v>116087</v>
      </c>
      <c r="L29" s="114">
        <v>121255</v>
      </c>
      <c r="M29" s="16">
        <v>121456</v>
      </c>
      <c r="N29" s="16">
        <v>118933</v>
      </c>
      <c r="O29" s="114">
        <v>120135</v>
      </c>
    </row>
    <row r="30" spans="1:15" ht="12.75">
      <c r="A30" s="28"/>
      <c r="B30" s="18" t="s">
        <v>6</v>
      </c>
      <c r="C30" s="18" t="s">
        <v>7</v>
      </c>
      <c r="D30" s="1">
        <v>105407</v>
      </c>
      <c r="E30" s="1">
        <v>108851</v>
      </c>
      <c r="F30" s="1">
        <v>107440</v>
      </c>
      <c r="G30" s="1">
        <v>114904</v>
      </c>
      <c r="H30" s="1">
        <v>112489</v>
      </c>
      <c r="I30" s="1">
        <v>110010</v>
      </c>
      <c r="J30" s="1">
        <v>107660</v>
      </c>
      <c r="K30" s="114">
        <v>108810</v>
      </c>
      <c r="L30" s="114">
        <v>108960</v>
      </c>
      <c r="M30" s="16">
        <v>111118</v>
      </c>
      <c r="N30" s="16">
        <v>110001</v>
      </c>
      <c r="O30" s="114">
        <v>107097</v>
      </c>
    </row>
    <row r="31" spans="1:15" ht="12.75">
      <c r="A31" s="28"/>
      <c r="B31" s="18" t="s">
        <v>6</v>
      </c>
      <c r="C31" s="18" t="s">
        <v>8</v>
      </c>
      <c r="D31" s="1">
        <v>42200</v>
      </c>
      <c r="E31" s="1">
        <v>40619</v>
      </c>
      <c r="F31" s="1">
        <v>40778</v>
      </c>
      <c r="G31" s="1">
        <v>40298</v>
      </c>
      <c r="H31" s="1">
        <v>39508</v>
      </c>
      <c r="I31" s="1">
        <v>40813</v>
      </c>
      <c r="J31" s="1">
        <v>40129</v>
      </c>
      <c r="K31" s="114">
        <v>40819</v>
      </c>
      <c r="L31" s="114">
        <v>41359</v>
      </c>
      <c r="M31" s="16">
        <v>44180</v>
      </c>
      <c r="N31" s="16">
        <v>44938</v>
      </c>
      <c r="O31" s="114">
        <v>46059</v>
      </c>
    </row>
    <row r="32" spans="1:15" ht="12.75">
      <c r="A32" s="28"/>
      <c r="B32" s="18" t="s">
        <v>6</v>
      </c>
      <c r="C32" s="18" t="s">
        <v>148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2763</v>
      </c>
      <c r="K32" s="114">
        <v>106797</v>
      </c>
      <c r="L32" s="114">
        <v>107217</v>
      </c>
      <c r="M32" s="16">
        <v>130128</v>
      </c>
      <c r="N32" s="16">
        <v>130001</v>
      </c>
      <c r="O32" s="114">
        <v>131751</v>
      </c>
    </row>
    <row r="33" spans="1:15" ht="12.75">
      <c r="A33" s="28"/>
      <c r="B33" s="18" t="s">
        <v>9</v>
      </c>
      <c r="C33" s="18" t="s">
        <v>10</v>
      </c>
      <c r="D33" s="1">
        <v>137000</v>
      </c>
      <c r="E33" s="1">
        <v>127740</v>
      </c>
      <c r="F33" s="1">
        <v>167083</v>
      </c>
      <c r="G33" s="1">
        <v>187473</v>
      </c>
      <c r="H33" s="1">
        <v>200964</v>
      </c>
      <c r="I33" s="1">
        <v>192800</v>
      </c>
      <c r="J33" s="1">
        <v>189624</v>
      </c>
      <c r="K33" s="114">
        <v>187128</v>
      </c>
      <c r="L33" s="114">
        <v>193355</v>
      </c>
      <c r="M33" s="16">
        <v>203394</v>
      </c>
      <c r="N33" s="16">
        <v>214291</v>
      </c>
      <c r="O33" s="114">
        <v>218414</v>
      </c>
    </row>
    <row r="34" spans="1:15" ht="12.75">
      <c r="A34" s="28"/>
      <c r="B34" s="18" t="s">
        <v>17</v>
      </c>
      <c r="C34" s="18" t="s">
        <v>18</v>
      </c>
      <c r="D34" s="1">
        <v>72961</v>
      </c>
      <c r="E34" s="1">
        <v>83810</v>
      </c>
      <c r="F34" s="1">
        <v>81958</v>
      </c>
      <c r="G34" s="1">
        <v>87301</v>
      </c>
      <c r="H34" s="1">
        <v>87000</v>
      </c>
      <c r="I34" s="1">
        <v>84316</v>
      </c>
      <c r="J34" s="1">
        <v>79079</v>
      </c>
      <c r="K34" s="114">
        <v>80988</v>
      </c>
      <c r="L34" s="114">
        <v>82306</v>
      </c>
      <c r="M34" s="16">
        <v>89241</v>
      </c>
      <c r="N34" s="16">
        <v>88508</v>
      </c>
      <c r="O34" s="114">
        <v>90418</v>
      </c>
    </row>
    <row r="35" spans="1:15" ht="12.75">
      <c r="A35" s="28"/>
      <c r="B35" s="18" t="s">
        <v>25</v>
      </c>
      <c r="C35" s="18" t="s">
        <v>26</v>
      </c>
      <c r="D35" s="1">
        <v>182036</v>
      </c>
      <c r="E35" s="1">
        <v>180181</v>
      </c>
      <c r="F35" s="1">
        <v>176167</v>
      </c>
      <c r="G35" s="1">
        <v>204769</v>
      </c>
      <c r="H35" s="1">
        <v>191771</v>
      </c>
      <c r="I35" s="1">
        <v>197712</v>
      </c>
      <c r="J35" s="1">
        <v>193387</v>
      </c>
      <c r="K35" s="114">
        <v>183838</v>
      </c>
      <c r="L35" s="114">
        <v>193078</v>
      </c>
      <c r="M35" s="16">
        <v>207403</v>
      </c>
      <c r="N35" s="16">
        <v>211905</v>
      </c>
      <c r="O35" s="114">
        <v>213581</v>
      </c>
    </row>
    <row r="36" spans="1:15" s="29" customFormat="1" ht="12.75">
      <c r="A36" s="28"/>
      <c r="B36" s="29" t="s">
        <v>101</v>
      </c>
      <c r="D36" s="30">
        <f aca="true" t="shared" si="8" ref="D36:O36">SUM(D27:D35)</f>
        <v>775671</v>
      </c>
      <c r="E36" s="30">
        <f t="shared" si="8"/>
        <v>786775</v>
      </c>
      <c r="F36" s="30">
        <f t="shared" si="8"/>
        <v>846657</v>
      </c>
      <c r="G36" s="30">
        <f t="shared" si="8"/>
        <v>931214</v>
      </c>
      <c r="H36" s="30">
        <f t="shared" si="8"/>
        <v>928073</v>
      </c>
      <c r="I36" s="30">
        <f t="shared" si="8"/>
        <v>929185</v>
      </c>
      <c r="J36" s="30">
        <f t="shared" si="8"/>
        <v>909617</v>
      </c>
      <c r="K36" s="115">
        <f t="shared" si="8"/>
        <v>1004436</v>
      </c>
      <c r="L36" s="115">
        <f t="shared" si="8"/>
        <v>1037086</v>
      </c>
      <c r="M36" s="115">
        <f t="shared" si="8"/>
        <v>1098436</v>
      </c>
      <c r="N36" s="115">
        <f t="shared" si="8"/>
        <v>1105125</v>
      </c>
      <c r="O36" s="115">
        <f t="shared" si="8"/>
        <v>1114094</v>
      </c>
    </row>
    <row r="37" spans="1:15" ht="12.75">
      <c r="A37" s="28"/>
      <c r="B37" s="18" t="s">
        <v>13</v>
      </c>
      <c r="C37" s="18" t="s">
        <v>14</v>
      </c>
      <c r="D37" s="1">
        <v>54350</v>
      </c>
      <c r="E37" s="1">
        <v>48435</v>
      </c>
      <c r="F37" s="1">
        <v>54000</v>
      </c>
      <c r="G37" s="1">
        <v>69200</v>
      </c>
      <c r="H37" s="1">
        <v>97760</v>
      </c>
      <c r="I37" s="1">
        <v>99700</v>
      </c>
      <c r="J37" s="1">
        <v>103431</v>
      </c>
      <c r="K37" s="114">
        <v>109178</v>
      </c>
      <c r="L37" s="114">
        <v>112659</v>
      </c>
      <c r="M37" s="16">
        <v>116292</v>
      </c>
      <c r="N37" s="16">
        <v>116410</v>
      </c>
      <c r="O37" s="114">
        <v>117810</v>
      </c>
    </row>
    <row r="38" spans="1:15" ht="12.75">
      <c r="A38" s="28"/>
      <c r="B38" s="18" t="s">
        <v>15</v>
      </c>
      <c r="C38" s="18" t="s">
        <v>16</v>
      </c>
      <c r="D38" s="1">
        <v>52702</v>
      </c>
      <c r="E38" s="1">
        <v>53252</v>
      </c>
      <c r="F38" s="1">
        <v>50800</v>
      </c>
      <c r="G38" s="1">
        <v>45762</v>
      </c>
      <c r="H38" s="1">
        <v>49178</v>
      </c>
      <c r="I38" s="1">
        <v>50625</v>
      </c>
      <c r="J38" s="1">
        <v>50395</v>
      </c>
      <c r="K38" s="114">
        <v>49522</v>
      </c>
      <c r="L38" s="114">
        <v>74168</v>
      </c>
      <c r="M38" s="16">
        <v>103176</v>
      </c>
      <c r="N38" s="16">
        <v>90726</v>
      </c>
      <c r="O38" s="114">
        <v>100464</v>
      </c>
    </row>
    <row r="39" spans="1:15" ht="12.75">
      <c r="A39" s="28"/>
      <c r="B39" s="18" t="s">
        <v>22</v>
      </c>
      <c r="C39" s="18" t="s">
        <v>23</v>
      </c>
      <c r="D39" s="1">
        <v>111939</v>
      </c>
      <c r="E39" s="1">
        <v>119463</v>
      </c>
      <c r="F39" s="1">
        <v>133600</v>
      </c>
      <c r="G39" s="1">
        <v>147146</v>
      </c>
      <c r="H39" s="1">
        <v>141270</v>
      </c>
      <c r="I39" s="1">
        <v>146384</v>
      </c>
      <c r="J39" s="1">
        <v>148000</v>
      </c>
      <c r="K39" s="114">
        <v>170950</v>
      </c>
      <c r="L39" s="114">
        <v>186417</v>
      </c>
      <c r="M39" s="16">
        <v>190500</v>
      </c>
      <c r="N39" s="16">
        <v>187500</v>
      </c>
      <c r="O39" s="114">
        <v>189058</v>
      </c>
    </row>
    <row r="40" spans="1:15" ht="12.75">
      <c r="A40" s="28"/>
      <c r="B40" s="18" t="s">
        <v>22</v>
      </c>
      <c r="C40" s="18" t="s">
        <v>24</v>
      </c>
      <c r="D40" s="1">
        <v>63600</v>
      </c>
      <c r="E40" s="1">
        <v>65912</v>
      </c>
      <c r="F40" s="1">
        <v>69953</v>
      </c>
      <c r="G40" s="1">
        <v>74900</v>
      </c>
      <c r="H40" s="1">
        <v>74405</v>
      </c>
      <c r="I40" s="1">
        <v>71535</v>
      </c>
      <c r="J40" s="1">
        <v>70745</v>
      </c>
      <c r="K40" s="114">
        <v>73787</v>
      </c>
      <c r="L40" s="114">
        <v>76021</v>
      </c>
      <c r="M40" s="16">
        <v>73484</v>
      </c>
      <c r="N40" s="16">
        <v>73366</v>
      </c>
      <c r="O40" s="114">
        <v>72086</v>
      </c>
    </row>
    <row r="41" spans="1:15" ht="12.75">
      <c r="A41" s="28"/>
      <c r="B41" s="18" t="s">
        <v>22</v>
      </c>
      <c r="C41" s="41" t="s">
        <v>85</v>
      </c>
      <c r="D41" s="1">
        <v>58771</v>
      </c>
      <c r="E41" s="1">
        <v>59181</v>
      </c>
      <c r="F41" s="1">
        <v>60644</v>
      </c>
      <c r="G41" s="1">
        <v>70256</v>
      </c>
      <c r="H41" s="1">
        <v>75746</v>
      </c>
      <c r="I41" s="1">
        <v>78149</v>
      </c>
      <c r="J41" s="1">
        <v>75233</v>
      </c>
      <c r="K41" s="114">
        <v>74399</v>
      </c>
      <c r="L41" s="114">
        <v>74910</v>
      </c>
      <c r="M41" s="16">
        <v>75200</v>
      </c>
      <c r="N41" s="16">
        <v>70143</v>
      </c>
      <c r="O41" s="114">
        <v>74475</v>
      </c>
    </row>
    <row r="42" spans="1:15" ht="12.75">
      <c r="A42" s="28"/>
      <c r="B42" s="18" t="s">
        <v>27</v>
      </c>
      <c r="C42" s="18" t="s">
        <v>28</v>
      </c>
      <c r="D42" s="1">
        <v>58263</v>
      </c>
      <c r="E42" s="1">
        <v>63342</v>
      </c>
      <c r="F42" s="1">
        <v>70369</v>
      </c>
      <c r="G42" s="1">
        <v>118096</v>
      </c>
      <c r="H42" s="1">
        <v>127000</v>
      </c>
      <c r="I42" s="1">
        <v>122103</v>
      </c>
      <c r="J42" s="1">
        <v>125972</v>
      </c>
      <c r="K42" s="114">
        <v>121941</v>
      </c>
      <c r="L42" s="114">
        <v>128382</v>
      </c>
      <c r="M42" s="16">
        <v>137788</v>
      </c>
      <c r="N42" s="16">
        <v>144436</v>
      </c>
      <c r="O42" s="114">
        <v>141505</v>
      </c>
    </row>
    <row r="43" spans="1:15" ht="12.75">
      <c r="A43" s="28"/>
      <c r="B43" s="18" t="s">
        <v>38</v>
      </c>
      <c r="C43" s="18" t="s">
        <v>39</v>
      </c>
      <c r="D43" s="1">
        <v>224646</v>
      </c>
      <c r="E43" s="1">
        <v>241363</v>
      </c>
      <c r="F43" s="1">
        <v>263131</v>
      </c>
      <c r="G43" s="1">
        <v>276119</v>
      </c>
      <c r="H43" s="1">
        <v>297290</v>
      </c>
      <c r="I43" s="1">
        <v>312065</v>
      </c>
      <c r="J43" s="1">
        <v>282119</v>
      </c>
      <c r="K43" s="114">
        <v>281101</v>
      </c>
      <c r="L43" s="114">
        <v>327753</v>
      </c>
      <c r="M43" s="16">
        <v>361393</v>
      </c>
      <c r="N43" s="16">
        <v>345920</v>
      </c>
      <c r="O43" s="114">
        <v>343044</v>
      </c>
    </row>
    <row r="44" spans="1:15" ht="12.75">
      <c r="A44" s="28"/>
      <c r="B44" s="18" t="s">
        <v>38</v>
      </c>
      <c r="C44" s="18" t="s">
        <v>40</v>
      </c>
      <c r="D44" s="1">
        <v>95694</v>
      </c>
      <c r="E44" s="1">
        <v>98454</v>
      </c>
      <c r="F44" s="1">
        <v>104900</v>
      </c>
      <c r="G44" s="1">
        <v>134633</v>
      </c>
      <c r="H44" s="1">
        <v>147578</v>
      </c>
      <c r="I44" s="1">
        <v>146027</v>
      </c>
      <c r="J44" s="1">
        <v>145949</v>
      </c>
      <c r="K44" s="114">
        <v>158827</v>
      </c>
      <c r="L44" s="114">
        <v>167298</v>
      </c>
      <c r="M44" s="16">
        <v>183765</v>
      </c>
      <c r="N44" s="129">
        <v>174373</v>
      </c>
      <c r="O44" s="114">
        <v>179860</v>
      </c>
    </row>
    <row r="45" spans="1:15" ht="12.75">
      <c r="A45" s="28"/>
      <c r="B45" s="18" t="s">
        <v>38</v>
      </c>
      <c r="C45" s="18" t="s">
        <v>41</v>
      </c>
      <c r="D45" s="1">
        <v>55567</v>
      </c>
      <c r="E45" s="1">
        <v>58752</v>
      </c>
      <c r="F45" s="1">
        <v>62538</v>
      </c>
      <c r="G45" s="1">
        <v>59191</v>
      </c>
      <c r="H45" s="1">
        <v>59050</v>
      </c>
      <c r="I45" s="1">
        <v>59242</v>
      </c>
      <c r="J45" s="1">
        <v>56555</v>
      </c>
      <c r="K45" s="114">
        <v>62734</v>
      </c>
      <c r="L45" s="114">
        <v>63749</v>
      </c>
      <c r="M45" s="16">
        <v>65177</v>
      </c>
      <c r="N45" s="16">
        <v>64940</v>
      </c>
      <c r="O45" s="114">
        <v>73722</v>
      </c>
    </row>
    <row r="46" spans="1:15" ht="12.75">
      <c r="A46" s="28"/>
      <c r="B46" s="18" t="s">
        <v>38</v>
      </c>
      <c r="C46" s="18" t="s">
        <v>42</v>
      </c>
      <c r="D46" s="1">
        <v>101855</v>
      </c>
      <c r="E46" s="1">
        <v>113240</v>
      </c>
      <c r="F46" s="1">
        <v>133660</v>
      </c>
      <c r="G46" s="1">
        <v>136854</v>
      </c>
      <c r="H46" s="1">
        <v>147242</v>
      </c>
      <c r="I46" s="1">
        <v>164232</v>
      </c>
      <c r="J46" s="1">
        <v>171368</v>
      </c>
      <c r="K46" s="114">
        <v>160842</v>
      </c>
      <c r="L46" s="114">
        <v>178753</v>
      </c>
      <c r="M46" s="114">
        <v>187033</v>
      </c>
      <c r="N46" s="16">
        <v>189694</v>
      </c>
      <c r="O46" s="114">
        <v>194640</v>
      </c>
    </row>
    <row r="47" spans="1:15" ht="12.75">
      <c r="A47" s="28"/>
      <c r="B47" s="18" t="s">
        <v>38</v>
      </c>
      <c r="C47" s="18" t="s">
        <v>43</v>
      </c>
      <c r="D47" s="1">
        <v>79400</v>
      </c>
      <c r="E47" s="1">
        <v>76748</v>
      </c>
      <c r="F47" s="1">
        <v>81051</v>
      </c>
      <c r="G47" s="1">
        <v>82847</v>
      </c>
      <c r="H47" s="1">
        <v>81412</v>
      </c>
      <c r="I47" s="1">
        <v>82180</v>
      </c>
      <c r="J47" s="1">
        <v>82938</v>
      </c>
      <c r="K47" s="114">
        <v>82008</v>
      </c>
      <c r="L47" s="114">
        <v>81983</v>
      </c>
      <c r="M47" s="16">
        <v>87608</v>
      </c>
      <c r="N47" s="16">
        <v>85358</v>
      </c>
      <c r="O47" s="114">
        <v>84945</v>
      </c>
    </row>
    <row r="48" spans="1:15" s="29" customFormat="1" ht="12.75">
      <c r="A48" s="28"/>
      <c r="B48" s="29" t="s">
        <v>102</v>
      </c>
      <c r="D48" s="30">
        <f aca="true" t="shared" si="9" ref="D48:O48">SUM(D37:D47)</f>
        <v>956787</v>
      </c>
      <c r="E48" s="30">
        <f t="shared" si="9"/>
        <v>998142</v>
      </c>
      <c r="F48" s="30">
        <f t="shared" si="9"/>
        <v>1084646</v>
      </c>
      <c r="G48" s="30">
        <f t="shared" si="9"/>
        <v>1215004</v>
      </c>
      <c r="H48" s="30">
        <f t="shared" si="9"/>
        <v>1297931</v>
      </c>
      <c r="I48" s="30">
        <f t="shared" si="9"/>
        <v>1332242</v>
      </c>
      <c r="J48" s="30">
        <f t="shared" si="9"/>
        <v>1312705</v>
      </c>
      <c r="K48" s="30">
        <f t="shared" si="9"/>
        <v>1345289</v>
      </c>
      <c r="L48" s="30">
        <f t="shared" si="9"/>
        <v>1472093</v>
      </c>
      <c r="M48" s="30">
        <f t="shared" si="9"/>
        <v>1581416</v>
      </c>
      <c r="N48" s="30">
        <f t="shared" si="9"/>
        <v>1542866</v>
      </c>
      <c r="O48" s="115">
        <f t="shared" si="9"/>
        <v>1571609</v>
      </c>
    </row>
    <row r="49" spans="1:12" ht="12.75">
      <c r="A49" s="28"/>
      <c r="B49" s="18" t="s">
        <v>29</v>
      </c>
      <c r="C49" s="18" t="s">
        <v>30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14"/>
    </row>
    <row r="50" spans="1:15" s="29" customFormat="1" ht="12.75">
      <c r="A50" s="28"/>
      <c r="B50" s="29" t="s">
        <v>83</v>
      </c>
      <c r="D50" s="30">
        <f aca="true" t="shared" si="10" ref="D50:K50">SUM(D49)</f>
        <v>0</v>
      </c>
      <c r="E50" s="30">
        <f t="shared" si="10"/>
        <v>0</v>
      </c>
      <c r="F50" s="30">
        <f t="shared" si="10"/>
        <v>0</v>
      </c>
      <c r="G50" s="30">
        <f t="shared" si="10"/>
        <v>0</v>
      </c>
      <c r="H50" s="30">
        <f t="shared" si="10"/>
        <v>0</v>
      </c>
      <c r="I50" s="30">
        <f t="shared" si="10"/>
        <v>0</v>
      </c>
      <c r="J50" s="30">
        <f t="shared" si="10"/>
        <v>0</v>
      </c>
      <c r="K50" s="30">
        <f t="shared" si="10"/>
        <v>0</v>
      </c>
      <c r="L50" s="117"/>
      <c r="O50" s="117">
        <v>0</v>
      </c>
    </row>
    <row r="51" spans="1:15" s="18" customFormat="1" ht="12.75">
      <c r="A51" s="28"/>
      <c r="D51" s="3"/>
      <c r="E51" s="3"/>
      <c r="F51" s="3"/>
      <c r="G51" s="3"/>
      <c r="H51" s="3"/>
      <c r="I51" s="3"/>
      <c r="J51" s="3"/>
      <c r="K51" s="3"/>
      <c r="L51" s="118"/>
      <c r="O51" s="118"/>
    </row>
    <row r="52" spans="2:15" s="25" customFormat="1" ht="26.25" customHeight="1">
      <c r="B52" s="164" t="s">
        <v>93</v>
      </c>
      <c r="C52" s="165"/>
      <c r="D52" s="26">
        <f>D50+D48+D36+D26</f>
        <v>2337494</v>
      </c>
      <c r="E52" s="26">
        <f>E50+E48+E36+E26</f>
        <v>2418513</v>
      </c>
      <c r="F52" s="26">
        <f>F50+F48+F36+F26</f>
        <v>2585917</v>
      </c>
      <c r="G52" s="26">
        <f>G50+G48+G36+G26</f>
        <v>2801199</v>
      </c>
      <c r="H52" s="26">
        <f aca="true" t="shared" si="11" ref="H52:N52">H50+H48+H36+H26+H92</f>
        <v>2935796</v>
      </c>
      <c r="I52" s="26">
        <f t="shared" si="11"/>
        <v>3026837</v>
      </c>
      <c r="J52" s="26">
        <f t="shared" si="11"/>
        <v>2994765</v>
      </c>
      <c r="K52" s="26">
        <f t="shared" si="11"/>
        <v>3135143</v>
      </c>
      <c r="L52" s="26">
        <f t="shared" si="11"/>
        <v>3296532</v>
      </c>
      <c r="M52" s="26">
        <f t="shared" si="11"/>
        <v>3645818</v>
      </c>
      <c r="N52" s="26">
        <f t="shared" si="11"/>
        <v>3579542</v>
      </c>
      <c r="O52" s="140">
        <f>O50+O48+O36+O26+O92</f>
        <v>3609926</v>
      </c>
    </row>
    <row r="53" spans="4:15" s="18" customFormat="1" ht="20.25" customHeight="1">
      <c r="D53" s="3"/>
      <c r="E53" s="3"/>
      <c r="F53" s="3"/>
      <c r="G53" s="3"/>
      <c r="H53" s="3"/>
      <c r="I53" s="3"/>
      <c r="J53" s="3"/>
      <c r="K53" s="3"/>
      <c r="L53" s="118"/>
      <c r="O53" s="118"/>
    </row>
    <row r="54" spans="1:15" s="20" customFormat="1" ht="18">
      <c r="A54" s="19" t="s">
        <v>121</v>
      </c>
      <c r="D54" s="21"/>
      <c r="E54" s="55" t="s">
        <v>90</v>
      </c>
      <c r="F54" s="21"/>
      <c r="G54" s="21"/>
      <c r="H54" s="21"/>
      <c r="I54" s="21"/>
      <c r="J54" s="21"/>
      <c r="K54" s="21"/>
      <c r="L54" s="119"/>
      <c r="O54" s="119"/>
    </row>
    <row r="55" spans="2:15" s="153" customFormat="1" ht="12.75">
      <c r="B55" s="153" t="s">
        <v>92</v>
      </c>
      <c r="C55" s="153" t="s">
        <v>94</v>
      </c>
      <c r="D55" s="153">
        <v>1997</v>
      </c>
      <c r="E55" s="153">
        <v>1998</v>
      </c>
      <c r="F55" s="153">
        <v>1999</v>
      </c>
      <c r="G55" s="153">
        <v>2000</v>
      </c>
      <c r="H55" s="153">
        <v>2001</v>
      </c>
      <c r="I55" s="153">
        <v>2002</v>
      </c>
      <c r="J55" s="153">
        <v>2003</v>
      </c>
      <c r="K55" s="153">
        <v>2004</v>
      </c>
      <c r="L55" s="153">
        <v>2005</v>
      </c>
      <c r="M55" s="153">
        <v>2006</v>
      </c>
      <c r="N55" s="153">
        <v>2007</v>
      </c>
      <c r="O55" s="153">
        <v>2008</v>
      </c>
    </row>
    <row r="56" spans="1:15" ht="12.75">
      <c r="A56" s="20"/>
      <c r="B56" s="18" t="s">
        <v>44</v>
      </c>
      <c r="C56" s="18" t="s">
        <v>55</v>
      </c>
      <c r="D56" s="1">
        <v>69200</v>
      </c>
      <c r="E56" s="1">
        <v>79399</v>
      </c>
      <c r="F56" s="1">
        <v>87063</v>
      </c>
      <c r="G56" s="1">
        <v>50079</v>
      </c>
      <c r="H56" s="1">
        <v>29412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6" t="s">
        <v>157</v>
      </c>
      <c r="O56" s="114" t="s">
        <v>157</v>
      </c>
    </row>
    <row r="57" spans="1:15" ht="12.75">
      <c r="A57" s="20"/>
      <c r="B57" s="18" t="s">
        <v>44</v>
      </c>
      <c r="C57" s="18" t="s">
        <v>56</v>
      </c>
      <c r="D57" s="1">
        <v>15200</v>
      </c>
      <c r="E57" s="1">
        <v>14726</v>
      </c>
      <c r="F57" s="1">
        <v>19240</v>
      </c>
      <c r="G57" s="1">
        <v>22484</v>
      </c>
      <c r="H57" s="89" t="s">
        <v>144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6" t="s">
        <v>157</v>
      </c>
      <c r="O57" s="114" t="s">
        <v>157</v>
      </c>
    </row>
    <row r="58" spans="1:15" ht="12.75">
      <c r="A58" s="20"/>
      <c r="B58" s="18" t="s">
        <v>11</v>
      </c>
      <c r="C58" s="18" t="s">
        <v>147</v>
      </c>
      <c r="D58" s="1">
        <v>0</v>
      </c>
      <c r="E58" s="1">
        <v>800</v>
      </c>
      <c r="F58" s="1">
        <v>0</v>
      </c>
      <c r="G58" s="1">
        <v>1586</v>
      </c>
      <c r="H58" s="1">
        <v>0</v>
      </c>
      <c r="I58" s="1">
        <v>1098</v>
      </c>
      <c r="J58" s="93">
        <v>0</v>
      </c>
      <c r="K58" s="93">
        <v>0</v>
      </c>
      <c r="L58" s="93">
        <v>0</v>
      </c>
      <c r="M58" s="93">
        <v>0</v>
      </c>
      <c r="N58" s="16" t="s">
        <v>157</v>
      </c>
      <c r="O58" s="114" t="s">
        <v>157</v>
      </c>
    </row>
    <row r="59" spans="1:15" ht="12.75">
      <c r="A59" s="20"/>
      <c r="B59" s="18" t="s">
        <v>61</v>
      </c>
      <c r="C59" s="18" t="s">
        <v>62</v>
      </c>
      <c r="D59" s="1">
        <v>10000</v>
      </c>
      <c r="E59" s="1">
        <v>10300</v>
      </c>
      <c r="F59" s="1">
        <v>10500</v>
      </c>
      <c r="G59" s="1">
        <v>2400</v>
      </c>
      <c r="H59" s="1">
        <v>4400</v>
      </c>
      <c r="I59" s="1">
        <v>2000</v>
      </c>
      <c r="J59" s="1">
        <v>850</v>
      </c>
      <c r="K59" s="1">
        <v>0</v>
      </c>
      <c r="L59" s="1">
        <v>0</v>
      </c>
      <c r="M59" s="1">
        <v>0</v>
      </c>
      <c r="N59" s="16" t="s">
        <v>157</v>
      </c>
      <c r="O59" s="114" t="s">
        <v>157</v>
      </c>
    </row>
    <row r="60" spans="1:15" ht="12.75">
      <c r="A60" s="20"/>
      <c r="B60" s="18" t="s">
        <v>61</v>
      </c>
      <c r="C60" s="18" t="s">
        <v>63</v>
      </c>
      <c r="D60" s="1">
        <v>1300</v>
      </c>
      <c r="E60" s="1">
        <v>2496</v>
      </c>
      <c r="F60" s="1">
        <v>2148</v>
      </c>
      <c r="G60" s="1">
        <v>1652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6" t="s">
        <v>157</v>
      </c>
      <c r="O60" s="114" t="s">
        <v>157</v>
      </c>
    </row>
    <row r="61" spans="1:15" s="22" customFormat="1" ht="12.75">
      <c r="A61" s="20"/>
      <c r="B61" s="22" t="s">
        <v>80</v>
      </c>
      <c r="D61" s="23">
        <f aca="true" t="shared" si="12" ref="D61:M61">SUM(D56:D60)</f>
        <v>95700</v>
      </c>
      <c r="E61" s="23">
        <f t="shared" si="12"/>
        <v>107721</v>
      </c>
      <c r="F61" s="23">
        <f t="shared" si="12"/>
        <v>118951</v>
      </c>
      <c r="G61" s="23">
        <f t="shared" si="12"/>
        <v>78201</v>
      </c>
      <c r="H61" s="23">
        <f t="shared" si="12"/>
        <v>33812</v>
      </c>
      <c r="I61" s="23">
        <f t="shared" si="12"/>
        <v>3098</v>
      </c>
      <c r="J61" s="23">
        <f t="shared" si="12"/>
        <v>850</v>
      </c>
      <c r="K61" s="23">
        <f t="shared" si="12"/>
        <v>0</v>
      </c>
      <c r="L61" s="23">
        <f t="shared" si="12"/>
        <v>0</v>
      </c>
      <c r="M61" s="23">
        <f t="shared" si="12"/>
        <v>0</v>
      </c>
      <c r="N61" s="22">
        <v>0</v>
      </c>
      <c r="O61" s="142">
        <v>0</v>
      </c>
    </row>
    <row r="62" spans="1:15" ht="12.75">
      <c r="A62" s="20"/>
      <c r="B62" s="18" t="s">
        <v>2</v>
      </c>
      <c r="C62" s="18" t="s">
        <v>46</v>
      </c>
      <c r="D62" s="1">
        <v>5435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193</v>
      </c>
      <c r="L62" s="1">
        <v>0</v>
      </c>
      <c r="M62" s="1">
        <v>0</v>
      </c>
      <c r="N62" s="16" t="s">
        <v>157</v>
      </c>
      <c r="O62" s="114" t="s">
        <v>157</v>
      </c>
    </row>
    <row r="63" spans="1:15" ht="12.75">
      <c r="A63" s="20"/>
      <c r="B63" s="18" t="s">
        <v>6</v>
      </c>
      <c r="C63" s="18" t="s">
        <v>47</v>
      </c>
      <c r="D63" s="1">
        <v>75000</v>
      </c>
      <c r="E63" s="1">
        <v>74546</v>
      </c>
      <c r="F63" s="1">
        <v>75747</v>
      </c>
      <c r="G63" s="1">
        <v>60976</v>
      </c>
      <c r="H63" s="1">
        <v>21409</v>
      </c>
      <c r="I63" s="1">
        <v>430</v>
      </c>
      <c r="J63" s="94" t="s">
        <v>149</v>
      </c>
      <c r="K63" s="116">
        <v>0</v>
      </c>
      <c r="L63" s="1">
        <v>0</v>
      </c>
      <c r="M63" s="1">
        <v>0</v>
      </c>
      <c r="N63" s="16" t="s">
        <v>157</v>
      </c>
      <c r="O63" s="114" t="s">
        <v>157</v>
      </c>
    </row>
    <row r="64" spans="1:15" ht="51">
      <c r="A64" s="20"/>
      <c r="B64" s="18" t="s">
        <v>6</v>
      </c>
      <c r="C64" s="18" t="s">
        <v>48</v>
      </c>
      <c r="D64" s="1">
        <v>87200</v>
      </c>
      <c r="E64" s="1">
        <v>88432</v>
      </c>
      <c r="F64" s="1">
        <v>96270</v>
      </c>
      <c r="G64" s="1">
        <v>14554</v>
      </c>
      <c r="H64" s="91" t="s">
        <v>146</v>
      </c>
      <c r="I64" s="90" t="s">
        <v>152</v>
      </c>
      <c r="J64" s="95" t="s">
        <v>150</v>
      </c>
      <c r="K64" s="1">
        <v>20</v>
      </c>
      <c r="L64" s="1">
        <v>0</v>
      </c>
      <c r="M64" s="16" t="s">
        <v>157</v>
      </c>
      <c r="N64" s="130" t="s">
        <v>157</v>
      </c>
      <c r="O64" s="143" t="s">
        <v>157</v>
      </c>
    </row>
    <row r="65" spans="1:15" ht="12.75">
      <c r="A65" s="20"/>
      <c r="B65" s="18" t="s">
        <v>6</v>
      </c>
      <c r="C65" s="18" t="s">
        <v>49</v>
      </c>
      <c r="D65" s="1">
        <v>14800</v>
      </c>
      <c r="E65" s="1">
        <v>15299</v>
      </c>
      <c r="F65" s="1">
        <v>17270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N65" s="16" t="s">
        <v>157</v>
      </c>
      <c r="O65" s="114" t="s">
        <v>157</v>
      </c>
    </row>
    <row r="66" spans="1:15" ht="12.75">
      <c r="A66" s="20"/>
      <c r="B66" s="18" t="s">
        <v>6</v>
      </c>
      <c r="C66" s="18" t="s">
        <v>50</v>
      </c>
      <c r="D66" s="1">
        <v>4300</v>
      </c>
      <c r="E66" s="1">
        <v>7503</v>
      </c>
      <c r="F66" s="1">
        <v>4500</v>
      </c>
      <c r="G66" s="1">
        <v>6265</v>
      </c>
      <c r="H66" s="89" t="s">
        <v>145</v>
      </c>
      <c r="I66" s="89" t="s">
        <v>143</v>
      </c>
      <c r="J66" s="94" t="s">
        <v>151</v>
      </c>
      <c r="K66" s="1">
        <v>0</v>
      </c>
      <c r="L66" s="1">
        <v>0</v>
      </c>
      <c r="M66" s="1">
        <v>0</v>
      </c>
      <c r="N66" s="16" t="s">
        <v>157</v>
      </c>
      <c r="O66" s="114" t="s">
        <v>157</v>
      </c>
    </row>
    <row r="67" spans="1:15" ht="12.75">
      <c r="A67" s="20"/>
      <c r="B67" s="18" t="s">
        <v>6</v>
      </c>
      <c r="C67" s="18" t="s">
        <v>51</v>
      </c>
      <c r="D67" s="1">
        <v>0</v>
      </c>
      <c r="E67" s="1">
        <v>0</v>
      </c>
      <c r="F67" s="1">
        <v>1275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6" t="s">
        <v>157</v>
      </c>
      <c r="O67" s="114" t="s">
        <v>157</v>
      </c>
    </row>
    <row r="68" spans="1:15" ht="12.75">
      <c r="A68" s="20"/>
      <c r="B68" s="18" t="s">
        <v>52</v>
      </c>
      <c r="C68" s="18" t="s">
        <v>53</v>
      </c>
      <c r="D68" s="1">
        <v>35094</v>
      </c>
      <c r="E68" s="1">
        <v>47061</v>
      </c>
      <c r="F68" s="1">
        <v>18897</v>
      </c>
      <c r="G68" s="1">
        <v>23509</v>
      </c>
      <c r="H68" s="1">
        <v>5303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6" t="s">
        <v>157</v>
      </c>
      <c r="O68" s="114" t="s">
        <v>157</v>
      </c>
    </row>
    <row r="69" spans="1:15" ht="12.75">
      <c r="A69" s="20"/>
      <c r="B69" s="18" t="s">
        <v>52</v>
      </c>
      <c r="C69" s="18" t="s">
        <v>54</v>
      </c>
      <c r="D69" s="1">
        <v>19758</v>
      </c>
      <c r="E69" s="1">
        <v>12396</v>
      </c>
      <c r="F69" s="1">
        <v>14000</v>
      </c>
      <c r="G69" s="1">
        <v>679</v>
      </c>
      <c r="H69" s="1">
        <v>223</v>
      </c>
      <c r="I69" s="1">
        <v>127</v>
      </c>
      <c r="J69" s="1">
        <v>0</v>
      </c>
      <c r="K69" s="1">
        <v>0</v>
      </c>
      <c r="L69" s="1">
        <v>0</v>
      </c>
      <c r="M69" s="1">
        <v>0</v>
      </c>
      <c r="N69" s="16" t="s">
        <v>157</v>
      </c>
      <c r="O69" s="114" t="s">
        <v>157</v>
      </c>
    </row>
    <row r="70" spans="1:15" ht="12.75">
      <c r="A70" s="20"/>
      <c r="B70" s="18" t="s">
        <v>17</v>
      </c>
      <c r="C70" s="18" t="s">
        <v>64</v>
      </c>
      <c r="D70" s="1">
        <v>19849</v>
      </c>
      <c r="E70" s="1">
        <v>18500</v>
      </c>
      <c r="F70" s="1">
        <v>29100</v>
      </c>
      <c r="G70" s="1">
        <v>4885</v>
      </c>
      <c r="H70" s="1">
        <v>5387</v>
      </c>
      <c r="I70" s="1">
        <v>4315</v>
      </c>
      <c r="J70" s="1">
        <v>763</v>
      </c>
      <c r="K70" s="1">
        <v>0</v>
      </c>
      <c r="L70" s="1">
        <v>0</v>
      </c>
      <c r="M70" s="16">
        <v>383</v>
      </c>
      <c r="N70" s="16" t="s">
        <v>157</v>
      </c>
      <c r="O70" s="114" t="s">
        <v>157</v>
      </c>
    </row>
    <row r="71" spans="1:15" ht="12.75">
      <c r="A71" s="20"/>
      <c r="B71" s="18" t="s">
        <v>65</v>
      </c>
      <c r="C71" s="18" t="s">
        <v>66</v>
      </c>
      <c r="D71" s="1">
        <v>30500</v>
      </c>
      <c r="E71" s="1">
        <v>32444</v>
      </c>
      <c r="F71" s="1">
        <v>36324</v>
      </c>
      <c r="G71" s="1">
        <v>40992</v>
      </c>
      <c r="H71" s="1">
        <v>26410</v>
      </c>
      <c r="I71" s="1">
        <v>21320</v>
      </c>
      <c r="J71" s="1">
        <v>15570</v>
      </c>
      <c r="K71" s="1">
        <v>7639</v>
      </c>
      <c r="L71" s="114">
        <v>8073</v>
      </c>
      <c r="M71" s="1">
        <v>0</v>
      </c>
      <c r="N71" s="16" t="s">
        <v>157</v>
      </c>
      <c r="O71" s="114" t="s">
        <v>157</v>
      </c>
    </row>
    <row r="72" spans="1:15" ht="12.75">
      <c r="A72" s="20"/>
      <c r="B72" s="18" t="s">
        <v>25</v>
      </c>
      <c r="C72" s="18" t="s">
        <v>70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6">
        <v>703</v>
      </c>
      <c r="O72" s="114">
        <v>608</v>
      </c>
    </row>
    <row r="73" spans="1:15" ht="12.75">
      <c r="A73" s="20"/>
      <c r="B73" s="18" t="s">
        <v>25</v>
      </c>
      <c r="C73" s="18" t="s">
        <v>71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6" t="s">
        <v>157</v>
      </c>
      <c r="O73" s="114">
        <v>225</v>
      </c>
    </row>
    <row r="74" spans="1:15" ht="12.75">
      <c r="A74" s="20"/>
      <c r="B74" s="18" t="s">
        <v>25</v>
      </c>
      <c r="C74" s="18" t="s">
        <v>72</v>
      </c>
      <c r="D74" s="1">
        <v>0</v>
      </c>
      <c r="E74" s="1">
        <v>303</v>
      </c>
      <c r="F74" s="1">
        <v>0</v>
      </c>
      <c r="G74" s="1">
        <v>9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6" t="s">
        <v>157</v>
      </c>
      <c r="O74" s="114" t="s">
        <v>157</v>
      </c>
    </row>
    <row r="75" spans="1:15" s="22" customFormat="1" ht="12.75">
      <c r="A75" s="20"/>
      <c r="B75" s="22" t="s">
        <v>101</v>
      </c>
      <c r="D75" s="23">
        <f>SUM(D62:D74)</f>
        <v>291936</v>
      </c>
      <c r="E75" s="23">
        <f>SUM(E62:E74)</f>
        <v>296484</v>
      </c>
      <c r="F75" s="23">
        <f>SUM(F62:F74)</f>
        <v>293383</v>
      </c>
      <c r="G75" s="23">
        <f>SUM(G62:G74)</f>
        <v>151869</v>
      </c>
      <c r="H75" s="23">
        <f>SUM(H62:H74)+26268</f>
        <v>85000</v>
      </c>
      <c r="I75" s="23">
        <f>SUM(I62:I74)+8787</f>
        <v>34979</v>
      </c>
      <c r="J75" s="23">
        <f>SUM(J62:J74)+7108</f>
        <v>23441</v>
      </c>
      <c r="K75" s="23">
        <f>SUM(K62:K74)</f>
        <v>7852</v>
      </c>
      <c r="L75" s="23">
        <f>SUM(L62:L74)</f>
        <v>8073</v>
      </c>
      <c r="M75" s="23">
        <f>SUM(M62:M74)</f>
        <v>383</v>
      </c>
      <c r="N75" s="23">
        <f>SUM(N62:N74)</f>
        <v>703</v>
      </c>
      <c r="O75" s="144">
        <f>SUM(O62:O74)</f>
        <v>833</v>
      </c>
    </row>
    <row r="76" spans="1:15" ht="12.75">
      <c r="A76" s="20"/>
      <c r="B76" s="18" t="s">
        <v>15</v>
      </c>
      <c r="C76" s="18" t="s">
        <v>57</v>
      </c>
      <c r="D76" s="1">
        <v>12500</v>
      </c>
      <c r="E76" s="1">
        <v>14003</v>
      </c>
      <c r="F76" s="1">
        <v>11990</v>
      </c>
      <c r="G76" s="1">
        <v>10000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6" t="s">
        <v>157</v>
      </c>
      <c r="O76" s="114" t="s">
        <v>157</v>
      </c>
    </row>
    <row r="77" spans="1:15" ht="12.75">
      <c r="A77" s="20"/>
      <c r="B77" s="18" t="s">
        <v>15</v>
      </c>
      <c r="C77" s="18" t="s">
        <v>58</v>
      </c>
      <c r="D77" s="1">
        <v>4118</v>
      </c>
      <c r="E77" s="1">
        <v>3082</v>
      </c>
      <c r="F77" s="1">
        <v>4858</v>
      </c>
      <c r="G77" s="1">
        <v>3580</v>
      </c>
      <c r="H77" s="1">
        <v>6381</v>
      </c>
      <c r="I77" s="1">
        <v>6733</v>
      </c>
      <c r="J77" s="1">
        <v>1690</v>
      </c>
      <c r="K77" s="1">
        <v>2626</v>
      </c>
      <c r="L77" s="114">
        <v>3480</v>
      </c>
      <c r="M77" s="16">
        <v>3525</v>
      </c>
      <c r="N77" s="16">
        <v>370</v>
      </c>
      <c r="O77" s="114">
        <v>332</v>
      </c>
    </row>
    <row r="78" spans="1:15" ht="12.75">
      <c r="A78" s="20"/>
      <c r="B78" s="18" t="s">
        <v>15</v>
      </c>
      <c r="C78" s="18" t="s">
        <v>59</v>
      </c>
      <c r="D78" s="1">
        <v>22625</v>
      </c>
      <c r="E78" s="1">
        <v>31766</v>
      </c>
      <c r="F78" s="1">
        <v>21212</v>
      </c>
      <c r="G78" s="1">
        <v>18847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6" t="s">
        <v>157</v>
      </c>
      <c r="O78" s="114" t="s">
        <v>157</v>
      </c>
    </row>
    <row r="79" spans="1:19" ht="12.75">
      <c r="A79" s="20"/>
      <c r="B79" s="18" t="s">
        <v>15</v>
      </c>
      <c r="C79" s="18" t="s">
        <v>60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6" t="s">
        <v>157</v>
      </c>
      <c r="O79" s="114" t="s">
        <v>157</v>
      </c>
      <c r="S79" s="16">
        <f>5597/2</f>
        <v>2798.5</v>
      </c>
    </row>
    <row r="80" spans="1:15" ht="12.75">
      <c r="A80" s="20"/>
      <c r="B80" s="18" t="s">
        <v>22</v>
      </c>
      <c r="C80" s="18" t="s">
        <v>67</v>
      </c>
      <c r="D80" s="1">
        <v>0</v>
      </c>
      <c r="E80" s="1">
        <v>972</v>
      </c>
      <c r="F80" s="1">
        <v>1151</v>
      </c>
      <c r="G80" s="1">
        <v>0</v>
      </c>
      <c r="H80" s="1">
        <v>0</v>
      </c>
      <c r="I80" s="1">
        <v>3000</v>
      </c>
      <c r="J80" s="1">
        <v>0</v>
      </c>
      <c r="K80" s="1">
        <v>0</v>
      </c>
      <c r="L80" s="1">
        <v>0</v>
      </c>
      <c r="M80" s="1">
        <v>0</v>
      </c>
      <c r="N80" s="16" t="s">
        <v>157</v>
      </c>
      <c r="O80" s="114" t="s">
        <v>157</v>
      </c>
    </row>
    <row r="81" spans="1:15" ht="12.75">
      <c r="A81" s="20"/>
      <c r="B81" s="18" t="s">
        <v>68</v>
      </c>
      <c r="C81" s="18" t="s">
        <v>69</v>
      </c>
      <c r="D81" s="1">
        <v>1094</v>
      </c>
      <c r="E81" s="1">
        <v>566</v>
      </c>
      <c r="F81" s="1">
        <v>854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6" t="s">
        <v>157</v>
      </c>
      <c r="O81" s="114" t="s">
        <v>157</v>
      </c>
    </row>
    <row r="82" spans="1:15" ht="12.75">
      <c r="A82" s="20"/>
      <c r="B82" s="18" t="s">
        <v>27</v>
      </c>
      <c r="C82" s="18" t="s">
        <v>73</v>
      </c>
      <c r="D82" s="1">
        <v>0</v>
      </c>
      <c r="E82" s="1">
        <v>383</v>
      </c>
      <c r="F82" s="1">
        <v>0</v>
      </c>
      <c r="G82" s="1">
        <v>103</v>
      </c>
      <c r="H82" s="1">
        <v>0</v>
      </c>
      <c r="I82" s="1">
        <v>0</v>
      </c>
      <c r="J82" s="1">
        <v>0</v>
      </c>
      <c r="K82" s="1">
        <v>276</v>
      </c>
      <c r="L82" s="114">
        <v>38</v>
      </c>
      <c r="M82" s="16">
        <v>1006</v>
      </c>
      <c r="N82" s="16">
        <v>422</v>
      </c>
      <c r="O82" s="114">
        <v>21</v>
      </c>
    </row>
    <row r="83" spans="1:15" ht="12.75">
      <c r="A83" s="20"/>
      <c r="B83" s="18" t="s">
        <v>77</v>
      </c>
      <c r="C83" s="18" t="s">
        <v>78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6" t="s">
        <v>157</v>
      </c>
      <c r="O83" s="114" t="s">
        <v>157</v>
      </c>
    </row>
    <row r="84" spans="1:15" ht="12.75">
      <c r="A84" s="20"/>
      <c r="B84" s="18" t="s">
        <v>77</v>
      </c>
      <c r="C84" s="18" t="s">
        <v>79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6" t="s">
        <v>157</v>
      </c>
      <c r="O84" s="114" t="s">
        <v>157</v>
      </c>
    </row>
    <row r="85" spans="1:15" s="22" customFormat="1" ht="12.75">
      <c r="A85" s="20"/>
      <c r="B85" s="22" t="s">
        <v>102</v>
      </c>
      <c r="D85" s="23">
        <f aca="true" t="shared" si="13" ref="D85:O85">SUM(D76:D84)</f>
        <v>40337</v>
      </c>
      <c r="E85" s="23">
        <f t="shared" si="13"/>
        <v>50772</v>
      </c>
      <c r="F85" s="23">
        <f t="shared" si="13"/>
        <v>40065</v>
      </c>
      <c r="G85" s="23">
        <f t="shared" si="13"/>
        <v>32530</v>
      </c>
      <c r="H85" s="23">
        <f t="shared" si="13"/>
        <v>6381</v>
      </c>
      <c r="I85" s="23">
        <f t="shared" si="13"/>
        <v>9733</v>
      </c>
      <c r="J85" s="23">
        <f t="shared" si="13"/>
        <v>1690</v>
      </c>
      <c r="K85" s="23">
        <f t="shared" si="13"/>
        <v>2902</v>
      </c>
      <c r="L85" s="23">
        <f t="shared" si="13"/>
        <v>3518</v>
      </c>
      <c r="M85" s="23">
        <f t="shared" si="13"/>
        <v>4531</v>
      </c>
      <c r="N85" s="23">
        <f t="shared" si="13"/>
        <v>792</v>
      </c>
      <c r="O85" s="144">
        <f t="shared" si="13"/>
        <v>353</v>
      </c>
    </row>
    <row r="86" spans="1:15" ht="12.75">
      <c r="A86" s="20"/>
      <c r="B86" s="18" t="s">
        <v>29</v>
      </c>
      <c r="C86" s="18" t="s">
        <v>74</v>
      </c>
      <c r="D86" s="1">
        <v>46429</v>
      </c>
      <c r="E86" s="1">
        <v>46788</v>
      </c>
      <c r="F86" s="1">
        <v>47348</v>
      </c>
      <c r="G86" s="1">
        <v>53369</v>
      </c>
      <c r="H86" s="1">
        <v>28762</v>
      </c>
      <c r="I86" s="1">
        <v>3590</v>
      </c>
      <c r="J86" s="1">
        <v>6508</v>
      </c>
      <c r="K86" s="1">
        <v>0</v>
      </c>
      <c r="L86" s="114">
        <v>2</v>
      </c>
      <c r="M86" s="1">
        <v>0</v>
      </c>
      <c r="N86" s="16" t="s">
        <v>157</v>
      </c>
      <c r="O86" s="114" t="s">
        <v>157</v>
      </c>
    </row>
    <row r="87" spans="1:15" ht="12.75">
      <c r="A87" s="20"/>
      <c r="B87" s="18" t="s">
        <v>29</v>
      </c>
      <c r="C87" s="18" t="s">
        <v>75</v>
      </c>
      <c r="D87" s="1">
        <v>77093</v>
      </c>
      <c r="E87" s="1">
        <v>73612</v>
      </c>
      <c r="F87" s="1">
        <v>76005</v>
      </c>
      <c r="G87" s="1">
        <v>72652</v>
      </c>
      <c r="H87" s="1">
        <v>49253</v>
      </c>
      <c r="I87" s="1">
        <v>47898</v>
      </c>
      <c r="J87" s="1">
        <v>36683</v>
      </c>
      <c r="K87" s="1">
        <v>19444</v>
      </c>
      <c r="L87" s="114">
        <v>11320</v>
      </c>
      <c r="M87" s="1">
        <v>0</v>
      </c>
      <c r="N87" s="16" t="s">
        <v>157</v>
      </c>
      <c r="O87" s="114" t="s">
        <v>157</v>
      </c>
    </row>
    <row r="88" spans="1:15" ht="12.75">
      <c r="A88" s="20"/>
      <c r="B88" s="18" t="s">
        <v>29</v>
      </c>
      <c r="C88" s="18" t="s">
        <v>76</v>
      </c>
      <c r="D88" s="1">
        <v>10860</v>
      </c>
      <c r="E88" s="1">
        <v>11007</v>
      </c>
      <c r="F88" s="1">
        <v>10611</v>
      </c>
      <c r="G88" s="1">
        <v>2096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6" t="s">
        <v>157</v>
      </c>
      <c r="O88" s="114" t="s">
        <v>157</v>
      </c>
    </row>
    <row r="89" spans="1:15" s="22" customFormat="1" ht="12.75">
      <c r="A89" s="20"/>
      <c r="B89" s="22" t="s">
        <v>83</v>
      </c>
      <c r="D89" s="23">
        <f aca="true" t="shared" si="14" ref="D89:M89">SUM(D86:D88)</f>
        <v>134382</v>
      </c>
      <c r="E89" s="23">
        <f t="shared" si="14"/>
        <v>131407</v>
      </c>
      <c r="F89" s="23">
        <f t="shared" si="14"/>
        <v>133964</v>
      </c>
      <c r="G89" s="23">
        <f t="shared" si="14"/>
        <v>128117</v>
      </c>
      <c r="H89" s="23">
        <f t="shared" si="14"/>
        <v>78015</v>
      </c>
      <c r="I89" s="23">
        <f t="shared" si="14"/>
        <v>51488</v>
      </c>
      <c r="J89" s="23">
        <f t="shared" si="14"/>
        <v>43191</v>
      </c>
      <c r="K89" s="23">
        <f t="shared" si="14"/>
        <v>19444</v>
      </c>
      <c r="L89" s="23">
        <f t="shared" si="14"/>
        <v>11322</v>
      </c>
      <c r="M89" s="23">
        <f t="shared" si="14"/>
        <v>0</v>
      </c>
      <c r="N89" s="22">
        <v>0</v>
      </c>
      <c r="O89" s="142">
        <v>0</v>
      </c>
    </row>
    <row r="90" spans="1:15" s="18" customFormat="1" ht="12.75">
      <c r="A90" s="20"/>
      <c r="D90" s="3"/>
      <c r="E90" s="3"/>
      <c r="F90" s="3"/>
      <c r="G90" s="3"/>
      <c r="H90" s="3"/>
      <c r="I90" s="3"/>
      <c r="J90" s="3"/>
      <c r="L90" s="118"/>
      <c r="O90" s="118"/>
    </row>
    <row r="91" spans="2:15" s="20" customFormat="1" ht="24.75" customHeight="1">
      <c r="B91" s="166" t="s">
        <v>93</v>
      </c>
      <c r="C91" s="167"/>
      <c r="D91" s="21">
        <f aca="true" t="shared" si="15" ref="D91:N91">D89+D85+D75+D61</f>
        <v>562355</v>
      </c>
      <c r="E91" s="21">
        <f t="shared" si="15"/>
        <v>586384</v>
      </c>
      <c r="F91" s="21">
        <f t="shared" si="15"/>
        <v>586363</v>
      </c>
      <c r="G91" s="21">
        <f t="shared" si="15"/>
        <v>390717</v>
      </c>
      <c r="H91" s="21">
        <f t="shared" si="15"/>
        <v>203208</v>
      </c>
      <c r="I91" s="21">
        <f t="shared" si="15"/>
        <v>99298</v>
      </c>
      <c r="J91" s="21">
        <f t="shared" si="15"/>
        <v>69172</v>
      </c>
      <c r="K91" s="21">
        <f t="shared" si="15"/>
        <v>30198</v>
      </c>
      <c r="L91" s="21">
        <f t="shared" si="15"/>
        <v>22913</v>
      </c>
      <c r="M91" s="21">
        <f t="shared" si="15"/>
        <v>4914</v>
      </c>
      <c r="N91" s="21">
        <f t="shared" si="15"/>
        <v>1495</v>
      </c>
      <c r="O91" s="120">
        <f>O89+O85+O75+O61</f>
        <v>1186</v>
      </c>
    </row>
    <row r="92" spans="2:15" s="88" customFormat="1" ht="24.75" customHeight="1">
      <c r="B92" s="162" t="s">
        <v>142</v>
      </c>
      <c r="C92" s="163"/>
      <c r="D92" s="55"/>
      <c r="E92" s="55"/>
      <c r="F92" s="55"/>
      <c r="G92" s="55"/>
      <c r="H92" s="55">
        <v>16165</v>
      </c>
      <c r="I92" s="55">
        <v>14988</v>
      </c>
      <c r="J92" s="55">
        <v>18249</v>
      </c>
      <c r="K92" s="55">
        <v>3333</v>
      </c>
      <c r="L92" s="121"/>
      <c r="O92" s="121"/>
    </row>
    <row r="93" spans="3:15" s="18" customFormat="1" ht="12.75">
      <c r="C93" s="70"/>
      <c r="E93" s="3"/>
      <c r="F93" s="3"/>
      <c r="G93" s="3"/>
      <c r="H93" s="3"/>
      <c r="I93" s="3"/>
      <c r="J93" s="3"/>
      <c r="O93" s="118"/>
    </row>
    <row r="94" spans="3:15" s="18" customFormat="1" ht="12.75">
      <c r="C94" s="70"/>
      <c r="E94" s="3"/>
      <c r="F94" s="3"/>
      <c r="G94" s="3"/>
      <c r="H94" s="3"/>
      <c r="I94" s="3"/>
      <c r="J94" s="3"/>
      <c r="O94" s="118"/>
    </row>
    <row r="95" spans="4:15" s="18" customFormat="1" ht="12.75">
      <c r="D95" s="3"/>
      <c r="E95" s="3"/>
      <c r="F95" s="3"/>
      <c r="G95" s="3"/>
      <c r="H95" s="3"/>
      <c r="I95" s="3"/>
      <c r="J95" s="3"/>
      <c r="O95" s="118"/>
    </row>
    <row r="96" spans="4:15" s="18" customFormat="1" ht="12.75">
      <c r="D96" s="3"/>
      <c r="E96" s="3"/>
      <c r="F96" s="3"/>
      <c r="G96" s="3"/>
      <c r="H96" s="3"/>
      <c r="I96" s="3"/>
      <c r="J96" s="3"/>
      <c r="O96" s="118"/>
    </row>
    <row r="97" spans="1:15" s="32" customFormat="1" ht="18">
      <c r="A97" s="31" t="s">
        <v>123</v>
      </c>
      <c r="D97" s="34"/>
      <c r="E97" s="34"/>
      <c r="G97" s="33" t="s">
        <v>95</v>
      </c>
      <c r="H97" s="34"/>
      <c r="I97" s="34"/>
      <c r="J97" s="34"/>
      <c r="O97" s="145"/>
    </row>
    <row r="98" spans="2:15" s="35" customFormat="1" ht="12.75">
      <c r="B98" s="35" t="s">
        <v>92</v>
      </c>
      <c r="C98" s="35" t="s">
        <v>94</v>
      </c>
      <c r="D98" s="35">
        <v>1997</v>
      </c>
      <c r="E98" s="35">
        <v>1998</v>
      </c>
      <c r="F98" s="35">
        <v>1999</v>
      </c>
      <c r="G98" s="35">
        <v>2000</v>
      </c>
      <c r="H98" s="35">
        <v>2001</v>
      </c>
      <c r="I98" s="35">
        <v>2002</v>
      </c>
      <c r="J98" s="35">
        <v>2003</v>
      </c>
      <c r="K98" s="35">
        <v>2004</v>
      </c>
      <c r="L98" s="35">
        <v>2005</v>
      </c>
      <c r="M98" s="35">
        <v>2006</v>
      </c>
      <c r="N98" s="35">
        <v>2007</v>
      </c>
      <c r="O98" s="146">
        <v>2008</v>
      </c>
    </row>
    <row r="99" spans="1:15" s="17" customFormat="1" ht="12.75">
      <c r="A99" s="39"/>
      <c r="B99" s="40" t="s">
        <v>44</v>
      </c>
      <c r="C99" s="40" t="s">
        <v>45</v>
      </c>
      <c r="H99" s="17">
        <v>3.6</v>
      </c>
      <c r="I99" s="17">
        <v>3.1</v>
      </c>
      <c r="J99" s="17">
        <v>3.3</v>
      </c>
      <c r="K99" s="17">
        <v>3.8</v>
      </c>
      <c r="L99" s="17">
        <v>3.7</v>
      </c>
      <c r="M99" s="17">
        <v>3.6</v>
      </c>
      <c r="O99" s="141"/>
    </row>
    <row r="100" spans="1:15" s="17" customFormat="1" ht="12.75">
      <c r="A100" s="39"/>
      <c r="B100" s="40" t="s">
        <v>11</v>
      </c>
      <c r="C100" s="40" t="s">
        <v>12</v>
      </c>
      <c r="E100" s="17">
        <v>3.8</v>
      </c>
      <c r="F100" s="17">
        <v>3.5</v>
      </c>
      <c r="G100" s="17">
        <v>3.5</v>
      </c>
      <c r="H100" s="17">
        <v>3.5</v>
      </c>
      <c r="I100" s="17">
        <v>3.1</v>
      </c>
      <c r="J100" s="17">
        <v>3.1</v>
      </c>
      <c r="K100" s="17">
        <v>3.2</v>
      </c>
      <c r="L100" s="17">
        <v>3.3</v>
      </c>
      <c r="M100" s="17">
        <v>3.3</v>
      </c>
      <c r="O100" s="141"/>
    </row>
    <row r="101" spans="1:15" s="17" customFormat="1" ht="12.75">
      <c r="A101" s="39"/>
      <c r="B101" s="40" t="s">
        <v>19</v>
      </c>
      <c r="C101" s="40" t="s">
        <v>20</v>
      </c>
      <c r="E101" s="17">
        <v>3.2</v>
      </c>
      <c r="F101" s="17">
        <v>3.5</v>
      </c>
      <c r="G101" s="17">
        <v>3.4</v>
      </c>
      <c r="H101" s="17">
        <v>3.3</v>
      </c>
      <c r="I101" s="17">
        <v>3.25</v>
      </c>
      <c r="J101" s="17">
        <v>3.4</v>
      </c>
      <c r="K101" s="17">
        <v>3.9</v>
      </c>
      <c r="L101" s="17">
        <v>4</v>
      </c>
      <c r="M101" s="17">
        <v>3.9</v>
      </c>
      <c r="O101" s="141"/>
    </row>
    <row r="102" spans="1:15" s="17" customFormat="1" ht="12.75">
      <c r="A102" s="39"/>
      <c r="B102" s="40" t="s">
        <v>19</v>
      </c>
      <c r="C102" s="40" t="s">
        <v>21</v>
      </c>
      <c r="E102" s="17">
        <v>3.5</v>
      </c>
      <c r="F102" s="17">
        <v>3.2</v>
      </c>
      <c r="G102" s="17">
        <v>3.2</v>
      </c>
      <c r="H102" s="17">
        <v>3.3</v>
      </c>
      <c r="I102" s="17">
        <v>3.3</v>
      </c>
      <c r="J102" s="17">
        <v>3.3</v>
      </c>
      <c r="K102" s="17">
        <v>3</v>
      </c>
      <c r="L102" s="17">
        <v>3.3</v>
      </c>
      <c r="M102" s="17">
        <v>3.3</v>
      </c>
      <c r="O102" s="141"/>
    </row>
    <row r="103" spans="1:15" s="17" customFormat="1" ht="12.75">
      <c r="A103" s="39"/>
      <c r="B103" s="40" t="s">
        <v>31</v>
      </c>
      <c r="C103" s="40" t="s">
        <v>156</v>
      </c>
      <c r="E103" s="17">
        <v>3.7</v>
      </c>
      <c r="F103" s="17">
        <v>3.7</v>
      </c>
      <c r="G103" s="17">
        <v>3.7</v>
      </c>
      <c r="H103" s="17">
        <v>3.7</v>
      </c>
      <c r="I103" s="17">
        <v>3.7</v>
      </c>
      <c r="J103" s="17">
        <v>3.7</v>
      </c>
      <c r="K103" s="17">
        <v>3.7</v>
      </c>
      <c r="L103" s="17">
        <v>3.6</v>
      </c>
      <c r="O103" s="141"/>
    </row>
    <row r="104" spans="1:15" s="17" customFormat="1" ht="12.75">
      <c r="A104" s="39"/>
      <c r="B104" s="40" t="s">
        <v>31</v>
      </c>
      <c r="C104" s="40" t="s">
        <v>153</v>
      </c>
      <c r="M104" s="17">
        <v>3.4</v>
      </c>
      <c r="O104" s="141"/>
    </row>
    <row r="105" spans="1:15" s="17" customFormat="1" ht="12.75">
      <c r="A105" s="39"/>
      <c r="B105" s="40" t="s">
        <v>33</v>
      </c>
      <c r="C105" s="40" t="s">
        <v>34</v>
      </c>
      <c r="E105" s="17">
        <v>3</v>
      </c>
      <c r="F105" s="17">
        <v>3.5</v>
      </c>
      <c r="G105" s="17">
        <v>3.5</v>
      </c>
      <c r="H105" s="17">
        <v>3.5</v>
      </c>
      <c r="I105" s="17">
        <v>3.5</v>
      </c>
      <c r="J105" s="17">
        <v>3.5</v>
      </c>
      <c r="K105" s="17">
        <v>3.2</v>
      </c>
      <c r="L105" s="17">
        <v>3.2</v>
      </c>
      <c r="M105" s="17">
        <v>3.2</v>
      </c>
      <c r="O105" s="141"/>
    </row>
    <row r="106" spans="1:15" s="17" customFormat="1" ht="12.75">
      <c r="A106" s="39"/>
      <c r="B106" s="40" t="s">
        <v>33</v>
      </c>
      <c r="C106" s="40" t="s">
        <v>35</v>
      </c>
      <c r="E106" s="17">
        <v>3</v>
      </c>
      <c r="F106" s="17">
        <v>2.9</v>
      </c>
      <c r="G106" s="17">
        <v>3.3</v>
      </c>
      <c r="H106" s="17">
        <v>3.3</v>
      </c>
      <c r="I106" s="17">
        <v>3.3</v>
      </c>
      <c r="J106" s="17">
        <v>3.3</v>
      </c>
      <c r="K106" s="17">
        <v>3.7</v>
      </c>
      <c r="L106" s="17">
        <v>3.7</v>
      </c>
      <c r="M106" s="17">
        <v>3.7</v>
      </c>
      <c r="O106" s="141"/>
    </row>
    <row r="107" spans="1:15" s="17" customFormat="1" ht="12.75">
      <c r="A107" s="39"/>
      <c r="B107" s="40" t="s">
        <v>33</v>
      </c>
      <c r="C107" s="40" t="s">
        <v>36</v>
      </c>
      <c r="E107" s="17">
        <v>2.9</v>
      </c>
      <c r="F107" s="17">
        <v>2.9</v>
      </c>
      <c r="G107" s="17">
        <v>2.9</v>
      </c>
      <c r="H107" s="17">
        <v>2.9</v>
      </c>
      <c r="I107" s="17">
        <v>2.9</v>
      </c>
      <c r="O107" s="141"/>
    </row>
    <row r="108" spans="1:15" s="17" customFormat="1" ht="12.75">
      <c r="A108" s="39"/>
      <c r="B108" s="40" t="s">
        <v>33</v>
      </c>
      <c r="C108" s="40" t="s">
        <v>37</v>
      </c>
      <c r="E108" s="17">
        <v>3.5</v>
      </c>
      <c r="F108" s="17">
        <v>3.5</v>
      </c>
      <c r="G108" s="17">
        <v>3.4</v>
      </c>
      <c r="H108" s="17">
        <v>3.4</v>
      </c>
      <c r="I108" s="17">
        <v>3.4</v>
      </c>
      <c r="J108" s="17">
        <v>3.3</v>
      </c>
      <c r="K108" s="17">
        <v>3.5</v>
      </c>
      <c r="L108" s="17">
        <v>3.4</v>
      </c>
      <c r="M108" s="17">
        <v>3.4</v>
      </c>
      <c r="O108" s="141"/>
    </row>
    <row r="109" spans="1:15" s="37" customFormat="1" ht="12.75">
      <c r="A109" s="36"/>
      <c r="B109" s="37" t="s">
        <v>80</v>
      </c>
      <c r="D109" s="37">
        <f>SUM(D100:D108)</f>
        <v>0</v>
      </c>
      <c r="E109" s="37">
        <f>((E17*E100)+(E18*E101)+(E19*E102)+(E20*E103)+(E22*E105)+(E23*E106)+(E24*E107)+(E25*E108))/E26</f>
        <v>3.572729941476904</v>
      </c>
      <c r="F109" s="37">
        <f>((F17*F100)+(F18*F101)+(F19*F102)+(F20*F103)+(F22*F105)+(F23*F106)+(F24*F107)+(F25*F108))/F26</f>
        <v>3.4318129462553504</v>
      </c>
      <c r="G109" s="37">
        <f>((G17*G100)+(G18*G101)+(G19*G102)+(G20*G103)+(G22*G105)+(G23*G106)+(G24*G107)+(G25*G108))/G26</f>
        <v>3.436351588824714</v>
      </c>
      <c r="H109" s="37">
        <f>((H16*H99)+(H17*H100)+(H18*H101)+(H19*H102)+(H20*H103)+(H22*H105)+(H23*H106)+(H24*H107)+(H25*H108))/H26</f>
        <v>3.450913098826891</v>
      </c>
      <c r="I109" s="37">
        <f>((I16*I99)+(I17*I100)+(I18*I101)+(I19*I102)+(I20*I103)+(I22*I105)+(I23*I106)+(I24*I107)+(I25*I108))/I26</f>
        <v>3.2315453171682065</v>
      </c>
      <c r="J109" s="37">
        <f>((J16*J99)+(J17*J100)+(J18*J101)+(J19*J102)+(J20*J103)+(J22*J105)+(J23*J106)+(J25*J108))/J26</f>
        <v>3.258013322832056</v>
      </c>
      <c r="K109" s="37">
        <f>((K16*K99)+(K17*K100)+(K18*K101)+(K19*K102)+(K20*K103)+(K22*K105)+(K23*K106)+(K25*K108))/K26</f>
        <v>3.4089272905119006</v>
      </c>
      <c r="L109" s="37">
        <f>((L16*L99)+(L17*L100)+(L18*L101)+(L19*L102)+(L20*L103)+(L22*L105)+(L23*L106)+(L25*L108))/L26</f>
        <v>3.4447775013240567</v>
      </c>
      <c r="M109" s="37">
        <f>((M16*M99)+(M17*M100)+(M18*M101)+(M19*M102)+(M21*M104)+(M22*M105)+(M23*M106)+(M25*M108))/M26</f>
        <v>3.4111102254116603</v>
      </c>
      <c r="O109" s="147"/>
    </row>
    <row r="110" spans="1:15" s="17" customFormat="1" ht="12.75">
      <c r="A110" s="39"/>
      <c r="B110" s="40" t="s">
        <v>2</v>
      </c>
      <c r="C110" s="40" t="s">
        <v>3</v>
      </c>
      <c r="E110" s="17">
        <v>3.8</v>
      </c>
      <c r="F110" s="17">
        <v>3.8</v>
      </c>
      <c r="G110" s="17">
        <v>3.6</v>
      </c>
      <c r="H110" s="17">
        <v>3.8</v>
      </c>
      <c r="I110" s="17">
        <v>3.9</v>
      </c>
      <c r="J110" s="17">
        <v>3.8</v>
      </c>
      <c r="K110" s="17">
        <v>3.9</v>
      </c>
      <c r="L110" s="17">
        <v>3.9</v>
      </c>
      <c r="M110" s="17">
        <v>3.9</v>
      </c>
      <c r="O110" s="141"/>
    </row>
    <row r="111" spans="1:15" s="17" customFormat="1" ht="12.75">
      <c r="A111" s="39"/>
      <c r="B111" s="40" t="s">
        <v>2</v>
      </c>
      <c r="C111" s="40" t="s">
        <v>4</v>
      </c>
      <c r="E111" s="17">
        <v>3.4</v>
      </c>
      <c r="F111" s="17">
        <v>3.4</v>
      </c>
      <c r="G111" s="17">
        <v>3.6</v>
      </c>
      <c r="H111" s="17">
        <v>3.5</v>
      </c>
      <c r="I111" s="17">
        <v>3.6</v>
      </c>
      <c r="J111" s="17">
        <v>3.7</v>
      </c>
      <c r="K111" s="17">
        <v>3.5</v>
      </c>
      <c r="L111" s="17">
        <v>3.5</v>
      </c>
      <c r="M111" s="17">
        <v>3.6</v>
      </c>
      <c r="O111" s="141"/>
    </row>
    <row r="112" spans="1:15" s="17" customFormat="1" ht="12.75">
      <c r="A112" s="39"/>
      <c r="B112" s="40" t="s">
        <v>2</v>
      </c>
      <c r="C112" s="40" t="s">
        <v>5</v>
      </c>
      <c r="E112" s="17">
        <v>3.7</v>
      </c>
      <c r="F112" s="17">
        <v>3.6</v>
      </c>
      <c r="G112" s="17">
        <v>3.6</v>
      </c>
      <c r="H112" s="17">
        <v>3.6</v>
      </c>
      <c r="I112" s="17">
        <v>3.6</v>
      </c>
      <c r="J112" s="17">
        <v>3.6</v>
      </c>
      <c r="K112" s="17">
        <v>3.6</v>
      </c>
      <c r="L112" s="17">
        <v>3.5</v>
      </c>
      <c r="M112" s="17">
        <v>3.4</v>
      </c>
      <c r="O112" s="141"/>
    </row>
    <row r="113" spans="1:15" s="17" customFormat="1" ht="12.75">
      <c r="A113" s="39"/>
      <c r="B113" s="40" t="s">
        <v>6</v>
      </c>
      <c r="C113" s="40" t="s">
        <v>7</v>
      </c>
      <c r="E113" s="17">
        <v>3.6</v>
      </c>
      <c r="F113" s="17">
        <v>3.6</v>
      </c>
      <c r="G113" s="17">
        <v>3.6</v>
      </c>
      <c r="H113" s="17">
        <v>3.6</v>
      </c>
      <c r="I113" s="17">
        <v>3.75</v>
      </c>
      <c r="J113" s="17">
        <v>3.8</v>
      </c>
      <c r="K113" s="17">
        <v>3.8</v>
      </c>
      <c r="L113" s="17">
        <v>3.8</v>
      </c>
      <c r="M113" s="17">
        <v>3.8</v>
      </c>
      <c r="O113" s="141"/>
    </row>
    <row r="114" spans="1:15" s="17" customFormat="1" ht="12.75">
      <c r="A114" s="39"/>
      <c r="B114" s="40" t="s">
        <v>6</v>
      </c>
      <c r="C114" s="40" t="s">
        <v>8</v>
      </c>
      <c r="E114" s="17">
        <v>3.3</v>
      </c>
      <c r="F114" s="17">
        <v>3.3</v>
      </c>
      <c r="G114" s="17">
        <v>3.4</v>
      </c>
      <c r="H114" s="17">
        <v>3.4</v>
      </c>
      <c r="I114" s="17">
        <v>3.45</v>
      </c>
      <c r="J114" s="17">
        <v>3.5</v>
      </c>
      <c r="K114" s="17">
        <v>3.4</v>
      </c>
      <c r="L114" s="17">
        <v>3.5</v>
      </c>
      <c r="M114" s="17">
        <v>3.4</v>
      </c>
      <c r="O114" s="141"/>
    </row>
    <row r="115" spans="1:15" s="17" customFormat="1" ht="12.75">
      <c r="A115" s="39"/>
      <c r="B115" s="40" t="s">
        <v>6</v>
      </c>
      <c r="C115" s="40" t="s">
        <v>148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3</v>
      </c>
      <c r="K115" s="17">
        <v>3.3</v>
      </c>
      <c r="L115" s="17">
        <v>3.1</v>
      </c>
      <c r="M115" s="17">
        <v>2.9</v>
      </c>
      <c r="O115" s="141"/>
    </row>
    <row r="116" spans="1:15" s="17" customFormat="1" ht="12.75">
      <c r="A116" s="39"/>
      <c r="B116" s="40" t="s">
        <v>9</v>
      </c>
      <c r="C116" s="40" t="s">
        <v>10</v>
      </c>
      <c r="E116" s="17">
        <v>3.6</v>
      </c>
      <c r="F116" s="17">
        <v>3</v>
      </c>
      <c r="G116" s="17">
        <v>3.1</v>
      </c>
      <c r="H116" s="17">
        <v>3.1</v>
      </c>
      <c r="I116" s="17">
        <v>3</v>
      </c>
      <c r="J116" s="17">
        <v>3.2</v>
      </c>
      <c r="K116" s="17">
        <v>3.1</v>
      </c>
      <c r="L116" s="17">
        <v>3.1</v>
      </c>
      <c r="M116" s="17">
        <v>3.1</v>
      </c>
      <c r="O116" s="141"/>
    </row>
    <row r="117" spans="1:15" s="17" customFormat="1" ht="12.75">
      <c r="A117" s="39"/>
      <c r="B117" s="40" t="s">
        <v>17</v>
      </c>
      <c r="C117" s="40" t="s">
        <v>18</v>
      </c>
      <c r="E117" s="17">
        <v>3.4</v>
      </c>
      <c r="F117" s="17">
        <v>3.3</v>
      </c>
      <c r="G117" s="17">
        <v>3.3</v>
      </c>
      <c r="H117" s="17">
        <v>3.3</v>
      </c>
      <c r="I117" s="17">
        <v>3.1</v>
      </c>
      <c r="J117" s="17">
        <v>3.3</v>
      </c>
      <c r="K117" s="17">
        <v>3.3</v>
      </c>
      <c r="L117" s="17">
        <v>3.4</v>
      </c>
      <c r="M117" s="17">
        <v>3.6</v>
      </c>
      <c r="O117" s="141"/>
    </row>
    <row r="118" spans="1:15" s="17" customFormat="1" ht="12.75">
      <c r="A118" s="39"/>
      <c r="B118" s="40" t="s">
        <v>25</v>
      </c>
      <c r="C118" s="40" t="s">
        <v>26</v>
      </c>
      <c r="E118" s="17">
        <v>3</v>
      </c>
      <c r="F118" s="17">
        <v>3</v>
      </c>
      <c r="G118" s="17">
        <v>3</v>
      </c>
      <c r="H118" s="17">
        <v>3</v>
      </c>
      <c r="I118" s="17">
        <v>3.1</v>
      </c>
      <c r="J118" s="17">
        <v>3.1</v>
      </c>
      <c r="K118" s="17">
        <v>3.3</v>
      </c>
      <c r="L118" s="17">
        <v>3.3</v>
      </c>
      <c r="M118" s="17">
        <v>3.4</v>
      </c>
      <c r="O118" s="141"/>
    </row>
    <row r="119" spans="1:15" s="37" customFormat="1" ht="12.75">
      <c r="A119" s="36"/>
      <c r="B119" s="37" t="s">
        <v>101</v>
      </c>
      <c r="D119" s="37">
        <f>SUM(D110:D118)</f>
        <v>0</v>
      </c>
      <c r="E119" s="37">
        <f>((E27*E110)+(E28*E111)+(E29*E112)+(E30*E113)+(E31*E114)+(E33*E116)+(E34*E117)+(E35*E118))/E36</f>
        <v>3.4445828858314007</v>
      </c>
      <c r="F119" s="37">
        <f>((F27*F110)+(F28*F111)+(F29*F112)+(F30*F113)+(F31*F114)+(F33*F116)+(F34*F117)+(F35*F118))/F36</f>
        <v>3.3231426658020897</v>
      </c>
      <c r="G119" s="37">
        <f>((G27*G110)+(G28*G111)+(G29*G112)+(G30*G113)+(G31*G114)+(G33*G116)+(G34*G117)+(G35*G118))/G36</f>
        <v>3.3306228213922897</v>
      </c>
      <c r="H119" s="37">
        <f>((H27*H110)+(H28*H111)+(H29*H112)+(H30*H113)+(H31*H114)+(H33*H116)+(H34*H117)+(H35*H118))/H36</f>
        <v>3.348968884990728</v>
      </c>
      <c r="I119" s="37">
        <f>((I27*I110)+(I28*I111)+(I29*I112)+(I30*I113)+(I31*I114)+(I33*I116)+(I34*I117)+(I35*I118))/I36</f>
        <v>3.3734856352610088</v>
      </c>
      <c r="J119" s="37">
        <f>((J27*J110)+(J28*J111)+(J29*J112)+(J30*J113)+(J31*J114)+(J32*J115)+(J33*J116)+(J34*J117)+(J35*J118))/J36</f>
        <v>3.4342370470208894</v>
      </c>
      <c r="K119" s="37">
        <f>((K27*K110)+(K28*K111)+(K29*K112)+(K30*K113)+(K31*K114)+(K32*K115)+(K33*K116)+(K34*K117)+(K35*K118))/K36</f>
        <v>3.4372722602535153</v>
      </c>
      <c r="L119" s="37">
        <f>((L27*L110)+(L28*L111)+(L29*L112)+(L30*L113)+(L31*L114)+(L32*L115)+(L33*L116)+(L34*L117)+(L35*L118))/L36</f>
        <v>3.4158200959226135</v>
      </c>
      <c r="M119" s="37">
        <f>((M27*M110)+(M28*M111)+(M29*M112)+(M30*M113)+(M31*M114)+(M32*M115)+(M33*M116)+(M34*M117)+(M35*M118))/M36</f>
        <v>3.409445338645128</v>
      </c>
      <c r="O119" s="147"/>
    </row>
    <row r="120" spans="1:15" s="17" customFormat="1" ht="12.75">
      <c r="A120" s="39"/>
      <c r="B120" s="40" t="s">
        <v>13</v>
      </c>
      <c r="C120" s="40" t="s">
        <v>14</v>
      </c>
      <c r="E120" s="17">
        <v>3.9</v>
      </c>
      <c r="F120" s="17">
        <v>3.9</v>
      </c>
      <c r="G120" s="17">
        <v>3.8</v>
      </c>
      <c r="H120" s="17">
        <v>3.3</v>
      </c>
      <c r="I120" s="17">
        <v>3.3</v>
      </c>
      <c r="J120" s="17">
        <v>3.3</v>
      </c>
      <c r="K120" s="17">
        <v>3.3</v>
      </c>
      <c r="L120" s="17">
        <v>3.3</v>
      </c>
      <c r="M120" s="17">
        <v>3.3</v>
      </c>
      <c r="O120" s="141"/>
    </row>
    <row r="121" spans="1:15" s="17" customFormat="1" ht="12.75">
      <c r="A121" s="39"/>
      <c r="B121" s="40" t="s">
        <v>15</v>
      </c>
      <c r="C121" s="40" t="s">
        <v>16</v>
      </c>
      <c r="E121" s="17">
        <v>3.4</v>
      </c>
      <c r="F121" s="17">
        <v>3.5</v>
      </c>
      <c r="G121" s="17">
        <v>3.7</v>
      </c>
      <c r="H121" s="17">
        <v>3.6</v>
      </c>
      <c r="I121" s="17">
        <v>3.8</v>
      </c>
      <c r="J121" s="17">
        <v>3.9</v>
      </c>
      <c r="K121" s="17">
        <v>3.8</v>
      </c>
      <c r="L121" s="17">
        <v>3.7</v>
      </c>
      <c r="M121" s="17">
        <v>3.6</v>
      </c>
      <c r="O121" s="141"/>
    </row>
    <row r="122" spans="1:15" s="17" customFormat="1" ht="12.75">
      <c r="A122" s="39"/>
      <c r="B122" s="40" t="s">
        <v>22</v>
      </c>
      <c r="C122" s="40" t="s">
        <v>23</v>
      </c>
      <c r="E122" s="17">
        <v>3.5</v>
      </c>
      <c r="F122" s="17">
        <v>3.5</v>
      </c>
      <c r="G122" s="17">
        <v>3.5</v>
      </c>
      <c r="H122" s="17">
        <v>3.5</v>
      </c>
      <c r="I122" s="17">
        <v>3.1</v>
      </c>
      <c r="J122" s="17">
        <v>3.3</v>
      </c>
      <c r="K122" s="17">
        <v>2.7</v>
      </c>
      <c r="L122" s="17">
        <v>2.7</v>
      </c>
      <c r="M122" s="17">
        <v>2.7</v>
      </c>
      <c r="O122" s="141"/>
    </row>
    <row r="123" spans="1:15" s="17" customFormat="1" ht="12.75">
      <c r="A123" s="39"/>
      <c r="B123" s="40" t="s">
        <v>22</v>
      </c>
      <c r="C123" s="40" t="s">
        <v>24</v>
      </c>
      <c r="E123" s="17">
        <v>3.6</v>
      </c>
      <c r="F123" s="17">
        <v>3.5</v>
      </c>
      <c r="G123" s="17">
        <v>3.4</v>
      </c>
      <c r="H123" s="17">
        <v>3.4</v>
      </c>
      <c r="I123" s="17">
        <v>3.3</v>
      </c>
      <c r="J123" s="17">
        <v>3.4</v>
      </c>
      <c r="K123" s="17">
        <v>3.4</v>
      </c>
      <c r="L123" s="17">
        <v>3.4</v>
      </c>
      <c r="M123" s="17">
        <v>3.4</v>
      </c>
      <c r="O123" s="141"/>
    </row>
    <row r="124" spans="1:15" s="17" customFormat="1" ht="12.75">
      <c r="A124" s="39"/>
      <c r="B124" s="40" t="s">
        <v>22</v>
      </c>
      <c r="C124" s="42" t="s">
        <v>85</v>
      </c>
      <c r="E124" s="17">
        <v>3.7</v>
      </c>
      <c r="F124" s="17">
        <v>3.7</v>
      </c>
      <c r="G124" s="17">
        <v>3.7</v>
      </c>
      <c r="H124" s="17">
        <v>3.9</v>
      </c>
      <c r="I124" s="17">
        <v>3.9</v>
      </c>
      <c r="J124" s="17">
        <v>4</v>
      </c>
      <c r="K124" s="17">
        <v>4.1</v>
      </c>
      <c r="L124" s="17">
        <v>4.1</v>
      </c>
      <c r="M124" s="17">
        <v>4.1</v>
      </c>
      <c r="O124" s="141"/>
    </row>
    <row r="125" spans="1:15" s="17" customFormat="1" ht="12.75">
      <c r="A125" s="39"/>
      <c r="B125" s="40" t="s">
        <v>27</v>
      </c>
      <c r="C125" s="40" t="s">
        <v>28</v>
      </c>
      <c r="E125" s="17">
        <v>3.6</v>
      </c>
      <c r="F125" s="17">
        <v>3.6</v>
      </c>
      <c r="G125" s="17">
        <v>3.5</v>
      </c>
      <c r="H125" s="17">
        <v>3.5</v>
      </c>
      <c r="I125" s="17">
        <v>3.75</v>
      </c>
      <c r="J125" s="17">
        <v>3.6</v>
      </c>
      <c r="K125" s="17">
        <v>3.6</v>
      </c>
      <c r="L125" s="17">
        <v>3.4</v>
      </c>
      <c r="M125" s="17">
        <v>3.2</v>
      </c>
      <c r="O125" s="141"/>
    </row>
    <row r="126" spans="1:15" s="17" customFormat="1" ht="12.75">
      <c r="A126" s="39"/>
      <c r="B126" s="40" t="s">
        <v>38</v>
      </c>
      <c r="C126" s="40" t="s">
        <v>39</v>
      </c>
      <c r="E126" s="17">
        <v>3.5</v>
      </c>
      <c r="F126" s="17">
        <v>3.5</v>
      </c>
      <c r="G126" s="17">
        <v>3.5</v>
      </c>
      <c r="H126" s="17">
        <v>3.5</v>
      </c>
      <c r="I126" s="17">
        <v>3.5</v>
      </c>
      <c r="J126" s="17">
        <v>3.4</v>
      </c>
      <c r="K126" s="17">
        <v>3.4</v>
      </c>
      <c r="L126" s="17">
        <v>3.2</v>
      </c>
      <c r="M126" s="17">
        <v>3.2</v>
      </c>
      <c r="O126" s="141"/>
    </row>
    <row r="127" spans="1:15" s="17" customFormat="1" ht="12.75">
      <c r="A127" s="39"/>
      <c r="B127" s="40" t="s">
        <v>38</v>
      </c>
      <c r="C127" s="40" t="s">
        <v>40</v>
      </c>
      <c r="E127" s="17">
        <v>3.6</v>
      </c>
      <c r="F127" s="17">
        <v>3.6</v>
      </c>
      <c r="G127" s="17">
        <v>3.6</v>
      </c>
      <c r="H127" s="17">
        <v>3.4</v>
      </c>
      <c r="I127" s="17">
        <v>3.4</v>
      </c>
      <c r="J127" s="17">
        <v>3.3</v>
      </c>
      <c r="K127" s="17">
        <v>3.3</v>
      </c>
      <c r="L127" s="17">
        <v>3.5</v>
      </c>
      <c r="M127" s="17">
        <v>3.3</v>
      </c>
      <c r="O127" s="141"/>
    </row>
    <row r="128" spans="1:15" s="17" customFormat="1" ht="12.75">
      <c r="A128" s="39"/>
      <c r="B128" s="40" t="s">
        <v>38</v>
      </c>
      <c r="C128" s="40" t="s">
        <v>41</v>
      </c>
      <c r="E128" s="17">
        <v>3.2</v>
      </c>
      <c r="F128" s="17">
        <v>3.2</v>
      </c>
      <c r="G128" s="17">
        <v>3.4</v>
      </c>
      <c r="H128" s="17">
        <v>3.4</v>
      </c>
      <c r="I128" s="17">
        <v>3.4</v>
      </c>
      <c r="J128" s="17">
        <v>3.3</v>
      </c>
      <c r="K128" s="17">
        <v>3.5</v>
      </c>
      <c r="L128" s="17">
        <v>3.3</v>
      </c>
      <c r="M128" s="17">
        <v>3.2</v>
      </c>
      <c r="O128" s="141"/>
    </row>
    <row r="129" spans="1:15" s="17" customFormat="1" ht="12.75">
      <c r="A129" s="39"/>
      <c r="B129" s="40" t="s">
        <v>38</v>
      </c>
      <c r="C129" s="40" t="s">
        <v>42</v>
      </c>
      <c r="E129" s="17">
        <v>3.8</v>
      </c>
      <c r="F129" s="17">
        <v>3.8</v>
      </c>
      <c r="G129" s="17">
        <v>3.9</v>
      </c>
      <c r="H129" s="17">
        <v>3.9</v>
      </c>
      <c r="I129" s="17">
        <v>3.9</v>
      </c>
      <c r="J129" s="17">
        <v>4.1</v>
      </c>
      <c r="K129" s="17">
        <v>3.2</v>
      </c>
      <c r="L129" s="17">
        <v>3.3</v>
      </c>
      <c r="M129" s="17">
        <v>3.3</v>
      </c>
      <c r="O129" s="141"/>
    </row>
    <row r="130" spans="1:15" s="17" customFormat="1" ht="12.75">
      <c r="A130" s="39"/>
      <c r="B130" s="40" t="s">
        <v>38</v>
      </c>
      <c r="C130" s="40" t="s">
        <v>43</v>
      </c>
      <c r="E130" s="17">
        <v>3.3</v>
      </c>
      <c r="F130" s="17">
        <v>3.5</v>
      </c>
      <c r="G130" s="17">
        <v>3.5</v>
      </c>
      <c r="H130" s="17">
        <v>3.5</v>
      </c>
      <c r="I130" s="17">
        <v>3.5</v>
      </c>
      <c r="J130" s="17">
        <v>3.5</v>
      </c>
      <c r="K130" s="17">
        <v>3.5</v>
      </c>
      <c r="L130" s="17">
        <v>3.7</v>
      </c>
      <c r="M130" s="17">
        <v>3.6</v>
      </c>
      <c r="O130" s="141"/>
    </row>
    <row r="131" spans="1:15" s="37" customFormat="1" ht="12.75">
      <c r="A131" s="36"/>
      <c r="B131" s="37" t="s">
        <v>102</v>
      </c>
      <c r="D131" s="37">
        <f>SUM(D120:D130)</f>
        <v>0</v>
      </c>
      <c r="E131" s="37">
        <f aca="true" t="shared" si="16" ref="E131:K131">((E37*E120)+(E38*E121)+(E39*E122)+(E40*E123)+(E41*E124)+(E42*E125)+(E43*E126)+(E44*E127)+(E45*E128)+(E46*E129)+(E47*E130))/E48</f>
        <v>3.5497450262587886</v>
      </c>
      <c r="F131" s="37">
        <f t="shared" si="16"/>
        <v>3.566927181771749</v>
      </c>
      <c r="G131" s="37">
        <f t="shared" si="16"/>
        <v>3.5812831891911463</v>
      </c>
      <c r="H131" s="37">
        <f t="shared" si="16"/>
        <v>3.5357936592931365</v>
      </c>
      <c r="I131" s="37">
        <f t="shared" si="16"/>
        <v>3.522021637210056</v>
      </c>
      <c r="J131" s="37">
        <f t="shared" si="16"/>
        <v>3.535894660262587</v>
      </c>
      <c r="K131" s="37">
        <f t="shared" si="16"/>
        <v>3.34953991298524</v>
      </c>
      <c r="L131" s="37">
        <f>((L37*L120)+(L38*L121)+(L39*L122)+(L40*L123)+(L41*L124)+(L42*L125)+(L43*L126)+(L44*L127)+(L45*L128)+(L46*L129)+(L47*L130))/L48</f>
        <v>3.3215086954424757</v>
      </c>
      <c r="M131" s="37">
        <f>((M37*M120)+(M38*M121)+(M39*M122)+(M40*M123)+(M41*M124)+(M42*M125)+(M43*M126)+(M44*M127)+(M45*M128)+(M46*M129)+(M47*M130))/M48</f>
        <v>3.270917076847585</v>
      </c>
      <c r="O131" s="147"/>
    </row>
    <row r="132" spans="1:15" s="17" customFormat="1" ht="12.75">
      <c r="A132" s="39"/>
      <c r="B132" s="40" t="s">
        <v>29</v>
      </c>
      <c r="C132" s="40" t="s">
        <v>30</v>
      </c>
      <c r="O132" s="141"/>
    </row>
    <row r="133" spans="1:15" s="37" customFormat="1" ht="12.75">
      <c r="A133" s="36"/>
      <c r="B133" s="37" t="s">
        <v>83</v>
      </c>
      <c r="E133" s="38"/>
      <c r="O133" s="147"/>
    </row>
    <row r="134" spans="1:15" s="40" customFormat="1" ht="12.75">
      <c r="A134" s="39"/>
      <c r="O134" s="148"/>
    </row>
    <row r="135" spans="2:15" s="36" customFormat="1" ht="12.75">
      <c r="B135" s="36" t="s">
        <v>96</v>
      </c>
      <c r="D135" s="36">
        <f>D133+D131+D119+D109</f>
        <v>0</v>
      </c>
      <c r="E135" s="57">
        <f aca="true" t="shared" si="17" ref="E135:M135">((E26*E109)+(E36*E119)+(E48*E131)+(E50*E133))/E52</f>
        <v>3.5215558899207897</v>
      </c>
      <c r="F135" s="57">
        <f t="shared" si="17"/>
        <v>3.4529059130668154</v>
      </c>
      <c r="G135" s="57">
        <f t="shared" si="17"/>
        <v>3.4640669941692823</v>
      </c>
      <c r="H135" s="57">
        <f t="shared" si="17"/>
        <v>3.437210998311872</v>
      </c>
      <c r="I135" s="57">
        <f t="shared" si="17"/>
        <v>3.3869680131437536</v>
      </c>
      <c r="J135" s="57">
        <f t="shared" si="17"/>
        <v>3.4134902404696192</v>
      </c>
      <c r="K135" s="57">
        <f t="shared" si="17"/>
        <v>3.3889012718080167</v>
      </c>
      <c r="L135" s="57">
        <f t="shared" si="17"/>
        <v>3.380620846392512</v>
      </c>
      <c r="M135" s="57">
        <f t="shared" si="17"/>
        <v>3.3497982071513173</v>
      </c>
      <c r="O135" s="146"/>
    </row>
    <row r="136" ht="12.75"/>
    <row r="137" ht="12.75"/>
    <row r="138" ht="12.75"/>
    <row r="139" ht="12.75"/>
    <row r="140" spans="1:15" s="46" customFormat="1" ht="18">
      <c r="A140" s="45" t="s">
        <v>87</v>
      </c>
      <c r="D140" s="47"/>
      <c r="E140" s="47"/>
      <c r="F140" s="47"/>
      <c r="G140" s="49"/>
      <c r="H140" s="47"/>
      <c r="I140" s="47"/>
      <c r="J140" s="47"/>
      <c r="O140" s="149"/>
    </row>
    <row r="141" spans="2:15" s="48" customFormat="1" ht="12.75">
      <c r="B141" s="48" t="s">
        <v>0</v>
      </c>
      <c r="C141" s="48" t="s">
        <v>1</v>
      </c>
      <c r="D141" s="48">
        <v>1997</v>
      </c>
      <c r="E141" s="48">
        <v>1998</v>
      </c>
      <c r="F141" s="48">
        <v>1999</v>
      </c>
      <c r="G141" s="48">
        <v>2000</v>
      </c>
      <c r="H141" s="48">
        <v>2001</v>
      </c>
      <c r="I141" s="48">
        <v>2002</v>
      </c>
      <c r="J141" s="48">
        <v>2003</v>
      </c>
      <c r="K141" s="48">
        <v>2004</v>
      </c>
      <c r="L141" s="48">
        <v>2005</v>
      </c>
      <c r="M141" s="48">
        <v>2006</v>
      </c>
      <c r="O141" s="150"/>
    </row>
    <row r="142" spans="1:29" s="17" customFormat="1" ht="12.75">
      <c r="A142" s="51"/>
      <c r="B142" s="40" t="s">
        <v>44</v>
      </c>
      <c r="C142" s="40" t="s">
        <v>89</v>
      </c>
      <c r="D142" s="1"/>
      <c r="E142" s="1"/>
      <c r="F142" s="1"/>
      <c r="G142" s="1"/>
      <c r="H142" s="1">
        <v>44000</v>
      </c>
      <c r="I142" s="1">
        <v>88000</v>
      </c>
      <c r="J142" s="1">
        <v>88000</v>
      </c>
      <c r="K142" s="1">
        <v>88000</v>
      </c>
      <c r="L142" s="1">
        <v>86099</v>
      </c>
      <c r="M142" s="1"/>
      <c r="N142" s="1"/>
      <c r="O142" s="14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17" customFormat="1" ht="12.75">
      <c r="A143" s="51"/>
      <c r="B143" s="40" t="s">
        <v>11</v>
      </c>
      <c r="C143" s="40" t="s">
        <v>12</v>
      </c>
      <c r="D143" s="1"/>
      <c r="E143" s="1"/>
      <c r="F143" s="1"/>
      <c r="G143" s="1"/>
      <c r="H143" s="1">
        <v>350000</v>
      </c>
      <c r="I143" s="1">
        <v>330000</v>
      </c>
      <c r="J143" s="1">
        <v>330000</v>
      </c>
      <c r="K143" s="1">
        <v>350000</v>
      </c>
      <c r="L143" s="1">
        <v>345000</v>
      </c>
      <c r="M143" s="1"/>
      <c r="N143" s="1"/>
      <c r="O143" s="14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17" customFormat="1" ht="12.75">
      <c r="A144" s="52"/>
      <c r="B144" s="40" t="s">
        <v>19</v>
      </c>
      <c r="C144" s="40" t="s">
        <v>20</v>
      </c>
      <c r="D144" s="1"/>
      <c r="E144" s="1"/>
      <c r="F144" s="1"/>
      <c r="G144" s="1"/>
      <c r="H144" s="1">
        <v>51500</v>
      </c>
      <c r="I144" s="1">
        <v>51200</v>
      </c>
      <c r="J144" s="1">
        <v>51000</v>
      </c>
      <c r="K144" s="1">
        <v>51000</v>
      </c>
      <c r="L144" s="1">
        <v>50000</v>
      </c>
      <c r="M144" s="1"/>
      <c r="N144" s="1"/>
      <c r="O144" s="14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17" customFormat="1" ht="12.75">
      <c r="A145" s="52"/>
      <c r="B145" s="40" t="s">
        <v>19</v>
      </c>
      <c r="C145" s="40" t="s">
        <v>21</v>
      </c>
      <c r="D145" s="1"/>
      <c r="E145" s="1"/>
      <c r="F145" s="1"/>
      <c r="G145" s="1"/>
      <c r="H145" s="1">
        <v>65000</v>
      </c>
      <c r="I145" s="1">
        <v>65000</v>
      </c>
      <c r="J145" s="1">
        <v>64000</v>
      </c>
      <c r="K145" s="1">
        <v>64000</v>
      </c>
      <c r="L145" s="1">
        <v>68000</v>
      </c>
      <c r="M145" s="1"/>
      <c r="N145" s="1"/>
      <c r="O145" s="14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17" customFormat="1" ht="12.75">
      <c r="A146" s="52"/>
      <c r="B146" s="40" t="s">
        <v>31</v>
      </c>
      <c r="C146" s="40" t="s">
        <v>32</v>
      </c>
      <c r="D146" s="1"/>
      <c r="E146" s="1"/>
      <c r="F146" s="1"/>
      <c r="G146" s="1"/>
      <c r="H146" s="1">
        <v>44400</v>
      </c>
      <c r="I146" s="1">
        <v>45000</v>
      </c>
      <c r="J146" s="1">
        <v>44000</v>
      </c>
      <c r="K146" s="1">
        <v>43000</v>
      </c>
      <c r="L146" s="1">
        <v>47363</v>
      </c>
      <c r="M146" s="1"/>
      <c r="N146" s="1"/>
      <c r="O146" s="14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17" customFormat="1" ht="12.75">
      <c r="A147" s="52"/>
      <c r="B147" s="40" t="s">
        <v>31</v>
      </c>
      <c r="C147" s="40" t="s">
        <v>153</v>
      </c>
      <c r="D147" s="1"/>
      <c r="E147" s="1"/>
      <c r="F147" s="1"/>
      <c r="G147" s="1"/>
      <c r="H147" s="1"/>
      <c r="I147" s="1"/>
      <c r="J147" s="1"/>
      <c r="K147" s="1"/>
      <c r="L147" s="1">
        <v>0</v>
      </c>
      <c r="M147" s="1"/>
      <c r="N147" s="1"/>
      <c r="O147" s="14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s="17" customFormat="1" ht="12.75">
      <c r="A148" s="52"/>
      <c r="B148" s="40" t="s">
        <v>33</v>
      </c>
      <c r="C148" s="40" t="s">
        <v>34</v>
      </c>
      <c r="D148" s="1"/>
      <c r="E148" s="1"/>
      <c r="F148" s="1"/>
      <c r="G148" s="1"/>
      <c r="H148" s="1">
        <v>35000</v>
      </c>
      <c r="I148" s="1">
        <v>35000</v>
      </c>
      <c r="J148" s="1">
        <v>35000</v>
      </c>
      <c r="K148" s="1">
        <v>35000</v>
      </c>
      <c r="L148" s="1">
        <v>40153</v>
      </c>
      <c r="M148" s="1"/>
      <c r="N148" s="1"/>
      <c r="O148" s="14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17" customFormat="1" ht="12.75">
      <c r="A149" s="52"/>
      <c r="B149" s="40" t="s">
        <v>33</v>
      </c>
      <c r="C149" s="40" t="s">
        <v>35</v>
      </c>
      <c r="D149" s="1"/>
      <c r="E149" s="1"/>
      <c r="F149" s="1"/>
      <c r="G149" s="1"/>
      <c r="H149" s="1">
        <v>52600</v>
      </c>
      <c r="I149" s="1">
        <v>51500</v>
      </c>
      <c r="J149" s="1">
        <v>55000</v>
      </c>
      <c r="K149" s="1">
        <v>55000</v>
      </c>
      <c r="L149" s="1">
        <v>58594</v>
      </c>
      <c r="M149" s="1"/>
      <c r="N149" s="1"/>
      <c r="O149" s="14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s="17" customFormat="1" ht="12.75">
      <c r="A150" s="52"/>
      <c r="B150" s="40" t="s">
        <v>33</v>
      </c>
      <c r="C150" s="40" t="s">
        <v>36</v>
      </c>
      <c r="D150" s="1"/>
      <c r="E150" s="1"/>
      <c r="F150" s="1"/>
      <c r="G150" s="1"/>
      <c r="H150" s="1">
        <v>6900</v>
      </c>
      <c r="I150" s="1">
        <v>3500</v>
      </c>
      <c r="J150" s="1">
        <v>0</v>
      </c>
      <c r="K150" s="1">
        <v>0</v>
      </c>
      <c r="L150" s="1">
        <v>0</v>
      </c>
      <c r="M150" s="1"/>
      <c r="N150" s="1"/>
      <c r="O150" s="14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17" customFormat="1" ht="12.75">
      <c r="A151" s="52"/>
      <c r="B151" s="40" t="s">
        <v>33</v>
      </c>
      <c r="C151" s="40" t="s">
        <v>37</v>
      </c>
      <c r="D151" s="1"/>
      <c r="E151" s="1"/>
      <c r="F151" s="1"/>
      <c r="G151" s="1"/>
      <c r="H151" s="1">
        <v>116000</v>
      </c>
      <c r="I151" s="1">
        <v>116000</v>
      </c>
      <c r="J151" s="1">
        <v>140000</v>
      </c>
      <c r="K151" s="1">
        <v>160000</v>
      </c>
      <c r="L151" s="1">
        <v>160000</v>
      </c>
      <c r="M151" s="1"/>
      <c r="N151" s="1"/>
      <c r="O151" s="14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s="53" customFormat="1" ht="12.75">
      <c r="A152" s="52"/>
      <c r="B152" s="53" t="s">
        <v>80</v>
      </c>
      <c r="D152" s="54">
        <f aca="true" t="shared" si="18" ref="D152:L152">SUM(D142:D151)</f>
        <v>0</v>
      </c>
      <c r="E152" s="54">
        <f t="shared" si="18"/>
        <v>0</v>
      </c>
      <c r="F152" s="54">
        <f t="shared" si="18"/>
        <v>0</v>
      </c>
      <c r="G152" s="54">
        <f t="shared" si="18"/>
        <v>0</v>
      </c>
      <c r="H152" s="54">
        <f t="shared" si="18"/>
        <v>765400</v>
      </c>
      <c r="I152" s="54">
        <f t="shared" si="18"/>
        <v>785200</v>
      </c>
      <c r="J152" s="54">
        <f t="shared" si="18"/>
        <v>807000</v>
      </c>
      <c r="K152" s="54">
        <f t="shared" si="18"/>
        <v>846000</v>
      </c>
      <c r="L152" s="54">
        <f t="shared" si="18"/>
        <v>855209</v>
      </c>
      <c r="M152" s="54"/>
      <c r="N152" s="54"/>
      <c r="O152" s="151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</row>
    <row r="153" spans="1:29" s="17" customFormat="1" ht="12.75">
      <c r="A153" s="52"/>
      <c r="B153" s="40" t="s">
        <v>2</v>
      </c>
      <c r="C153" s="40" t="s">
        <v>3</v>
      </c>
      <c r="D153" s="1"/>
      <c r="E153" s="1"/>
      <c r="F153" s="1"/>
      <c r="G153" s="1"/>
      <c r="H153" s="1">
        <v>120000</v>
      </c>
      <c r="I153" s="1">
        <v>120000</v>
      </c>
      <c r="J153" s="1">
        <v>115000</v>
      </c>
      <c r="K153" s="1">
        <v>115000</v>
      </c>
      <c r="L153" s="1">
        <v>112382</v>
      </c>
      <c r="M153" s="1"/>
      <c r="N153" s="1"/>
      <c r="O153" s="14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17" customFormat="1" ht="12.75">
      <c r="A154" s="52"/>
      <c r="B154" s="40" t="s">
        <v>2</v>
      </c>
      <c r="C154" s="40" t="s">
        <v>4</v>
      </c>
      <c r="D154" s="1"/>
      <c r="E154" s="1"/>
      <c r="F154" s="1"/>
      <c r="G154" s="1"/>
      <c r="H154" s="1">
        <v>68000</v>
      </c>
      <c r="I154" s="1">
        <v>68000</v>
      </c>
      <c r="J154" s="1">
        <v>65000</v>
      </c>
      <c r="K154" s="1">
        <v>65000</v>
      </c>
      <c r="L154" s="1">
        <v>65000</v>
      </c>
      <c r="M154" s="1"/>
      <c r="N154" s="1"/>
      <c r="O154" s="14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17" customFormat="1" ht="12.75">
      <c r="A155" s="52"/>
      <c r="B155" s="40" t="s">
        <v>2</v>
      </c>
      <c r="C155" s="40" t="s">
        <v>5</v>
      </c>
      <c r="D155" s="1"/>
      <c r="E155" s="1"/>
      <c r="F155" s="1"/>
      <c r="G155" s="1"/>
      <c r="H155" s="1">
        <v>111000</v>
      </c>
      <c r="I155" s="1">
        <v>111000</v>
      </c>
      <c r="J155" s="1">
        <v>118000</v>
      </c>
      <c r="K155" s="1">
        <v>118000</v>
      </c>
      <c r="L155" s="1">
        <v>115711</v>
      </c>
      <c r="M155" s="1"/>
      <c r="N155" s="1"/>
      <c r="O155" s="14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17" customFormat="1" ht="12.75">
      <c r="A156" s="52"/>
      <c r="B156" s="40" t="s">
        <v>6</v>
      </c>
      <c r="C156" s="40" t="s">
        <v>7</v>
      </c>
      <c r="D156" s="1"/>
      <c r="E156" s="1"/>
      <c r="F156" s="1"/>
      <c r="G156" s="1"/>
      <c r="H156" s="1">
        <v>115000</v>
      </c>
      <c r="I156" s="1">
        <v>115000</v>
      </c>
      <c r="J156" s="1">
        <v>109000</v>
      </c>
      <c r="K156" s="1">
        <v>109000</v>
      </c>
      <c r="L156" s="1">
        <v>111092</v>
      </c>
      <c r="M156" s="1"/>
      <c r="N156" s="1"/>
      <c r="O156" s="14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17" customFormat="1" ht="12.75">
      <c r="A157" s="52"/>
      <c r="B157" s="40" t="s">
        <v>6</v>
      </c>
      <c r="C157" s="40" t="s">
        <v>8</v>
      </c>
      <c r="D157" s="1"/>
      <c r="E157" s="1"/>
      <c r="F157" s="1"/>
      <c r="G157" s="1"/>
      <c r="H157" s="1">
        <v>39500</v>
      </c>
      <c r="I157" s="1">
        <v>40000</v>
      </c>
      <c r="J157" s="1">
        <v>40000</v>
      </c>
      <c r="K157" s="1">
        <v>40000</v>
      </c>
      <c r="L157" s="1">
        <v>41025</v>
      </c>
      <c r="M157" s="1"/>
      <c r="N157" s="1"/>
      <c r="O157" s="14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s="17" customFormat="1" ht="12.75">
      <c r="A158" s="52"/>
      <c r="B158" s="40" t="s">
        <v>6</v>
      </c>
      <c r="C158" s="40" t="s">
        <v>148</v>
      </c>
      <c r="D158" s="1"/>
      <c r="E158" s="1"/>
      <c r="F158" s="1"/>
      <c r="G158" s="1"/>
      <c r="H158" s="1"/>
      <c r="I158" s="1"/>
      <c r="J158" s="1">
        <v>0</v>
      </c>
      <c r="K158" s="1">
        <v>100000</v>
      </c>
      <c r="L158" s="1">
        <v>108538</v>
      </c>
      <c r="M158" s="1"/>
      <c r="N158" s="1"/>
      <c r="O158" s="14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17" customFormat="1" ht="12.75">
      <c r="A159" s="52"/>
      <c r="B159" s="40" t="s">
        <v>9</v>
      </c>
      <c r="C159" s="40" t="s">
        <v>10</v>
      </c>
      <c r="D159" s="1"/>
      <c r="E159" s="1"/>
      <c r="F159" s="1"/>
      <c r="G159" s="1"/>
      <c r="H159" s="1">
        <v>200000</v>
      </c>
      <c r="I159" s="1">
        <v>190000</v>
      </c>
      <c r="J159" s="1">
        <v>190000</v>
      </c>
      <c r="K159" s="1">
        <v>190000</v>
      </c>
      <c r="L159" s="1">
        <v>190000</v>
      </c>
      <c r="M159" s="1"/>
      <c r="N159" s="1"/>
      <c r="O159" s="14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17" customFormat="1" ht="12.75">
      <c r="A160" s="52"/>
      <c r="B160" s="40" t="s">
        <v>17</v>
      </c>
      <c r="C160" s="40" t="s">
        <v>18</v>
      </c>
      <c r="D160" s="1"/>
      <c r="E160" s="1"/>
      <c r="F160" s="1"/>
      <c r="G160" s="1"/>
      <c r="H160" s="1">
        <v>87000</v>
      </c>
      <c r="I160" s="1">
        <v>87000</v>
      </c>
      <c r="J160" s="1">
        <v>84000</v>
      </c>
      <c r="K160" s="1">
        <v>84000</v>
      </c>
      <c r="L160" s="1">
        <v>80637</v>
      </c>
      <c r="M160" s="1"/>
      <c r="N160" s="1"/>
      <c r="O160" s="14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s="17" customFormat="1" ht="12.75">
      <c r="A161" s="52"/>
      <c r="B161" s="40" t="s">
        <v>25</v>
      </c>
      <c r="C161" s="40" t="s">
        <v>26</v>
      </c>
      <c r="D161" s="1"/>
      <c r="E161" s="1"/>
      <c r="F161" s="1"/>
      <c r="G161" s="1"/>
      <c r="H161" s="1">
        <v>192000</v>
      </c>
      <c r="I161" s="1">
        <v>210000</v>
      </c>
      <c r="J161" s="1">
        <v>204000</v>
      </c>
      <c r="K161" s="1">
        <v>206000</v>
      </c>
      <c r="L161" s="1">
        <v>207888</v>
      </c>
      <c r="M161" s="1"/>
      <c r="N161" s="1"/>
      <c r="O161" s="14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53" customFormat="1" ht="12.75">
      <c r="A162" s="52"/>
      <c r="B162" s="53" t="s">
        <v>81</v>
      </c>
      <c r="D162" s="54">
        <f aca="true" t="shared" si="19" ref="D162:L162">SUM(D153:D161)</f>
        <v>0</v>
      </c>
      <c r="E162" s="54">
        <f t="shared" si="19"/>
        <v>0</v>
      </c>
      <c r="F162" s="54">
        <f t="shared" si="19"/>
        <v>0</v>
      </c>
      <c r="G162" s="54">
        <f t="shared" si="19"/>
        <v>0</v>
      </c>
      <c r="H162" s="54">
        <f t="shared" si="19"/>
        <v>932500</v>
      </c>
      <c r="I162" s="54">
        <f t="shared" si="19"/>
        <v>941000</v>
      </c>
      <c r="J162" s="54">
        <f t="shared" si="19"/>
        <v>925000</v>
      </c>
      <c r="K162" s="54">
        <f t="shared" si="19"/>
        <v>1027000</v>
      </c>
      <c r="L162" s="54">
        <f t="shared" si="19"/>
        <v>1032273</v>
      </c>
      <c r="M162" s="54"/>
      <c r="N162" s="54"/>
      <c r="O162" s="151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</row>
    <row r="163" spans="1:29" s="17" customFormat="1" ht="12.75">
      <c r="A163" s="52"/>
      <c r="B163" s="40" t="s">
        <v>13</v>
      </c>
      <c r="C163" s="40" t="s">
        <v>14</v>
      </c>
      <c r="D163" s="1"/>
      <c r="E163" s="1"/>
      <c r="F163" s="1"/>
      <c r="G163" s="1"/>
      <c r="H163" s="1">
        <v>110000</v>
      </c>
      <c r="I163" s="1">
        <v>110000</v>
      </c>
      <c r="J163" s="1">
        <v>105000</v>
      </c>
      <c r="K163" s="1">
        <v>105000</v>
      </c>
      <c r="L163" s="1">
        <v>110000</v>
      </c>
      <c r="M163" s="1"/>
      <c r="N163" s="1"/>
      <c r="O163" s="14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17" customFormat="1" ht="12.75">
      <c r="A164" s="52"/>
      <c r="B164" s="40" t="s">
        <v>15</v>
      </c>
      <c r="C164" s="40" t="s">
        <v>16</v>
      </c>
      <c r="D164" s="1"/>
      <c r="E164" s="1"/>
      <c r="F164" s="1"/>
      <c r="G164" s="1"/>
      <c r="H164" s="1">
        <v>50000</v>
      </c>
      <c r="I164" s="1">
        <v>50000</v>
      </c>
      <c r="J164" s="1">
        <v>50000</v>
      </c>
      <c r="K164" s="1">
        <v>50000</v>
      </c>
      <c r="L164" s="1">
        <v>76000</v>
      </c>
      <c r="M164" s="1"/>
      <c r="N164" s="1"/>
      <c r="O164" s="14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17" customFormat="1" ht="12.75">
      <c r="A165" s="52"/>
      <c r="B165" s="40" t="s">
        <v>22</v>
      </c>
      <c r="C165" s="40" t="s">
        <v>23</v>
      </c>
      <c r="D165" s="1"/>
      <c r="E165" s="1"/>
      <c r="F165" s="1"/>
      <c r="G165" s="1"/>
      <c r="H165" s="1">
        <v>150000</v>
      </c>
      <c r="I165" s="1">
        <v>150000</v>
      </c>
      <c r="J165" s="1">
        <v>165000</v>
      </c>
      <c r="K165" s="1">
        <v>165000</v>
      </c>
      <c r="L165" s="1">
        <v>181029</v>
      </c>
      <c r="M165" s="1"/>
      <c r="N165" s="1"/>
      <c r="O165" s="14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s="17" customFormat="1" ht="12.75">
      <c r="A166" s="52"/>
      <c r="B166" s="40" t="s">
        <v>22</v>
      </c>
      <c r="C166" s="40" t="s">
        <v>24</v>
      </c>
      <c r="D166" s="1"/>
      <c r="E166" s="1"/>
      <c r="F166" s="1"/>
      <c r="G166" s="1"/>
      <c r="H166" s="1">
        <v>74400</v>
      </c>
      <c r="I166" s="1">
        <v>74500</v>
      </c>
      <c r="J166" s="1">
        <v>70000</v>
      </c>
      <c r="K166" s="1">
        <v>70000</v>
      </c>
      <c r="L166" s="1">
        <v>71084</v>
      </c>
      <c r="M166" s="1"/>
      <c r="N166" s="1"/>
      <c r="O166" s="14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17" customFormat="1" ht="12.75">
      <c r="A167" s="52"/>
      <c r="B167" s="40" t="s">
        <v>22</v>
      </c>
      <c r="C167" s="42" t="s">
        <v>85</v>
      </c>
      <c r="D167" s="1"/>
      <c r="E167" s="1"/>
      <c r="F167" s="1"/>
      <c r="G167" s="1"/>
      <c r="H167" s="1">
        <v>80000</v>
      </c>
      <c r="I167" s="1">
        <v>80000</v>
      </c>
      <c r="J167" s="1">
        <v>80000</v>
      </c>
      <c r="K167" s="1">
        <v>80000</v>
      </c>
      <c r="L167" s="1">
        <v>70278</v>
      </c>
      <c r="M167" s="1"/>
      <c r="N167" s="1"/>
      <c r="O167" s="14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17" customFormat="1" ht="12.75">
      <c r="A168" s="52"/>
      <c r="B168" s="40" t="s">
        <v>27</v>
      </c>
      <c r="C168" s="40" t="s">
        <v>28</v>
      </c>
      <c r="D168" s="1"/>
      <c r="E168" s="1"/>
      <c r="F168" s="1"/>
      <c r="G168" s="1"/>
      <c r="H168" s="1">
        <v>127000</v>
      </c>
      <c r="I168" s="1">
        <v>125000</v>
      </c>
      <c r="J168" s="1">
        <v>131500</v>
      </c>
      <c r="K168" s="1">
        <v>130000</v>
      </c>
      <c r="L168" s="1">
        <v>129084</v>
      </c>
      <c r="M168" s="1"/>
      <c r="N168" s="1"/>
      <c r="O168" s="14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s="17" customFormat="1" ht="12.75">
      <c r="A169" s="52"/>
      <c r="B169" s="40" t="s">
        <v>38</v>
      </c>
      <c r="C169" s="40" t="s">
        <v>39</v>
      </c>
      <c r="D169" s="1"/>
      <c r="E169" s="1"/>
      <c r="F169" s="1"/>
      <c r="G169" s="1"/>
      <c r="H169" s="1">
        <v>313700</v>
      </c>
      <c r="I169" s="1">
        <v>324500</v>
      </c>
      <c r="J169" s="1">
        <v>324000</v>
      </c>
      <c r="K169" s="1">
        <v>320000</v>
      </c>
      <c r="L169" s="1">
        <v>332247</v>
      </c>
      <c r="M169" s="1"/>
      <c r="N169" s="1"/>
      <c r="O169" s="14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s="17" customFormat="1" ht="12.75">
      <c r="A170" s="52"/>
      <c r="B170" s="40" t="s">
        <v>38</v>
      </c>
      <c r="C170" s="40" t="s">
        <v>40</v>
      </c>
      <c r="D170" s="1"/>
      <c r="E170" s="1"/>
      <c r="F170" s="1"/>
      <c r="G170" s="1"/>
      <c r="H170" s="1">
        <v>160000</v>
      </c>
      <c r="I170" s="1">
        <v>160000</v>
      </c>
      <c r="J170" s="1">
        <v>160000</v>
      </c>
      <c r="K170" s="1">
        <v>160000</v>
      </c>
      <c r="L170" s="1">
        <v>175000</v>
      </c>
      <c r="M170" s="1"/>
      <c r="N170" s="1"/>
      <c r="O170" s="14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s="17" customFormat="1" ht="12.75">
      <c r="A171" s="52"/>
      <c r="B171" s="40" t="s">
        <v>38</v>
      </c>
      <c r="C171" s="40" t="s">
        <v>41</v>
      </c>
      <c r="D171" s="1"/>
      <c r="E171" s="1"/>
      <c r="F171" s="1"/>
      <c r="G171" s="1"/>
      <c r="H171" s="1">
        <v>60000</v>
      </c>
      <c r="I171" s="1">
        <v>60000</v>
      </c>
      <c r="J171" s="1">
        <v>60000</v>
      </c>
      <c r="K171" s="1">
        <v>60000</v>
      </c>
      <c r="L171" s="1">
        <v>61262</v>
      </c>
      <c r="M171" s="1"/>
      <c r="N171" s="1"/>
      <c r="O171" s="14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s="17" customFormat="1" ht="12.75">
      <c r="A172" s="52"/>
      <c r="B172" s="40" t="s">
        <v>38</v>
      </c>
      <c r="C172" s="40" t="s">
        <v>42</v>
      </c>
      <c r="D172" s="1"/>
      <c r="E172" s="1"/>
      <c r="F172" s="1"/>
      <c r="G172" s="1"/>
      <c r="H172" s="1">
        <v>150000</v>
      </c>
      <c r="I172" s="1">
        <v>160000</v>
      </c>
      <c r="J172" s="1">
        <v>172000</v>
      </c>
      <c r="K172" s="1">
        <v>188000</v>
      </c>
      <c r="L172" s="1">
        <v>196222</v>
      </c>
      <c r="M172" s="1"/>
      <c r="N172" s="1"/>
      <c r="O172" s="14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17" customFormat="1" ht="12.75">
      <c r="A173" s="52"/>
      <c r="B173" s="40" t="s">
        <v>38</v>
      </c>
      <c r="C173" s="40" t="s">
        <v>43</v>
      </c>
      <c r="D173" s="1"/>
      <c r="E173" s="1"/>
      <c r="F173" s="1"/>
      <c r="G173" s="1"/>
      <c r="H173" s="1">
        <v>82000</v>
      </c>
      <c r="I173" s="1">
        <v>80000</v>
      </c>
      <c r="J173" s="1">
        <v>85000</v>
      </c>
      <c r="K173" s="1">
        <v>85000</v>
      </c>
      <c r="L173" s="1">
        <v>81220</v>
      </c>
      <c r="M173" s="1"/>
      <c r="N173" s="1"/>
      <c r="O173" s="14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53" customFormat="1" ht="12.75">
      <c r="A174" s="52"/>
      <c r="B174" s="53" t="s">
        <v>82</v>
      </c>
      <c r="D174" s="54">
        <f aca="true" t="shared" si="20" ref="D174:L174">SUM(D163:D173)</f>
        <v>0</v>
      </c>
      <c r="E174" s="54">
        <f t="shared" si="20"/>
        <v>0</v>
      </c>
      <c r="F174" s="54">
        <f t="shared" si="20"/>
        <v>0</v>
      </c>
      <c r="G174" s="54">
        <f t="shared" si="20"/>
        <v>0</v>
      </c>
      <c r="H174" s="54">
        <f t="shared" si="20"/>
        <v>1357100</v>
      </c>
      <c r="I174" s="54">
        <f t="shared" si="20"/>
        <v>1374000</v>
      </c>
      <c r="J174" s="54">
        <f t="shared" si="20"/>
        <v>1402500</v>
      </c>
      <c r="K174" s="54">
        <f t="shared" si="20"/>
        <v>1413000</v>
      </c>
      <c r="L174" s="54">
        <f t="shared" si="20"/>
        <v>1483426</v>
      </c>
      <c r="M174" s="54"/>
      <c r="N174" s="54"/>
      <c r="O174" s="151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</row>
    <row r="175" spans="1:29" s="17" customFormat="1" ht="12.75">
      <c r="A175" s="52"/>
      <c r="B175" s="40" t="s">
        <v>29</v>
      </c>
      <c r="C175" s="40" t="s">
        <v>30</v>
      </c>
      <c r="D175" s="1"/>
      <c r="E175" s="1"/>
      <c r="F175" s="1"/>
      <c r="G175" s="1"/>
      <c r="H175" s="1">
        <v>0</v>
      </c>
      <c r="I175" s="1">
        <v>0</v>
      </c>
      <c r="J175" s="1"/>
      <c r="K175" s="1"/>
      <c r="L175" s="1"/>
      <c r="M175" s="1"/>
      <c r="N175" s="1"/>
      <c r="O175" s="14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53" customFormat="1" ht="12.75">
      <c r="A176" s="52"/>
      <c r="B176" s="53" t="s">
        <v>83</v>
      </c>
      <c r="D176" s="54">
        <f aca="true" t="shared" si="21" ref="D176:J176">SUM(D175)</f>
        <v>0</v>
      </c>
      <c r="E176" s="54">
        <f t="shared" si="21"/>
        <v>0</v>
      </c>
      <c r="F176" s="54">
        <f t="shared" si="21"/>
        <v>0</v>
      </c>
      <c r="G176" s="54">
        <f t="shared" si="21"/>
        <v>0</v>
      </c>
      <c r="H176" s="54">
        <f t="shared" si="21"/>
        <v>0</v>
      </c>
      <c r="I176" s="54">
        <f t="shared" si="21"/>
        <v>0</v>
      </c>
      <c r="J176" s="54">
        <f t="shared" si="21"/>
        <v>0</v>
      </c>
      <c r="K176" s="54"/>
      <c r="L176" s="54"/>
      <c r="M176" s="54"/>
      <c r="N176" s="54"/>
      <c r="O176" s="151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</row>
    <row r="177" spans="1:29" s="40" customFormat="1" ht="12.75">
      <c r="A177" s="5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4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2:29" s="50" customFormat="1" ht="12.75">
      <c r="B178" s="50" t="s">
        <v>84</v>
      </c>
      <c r="D178" s="47">
        <f aca="true" t="shared" si="22" ref="D178:L178">D176+D174+D152+D162</f>
        <v>0</v>
      </c>
      <c r="E178" s="47">
        <f t="shared" si="22"/>
        <v>0</v>
      </c>
      <c r="F178" s="47">
        <f t="shared" si="22"/>
        <v>0</v>
      </c>
      <c r="G178" s="47">
        <f t="shared" si="22"/>
        <v>0</v>
      </c>
      <c r="H178" s="47">
        <f t="shared" si="22"/>
        <v>3055000</v>
      </c>
      <c r="I178" s="47">
        <f t="shared" si="22"/>
        <v>3100200</v>
      </c>
      <c r="J178" s="47">
        <f t="shared" si="22"/>
        <v>3134500</v>
      </c>
      <c r="K178" s="47">
        <f t="shared" si="22"/>
        <v>3286000</v>
      </c>
      <c r="L178" s="47">
        <f t="shared" si="22"/>
        <v>3370908</v>
      </c>
      <c r="M178" s="47"/>
      <c r="N178" s="47"/>
      <c r="O178" s="150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</row>
  </sheetData>
  <mergeCells count="12">
    <mergeCell ref="B92:C92"/>
    <mergeCell ref="B52:C52"/>
    <mergeCell ref="B91:C91"/>
    <mergeCell ref="A9:C9"/>
    <mergeCell ref="A11:C11"/>
    <mergeCell ref="A10:C10"/>
    <mergeCell ref="A3:C3"/>
    <mergeCell ref="A5:C5"/>
    <mergeCell ref="A6:C6"/>
    <mergeCell ref="A8:C8"/>
    <mergeCell ref="A7:C7"/>
    <mergeCell ref="A4:C4"/>
  </mergeCells>
  <printOptions/>
  <pageMargins left="0.18" right="0.31" top="0.5905511811023623" bottom="0.5905511811023623" header="0.5118110236220472" footer="0.5118110236220472"/>
  <pageSetup cellComments="asDisplayed" fitToHeight="1" fitToWidth="1" horizontalDpi="600" verticalDpi="600" orientation="portrait" paperSize="9" scale="87" r:id="rId3"/>
  <rowBreaks count="3" manualBreakCount="3">
    <brk id="52" max="12" man="1"/>
    <brk id="94" max="12" man="1"/>
    <brk id="13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3"/>
  <sheetViews>
    <sheetView workbookViewId="0" topLeftCell="A1">
      <selection activeCell="J31" sqref="J31"/>
    </sheetView>
  </sheetViews>
  <sheetFormatPr defaultColWidth="11.421875" defaultRowHeight="10.5"/>
  <cols>
    <col min="1" max="1" width="1.421875" style="83" customWidth="1"/>
    <col min="2" max="2" width="24.421875" style="83" bestFit="1" customWidth="1"/>
    <col min="3" max="3" width="13.57421875" style="83" bestFit="1" customWidth="1"/>
    <col min="4" max="4" width="14.140625" style="83" bestFit="1" customWidth="1"/>
    <col min="5" max="5" width="13.8515625" style="83" bestFit="1" customWidth="1"/>
    <col min="6" max="6" width="13.28125" style="83" bestFit="1" customWidth="1"/>
    <col min="7" max="7" width="12.421875" style="83" bestFit="1" customWidth="1"/>
    <col min="8" max="8" width="13.57421875" style="83" bestFit="1" customWidth="1"/>
    <col min="9" max="9" width="12.7109375" style="83" bestFit="1" customWidth="1"/>
    <col min="10" max="18" width="10.00390625" style="83" customWidth="1"/>
    <col min="19" max="19" width="14.140625" style="83" bestFit="1" customWidth="1"/>
    <col min="20" max="21" width="13.8515625" style="83" bestFit="1" customWidth="1"/>
    <col min="22" max="22" width="13.8515625" style="83" customWidth="1"/>
    <col min="23" max="16384" width="11.421875" style="83" customWidth="1"/>
  </cols>
  <sheetData>
    <row r="1" spans="2:9" ht="46.5" customHeight="1">
      <c r="B1" s="173" t="s">
        <v>120</v>
      </c>
      <c r="C1" s="173"/>
      <c r="D1" s="173"/>
      <c r="E1" s="173"/>
      <c r="F1" s="173"/>
      <c r="G1" s="173"/>
      <c r="H1" s="173"/>
      <c r="I1" s="173"/>
    </row>
    <row r="2" spans="2:11" s="80" customFormat="1" ht="15.75">
      <c r="B2" s="80" t="s">
        <v>111</v>
      </c>
      <c r="C2" s="80">
        <v>1996</v>
      </c>
      <c r="D2" s="80">
        <v>1997</v>
      </c>
      <c r="E2" s="80">
        <v>1998</v>
      </c>
      <c r="F2" s="80">
        <v>1999</v>
      </c>
      <c r="G2" s="80">
        <v>2000</v>
      </c>
      <c r="H2" s="80">
        <v>2001</v>
      </c>
      <c r="I2" s="80">
        <v>2002</v>
      </c>
      <c r="J2" s="80">
        <v>2003</v>
      </c>
      <c r="K2" s="80">
        <v>2004</v>
      </c>
    </row>
    <row r="3" spans="2:11" ht="31.5">
      <c r="B3" s="81" t="s">
        <v>108</v>
      </c>
      <c r="C3" s="82" t="e">
        <f>Rohdaten!#REF!</f>
        <v>#REF!</v>
      </c>
      <c r="D3" s="82">
        <f>Rohdaten!D3</f>
        <v>2899849</v>
      </c>
      <c r="E3" s="82">
        <f>Rohdaten!E3</f>
        <v>3004897</v>
      </c>
      <c r="F3" s="82">
        <f>Rohdaten!F3</f>
        <v>3172280</v>
      </c>
      <c r="G3" s="82">
        <f>Rohdaten!G3</f>
        <v>3191916</v>
      </c>
      <c r="H3" s="82">
        <f>Rohdaten!H3</f>
        <v>3139004</v>
      </c>
      <c r="I3" s="82">
        <f>Rohdaten!I3</f>
        <v>3126135</v>
      </c>
      <c r="J3" s="82">
        <f>Rohdaten!J3</f>
        <v>3063937</v>
      </c>
      <c r="K3" s="82">
        <f>Rohdaten!K3</f>
        <v>3165341</v>
      </c>
    </row>
    <row r="4" spans="2:11" ht="15.75">
      <c r="B4" s="81" t="s">
        <v>96</v>
      </c>
      <c r="C4" s="82" t="e">
        <f aca="true" t="shared" si="0" ref="C4:K4">C10+C15+C20+C25</f>
        <v>#REF!</v>
      </c>
      <c r="D4" s="82">
        <f t="shared" si="0"/>
        <v>2858249</v>
      </c>
      <c r="E4" s="82">
        <f t="shared" si="0"/>
        <v>2947442</v>
      </c>
      <c r="F4" s="82">
        <f t="shared" si="0"/>
        <v>3116643</v>
      </c>
      <c r="G4" s="82">
        <f t="shared" si="0"/>
        <v>3142951</v>
      </c>
      <c r="H4" s="82">
        <f t="shared" si="0"/>
        <v>3085707</v>
      </c>
      <c r="I4" s="82">
        <f t="shared" si="0"/>
        <v>3076282</v>
      </c>
      <c r="J4" s="82">
        <f t="shared" si="0"/>
        <v>3003227</v>
      </c>
      <c r="K4" s="82">
        <f t="shared" si="0"/>
        <v>3084741</v>
      </c>
    </row>
    <row r="5" spans="2:11" ht="15.75">
      <c r="B5" s="84" t="s">
        <v>141</v>
      </c>
      <c r="C5" s="82" t="e">
        <f aca="true" t="shared" si="1" ref="C5:K5">C3-C4</f>
        <v>#REF!</v>
      </c>
      <c r="D5" s="82">
        <f t="shared" si="1"/>
        <v>41600</v>
      </c>
      <c r="E5" s="82">
        <f t="shared" si="1"/>
        <v>57455</v>
      </c>
      <c r="F5" s="82">
        <f t="shared" si="1"/>
        <v>55637</v>
      </c>
      <c r="G5" s="82">
        <f t="shared" si="1"/>
        <v>48965</v>
      </c>
      <c r="H5" s="82">
        <f t="shared" si="1"/>
        <v>53297</v>
      </c>
      <c r="I5" s="82">
        <f t="shared" si="1"/>
        <v>49853</v>
      </c>
      <c r="J5" s="82">
        <f t="shared" si="1"/>
        <v>60710</v>
      </c>
      <c r="K5" s="82">
        <f t="shared" si="1"/>
        <v>80600</v>
      </c>
    </row>
    <row r="6" spans="2:12" ht="15.75">
      <c r="B6" s="85" t="s">
        <v>109</v>
      </c>
      <c r="C6" s="82" t="e">
        <f>Rohdaten!#REF!</f>
        <v>#REF!</v>
      </c>
      <c r="D6" s="82">
        <f>Rohdaten!D52</f>
        <v>2337494</v>
      </c>
      <c r="E6" s="82">
        <f>Rohdaten!E52</f>
        <v>2418513</v>
      </c>
      <c r="F6" s="82">
        <f>Rohdaten!F52</f>
        <v>2585917</v>
      </c>
      <c r="G6" s="82">
        <f>Rohdaten!G52</f>
        <v>2801199</v>
      </c>
      <c r="H6" s="82">
        <f>Rohdaten!H52</f>
        <v>2935796</v>
      </c>
      <c r="I6" s="82">
        <f>Rohdaten!I52</f>
        <v>3026837</v>
      </c>
      <c r="J6" s="82">
        <f>Rohdaten!J52</f>
        <v>2994765</v>
      </c>
      <c r="K6" s="82">
        <f>Rohdaten!K52</f>
        <v>3135143</v>
      </c>
      <c r="L6" s="92">
        <f>K6/K3</f>
        <v>0.9904597956428707</v>
      </c>
    </row>
    <row r="7" spans="2:12" ht="15.75">
      <c r="B7" s="83" t="s">
        <v>110</v>
      </c>
      <c r="C7" s="82" t="e">
        <f>Rohdaten!#REF!</f>
        <v>#REF!</v>
      </c>
      <c r="D7" s="82">
        <f>Rohdaten!D91</f>
        <v>562355</v>
      </c>
      <c r="E7" s="82">
        <f>Rohdaten!E91</f>
        <v>586384</v>
      </c>
      <c r="F7" s="82">
        <f>Rohdaten!F91</f>
        <v>586363</v>
      </c>
      <c r="G7" s="82">
        <f>Rohdaten!G91</f>
        <v>390717</v>
      </c>
      <c r="H7" s="82">
        <f>Rohdaten!H91</f>
        <v>203208</v>
      </c>
      <c r="I7" s="82">
        <f>Rohdaten!I91</f>
        <v>99298</v>
      </c>
      <c r="J7" s="82">
        <f>Rohdaten!J91</f>
        <v>69172</v>
      </c>
      <c r="K7" s="82">
        <f>Rohdaten!K91</f>
        <v>30198</v>
      </c>
      <c r="L7" s="113">
        <f>1-L6</f>
        <v>0.009540204357129323</v>
      </c>
    </row>
    <row r="9" spans="2:11" s="80" customFormat="1" ht="15.75">
      <c r="B9" s="80" t="s">
        <v>112</v>
      </c>
      <c r="C9" s="80">
        <v>1996</v>
      </c>
      <c r="D9" s="80">
        <v>1997</v>
      </c>
      <c r="E9" s="80">
        <v>1998</v>
      </c>
      <c r="F9" s="80">
        <v>1999</v>
      </c>
      <c r="G9" s="80">
        <v>2000</v>
      </c>
      <c r="H9" s="80">
        <v>2001</v>
      </c>
      <c r="I9" s="80">
        <v>2002</v>
      </c>
      <c r="J9" s="80">
        <v>2003</v>
      </c>
      <c r="K9" s="80">
        <v>2004</v>
      </c>
    </row>
    <row r="10" spans="2:11" ht="47.25">
      <c r="B10" s="81" t="s">
        <v>114</v>
      </c>
      <c r="C10" s="82" t="e">
        <f>'Abfall nach Regionen'!C3</f>
        <v>#REF!</v>
      </c>
      <c r="D10" s="82">
        <f>'Abfall nach Regionen'!D3</f>
        <v>745736</v>
      </c>
      <c r="E10" s="82">
        <f>'Abfall nach Regionen'!E3</f>
        <v>778685</v>
      </c>
      <c r="F10" s="82">
        <f>'Abfall nach Regionen'!F3</f>
        <v>818685</v>
      </c>
      <c r="G10" s="82">
        <f>'Abfall nach Regionen'!G3</f>
        <v>806962</v>
      </c>
      <c r="H10" s="82">
        <f>'Abfall nach Regionen'!H3</f>
        <v>794278</v>
      </c>
      <c r="I10" s="82">
        <f>'Abfall nach Regionen'!I3</f>
        <v>750843</v>
      </c>
      <c r="J10" s="82">
        <f>'Abfall nach Regionen'!J3</f>
        <v>753260</v>
      </c>
      <c r="K10" s="82">
        <f>'Abfall nach Regionen'!K3</f>
        <v>774819</v>
      </c>
    </row>
    <row r="11" spans="2:11" ht="15.75">
      <c r="B11" s="85" t="s">
        <v>109</v>
      </c>
      <c r="C11" s="82" t="e">
        <f aca="true" t="shared" si="2" ref="C11:K11">C10-C12</f>
        <v>#REF!</v>
      </c>
      <c r="D11" s="82">
        <f t="shared" si="2"/>
        <v>650036</v>
      </c>
      <c r="E11" s="82">
        <f t="shared" si="2"/>
        <v>670964</v>
      </c>
      <c r="F11" s="82">
        <f t="shared" si="2"/>
        <v>699734</v>
      </c>
      <c r="G11" s="82">
        <f t="shared" si="2"/>
        <v>728761</v>
      </c>
      <c r="H11" s="82">
        <f t="shared" si="2"/>
        <v>760466</v>
      </c>
      <c r="I11" s="82">
        <f t="shared" si="2"/>
        <v>747745</v>
      </c>
      <c r="J11" s="82">
        <f t="shared" si="2"/>
        <v>752410</v>
      </c>
      <c r="K11" s="82">
        <f t="shared" si="2"/>
        <v>774819</v>
      </c>
    </row>
    <row r="12" spans="2:11" ht="15.75">
      <c r="B12" s="83" t="s">
        <v>110</v>
      </c>
      <c r="C12" s="82" t="e">
        <f>Rohdaten!#REF!</f>
        <v>#REF!</v>
      </c>
      <c r="D12" s="82">
        <f>Rohdaten!D61</f>
        <v>95700</v>
      </c>
      <c r="E12" s="82">
        <f>Rohdaten!E61</f>
        <v>107721</v>
      </c>
      <c r="F12" s="82">
        <f>Rohdaten!F61</f>
        <v>118951</v>
      </c>
      <c r="G12" s="82">
        <f>Rohdaten!G61</f>
        <v>78201</v>
      </c>
      <c r="H12" s="82">
        <f>Rohdaten!H61</f>
        <v>33812</v>
      </c>
      <c r="I12" s="82">
        <f>Rohdaten!I61</f>
        <v>3098</v>
      </c>
      <c r="J12" s="82">
        <f>Rohdaten!J61</f>
        <v>850</v>
      </c>
      <c r="K12" s="82">
        <f>Rohdaten!K61</f>
        <v>0</v>
      </c>
    </row>
    <row r="14" spans="2:11" s="80" customFormat="1" ht="15.75">
      <c r="B14" s="80" t="s">
        <v>113</v>
      </c>
      <c r="C14" s="80">
        <v>1996</v>
      </c>
      <c r="D14" s="80">
        <v>1997</v>
      </c>
      <c r="E14" s="80">
        <v>1998</v>
      </c>
      <c r="F14" s="80">
        <v>1999</v>
      </c>
      <c r="G14" s="80">
        <v>2000</v>
      </c>
      <c r="H14" s="80">
        <v>2001</v>
      </c>
      <c r="I14" s="80">
        <v>2002</v>
      </c>
      <c r="J14" s="80">
        <v>2003</v>
      </c>
      <c r="K14" s="80">
        <v>2004</v>
      </c>
    </row>
    <row r="15" spans="2:11" ht="47.25">
      <c r="B15" s="81" t="s">
        <v>114</v>
      </c>
      <c r="C15" s="82" t="e">
        <f>'Abfall nach Regionen'!C12</f>
        <v>#REF!</v>
      </c>
      <c r="D15" s="82">
        <f>'Abfall nach Regionen'!D12</f>
        <v>999607</v>
      </c>
      <c r="E15" s="82">
        <f>'Abfall nach Regionen'!E12</f>
        <v>1017851</v>
      </c>
      <c r="F15" s="82">
        <f>'Abfall nach Regionen'!F12</f>
        <v>1068911</v>
      </c>
      <c r="G15" s="82">
        <f>'Abfall nach Regionen'!G12</f>
        <v>1068623</v>
      </c>
      <c r="H15" s="82">
        <f>'Abfall nach Regionen'!H12</f>
        <v>1019885</v>
      </c>
      <c r="I15" s="82">
        <f>'Abfall nach Regionen'!I12</f>
        <v>990896</v>
      </c>
      <c r="J15" s="82">
        <f>'Abfall nach Regionen'!J12</f>
        <v>952859</v>
      </c>
      <c r="K15" s="82">
        <f>'Abfall nach Regionen'!K12</f>
        <v>984029</v>
      </c>
    </row>
    <row r="16" spans="2:11" ht="15.75">
      <c r="B16" s="85" t="s">
        <v>109</v>
      </c>
      <c r="C16" s="82" t="e">
        <f aca="true" t="shared" si="3" ref="C16:K16">C15-C17</f>
        <v>#REF!</v>
      </c>
      <c r="D16" s="82">
        <f t="shared" si="3"/>
        <v>707671</v>
      </c>
      <c r="E16" s="82">
        <f t="shared" si="3"/>
        <v>721367</v>
      </c>
      <c r="F16" s="82">
        <f t="shared" si="3"/>
        <v>775528</v>
      </c>
      <c r="G16" s="82">
        <f t="shared" si="3"/>
        <v>916754</v>
      </c>
      <c r="H16" s="82">
        <f t="shared" si="3"/>
        <v>934885</v>
      </c>
      <c r="I16" s="82">
        <f t="shared" si="3"/>
        <v>955917</v>
      </c>
      <c r="J16" s="82">
        <f t="shared" si="3"/>
        <v>929418</v>
      </c>
      <c r="K16" s="82">
        <f t="shared" si="3"/>
        <v>976177</v>
      </c>
    </row>
    <row r="17" spans="2:11" ht="15.75">
      <c r="B17" s="83" t="s">
        <v>110</v>
      </c>
      <c r="C17" s="82" t="e">
        <f>Rohdaten!#REF!</f>
        <v>#REF!</v>
      </c>
      <c r="D17" s="82">
        <f>Rohdaten!D75</f>
        <v>291936</v>
      </c>
      <c r="E17" s="82">
        <f>Rohdaten!E75</f>
        <v>296484</v>
      </c>
      <c r="F17" s="82">
        <f>Rohdaten!F75</f>
        <v>293383</v>
      </c>
      <c r="G17" s="82">
        <f>Rohdaten!G75</f>
        <v>151869</v>
      </c>
      <c r="H17" s="82">
        <f>Rohdaten!H75</f>
        <v>85000</v>
      </c>
      <c r="I17" s="82">
        <f>Rohdaten!I75</f>
        <v>34979</v>
      </c>
      <c r="J17" s="82">
        <f>Rohdaten!J75</f>
        <v>23441</v>
      </c>
      <c r="K17" s="82">
        <f>Rohdaten!K75</f>
        <v>7852</v>
      </c>
    </row>
    <row r="19" spans="2:11" s="80" customFormat="1" ht="31.5">
      <c r="B19" s="86" t="s">
        <v>115</v>
      </c>
      <c r="C19" s="80">
        <v>1996</v>
      </c>
      <c r="D19" s="80">
        <v>1997</v>
      </c>
      <c r="E19" s="80">
        <v>1998</v>
      </c>
      <c r="F19" s="80">
        <v>1999</v>
      </c>
      <c r="G19" s="80">
        <v>2000</v>
      </c>
      <c r="H19" s="80">
        <v>2001</v>
      </c>
      <c r="I19" s="80">
        <v>2002</v>
      </c>
      <c r="J19" s="80">
        <v>2003</v>
      </c>
      <c r="K19" s="80">
        <v>2004</v>
      </c>
    </row>
    <row r="20" spans="2:11" ht="47.25">
      <c r="B20" s="81" t="s">
        <v>114</v>
      </c>
      <c r="C20" s="82" t="e">
        <f>'Abfall nach Regionen'!C21</f>
        <v>#REF!</v>
      </c>
      <c r="D20" s="82">
        <f>'Abfall nach Regionen'!D21</f>
        <v>978524</v>
      </c>
      <c r="E20" s="82">
        <f>'Abfall nach Regionen'!E21</f>
        <v>1019445</v>
      </c>
      <c r="F20" s="82">
        <f>'Abfall nach Regionen'!F21</f>
        <v>1095083</v>
      </c>
      <c r="G20" s="82">
        <f>'Abfall nach Regionen'!G21</f>
        <v>1125249</v>
      </c>
      <c r="H20" s="82">
        <f>'Abfall nach Regionen'!H21</f>
        <v>1131145</v>
      </c>
      <c r="I20" s="82">
        <f>'Abfall nach Regionen'!I21</f>
        <v>1199363</v>
      </c>
      <c r="J20" s="82">
        <f>'Abfall nach Regionen'!J21</f>
        <v>1166106</v>
      </c>
      <c r="K20" s="82">
        <f>'Abfall nach Regionen'!K21</f>
        <v>1194584</v>
      </c>
    </row>
    <row r="21" spans="2:11" ht="15.75">
      <c r="B21" s="85" t="s">
        <v>109</v>
      </c>
      <c r="C21" s="82" t="e">
        <f aca="true" t="shared" si="4" ref="C21:K21">C20-C22</f>
        <v>#REF!</v>
      </c>
      <c r="D21" s="82">
        <f t="shared" si="4"/>
        <v>938187</v>
      </c>
      <c r="E21" s="82">
        <f t="shared" si="4"/>
        <v>968673</v>
      </c>
      <c r="F21" s="82">
        <f t="shared" si="4"/>
        <v>1055018</v>
      </c>
      <c r="G21" s="82">
        <f t="shared" si="4"/>
        <v>1092719</v>
      </c>
      <c r="H21" s="82">
        <f t="shared" si="4"/>
        <v>1124764</v>
      </c>
      <c r="I21" s="82">
        <f t="shared" si="4"/>
        <v>1189630</v>
      </c>
      <c r="J21" s="82">
        <f t="shared" si="4"/>
        <v>1164416</v>
      </c>
      <c r="K21" s="82">
        <f t="shared" si="4"/>
        <v>1191682</v>
      </c>
    </row>
    <row r="22" spans="2:11" ht="15.75">
      <c r="B22" s="83" t="s">
        <v>110</v>
      </c>
      <c r="C22" s="82" t="e">
        <f>Rohdaten!#REF!</f>
        <v>#REF!</v>
      </c>
      <c r="D22" s="82">
        <f>Rohdaten!D85</f>
        <v>40337</v>
      </c>
      <c r="E22" s="82">
        <f>Rohdaten!E85</f>
        <v>50772</v>
      </c>
      <c r="F22" s="82">
        <f>Rohdaten!F85</f>
        <v>40065</v>
      </c>
      <c r="G22" s="82">
        <f>Rohdaten!G85</f>
        <v>32530</v>
      </c>
      <c r="H22" s="82">
        <f>Rohdaten!H85</f>
        <v>6381</v>
      </c>
      <c r="I22" s="82">
        <f>Rohdaten!I85</f>
        <v>9733</v>
      </c>
      <c r="J22" s="82">
        <f>Rohdaten!J85</f>
        <v>1690</v>
      </c>
      <c r="K22" s="82">
        <f>Rohdaten!K85</f>
        <v>2902</v>
      </c>
    </row>
    <row r="23" spans="14:22" ht="15.75">
      <c r="N23" s="83">
        <f aca="true" t="shared" si="5" ref="N23:V23">C2</f>
        <v>1996</v>
      </c>
      <c r="O23" s="83">
        <f t="shared" si="5"/>
        <v>1997</v>
      </c>
      <c r="P23" s="83">
        <f t="shared" si="5"/>
        <v>1998</v>
      </c>
      <c r="Q23" s="83">
        <f t="shared" si="5"/>
        <v>1999</v>
      </c>
      <c r="R23" s="83">
        <f t="shared" si="5"/>
        <v>2000</v>
      </c>
      <c r="S23" s="83">
        <f t="shared" si="5"/>
        <v>2001</v>
      </c>
      <c r="T23" s="83">
        <f t="shared" si="5"/>
        <v>2002</v>
      </c>
      <c r="U23" s="83">
        <f t="shared" si="5"/>
        <v>2003</v>
      </c>
      <c r="V23" s="83">
        <f t="shared" si="5"/>
        <v>2004</v>
      </c>
    </row>
    <row r="24" spans="2:22" s="80" customFormat="1" ht="15.75">
      <c r="B24" s="80" t="s">
        <v>116</v>
      </c>
      <c r="C24" s="80">
        <v>1996</v>
      </c>
      <c r="D24" s="80">
        <v>1997</v>
      </c>
      <c r="E24" s="80">
        <v>1998</v>
      </c>
      <c r="F24" s="80">
        <v>1999</v>
      </c>
      <c r="G24" s="80">
        <v>2000</v>
      </c>
      <c r="H24" s="80">
        <v>2001</v>
      </c>
      <c r="I24" s="80">
        <v>2002</v>
      </c>
      <c r="J24" s="80">
        <v>2003</v>
      </c>
      <c r="K24" s="80">
        <v>2004</v>
      </c>
      <c r="N24" s="87" t="e">
        <f aca="true" t="shared" si="6" ref="N24:V25">ROUND(C6,-3)</f>
        <v>#REF!</v>
      </c>
      <c r="O24" s="87">
        <f t="shared" si="6"/>
        <v>2337000</v>
      </c>
      <c r="P24" s="87">
        <f t="shared" si="6"/>
        <v>2419000</v>
      </c>
      <c r="Q24" s="87">
        <f t="shared" si="6"/>
        <v>2586000</v>
      </c>
      <c r="R24" s="87">
        <f t="shared" si="6"/>
        <v>2801000</v>
      </c>
      <c r="S24" s="87">
        <f t="shared" si="6"/>
        <v>2936000</v>
      </c>
      <c r="T24" s="87">
        <f t="shared" si="6"/>
        <v>3027000</v>
      </c>
      <c r="U24" s="87">
        <f t="shared" si="6"/>
        <v>2995000</v>
      </c>
      <c r="V24" s="87">
        <f t="shared" si="6"/>
        <v>3135000</v>
      </c>
    </row>
    <row r="25" spans="2:22" ht="47.25">
      <c r="B25" s="81" t="s">
        <v>114</v>
      </c>
      <c r="C25" s="82" t="e">
        <f>'Abfall nach Regionen'!C30</f>
        <v>#REF!</v>
      </c>
      <c r="D25" s="82">
        <f>'Abfall nach Regionen'!D30</f>
        <v>134382</v>
      </c>
      <c r="E25" s="82">
        <f>'Abfall nach Regionen'!E30</f>
        <v>131461</v>
      </c>
      <c r="F25" s="82">
        <f>'Abfall nach Regionen'!F30</f>
        <v>133964</v>
      </c>
      <c r="G25" s="82">
        <f>'Abfall nach Regionen'!G30</f>
        <v>142117</v>
      </c>
      <c r="H25" s="82">
        <f>'Abfall nach Regionen'!H30</f>
        <v>140399</v>
      </c>
      <c r="I25" s="82">
        <f>'Abfall nach Regionen'!I30</f>
        <v>135180</v>
      </c>
      <c r="J25" s="82">
        <f>'Abfall nach Regionen'!J30</f>
        <v>131002</v>
      </c>
      <c r="K25" s="82">
        <f>'Abfall nach Regionen'!K30</f>
        <v>131309</v>
      </c>
      <c r="N25" s="87" t="e">
        <f t="shared" si="6"/>
        <v>#REF!</v>
      </c>
      <c r="O25" s="87">
        <f t="shared" si="6"/>
        <v>562000</v>
      </c>
      <c r="P25" s="87">
        <f t="shared" si="6"/>
        <v>586000</v>
      </c>
      <c r="Q25" s="87">
        <f t="shared" si="6"/>
        <v>586000</v>
      </c>
      <c r="R25" s="87">
        <f t="shared" si="6"/>
        <v>391000</v>
      </c>
      <c r="S25" s="87">
        <f t="shared" si="6"/>
        <v>203000</v>
      </c>
      <c r="T25" s="87">
        <f t="shared" si="6"/>
        <v>99000</v>
      </c>
      <c r="U25" s="87">
        <f t="shared" si="6"/>
        <v>69000</v>
      </c>
      <c r="V25" s="87">
        <f t="shared" si="6"/>
        <v>30000</v>
      </c>
    </row>
    <row r="26" spans="2:11" ht="15.75">
      <c r="B26" s="85" t="s">
        <v>109</v>
      </c>
      <c r="C26" s="82" t="e">
        <f aca="true" t="shared" si="7" ref="C26:K26">C25-C27</f>
        <v>#REF!</v>
      </c>
      <c r="D26" s="82">
        <f t="shared" si="7"/>
        <v>0</v>
      </c>
      <c r="E26" s="82">
        <f t="shared" si="7"/>
        <v>54</v>
      </c>
      <c r="F26" s="82">
        <f t="shared" si="7"/>
        <v>0</v>
      </c>
      <c r="G26" s="82">
        <f t="shared" si="7"/>
        <v>14000</v>
      </c>
      <c r="H26" s="82">
        <f t="shared" si="7"/>
        <v>62384</v>
      </c>
      <c r="I26" s="82">
        <f t="shared" si="7"/>
        <v>83692</v>
      </c>
      <c r="J26" s="82">
        <f t="shared" si="7"/>
        <v>87811</v>
      </c>
      <c r="K26" s="82">
        <f t="shared" si="7"/>
        <v>111865</v>
      </c>
    </row>
    <row r="27" spans="2:11" ht="15.75">
      <c r="B27" s="83" t="s">
        <v>110</v>
      </c>
      <c r="C27" s="82" t="e">
        <f>Rohdaten!#REF!</f>
        <v>#REF!</v>
      </c>
      <c r="D27" s="82">
        <f>Rohdaten!D89</f>
        <v>134382</v>
      </c>
      <c r="E27" s="82">
        <f>Rohdaten!E89</f>
        <v>131407</v>
      </c>
      <c r="F27" s="82">
        <f>Rohdaten!F89</f>
        <v>133964</v>
      </c>
      <c r="G27" s="82">
        <f>Rohdaten!G89</f>
        <v>128117</v>
      </c>
      <c r="H27" s="82">
        <f>Rohdaten!H89</f>
        <v>78015</v>
      </c>
      <c r="I27" s="82">
        <f>Rohdaten!I89</f>
        <v>51488</v>
      </c>
      <c r="J27" s="82">
        <f>Rohdaten!J89</f>
        <v>43191</v>
      </c>
      <c r="K27" s="82">
        <f>Rohdaten!K89</f>
        <v>19444</v>
      </c>
    </row>
    <row r="32" spans="8:9" ht="15.75">
      <c r="H32" s="172" t="s">
        <v>96</v>
      </c>
      <c r="I32" s="172"/>
    </row>
    <row r="48" spans="5:14" ht="15.75">
      <c r="E48" s="172" t="s">
        <v>101</v>
      </c>
      <c r="F48" s="172"/>
      <c r="M48" s="172" t="s">
        <v>83</v>
      </c>
      <c r="N48" s="172"/>
    </row>
    <row r="63" spans="4:14" ht="15.75">
      <c r="D63" s="172" t="s">
        <v>102</v>
      </c>
      <c r="E63" s="172"/>
      <c r="F63" s="172"/>
      <c r="G63" s="172"/>
      <c r="M63" s="172" t="s">
        <v>80</v>
      </c>
      <c r="N63" s="172"/>
    </row>
  </sheetData>
  <mergeCells count="6">
    <mergeCell ref="M63:N63"/>
    <mergeCell ref="D63:G63"/>
    <mergeCell ref="B1:I1"/>
    <mergeCell ref="H32:I32"/>
    <mergeCell ref="E48:F48"/>
    <mergeCell ref="M48:N48"/>
  </mergeCells>
  <printOptions/>
  <pageMargins left="0.65" right="0.75" top="0.77" bottom="0.49" header="0.48" footer="0.4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E1">
      <selection activeCell="O23" sqref="O23"/>
    </sheetView>
  </sheetViews>
  <sheetFormatPr defaultColWidth="11.421875" defaultRowHeight="10.5"/>
  <cols>
    <col min="1" max="1" width="3.57421875" style="3" customWidth="1"/>
    <col min="2" max="2" width="36.140625" style="70" customWidth="1"/>
    <col min="3" max="15" width="9.00390625" style="3" customWidth="1"/>
    <col min="16" max="16384" width="11.421875" style="3" customWidth="1"/>
  </cols>
  <sheetData>
    <row r="1" ht="26.25" customHeight="1">
      <c r="A1" s="68" t="s">
        <v>107</v>
      </c>
    </row>
    <row r="2" spans="3:15" ht="12.75">
      <c r="C2" s="8">
        <v>1996</v>
      </c>
      <c r="D2" s="8">
        <v>1997</v>
      </c>
      <c r="E2" s="8">
        <v>1998</v>
      </c>
      <c r="F2" s="8">
        <v>1999</v>
      </c>
      <c r="G2" s="8">
        <v>2000</v>
      </c>
      <c r="H2" s="8">
        <v>2001</v>
      </c>
      <c r="I2" s="8">
        <v>2002</v>
      </c>
      <c r="J2" s="8">
        <v>2003</v>
      </c>
      <c r="K2" s="8">
        <v>2004</v>
      </c>
      <c r="L2" s="8">
        <v>2005</v>
      </c>
      <c r="M2" s="8">
        <v>2006</v>
      </c>
      <c r="N2" s="8">
        <v>2007</v>
      </c>
      <c r="O2" s="8">
        <v>2008</v>
      </c>
    </row>
    <row r="3" spans="2:29" s="9" customFormat="1" ht="15.75">
      <c r="B3" s="71" t="s">
        <v>80</v>
      </c>
      <c r="C3" s="10" t="e">
        <f aca="true" t="shared" si="0" ref="C3:N3">C4-C5-C6-C7-C8+C9+C10+C11</f>
        <v>#REF!</v>
      </c>
      <c r="D3" s="10">
        <f t="shared" si="0"/>
        <v>745736</v>
      </c>
      <c r="E3" s="10">
        <f t="shared" si="0"/>
        <v>778685</v>
      </c>
      <c r="F3" s="10">
        <f t="shared" si="0"/>
        <v>818685</v>
      </c>
      <c r="G3" s="10">
        <f t="shared" si="0"/>
        <v>806962</v>
      </c>
      <c r="H3" s="10">
        <f t="shared" si="0"/>
        <v>794278</v>
      </c>
      <c r="I3" s="10">
        <f t="shared" si="0"/>
        <v>750843</v>
      </c>
      <c r="J3" s="10">
        <f t="shared" si="0"/>
        <v>753260</v>
      </c>
      <c r="K3" s="10">
        <f t="shared" si="0"/>
        <v>774819</v>
      </c>
      <c r="L3" s="10">
        <f t="shared" si="0"/>
        <v>780899</v>
      </c>
      <c r="M3" s="10">
        <f t="shared" si="0"/>
        <v>825189</v>
      </c>
      <c r="N3" s="10">
        <f t="shared" si="0"/>
        <v>821128</v>
      </c>
      <c r="O3" s="10">
        <f>O4-O5-O6-O7-O8+O9+O10+O11</f>
        <v>841792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15" ht="38.25">
      <c r="A4" s="7"/>
      <c r="B4" s="72" t="s">
        <v>124</v>
      </c>
      <c r="C4" s="3" t="e">
        <f>Rohdaten!#REF!+Rohdaten!#REF!</f>
        <v>#REF!</v>
      </c>
      <c r="D4" s="3">
        <f>Rohdaten!D26+Rohdaten!D61</f>
        <v>700736</v>
      </c>
      <c r="E4" s="3">
        <f>Rohdaten!E26+Rohdaten!E61</f>
        <v>741317</v>
      </c>
      <c r="F4" s="3">
        <f>Rohdaten!F26+Rohdaten!F61</f>
        <v>773565</v>
      </c>
      <c r="G4" s="3">
        <f>Rohdaten!G26+Rohdaten!G61</f>
        <v>733182</v>
      </c>
      <c r="H4" s="3">
        <f>Rohdaten!H26+Rohdaten!H61+6350</f>
        <v>733789</v>
      </c>
      <c r="I4" s="3">
        <f>Rohdaten!I26+Rohdaten!I61</f>
        <v>753520</v>
      </c>
      <c r="J4" s="3">
        <f>Rohdaten!J26+Rohdaten!J61</f>
        <v>755044</v>
      </c>
      <c r="K4" s="3">
        <f>Rohdaten!K26+Rohdaten!K61+Rohdaten!K92</f>
        <v>785418</v>
      </c>
      <c r="L4" s="3">
        <f>Rohdaten!L26+Rohdaten!L61</f>
        <v>787353</v>
      </c>
      <c r="M4" s="3">
        <f>Rohdaten!M26+Rohdaten!M61</f>
        <v>965966</v>
      </c>
      <c r="N4" s="3">
        <f>Rohdaten!N26+Rohdaten!N61</f>
        <v>931551</v>
      </c>
      <c r="O4" s="3">
        <f>Rohdaten!O26+Rohdaten!O61</f>
        <v>924223</v>
      </c>
    </row>
    <row r="5" spans="1:15" s="1" customFormat="1" ht="12.75">
      <c r="A5" s="7"/>
      <c r="B5" s="73" t="s">
        <v>125</v>
      </c>
      <c r="C5" s="1">
        <v>15750</v>
      </c>
      <c r="D5" s="1">
        <v>18000</v>
      </c>
      <c r="E5" s="1">
        <v>22732</v>
      </c>
      <c r="F5" s="1">
        <v>14380</v>
      </c>
      <c r="G5" s="1">
        <v>6620</v>
      </c>
      <c r="H5" s="1">
        <v>8470</v>
      </c>
      <c r="I5" s="1">
        <v>8704</v>
      </c>
      <c r="J5" s="1">
        <v>8993</v>
      </c>
      <c r="K5" s="1">
        <v>8226</v>
      </c>
      <c r="L5" s="1">
        <v>9713</v>
      </c>
      <c r="M5" s="1">
        <v>114941</v>
      </c>
      <c r="N5" s="1">
        <v>83894</v>
      </c>
      <c r="O5" s="1">
        <v>64444</v>
      </c>
    </row>
    <row r="6" spans="1:15" s="1" customFormat="1" ht="12.75">
      <c r="A6" s="7"/>
      <c r="B6" s="73" t="s">
        <v>136</v>
      </c>
      <c r="C6" s="1">
        <v>3800</v>
      </c>
      <c r="D6" s="1">
        <v>4000</v>
      </c>
      <c r="E6" s="1">
        <v>4000</v>
      </c>
      <c r="F6" s="1">
        <v>5000</v>
      </c>
      <c r="G6" s="1">
        <v>9500</v>
      </c>
      <c r="H6" s="1">
        <v>6000</v>
      </c>
      <c r="I6" s="1">
        <v>13102</v>
      </c>
      <c r="J6" s="1">
        <v>12173</v>
      </c>
      <c r="K6" s="1">
        <v>11304</v>
      </c>
      <c r="L6" s="1">
        <v>10443</v>
      </c>
      <c r="M6" s="1">
        <v>15511</v>
      </c>
      <c r="N6" s="1">
        <v>11122</v>
      </c>
      <c r="O6" s="1">
        <v>12414</v>
      </c>
    </row>
    <row r="7" spans="1:15" s="1" customFormat="1" ht="12.75">
      <c r="A7" s="7"/>
      <c r="B7" s="74" t="s">
        <v>135</v>
      </c>
      <c r="C7" s="1">
        <v>4800</v>
      </c>
      <c r="D7" s="1">
        <v>4000</v>
      </c>
      <c r="E7" s="1">
        <v>3300</v>
      </c>
      <c r="F7" s="1">
        <v>3000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7219</v>
      </c>
      <c r="N7" s="1">
        <v>5083</v>
      </c>
      <c r="O7" s="1">
        <v>4</v>
      </c>
    </row>
    <row r="8" spans="1:15" s="1" customFormat="1" ht="12.75">
      <c r="A8" s="7"/>
      <c r="B8" s="74" t="s">
        <v>126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L8" s="1">
        <v>0</v>
      </c>
      <c r="M8" s="1">
        <v>11248</v>
      </c>
      <c r="N8" s="1">
        <v>16064</v>
      </c>
      <c r="O8" s="1">
        <v>15103</v>
      </c>
    </row>
    <row r="9" spans="1:15" ht="12.75">
      <c r="A9" s="7"/>
      <c r="B9" s="74" t="s">
        <v>134</v>
      </c>
      <c r="C9" s="3">
        <f aca="true" t="shared" si="1" ref="C9:O9">C15</f>
        <v>72600</v>
      </c>
      <c r="D9" s="3">
        <f t="shared" si="1"/>
        <v>65000</v>
      </c>
      <c r="E9" s="3">
        <f t="shared" si="1"/>
        <v>60000</v>
      </c>
      <c r="F9" s="3">
        <f t="shared" si="1"/>
        <v>60000</v>
      </c>
      <c r="G9" s="3">
        <f t="shared" si="1"/>
        <v>61000</v>
      </c>
      <c r="H9" s="3">
        <f t="shared" si="1"/>
        <v>39880</v>
      </c>
      <c r="I9" s="3">
        <f t="shared" si="1"/>
        <v>56</v>
      </c>
      <c r="J9" s="3">
        <f t="shared" si="1"/>
        <v>0</v>
      </c>
      <c r="K9" s="3">
        <f t="shared" si="1"/>
        <v>813</v>
      </c>
      <c r="L9" s="3">
        <f t="shared" si="1"/>
        <v>5997</v>
      </c>
      <c r="M9" s="3">
        <f t="shared" si="1"/>
        <v>6993</v>
      </c>
      <c r="N9" s="3">
        <f t="shared" si="1"/>
        <v>4725</v>
      </c>
      <c r="O9" s="3">
        <f t="shared" si="1"/>
        <v>7769</v>
      </c>
    </row>
    <row r="10" spans="1:15" ht="12.75">
      <c r="A10" s="7"/>
      <c r="B10" s="73" t="s">
        <v>133</v>
      </c>
      <c r="C10" s="3">
        <f aca="true" t="shared" si="2" ref="C10:O10">C24</f>
        <v>5700</v>
      </c>
      <c r="D10" s="3">
        <f t="shared" si="2"/>
        <v>6000</v>
      </c>
      <c r="E10" s="3">
        <f t="shared" si="2"/>
        <v>7400</v>
      </c>
      <c r="F10" s="3">
        <f t="shared" si="2"/>
        <v>7500</v>
      </c>
      <c r="G10" s="3">
        <f t="shared" si="2"/>
        <v>28900</v>
      </c>
      <c r="H10" s="3">
        <f t="shared" si="2"/>
        <v>35079</v>
      </c>
      <c r="I10" s="3">
        <f t="shared" si="2"/>
        <v>19073</v>
      </c>
      <c r="J10" s="3">
        <f t="shared" si="2"/>
        <v>19382</v>
      </c>
      <c r="K10" s="3">
        <f t="shared" si="2"/>
        <v>8118</v>
      </c>
      <c r="L10" s="3">
        <f t="shared" si="2"/>
        <v>7705</v>
      </c>
      <c r="M10" s="3">
        <f t="shared" si="2"/>
        <v>1149</v>
      </c>
      <c r="N10" s="3">
        <f t="shared" si="2"/>
        <v>1015</v>
      </c>
      <c r="O10" s="3">
        <f t="shared" si="2"/>
        <v>1765</v>
      </c>
    </row>
    <row r="11" spans="1:15" ht="12.75">
      <c r="A11" s="7"/>
      <c r="B11" s="73" t="s">
        <v>127</v>
      </c>
      <c r="C11" s="3">
        <f aca="true" t="shared" si="3" ref="C11:N11">C33</f>
        <v>0</v>
      </c>
      <c r="D11" s="3">
        <f t="shared" si="3"/>
        <v>0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0</v>
      </c>
      <c r="I11" s="3">
        <f t="shared" si="3"/>
        <v>0</v>
      </c>
      <c r="J11" s="3">
        <f t="shared" si="3"/>
        <v>0</v>
      </c>
      <c r="K11" s="3">
        <f t="shared" si="3"/>
        <v>0</v>
      </c>
      <c r="L11" s="3">
        <f t="shared" si="3"/>
        <v>0</v>
      </c>
      <c r="M11" s="3">
        <f t="shared" si="3"/>
        <v>0</v>
      </c>
      <c r="N11" s="3">
        <f t="shared" si="3"/>
        <v>0</v>
      </c>
      <c r="O11" s="3">
        <v>0</v>
      </c>
    </row>
    <row r="12" spans="2:29" s="11" customFormat="1" ht="15.75">
      <c r="B12" s="75" t="s">
        <v>101</v>
      </c>
      <c r="C12" s="12" t="e">
        <f aca="true" t="shared" si="4" ref="C12:N12">C13-C14-C15-C16-C17+C18+C19+C20</f>
        <v>#REF!</v>
      </c>
      <c r="D12" s="12">
        <f t="shared" si="4"/>
        <v>999607</v>
      </c>
      <c r="E12" s="12">
        <f t="shared" si="4"/>
        <v>1017851</v>
      </c>
      <c r="F12" s="12">
        <f t="shared" si="4"/>
        <v>1068911</v>
      </c>
      <c r="G12" s="12">
        <f t="shared" si="4"/>
        <v>1068623</v>
      </c>
      <c r="H12" s="12">
        <f t="shared" si="4"/>
        <v>1019885</v>
      </c>
      <c r="I12" s="12">
        <f t="shared" si="4"/>
        <v>990896</v>
      </c>
      <c r="J12" s="12">
        <f t="shared" si="4"/>
        <v>952859</v>
      </c>
      <c r="K12" s="12">
        <f t="shared" si="4"/>
        <v>984029</v>
      </c>
      <c r="L12" s="12">
        <f t="shared" si="4"/>
        <v>981782</v>
      </c>
      <c r="M12" s="12">
        <f t="shared" si="4"/>
        <v>1009315</v>
      </c>
      <c r="N12" s="12">
        <f t="shared" si="4"/>
        <v>1026481</v>
      </c>
      <c r="O12" s="12">
        <f>O13-O14-O15-O16-O17+O18+O19+O20</f>
        <v>1030237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15" ht="38.25">
      <c r="A13" s="6"/>
      <c r="B13" s="72" t="s">
        <v>128</v>
      </c>
      <c r="C13" s="3" t="e">
        <f>Rohdaten!#REF!+Rohdaten!#REF!</f>
        <v>#REF!</v>
      </c>
      <c r="D13" s="3">
        <f>Rohdaten!D36+Rohdaten!D75</f>
        <v>1067607</v>
      </c>
      <c r="E13" s="3">
        <f>Rohdaten!E36+Rohdaten!E75</f>
        <v>1083259</v>
      </c>
      <c r="F13" s="3">
        <f>Rohdaten!F36+Rohdaten!F75</f>
        <v>1140040</v>
      </c>
      <c r="G13" s="3">
        <f>Rohdaten!G36+Rohdaten!G75</f>
        <v>1083083</v>
      </c>
      <c r="H13" s="3">
        <f>Rohdaten!H36+Rohdaten!H75+9815</f>
        <v>1022888</v>
      </c>
      <c r="I13" s="3">
        <f>Rohdaten!I36+Rohdaten!I75+Rohdaten!I92</f>
        <v>979152</v>
      </c>
      <c r="J13" s="3">
        <f>Rohdaten!J36+Rohdaten!J75+Rohdaten!J92</f>
        <v>951307</v>
      </c>
      <c r="K13" s="3">
        <f>Rohdaten!K36+Rohdaten!K75</f>
        <v>1012288</v>
      </c>
      <c r="L13" s="3">
        <f>Rohdaten!L36+Rohdaten!L75</f>
        <v>1045159</v>
      </c>
      <c r="M13" s="3">
        <f>Rohdaten!M36+Rohdaten!M75</f>
        <v>1098819</v>
      </c>
      <c r="N13" s="3">
        <f>Rohdaten!N36+Rohdaten!N75</f>
        <v>1105828</v>
      </c>
      <c r="O13" s="3">
        <f>Rohdaten!O36+Rohdaten!O75</f>
        <v>1114927</v>
      </c>
    </row>
    <row r="14" spans="1:15" s="1" customFormat="1" ht="12.75">
      <c r="A14" s="6"/>
      <c r="B14" s="73" t="s">
        <v>125</v>
      </c>
      <c r="C14" s="1">
        <v>11231</v>
      </c>
      <c r="D14" s="1">
        <v>16000</v>
      </c>
      <c r="E14" s="1">
        <v>19854</v>
      </c>
      <c r="F14" s="1">
        <v>29129</v>
      </c>
      <c r="G14" s="1">
        <v>31760</v>
      </c>
      <c r="H14" s="1">
        <v>31728</v>
      </c>
      <c r="I14" s="1">
        <v>30993</v>
      </c>
      <c r="J14" s="1">
        <v>37517</v>
      </c>
      <c r="K14" s="1">
        <v>38750</v>
      </c>
      <c r="L14" s="1">
        <v>67480</v>
      </c>
      <c r="M14" s="1">
        <v>90016</v>
      </c>
      <c r="N14" s="1">
        <v>85611</v>
      </c>
      <c r="O14" s="1">
        <v>79132</v>
      </c>
    </row>
    <row r="15" spans="1:15" s="1" customFormat="1" ht="12.75">
      <c r="A15" s="6"/>
      <c r="B15" s="74" t="s">
        <v>129</v>
      </c>
      <c r="C15" s="1">
        <v>72600</v>
      </c>
      <c r="D15" s="1">
        <v>65000</v>
      </c>
      <c r="E15" s="1">
        <v>60000</v>
      </c>
      <c r="F15" s="1">
        <v>60000</v>
      </c>
      <c r="G15" s="1">
        <v>61000</v>
      </c>
      <c r="H15" s="1">
        <v>39880</v>
      </c>
      <c r="I15" s="1">
        <v>56</v>
      </c>
      <c r="J15" s="1">
        <v>0</v>
      </c>
      <c r="K15" s="1">
        <v>813</v>
      </c>
      <c r="L15" s="1">
        <v>5997</v>
      </c>
      <c r="M15" s="1">
        <v>6993</v>
      </c>
      <c r="N15" s="1">
        <v>4725</v>
      </c>
      <c r="O15" s="1">
        <v>7769</v>
      </c>
    </row>
    <row r="16" spans="1:15" s="1" customFormat="1" ht="12.75">
      <c r="A16" s="6"/>
      <c r="B16" s="74" t="s">
        <v>135</v>
      </c>
      <c r="C16" s="1">
        <v>300</v>
      </c>
      <c r="D16" s="1">
        <v>3000</v>
      </c>
      <c r="E16" s="1">
        <v>5500</v>
      </c>
      <c r="F16" s="1">
        <v>5000</v>
      </c>
      <c r="G16" s="1">
        <v>700</v>
      </c>
      <c r="H16" s="1">
        <v>500</v>
      </c>
      <c r="I16" s="1">
        <v>500</v>
      </c>
      <c r="J16" s="1">
        <v>0</v>
      </c>
      <c r="M16" s="1">
        <v>1054</v>
      </c>
      <c r="N16" s="1">
        <v>0</v>
      </c>
      <c r="O16" s="1">
        <v>1521</v>
      </c>
    </row>
    <row r="17" spans="1:15" s="1" customFormat="1" ht="12.75">
      <c r="A17" s="6"/>
      <c r="B17" s="74" t="s">
        <v>126</v>
      </c>
      <c r="C17" s="1">
        <v>0</v>
      </c>
      <c r="D17" s="1">
        <v>0</v>
      </c>
      <c r="E17" s="1">
        <v>54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L17" s="1">
        <v>343</v>
      </c>
      <c r="M17" s="1">
        <v>8396</v>
      </c>
      <c r="N17" s="1">
        <v>133</v>
      </c>
      <c r="O17" s="1">
        <v>9493</v>
      </c>
    </row>
    <row r="18" spans="1:15" ht="12.75">
      <c r="A18" s="6"/>
      <c r="B18" s="74" t="s">
        <v>130</v>
      </c>
      <c r="C18" s="3">
        <f aca="true" t="shared" si="5" ref="C18:O18">C6</f>
        <v>3800</v>
      </c>
      <c r="D18" s="3">
        <f t="shared" si="5"/>
        <v>4000</v>
      </c>
      <c r="E18" s="3">
        <f t="shared" si="5"/>
        <v>4000</v>
      </c>
      <c r="F18" s="3">
        <f t="shared" si="5"/>
        <v>5000</v>
      </c>
      <c r="G18" s="3">
        <f t="shared" si="5"/>
        <v>9500</v>
      </c>
      <c r="H18" s="3">
        <f t="shared" si="5"/>
        <v>6000</v>
      </c>
      <c r="I18" s="3">
        <f t="shared" si="5"/>
        <v>13102</v>
      </c>
      <c r="J18" s="3">
        <f t="shared" si="5"/>
        <v>12173</v>
      </c>
      <c r="K18" s="3">
        <f t="shared" si="5"/>
        <v>11304</v>
      </c>
      <c r="L18" s="3">
        <f t="shared" si="5"/>
        <v>10443</v>
      </c>
      <c r="M18" s="3">
        <f t="shared" si="5"/>
        <v>15511</v>
      </c>
      <c r="N18" s="3">
        <f t="shared" si="5"/>
        <v>11122</v>
      </c>
      <c r="O18" s="3">
        <f t="shared" si="5"/>
        <v>12414</v>
      </c>
    </row>
    <row r="19" spans="1:15" ht="12.75">
      <c r="A19" s="6"/>
      <c r="B19" s="73" t="s">
        <v>133</v>
      </c>
      <c r="C19" s="3">
        <f aca="true" t="shared" si="6" ref="C19:O19">C25</f>
        <v>2400</v>
      </c>
      <c r="D19" s="3">
        <f t="shared" si="6"/>
        <v>12000</v>
      </c>
      <c r="E19" s="3">
        <f t="shared" si="6"/>
        <v>16000</v>
      </c>
      <c r="F19" s="3">
        <f t="shared" si="6"/>
        <v>18000</v>
      </c>
      <c r="G19" s="3">
        <f t="shared" si="6"/>
        <v>69500</v>
      </c>
      <c r="H19" s="3">
        <f t="shared" si="6"/>
        <v>63105</v>
      </c>
      <c r="I19" s="3">
        <f t="shared" si="6"/>
        <v>30191</v>
      </c>
      <c r="J19" s="3">
        <f t="shared" si="6"/>
        <v>26896</v>
      </c>
      <c r="K19" s="3">
        <f t="shared" si="6"/>
        <v>0</v>
      </c>
      <c r="L19" s="3">
        <f t="shared" si="6"/>
        <v>0</v>
      </c>
      <c r="M19" s="3">
        <f t="shared" si="6"/>
        <v>1444</v>
      </c>
      <c r="N19" s="3">
        <f t="shared" si="6"/>
        <v>0</v>
      </c>
      <c r="O19" s="3">
        <f t="shared" si="6"/>
        <v>811</v>
      </c>
    </row>
    <row r="20" spans="1:15" ht="12.75">
      <c r="A20" s="6"/>
      <c r="B20" s="73" t="s">
        <v>127</v>
      </c>
      <c r="C20" s="3">
        <f aca="true" t="shared" si="7" ref="C20:N20">C34</f>
        <v>0</v>
      </c>
      <c r="D20" s="3">
        <f t="shared" si="7"/>
        <v>0</v>
      </c>
      <c r="E20" s="3">
        <f t="shared" si="7"/>
        <v>0</v>
      </c>
      <c r="F20" s="3">
        <f t="shared" si="7"/>
        <v>0</v>
      </c>
      <c r="G20" s="3">
        <f t="shared" si="7"/>
        <v>0</v>
      </c>
      <c r="H20" s="3">
        <f t="shared" si="7"/>
        <v>0</v>
      </c>
      <c r="I20" s="3">
        <f t="shared" si="7"/>
        <v>0</v>
      </c>
      <c r="J20" s="3">
        <f t="shared" si="7"/>
        <v>0</v>
      </c>
      <c r="K20" s="3">
        <f t="shared" si="7"/>
        <v>0</v>
      </c>
      <c r="L20" s="3">
        <f t="shared" si="7"/>
        <v>0</v>
      </c>
      <c r="M20" s="3">
        <f t="shared" si="7"/>
        <v>0</v>
      </c>
      <c r="N20" s="3">
        <f t="shared" si="7"/>
        <v>0</v>
      </c>
      <c r="O20" s="3">
        <v>0</v>
      </c>
    </row>
    <row r="21" spans="2:29" s="13" customFormat="1" ht="15.75">
      <c r="B21" s="76" t="s">
        <v>102</v>
      </c>
      <c r="C21" s="5" t="e">
        <f aca="true" t="shared" si="8" ref="C21:N21">C22-C23-C24-C25-C26+C27+C28+C29</f>
        <v>#REF!</v>
      </c>
      <c r="D21" s="5">
        <f t="shared" si="8"/>
        <v>978524</v>
      </c>
      <c r="E21" s="5">
        <f t="shared" si="8"/>
        <v>1019445</v>
      </c>
      <c r="F21" s="5">
        <f t="shared" si="8"/>
        <v>1095083</v>
      </c>
      <c r="G21" s="5">
        <f t="shared" si="8"/>
        <v>1125249</v>
      </c>
      <c r="H21" s="5">
        <f t="shared" si="8"/>
        <v>1131145</v>
      </c>
      <c r="I21" s="5">
        <f t="shared" si="8"/>
        <v>1199363</v>
      </c>
      <c r="J21" s="5">
        <f t="shared" si="8"/>
        <v>1166106</v>
      </c>
      <c r="K21" s="5">
        <f t="shared" si="8"/>
        <v>1194584</v>
      </c>
      <c r="L21" s="5">
        <f t="shared" si="8"/>
        <v>1156797</v>
      </c>
      <c r="M21" s="5">
        <f t="shared" si="8"/>
        <v>1277712</v>
      </c>
      <c r="N21" s="5">
        <f t="shared" si="8"/>
        <v>1259747</v>
      </c>
      <c r="O21" s="5">
        <f>O22-O23-O24-O25-O26+O27+O28+O29</f>
        <v>1303468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15" ht="51">
      <c r="A22" s="5"/>
      <c r="B22" s="72" t="s">
        <v>131</v>
      </c>
      <c r="C22" s="3" t="e">
        <f>Rohdaten!#REF!+Rohdaten!#REF!</f>
        <v>#REF!</v>
      </c>
      <c r="D22" s="3">
        <f>Rohdaten!D48+Rohdaten!D85</f>
        <v>997124</v>
      </c>
      <c r="E22" s="3">
        <f>Rohdaten!E48+Rohdaten!E85</f>
        <v>1048914</v>
      </c>
      <c r="F22" s="3">
        <f>Rohdaten!F48+Rohdaten!F85</f>
        <v>1124711</v>
      </c>
      <c r="G22" s="3">
        <f>Rohdaten!G48+Rohdaten!G85</f>
        <v>1247534</v>
      </c>
      <c r="H22" s="3">
        <f>Rohdaten!H48+Rohdaten!H85</f>
        <v>1304312</v>
      </c>
      <c r="I22" s="3">
        <f>Rohdaten!I48+Rohdaten!I85</f>
        <v>1341975</v>
      </c>
      <c r="J22" s="3">
        <f>Rohdaten!J48+Rohdaten!J85</f>
        <v>1314395</v>
      </c>
      <c r="K22" s="3">
        <f>Rohdaten!K48+Rohdaten!K85</f>
        <v>1348191</v>
      </c>
      <c r="L22" s="3">
        <f>Rohdaten!L48+Rohdaten!L85</f>
        <v>1475611</v>
      </c>
      <c r="M22" s="3">
        <f>Rohdaten!M48+Rohdaten!M85</f>
        <v>1585947</v>
      </c>
      <c r="N22" s="3">
        <f>Rohdaten!N48+Rohdaten!N85</f>
        <v>1543658</v>
      </c>
      <c r="O22" s="3">
        <f>Rohdaten!O48+Rohdaten!O85</f>
        <v>1571962</v>
      </c>
    </row>
    <row r="23" spans="1:15" s="1" customFormat="1" ht="12.75">
      <c r="A23" s="5"/>
      <c r="B23" s="73" t="s">
        <v>125</v>
      </c>
      <c r="C23" s="1">
        <v>4342</v>
      </c>
      <c r="D23" s="1">
        <v>7600</v>
      </c>
      <c r="E23" s="1">
        <v>14869</v>
      </c>
      <c r="F23" s="1">
        <v>12128</v>
      </c>
      <c r="G23" s="1">
        <v>10585</v>
      </c>
      <c r="H23" s="1">
        <v>13099</v>
      </c>
      <c r="I23" s="1">
        <v>10156</v>
      </c>
      <c r="J23" s="1">
        <v>14200</v>
      </c>
      <c r="K23" s="1">
        <v>33624</v>
      </c>
      <c r="L23" s="1">
        <v>182793</v>
      </c>
      <c r="M23" s="1">
        <v>212433</v>
      </c>
      <c r="N23" s="1">
        <v>173428</v>
      </c>
      <c r="O23" s="1">
        <v>161986</v>
      </c>
    </row>
    <row r="24" spans="1:15" s="1" customFormat="1" ht="12.75">
      <c r="A24" s="5"/>
      <c r="B24" s="74" t="s">
        <v>129</v>
      </c>
      <c r="C24" s="1">
        <v>5700</v>
      </c>
      <c r="D24" s="1">
        <v>6000</v>
      </c>
      <c r="E24" s="1">
        <v>7400</v>
      </c>
      <c r="F24" s="1">
        <v>7500</v>
      </c>
      <c r="G24" s="1">
        <v>28900</v>
      </c>
      <c r="H24" s="1">
        <v>35079</v>
      </c>
      <c r="I24" s="1">
        <v>19073</v>
      </c>
      <c r="J24" s="1">
        <v>19382</v>
      </c>
      <c r="K24" s="1">
        <v>8118</v>
      </c>
      <c r="L24" s="1">
        <v>7705</v>
      </c>
      <c r="M24" s="1">
        <v>1149</v>
      </c>
      <c r="N24" s="1">
        <v>1015</v>
      </c>
      <c r="O24" s="1">
        <v>1765</v>
      </c>
    </row>
    <row r="25" spans="1:15" s="1" customFormat="1" ht="12.75">
      <c r="A25" s="5"/>
      <c r="B25" s="73" t="s">
        <v>136</v>
      </c>
      <c r="C25" s="1">
        <v>2400</v>
      </c>
      <c r="D25" s="1">
        <v>12000</v>
      </c>
      <c r="E25" s="1">
        <v>16000</v>
      </c>
      <c r="F25" s="1">
        <v>18000</v>
      </c>
      <c r="G25" s="1">
        <v>69500</v>
      </c>
      <c r="H25" s="1">
        <v>63105</v>
      </c>
      <c r="I25" s="1">
        <v>30191</v>
      </c>
      <c r="J25" s="1">
        <v>26896</v>
      </c>
      <c r="L25" s="1">
        <v>0</v>
      </c>
      <c r="M25" s="1">
        <v>1444</v>
      </c>
      <c r="N25" s="1">
        <v>0</v>
      </c>
      <c r="O25" s="1">
        <v>811</v>
      </c>
    </row>
    <row r="26" spans="1:15" s="1" customFormat="1" ht="12.75">
      <c r="A26" s="5"/>
      <c r="B26" s="74" t="s">
        <v>126</v>
      </c>
      <c r="C26" s="1">
        <v>0</v>
      </c>
      <c r="D26" s="1">
        <v>0</v>
      </c>
      <c r="E26" s="1">
        <v>0</v>
      </c>
      <c r="F26" s="1">
        <v>0</v>
      </c>
      <c r="G26" s="1">
        <v>14000</v>
      </c>
      <c r="H26" s="1">
        <v>62384</v>
      </c>
      <c r="I26" s="1">
        <v>83692</v>
      </c>
      <c r="J26" s="1">
        <v>87811</v>
      </c>
      <c r="K26" s="1">
        <v>111865</v>
      </c>
      <c r="L26" s="1">
        <v>128316</v>
      </c>
      <c r="M26" s="1">
        <v>101482</v>
      </c>
      <c r="N26" s="1">
        <v>114551</v>
      </c>
      <c r="O26" s="1">
        <v>105457</v>
      </c>
    </row>
    <row r="27" spans="1:15" ht="12.75">
      <c r="A27" s="5"/>
      <c r="B27" s="74" t="s">
        <v>130</v>
      </c>
      <c r="C27" s="3">
        <f aca="true" t="shared" si="9" ref="C27:O27">C7</f>
        <v>4800</v>
      </c>
      <c r="D27" s="3">
        <f t="shared" si="9"/>
        <v>4000</v>
      </c>
      <c r="E27" s="3">
        <f t="shared" si="9"/>
        <v>3300</v>
      </c>
      <c r="F27" s="3">
        <f t="shared" si="9"/>
        <v>3000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7219</v>
      </c>
      <c r="N27" s="3">
        <f t="shared" si="9"/>
        <v>5083</v>
      </c>
      <c r="O27" s="3">
        <f t="shared" si="9"/>
        <v>4</v>
      </c>
    </row>
    <row r="28" spans="1:15" ht="12.75">
      <c r="A28" s="5"/>
      <c r="B28" s="74" t="s">
        <v>134</v>
      </c>
      <c r="C28" s="3">
        <f aca="true" t="shared" si="10" ref="C28:O28">C16</f>
        <v>300</v>
      </c>
      <c r="D28" s="3">
        <f t="shared" si="10"/>
        <v>3000</v>
      </c>
      <c r="E28" s="3">
        <f t="shared" si="10"/>
        <v>5500</v>
      </c>
      <c r="F28" s="3">
        <f t="shared" si="10"/>
        <v>5000</v>
      </c>
      <c r="G28" s="3">
        <f t="shared" si="10"/>
        <v>700</v>
      </c>
      <c r="H28" s="3">
        <f t="shared" si="10"/>
        <v>500</v>
      </c>
      <c r="I28" s="3">
        <f t="shared" si="10"/>
        <v>500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1054</v>
      </c>
      <c r="N28" s="3">
        <f t="shared" si="10"/>
        <v>0</v>
      </c>
      <c r="O28" s="3">
        <f t="shared" si="10"/>
        <v>1521</v>
      </c>
    </row>
    <row r="29" spans="1:15" ht="12.75">
      <c r="A29" s="5"/>
      <c r="B29" s="73" t="s">
        <v>127</v>
      </c>
      <c r="C29" s="3">
        <f aca="true" t="shared" si="11" ref="C29:N29">C35</f>
        <v>0</v>
      </c>
      <c r="D29" s="3">
        <f t="shared" si="11"/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  <c r="M29" s="3">
        <f t="shared" si="11"/>
        <v>0</v>
      </c>
      <c r="N29" s="3">
        <f t="shared" si="11"/>
        <v>0</v>
      </c>
      <c r="O29" s="3">
        <v>0</v>
      </c>
    </row>
    <row r="30" spans="2:29" s="14" customFormat="1" ht="15.75">
      <c r="B30" s="77" t="s">
        <v>83</v>
      </c>
      <c r="C30" s="4" t="e">
        <f aca="true" t="shared" si="12" ref="C30:O30">C31-C32-C33-C34-C35+C36+C37+C38</f>
        <v>#REF!</v>
      </c>
      <c r="D30" s="4">
        <f t="shared" si="12"/>
        <v>134382</v>
      </c>
      <c r="E30" s="4">
        <f t="shared" si="12"/>
        <v>131461</v>
      </c>
      <c r="F30" s="4">
        <f t="shared" si="12"/>
        <v>133964</v>
      </c>
      <c r="G30" s="4">
        <f t="shared" si="12"/>
        <v>142117</v>
      </c>
      <c r="H30" s="4">
        <f t="shared" si="12"/>
        <v>140399</v>
      </c>
      <c r="I30" s="4">
        <f t="shared" si="12"/>
        <v>135180</v>
      </c>
      <c r="J30" s="4">
        <f t="shared" si="12"/>
        <v>131002</v>
      </c>
      <c r="K30" s="4">
        <f t="shared" si="12"/>
        <v>131309</v>
      </c>
      <c r="L30" s="4">
        <f t="shared" si="12"/>
        <v>139981</v>
      </c>
      <c r="M30" s="4">
        <f t="shared" si="12"/>
        <v>121126</v>
      </c>
      <c r="N30" s="4">
        <f t="shared" si="12"/>
        <v>130748</v>
      </c>
      <c r="O30" s="4">
        <f t="shared" si="12"/>
        <v>130053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15" ht="25.5">
      <c r="A31" s="4"/>
      <c r="B31" s="72" t="s">
        <v>132</v>
      </c>
      <c r="C31" s="3" t="e">
        <f>Rohdaten!#REF!+Rohdaten!#REF!</f>
        <v>#REF!</v>
      </c>
      <c r="D31" s="3">
        <f>Rohdaten!D50+Rohdaten!D89</f>
        <v>134382</v>
      </c>
      <c r="E31" s="3">
        <f>Rohdaten!E50+Rohdaten!E89</f>
        <v>131407</v>
      </c>
      <c r="F31" s="3">
        <f>Rohdaten!F50+Rohdaten!F89</f>
        <v>133964</v>
      </c>
      <c r="G31" s="3">
        <f>Rohdaten!G50+Rohdaten!G89</f>
        <v>128117</v>
      </c>
      <c r="H31" s="3">
        <f>Rohdaten!H50+Rohdaten!H89</f>
        <v>78015</v>
      </c>
      <c r="I31" s="3">
        <f>Rohdaten!I50+Rohdaten!I89</f>
        <v>51488</v>
      </c>
      <c r="J31" s="3">
        <f>Rohdaten!J50+Rohdaten!J89</f>
        <v>43191</v>
      </c>
      <c r="K31" s="3">
        <f>Rohdaten!K50+Rohdaten!K89</f>
        <v>19444</v>
      </c>
      <c r="L31" s="3">
        <f>Rohdaten!L50+Rohdaten!L89</f>
        <v>11322</v>
      </c>
      <c r="M31" s="3">
        <f>Rohdaten!M50+Rohdaten!M89</f>
        <v>0</v>
      </c>
      <c r="N31" s="3">
        <f>Rohdaten!N50+Rohdaten!N89</f>
        <v>0</v>
      </c>
      <c r="O31" s="3">
        <f>Rohdaten!O50+Rohdaten!O89</f>
        <v>0</v>
      </c>
    </row>
    <row r="32" spans="1:10" s="1" customFormat="1" ht="12.75">
      <c r="A32" s="4"/>
      <c r="B32" s="73" t="s">
        <v>125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s="1" customFormat="1" ht="12.75">
      <c r="A33" s="4"/>
      <c r="B33" s="74" t="s">
        <v>129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s="1" customFormat="1" ht="12.75">
      <c r="A34" s="4"/>
      <c r="B34" s="73" t="s">
        <v>136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s="1" customFormat="1" ht="12.75">
      <c r="A35" s="4"/>
      <c r="B35" s="74" t="s">
        <v>135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5" ht="12.75">
      <c r="A36" s="4"/>
      <c r="B36" s="74" t="s">
        <v>130</v>
      </c>
      <c r="C36" s="3">
        <f aca="true" t="shared" si="13" ref="C36:N36">C8</f>
        <v>0</v>
      </c>
      <c r="D36" s="3">
        <f t="shared" si="13"/>
        <v>0</v>
      </c>
      <c r="E36" s="3">
        <f t="shared" si="13"/>
        <v>0</v>
      </c>
      <c r="F36" s="3">
        <f t="shared" si="13"/>
        <v>0</v>
      </c>
      <c r="G36" s="3">
        <f t="shared" si="13"/>
        <v>0</v>
      </c>
      <c r="H36" s="3">
        <f t="shared" si="13"/>
        <v>0</v>
      </c>
      <c r="I36" s="3">
        <f t="shared" si="13"/>
        <v>0</v>
      </c>
      <c r="J36" s="3">
        <f t="shared" si="13"/>
        <v>0</v>
      </c>
      <c r="K36" s="3">
        <f t="shared" si="13"/>
        <v>0</v>
      </c>
      <c r="L36" s="3">
        <f t="shared" si="13"/>
        <v>0</v>
      </c>
      <c r="M36" s="3">
        <f t="shared" si="13"/>
        <v>11248</v>
      </c>
      <c r="N36" s="3">
        <f t="shared" si="13"/>
        <v>16064</v>
      </c>
      <c r="O36" s="3">
        <f>O8</f>
        <v>15103</v>
      </c>
    </row>
    <row r="37" spans="1:15" ht="12.75">
      <c r="A37" s="4"/>
      <c r="B37" s="74" t="s">
        <v>134</v>
      </c>
      <c r="C37" s="3">
        <f aca="true" t="shared" si="14" ref="C37:N37">C17</f>
        <v>0</v>
      </c>
      <c r="D37" s="3">
        <f t="shared" si="14"/>
        <v>0</v>
      </c>
      <c r="E37" s="3">
        <f t="shared" si="14"/>
        <v>54</v>
      </c>
      <c r="F37" s="3">
        <f t="shared" si="14"/>
        <v>0</v>
      </c>
      <c r="G37" s="3">
        <f t="shared" si="14"/>
        <v>0</v>
      </c>
      <c r="H37" s="3">
        <f t="shared" si="14"/>
        <v>0</v>
      </c>
      <c r="I37" s="3">
        <f t="shared" si="14"/>
        <v>0</v>
      </c>
      <c r="J37" s="3">
        <f t="shared" si="14"/>
        <v>0</v>
      </c>
      <c r="K37" s="3">
        <f t="shared" si="14"/>
        <v>0</v>
      </c>
      <c r="L37" s="3">
        <f t="shared" si="14"/>
        <v>343</v>
      </c>
      <c r="M37" s="3">
        <f t="shared" si="14"/>
        <v>8396</v>
      </c>
      <c r="N37" s="3">
        <f t="shared" si="14"/>
        <v>133</v>
      </c>
      <c r="O37" s="3">
        <f>O17</f>
        <v>9493</v>
      </c>
    </row>
    <row r="38" spans="1:15" ht="12.75">
      <c r="A38" s="4"/>
      <c r="B38" s="73" t="s">
        <v>133</v>
      </c>
      <c r="C38" s="3">
        <f aca="true" t="shared" si="15" ref="C38:N38">C26</f>
        <v>0</v>
      </c>
      <c r="D38" s="3">
        <f t="shared" si="15"/>
        <v>0</v>
      </c>
      <c r="E38" s="3">
        <f t="shared" si="15"/>
        <v>0</v>
      </c>
      <c r="F38" s="3">
        <f t="shared" si="15"/>
        <v>0</v>
      </c>
      <c r="G38" s="3">
        <f t="shared" si="15"/>
        <v>14000</v>
      </c>
      <c r="H38" s="3">
        <f t="shared" si="15"/>
        <v>62384</v>
      </c>
      <c r="I38" s="3">
        <f t="shared" si="15"/>
        <v>83692</v>
      </c>
      <c r="J38" s="3">
        <f t="shared" si="15"/>
        <v>87811</v>
      </c>
      <c r="K38" s="3">
        <f t="shared" si="15"/>
        <v>111865</v>
      </c>
      <c r="L38" s="3">
        <f t="shared" si="15"/>
        <v>128316</v>
      </c>
      <c r="M38" s="3">
        <f t="shared" si="15"/>
        <v>101482</v>
      </c>
      <c r="N38" s="3">
        <f t="shared" si="15"/>
        <v>114551</v>
      </c>
      <c r="O38" s="3">
        <f>O26</f>
        <v>105457</v>
      </c>
    </row>
    <row r="39" spans="1:2" s="111" customFormat="1" ht="12.75">
      <c r="A39" s="4"/>
      <c r="B39" s="112"/>
    </row>
    <row r="40" spans="2:15" s="15" customFormat="1" ht="38.25">
      <c r="B40" s="78" t="s">
        <v>103</v>
      </c>
      <c r="C40" s="15" t="e">
        <f>C30+C21+C12+C3</f>
        <v>#REF!</v>
      </c>
      <c r="D40" s="15">
        <f>D30+D21+D12+D3</f>
        <v>2858249</v>
      </c>
      <c r="E40" s="15">
        <f>E30+E21+E12+E3</f>
        <v>2947442</v>
      </c>
      <c r="F40" s="15">
        <f>F30+F21+F12+F3</f>
        <v>3116643</v>
      </c>
      <c r="G40" s="15">
        <f>G30+G21+G12+G3</f>
        <v>3142951</v>
      </c>
      <c r="H40" s="15">
        <f>H30+H21+H12+H3+H39</f>
        <v>3085707</v>
      </c>
      <c r="I40" s="15">
        <f>I30+I21+I12+I3+I39</f>
        <v>3076282</v>
      </c>
      <c r="J40" s="15">
        <f>J30+J21+J12+J3+J39</f>
        <v>3003227</v>
      </c>
      <c r="K40" s="15">
        <f>K30+K21+K12+K3</f>
        <v>3084741</v>
      </c>
      <c r="L40" s="15">
        <f>L30+L21+L12+L3</f>
        <v>3059459</v>
      </c>
      <c r="M40" s="15">
        <f>M30+M21+M12+M3</f>
        <v>3233342</v>
      </c>
      <c r="N40" s="15">
        <f>N30+N21+N12+N3</f>
        <v>3238104</v>
      </c>
      <c r="O40" s="15">
        <f>O30+O21+O12+O3</f>
        <v>3305550</v>
      </c>
    </row>
    <row r="41" spans="1:15" s="43" customFormat="1" ht="12.75">
      <c r="A41" s="2"/>
      <c r="B41" s="70" t="s">
        <v>104</v>
      </c>
      <c r="C41" s="43">
        <v>11232</v>
      </c>
      <c r="D41" s="43">
        <v>20000</v>
      </c>
      <c r="E41" s="1">
        <v>31848</v>
      </c>
      <c r="F41" s="43">
        <v>36553</v>
      </c>
      <c r="G41" s="43">
        <v>38950</v>
      </c>
      <c r="H41" s="43">
        <v>44827</v>
      </c>
      <c r="I41" s="43">
        <v>38689</v>
      </c>
      <c r="J41" s="43">
        <v>42183</v>
      </c>
      <c r="K41" s="43">
        <v>45709</v>
      </c>
      <c r="L41" s="43">
        <v>209066</v>
      </c>
      <c r="M41" s="43">
        <v>324953</v>
      </c>
      <c r="N41" s="43">
        <v>259408</v>
      </c>
      <c r="O41" s="43">
        <v>228296</v>
      </c>
    </row>
    <row r="42" spans="1:15" s="1" customFormat="1" ht="12.75">
      <c r="A42" s="2"/>
      <c r="B42" s="70" t="s">
        <v>137</v>
      </c>
      <c r="C42" s="1">
        <v>18591</v>
      </c>
      <c r="D42" s="1">
        <v>20000</v>
      </c>
      <c r="E42" s="1">
        <v>23603</v>
      </c>
      <c r="F42" s="1">
        <v>17000</v>
      </c>
      <c r="G42" s="1">
        <v>8525</v>
      </c>
      <c r="H42" s="1">
        <v>8470</v>
      </c>
      <c r="I42" s="1">
        <v>10798</v>
      </c>
      <c r="J42" s="1">
        <v>8993</v>
      </c>
      <c r="K42" s="1">
        <v>9198</v>
      </c>
      <c r="L42" s="1">
        <v>8452</v>
      </c>
      <c r="M42" s="1">
        <v>45251</v>
      </c>
      <c r="N42" s="1">
        <v>22102</v>
      </c>
      <c r="O42" s="1">
        <v>6981</v>
      </c>
    </row>
    <row r="43" spans="1:15" s="1" customFormat="1" ht="12.75">
      <c r="A43" s="2"/>
      <c r="B43" s="74" t="s">
        <v>105</v>
      </c>
      <c r="C43" s="1">
        <v>1500</v>
      </c>
      <c r="D43" s="1">
        <v>1600</v>
      </c>
      <c r="E43" s="1">
        <v>1860</v>
      </c>
      <c r="F43" s="1">
        <v>2084</v>
      </c>
      <c r="G43" s="1">
        <v>1490</v>
      </c>
      <c r="H43" s="1">
        <v>0</v>
      </c>
      <c r="I43" s="1">
        <v>0</v>
      </c>
      <c r="J43" s="1">
        <v>0</v>
      </c>
      <c r="K43" s="1">
        <v>61</v>
      </c>
      <c r="L43" s="1">
        <v>9750</v>
      </c>
      <c r="M43" s="1">
        <v>2967</v>
      </c>
      <c r="N43" s="1">
        <v>2340</v>
      </c>
      <c r="O43" s="1">
        <v>6758</v>
      </c>
    </row>
    <row r="44" spans="1:15" s="1" customFormat="1" ht="12.75">
      <c r="A44" s="2"/>
      <c r="B44" s="74" t="s">
        <v>138</v>
      </c>
      <c r="C44" s="1">
        <v>0</v>
      </c>
      <c r="D44" s="1">
        <v>0</v>
      </c>
      <c r="E44" s="1">
        <v>144</v>
      </c>
      <c r="F44" s="1">
        <v>0</v>
      </c>
      <c r="G44" s="1">
        <v>0</v>
      </c>
      <c r="H44" s="1">
        <v>0</v>
      </c>
      <c r="I44" s="1">
        <v>0</v>
      </c>
      <c r="J44" s="1">
        <v>9534</v>
      </c>
      <c r="K44" s="1">
        <v>25632</v>
      </c>
      <c r="L44" s="1">
        <v>33295</v>
      </c>
      <c r="M44" s="1">
        <v>44219</v>
      </c>
      <c r="N44" s="1">
        <v>59083</v>
      </c>
      <c r="O44" s="1">
        <v>63527</v>
      </c>
    </row>
    <row r="45" spans="2:15" s="15" customFormat="1" ht="25.5">
      <c r="B45" s="78" t="s">
        <v>106</v>
      </c>
      <c r="C45" s="15">
        <f aca="true" t="shared" si="16" ref="C45:O45">SUM(C41:C44)</f>
        <v>31323</v>
      </c>
      <c r="D45" s="15">
        <f t="shared" si="16"/>
        <v>41600</v>
      </c>
      <c r="E45" s="15">
        <f t="shared" si="16"/>
        <v>57455</v>
      </c>
      <c r="F45" s="15">
        <f t="shared" si="16"/>
        <v>55637</v>
      </c>
      <c r="G45" s="15">
        <f t="shared" si="16"/>
        <v>48965</v>
      </c>
      <c r="H45" s="15">
        <f t="shared" si="16"/>
        <v>53297</v>
      </c>
      <c r="I45" s="15">
        <f t="shared" si="16"/>
        <v>49487</v>
      </c>
      <c r="J45" s="15">
        <f t="shared" si="16"/>
        <v>60710</v>
      </c>
      <c r="K45" s="15">
        <f t="shared" si="16"/>
        <v>80600</v>
      </c>
      <c r="L45" s="15">
        <f t="shared" si="16"/>
        <v>260563</v>
      </c>
      <c r="M45" s="15">
        <f t="shared" si="16"/>
        <v>417390</v>
      </c>
      <c r="N45" s="15">
        <f t="shared" si="16"/>
        <v>342933</v>
      </c>
      <c r="O45" s="15">
        <f t="shared" si="16"/>
        <v>305562</v>
      </c>
    </row>
    <row r="46" spans="2:15" s="15" customFormat="1" ht="25.5">
      <c r="B46" s="79" t="s">
        <v>139</v>
      </c>
      <c r="C46" s="15" t="e">
        <f aca="true" t="shared" si="17" ref="C46:O46">C40+C45</f>
        <v>#REF!</v>
      </c>
      <c r="D46" s="15">
        <f t="shared" si="17"/>
        <v>2899849</v>
      </c>
      <c r="E46" s="15">
        <f t="shared" si="17"/>
        <v>3004897</v>
      </c>
      <c r="F46" s="15">
        <f t="shared" si="17"/>
        <v>3172280</v>
      </c>
      <c r="G46" s="15">
        <f t="shared" si="17"/>
        <v>3191916</v>
      </c>
      <c r="H46" s="15">
        <f t="shared" si="17"/>
        <v>3139004</v>
      </c>
      <c r="I46" s="15">
        <f t="shared" si="17"/>
        <v>3125769</v>
      </c>
      <c r="J46" s="15">
        <f t="shared" si="17"/>
        <v>3063937</v>
      </c>
      <c r="K46" s="15">
        <f t="shared" si="17"/>
        <v>3165341</v>
      </c>
      <c r="L46" s="15">
        <f t="shared" si="17"/>
        <v>3320022</v>
      </c>
      <c r="M46" s="15">
        <f t="shared" si="17"/>
        <v>3650732</v>
      </c>
      <c r="N46" s="15">
        <f t="shared" si="17"/>
        <v>3581037</v>
      </c>
      <c r="O46" s="15">
        <f t="shared" si="17"/>
        <v>3611112</v>
      </c>
    </row>
    <row r="47" ht="12.75"/>
    <row r="48" spans="3:8" ht="12.75">
      <c r="C48" s="44" t="s">
        <v>86</v>
      </c>
      <c r="H48" s="56" t="s">
        <v>88</v>
      </c>
    </row>
    <row r="49" ht="12.75">
      <c r="C49" s="69" t="s">
        <v>140</v>
      </c>
    </row>
    <row r="50" ht="12.75"/>
    <row r="51" ht="12.75">
      <c r="B51" s="70" t="s">
        <v>117</v>
      </c>
    </row>
    <row r="52" ht="12.75">
      <c r="B52" s="70" t="s">
        <v>118</v>
      </c>
    </row>
    <row r="53" ht="12.75">
      <c r="B53" s="70" t="s">
        <v>119</v>
      </c>
    </row>
  </sheetData>
  <conditionalFormatting sqref="H48">
    <cfRule type="expression" priority="1" dxfId="0" stopIfTrue="1">
      <formula>$H$45-$H$5-$H$14-$H$23-$H$32&lt;&gt;0</formula>
    </cfRule>
  </conditionalFormatting>
  <printOptions/>
  <pageMargins left="0.24" right="0.31" top="1" bottom="0.51" header="0.4921259845" footer="0.4921259845"/>
  <pageSetup fitToHeight="1" fitToWidth="1" horizontalDpi="600" verticalDpi="600" orientation="portrait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A2">
      <pane xSplit="2835" ySplit="495" topLeftCell="S13" activePane="bottomRight" state="split"/>
      <selection pane="topLeft" activeCell="Z28" sqref="Z28"/>
      <selection pane="topRight" activeCell="K2" sqref="K1:K16384"/>
      <selection pane="bottomLeft" activeCell="A1" sqref="A1"/>
      <selection pane="bottomRight" activeCell="AB39" sqref="AB39"/>
    </sheetView>
  </sheetViews>
  <sheetFormatPr defaultColWidth="11.421875" defaultRowHeight="10.5"/>
  <cols>
    <col min="1" max="7" width="11.421875" style="124" customWidth="1"/>
    <col min="8" max="22" width="11.421875" style="123" customWidth="1"/>
    <col min="23" max="16384" width="11.421875" style="124" customWidth="1"/>
  </cols>
  <sheetData>
    <row r="1" spans="1:7" ht="12.75">
      <c r="A1" s="46"/>
      <c r="B1" s="46"/>
      <c r="C1" s="47"/>
      <c r="D1" s="47"/>
      <c r="E1" s="47"/>
      <c r="F1" s="46"/>
      <c r="G1" s="46"/>
    </row>
    <row r="2" spans="1:24" s="125" customFormat="1" ht="12.75">
      <c r="A2" s="122" t="s">
        <v>0</v>
      </c>
      <c r="B2" s="122" t="s">
        <v>1</v>
      </c>
      <c r="C2" s="122">
        <v>2001</v>
      </c>
      <c r="D2" s="122">
        <v>2002</v>
      </c>
      <c r="E2" s="122">
        <v>2003</v>
      </c>
      <c r="F2" s="122">
        <v>2004</v>
      </c>
      <c r="G2" s="122">
        <v>2005</v>
      </c>
      <c r="H2" s="122">
        <v>2006</v>
      </c>
      <c r="I2" s="122">
        <v>2007</v>
      </c>
      <c r="J2" s="122">
        <v>2008</v>
      </c>
      <c r="K2" s="122">
        <v>2009</v>
      </c>
      <c r="L2" s="122">
        <v>2010</v>
      </c>
      <c r="M2" s="122">
        <v>2011</v>
      </c>
      <c r="N2" s="122">
        <v>2012</v>
      </c>
      <c r="O2" s="122">
        <v>2013</v>
      </c>
      <c r="P2" s="122">
        <v>2014</v>
      </c>
      <c r="Q2" s="122">
        <v>2015</v>
      </c>
      <c r="R2" s="122">
        <v>2016</v>
      </c>
      <c r="S2" s="122">
        <v>2017</v>
      </c>
      <c r="T2" s="122">
        <v>2018</v>
      </c>
      <c r="U2" s="122">
        <v>2019</v>
      </c>
      <c r="V2" s="122">
        <v>2020</v>
      </c>
      <c r="W2" s="122">
        <v>2021</v>
      </c>
      <c r="X2" s="122">
        <v>2022</v>
      </c>
    </row>
    <row r="3" spans="1:24" ht="12.75">
      <c r="A3" s="40" t="s">
        <v>44</v>
      </c>
      <c r="B3" s="127" t="s">
        <v>89</v>
      </c>
      <c r="C3" s="1">
        <v>44000</v>
      </c>
      <c r="D3" s="1">
        <v>88000</v>
      </c>
      <c r="E3" s="1">
        <v>88000</v>
      </c>
      <c r="F3" s="1">
        <v>88000</v>
      </c>
      <c r="G3" s="1">
        <v>86099</v>
      </c>
      <c r="H3" s="123">
        <v>86098.65470852019</v>
      </c>
      <c r="I3" s="123">
        <v>86212</v>
      </c>
      <c r="J3" s="123">
        <v>86212</v>
      </c>
      <c r="K3" s="123">
        <v>85887</v>
      </c>
      <c r="L3" s="123">
        <v>85887</v>
      </c>
      <c r="M3" s="123">
        <v>85887</v>
      </c>
      <c r="N3" s="123">
        <v>85887</v>
      </c>
      <c r="O3" s="123">
        <v>85887</v>
      </c>
      <c r="P3" s="123">
        <v>85887</v>
      </c>
      <c r="Q3" s="123">
        <v>85887</v>
      </c>
      <c r="R3" s="123">
        <v>85887</v>
      </c>
      <c r="S3" s="123">
        <v>85887</v>
      </c>
      <c r="T3" s="123">
        <v>85887</v>
      </c>
      <c r="U3" s="123">
        <v>85887</v>
      </c>
      <c r="V3" s="123">
        <v>85887</v>
      </c>
      <c r="W3" s="123">
        <v>85887</v>
      </c>
      <c r="X3" s="123">
        <v>85887</v>
      </c>
    </row>
    <row r="4" spans="1:24" ht="12.75">
      <c r="A4" s="40" t="s">
        <v>11</v>
      </c>
      <c r="B4" s="127" t="s">
        <v>12</v>
      </c>
      <c r="C4" s="1">
        <v>350000</v>
      </c>
      <c r="D4" s="1">
        <v>330000</v>
      </c>
      <c r="E4" s="1">
        <v>330000</v>
      </c>
      <c r="F4" s="1">
        <v>350000</v>
      </c>
      <c r="G4" s="1">
        <v>345000</v>
      </c>
      <c r="H4" s="123">
        <v>345000</v>
      </c>
      <c r="I4" s="123">
        <v>345000</v>
      </c>
      <c r="J4" s="123">
        <v>330000</v>
      </c>
      <c r="K4" s="123">
        <v>330000</v>
      </c>
      <c r="L4" s="123">
        <v>276858</v>
      </c>
      <c r="M4" s="123">
        <v>276858</v>
      </c>
      <c r="N4" s="123">
        <v>276858</v>
      </c>
      <c r="O4" s="123">
        <v>276858</v>
      </c>
      <c r="P4" s="123">
        <v>276858</v>
      </c>
      <c r="Q4" s="123">
        <v>276858</v>
      </c>
      <c r="R4" s="123">
        <v>276858</v>
      </c>
      <c r="S4" s="123">
        <v>276858</v>
      </c>
      <c r="T4" s="123">
        <v>276858</v>
      </c>
      <c r="U4" s="123">
        <v>276858</v>
      </c>
      <c r="V4" s="123">
        <v>276858</v>
      </c>
      <c r="W4" s="123">
        <v>276858</v>
      </c>
      <c r="X4" s="123">
        <v>276858</v>
      </c>
    </row>
    <row r="5" spans="1:24" ht="12.75">
      <c r="A5" s="40" t="s">
        <v>19</v>
      </c>
      <c r="B5" s="40" t="s">
        <v>20</v>
      </c>
      <c r="C5" s="1">
        <v>51500</v>
      </c>
      <c r="D5" s="1">
        <v>51200</v>
      </c>
      <c r="E5" s="1">
        <v>51000</v>
      </c>
      <c r="F5" s="1">
        <v>51000</v>
      </c>
      <c r="G5" s="1">
        <v>50000</v>
      </c>
      <c r="H5" s="123">
        <v>50000</v>
      </c>
      <c r="I5" s="123">
        <v>50000</v>
      </c>
      <c r="J5" s="123">
        <v>50000</v>
      </c>
      <c r="K5" s="123">
        <v>50000</v>
      </c>
      <c r="L5" s="123">
        <v>50000</v>
      </c>
      <c r="M5" s="123">
        <v>50000</v>
      </c>
      <c r="N5" s="123">
        <v>50000</v>
      </c>
      <c r="O5" s="123">
        <v>50000</v>
      </c>
      <c r="P5" s="123">
        <v>50000</v>
      </c>
      <c r="Q5" s="123">
        <v>50000</v>
      </c>
      <c r="R5" s="123">
        <v>50000</v>
      </c>
      <c r="S5" s="123">
        <v>50000</v>
      </c>
      <c r="T5" s="123">
        <v>50000</v>
      </c>
      <c r="U5" s="123">
        <v>50000</v>
      </c>
      <c r="V5" s="123">
        <v>50000</v>
      </c>
      <c r="W5" s="123">
        <v>50000</v>
      </c>
      <c r="X5" s="123">
        <v>50000</v>
      </c>
    </row>
    <row r="6" spans="1:24" ht="12.75">
      <c r="A6" s="40" t="s">
        <v>19</v>
      </c>
      <c r="B6" s="40" t="s">
        <v>21</v>
      </c>
      <c r="C6" s="1">
        <v>65000</v>
      </c>
      <c r="D6" s="1">
        <v>65000</v>
      </c>
      <c r="E6" s="1">
        <v>64000</v>
      </c>
      <c r="F6" s="1">
        <v>64000</v>
      </c>
      <c r="G6" s="1">
        <v>68000</v>
      </c>
      <c r="H6" s="1">
        <v>68000</v>
      </c>
      <c r="I6" s="1">
        <v>67705</v>
      </c>
      <c r="J6" s="1">
        <v>67705</v>
      </c>
      <c r="K6" s="1">
        <v>67705</v>
      </c>
      <c r="L6" s="1">
        <v>67705</v>
      </c>
      <c r="M6" s="1">
        <v>67705</v>
      </c>
      <c r="N6" s="1">
        <v>67705</v>
      </c>
      <c r="O6" s="1">
        <v>67705</v>
      </c>
      <c r="P6" s="1">
        <v>67705</v>
      </c>
      <c r="Q6" s="1">
        <v>67705</v>
      </c>
      <c r="R6" s="1">
        <v>67705</v>
      </c>
      <c r="S6" s="1">
        <v>67705</v>
      </c>
      <c r="T6" s="1">
        <v>67705</v>
      </c>
      <c r="U6" s="1">
        <v>67705</v>
      </c>
      <c r="V6" s="1">
        <v>67705</v>
      </c>
      <c r="W6" s="1">
        <v>67705</v>
      </c>
      <c r="X6" s="1">
        <v>67705</v>
      </c>
    </row>
    <row r="7" spans="1:24" ht="12.75">
      <c r="A7" s="40" t="s">
        <v>31</v>
      </c>
      <c r="B7" s="40" t="s">
        <v>32</v>
      </c>
      <c r="C7" s="1">
        <v>44400</v>
      </c>
      <c r="D7" s="1">
        <v>45000</v>
      </c>
      <c r="E7" s="1">
        <v>44000</v>
      </c>
      <c r="F7" s="1">
        <v>43000</v>
      </c>
      <c r="G7" s="1">
        <v>47363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123">
        <v>0</v>
      </c>
      <c r="X7" s="123">
        <v>0</v>
      </c>
    </row>
    <row r="8" spans="1:24" ht="12.75">
      <c r="A8" s="40" t="s">
        <v>31</v>
      </c>
      <c r="B8" s="127" t="s">
        <v>153</v>
      </c>
      <c r="C8" s="1"/>
      <c r="D8" s="1"/>
      <c r="E8" s="1"/>
      <c r="F8" s="1"/>
      <c r="G8" s="1">
        <v>0</v>
      </c>
      <c r="H8" s="123">
        <v>160000</v>
      </c>
      <c r="I8" s="123">
        <v>160000</v>
      </c>
      <c r="J8" s="123">
        <v>170000</v>
      </c>
      <c r="K8" s="123">
        <v>170000</v>
      </c>
      <c r="L8" s="123">
        <v>170000</v>
      </c>
      <c r="M8" s="123">
        <v>170000</v>
      </c>
      <c r="N8" s="123">
        <v>170000</v>
      </c>
      <c r="O8" s="123">
        <v>170000</v>
      </c>
      <c r="P8" s="123">
        <v>170000</v>
      </c>
      <c r="Q8" s="123">
        <v>170000</v>
      </c>
      <c r="R8" s="123">
        <v>170000</v>
      </c>
      <c r="S8" s="123">
        <v>170000</v>
      </c>
      <c r="T8" s="123">
        <v>170000</v>
      </c>
      <c r="U8" s="123">
        <v>170000</v>
      </c>
      <c r="V8" s="123">
        <v>170000</v>
      </c>
      <c r="W8" s="123">
        <v>170000</v>
      </c>
      <c r="X8" s="123">
        <v>170000</v>
      </c>
    </row>
    <row r="9" spans="1:24" ht="12.75">
      <c r="A9" s="40" t="s">
        <v>33</v>
      </c>
      <c r="B9" s="127" t="s">
        <v>34</v>
      </c>
      <c r="C9" s="1">
        <v>35000</v>
      </c>
      <c r="D9" s="1">
        <v>35000</v>
      </c>
      <c r="E9" s="1">
        <v>35000</v>
      </c>
      <c r="F9" s="1">
        <v>35000</v>
      </c>
      <c r="G9" s="1">
        <v>40153</v>
      </c>
      <c r="H9" s="1">
        <v>40153</v>
      </c>
      <c r="I9" s="1">
        <v>39708</v>
      </c>
      <c r="J9" s="1">
        <v>39708</v>
      </c>
      <c r="K9" s="1">
        <v>38945</v>
      </c>
      <c r="L9" s="1">
        <v>38945</v>
      </c>
      <c r="M9" s="1">
        <v>38945</v>
      </c>
      <c r="N9" s="1">
        <v>38945</v>
      </c>
      <c r="O9" s="1">
        <v>38945</v>
      </c>
      <c r="P9" s="1">
        <v>38945</v>
      </c>
      <c r="Q9" s="1">
        <v>38945</v>
      </c>
      <c r="R9" s="1">
        <v>38945</v>
      </c>
      <c r="S9" s="1">
        <v>38945</v>
      </c>
      <c r="T9" s="1">
        <v>38945</v>
      </c>
      <c r="U9" s="1">
        <v>38945</v>
      </c>
      <c r="V9" s="1">
        <v>38945</v>
      </c>
      <c r="W9" s="1">
        <v>38945</v>
      </c>
      <c r="X9" s="1">
        <v>38945</v>
      </c>
    </row>
    <row r="10" spans="1:24" ht="12.75">
      <c r="A10" s="40" t="s">
        <v>33</v>
      </c>
      <c r="B10" s="127" t="s">
        <v>35</v>
      </c>
      <c r="C10" s="1">
        <v>52600</v>
      </c>
      <c r="D10" s="1">
        <v>51500</v>
      </c>
      <c r="E10" s="1">
        <v>55000</v>
      </c>
      <c r="F10" s="1">
        <v>55000</v>
      </c>
      <c r="G10" s="1">
        <v>58594</v>
      </c>
      <c r="H10" s="123">
        <v>58303.88692579506</v>
      </c>
      <c r="I10" s="123">
        <v>60000</v>
      </c>
      <c r="J10" s="123">
        <v>60000</v>
      </c>
      <c r="K10" s="123">
        <v>60000</v>
      </c>
      <c r="L10" s="123">
        <v>60000</v>
      </c>
      <c r="M10" s="123">
        <v>60000</v>
      </c>
      <c r="N10" s="123">
        <v>60000</v>
      </c>
      <c r="O10" s="123">
        <v>60000</v>
      </c>
      <c r="P10" s="123">
        <v>60000</v>
      </c>
      <c r="Q10" s="123">
        <v>60000</v>
      </c>
      <c r="R10" s="123">
        <v>60000</v>
      </c>
      <c r="S10" s="123">
        <v>60000</v>
      </c>
      <c r="T10" s="123">
        <v>60000</v>
      </c>
      <c r="U10" s="123">
        <v>60000</v>
      </c>
      <c r="V10" s="123">
        <v>60000</v>
      </c>
      <c r="W10" s="123">
        <v>60000</v>
      </c>
      <c r="X10" s="123">
        <v>60000</v>
      </c>
    </row>
    <row r="11" spans="1:19" ht="12.75">
      <c r="A11" s="40" t="s">
        <v>33</v>
      </c>
      <c r="B11" s="40" t="s">
        <v>36</v>
      </c>
      <c r="C11" s="1">
        <v>6900</v>
      </c>
      <c r="D11" s="1">
        <v>3500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1:24" ht="12.75">
      <c r="A12" s="40" t="s">
        <v>33</v>
      </c>
      <c r="B12" s="127" t="s">
        <v>37</v>
      </c>
      <c r="C12" s="1">
        <v>116000</v>
      </c>
      <c r="D12" s="1">
        <v>116000</v>
      </c>
      <c r="E12" s="1">
        <v>140000</v>
      </c>
      <c r="F12" s="1">
        <v>160000</v>
      </c>
      <c r="G12" s="1">
        <v>160000</v>
      </c>
      <c r="H12" s="123">
        <v>160000</v>
      </c>
      <c r="I12" s="123">
        <v>170227</v>
      </c>
      <c r="J12" s="123">
        <v>163805</v>
      </c>
      <c r="K12" s="123">
        <v>138422</v>
      </c>
      <c r="L12" s="123">
        <v>164056</v>
      </c>
      <c r="M12" s="123">
        <v>163898</v>
      </c>
      <c r="N12" s="123">
        <v>164056</v>
      </c>
      <c r="O12" s="123">
        <v>163898</v>
      </c>
      <c r="P12" s="123">
        <v>164056</v>
      </c>
      <c r="Q12" s="123">
        <v>163898</v>
      </c>
      <c r="R12" s="123">
        <v>164056</v>
      </c>
      <c r="S12" s="123">
        <v>163898</v>
      </c>
      <c r="T12" s="123">
        <v>164056</v>
      </c>
      <c r="U12" s="123">
        <v>163898</v>
      </c>
      <c r="V12" s="123">
        <v>164056</v>
      </c>
      <c r="W12" s="123">
        <v>163898</v>
      </c>
      <c r="X12" s="123">
        <v>164056</v>
      </c>
    </row>
    <row r="13" spans="1:24" ht="12.75">
      <c r="A13" s="53" t="s">
        <v>80</v>
      </c>
      <c r="B13" s="53"/>
      <c r="C13" s="54">
        <f aca="true" t="shared" si="0" ref="C13:V13">SUM(C3:C12)</f>
        <v>765400</v>
      </c>
      <c r="D13" s="54">
        <f t="shared" si="0"/>
        <v>785200</v>
      </c>
      <c r="E13" s="54">
        <f t="shared" si="0"/>
        <v>807000</v>
      </c>
      <c r="F13" s="54">
        <f t="shared" si="0"/>
        <v>846000</v>
      </c>
      <c r="G13" s="54">
        <f t="shared" si="0"/>
        <v>855209</v>
      </c>
      <c r="H13" s="54">
        <f t="shared" si="0"/>
        <v>967555.5416343152</v>
      </c>
      <c r="I13" s="54">
        <f t="shared" si="0"/>
        <v>978852</v>
      </c>
      <c r="J13" s="54">
        <f t="shared" si="0"/>
        <v>967430</v>
      </c>
      <c r="K13" s="54">
        <f t="shared" si="0"/>
        <v>940959</v>
      </c>
      <c r="L13" s="54">
        <f t="shared" si="0"/>
        <v>913451</v>
      </c>
      <c r="M13" s="54">
        <f t="shared" si="0"/>
        <v>913293</v>
      </c>
      <c r="N13" s="54">
        <f t="shared" si="0"/>
        <v>913451</v>
      </c>
      <c r="O13" s="54">
        <f t="shared" si="0"/>
        <v>913293</v>
      </c>
      <c r="P13" s="54">
        <f t="shared" si="0"/>
        <v>913451</v>
      </c>
      <c r="Q13" s="54">
        <f t="shared" si="0"/>
        <v>913293</v>
      </c>
      <c r="R13" s="54">
        <f t="shared" si="0"/>
        <v>913451</v>
      </c>
      <c r="S13" s="54">
        <f t="shared" si="0"/>
        <v>913293</v>
      </c>
      <c r="T13" s="54">
        <f t="shared" si="0"/>
        <v>913451</v>
      </c>
      <c r="U13" s="54">
        <f t="shared" si="0"/>
        <v>913293</v>
      </c>
      <c r="V13" s="54">
        <f t="shared" si="0"/>
        <v>913451</v>
      </c>
      <c r="W13" s="54">
        <f>SUM(W3:W12)</f>
        <v>913293</v>
      </c>
      <c r="X13" s="54">
        <f>SUM(X3:X12)</f>
        <v>913451</v>
      </c>
    </row>
    <row r="14" spans="1:24" ht="12.75">
      <c r="A14" s="40" t="s">
        <v>2</v>
      </c>
      <c r="B14" s="127" t="s">
        <v>3</v>
      </c>
      <c r="C14" s="1">
        <v>120000</v>
      </c>
      <c r="D14" s="1">
        <v>120000</v>
      </c>
      <c r="E14" s="1">
        <v>115000</v>
      </c>
      <c r="F14" s="1">
        <v>115000</v>
      </c>
      <c r="G14" s="1">
        <v>112382</v>
      </c>
      <c r="H14" s="123">
        <v>112382.21169606195</v>
      </c>
      <c r="I14" s="123">
        <v>112892</v>
      </c>
      <c r="J14" s="123">
        <v>112892</v>
      </c>
      <c r="K14" s="123">
        <v>111429</v>
      </c>
      <c r="L14" s="123">
        <v>111429</v>
      </c>
      <c r="M14" s="123">
        <v>111429</v>
      </c>
      <c r="N14" s="123">
        <v>111429</v>
      </c>
      <c r="O14" s="123">
        <v>111429</v>
      </c>
      <c r="P14" s="123">
        <v>111429</v>
      </c>
      <c r="Q14" s="123">
        <v>111429</v>
      </c>
      <c r="R14" s="123">
        <v>111429</v>
      </c>
      <c r="S14" s="123">
        <v>111429</v>
      </c>
      <c r="T14" s="123">
        <v>111429</v>
      </c>
      <c r="U14" s="123">
        <v>111429</v>
      </c>
      <c r="V14" s="123">
        <v>111429</v>
      </c>
      <c r="W14" s="123">
        <v>111429</v>
      </c>
      <c r="X14" s="123">
        <v>111429</v>
      </c>
    </row>
    <row r="15" spans="1:24" ht="12.75">
      <c r="A15" s="40" t="s">
        <v>2</v>
      </c>
      <c r="B15" s="127" t="s">
        <v>4</v>
      </c>
      <c r="C15" s="1">
        <v>68000</v>
      </c>
      <c r="D15" s="1">
        <v>68000</v>
      </c>
      <c r="E15" s="1">
        <v>65000</v>
      </c>
      <c r="F15" s="1">
        <v>65000</v>
      </c>
      <c r="G15" s="1">
        <v>68803</v>
      </c>
      <c r="H15" s="123">
        <v>68803.32522763866</v>
      </c>
      <c r="I15" s="123">
        <v>64532</v>
      </c>
      <c r="J15" s="123">
        <v>64532</v>
      </c>
      <c r="K15" s="123">
        <v>64214</v>
      </c>
      <c r="L15" s="123">
        <v>64214</v>
      </c>
      <c r="M15" s="123">
        <v>64214</v>
      </c>
      <c r="N15" s="123">
        <v>64214</v>
      </c>
      <c r="O15" s="123">
        <v>64214</v>
      </c>
      <c r="P15" s="123">
        <v>64214</v>
      </c>
      <c r="Q15" s="123">
        <v>64214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</row>
    <row r="16" spans="1:24" ht="12.75">
      <c r="A16" s="40" t="s">
        <v>2</v>
      </c>
      <c r="B16" s="127" t="s">
        <v>5</v>
      </c>
      <c r="C16" s="1">
        <v>111000</v>
      </c>
      <c r="D16" s="1">
        <v>111000</v>
      </c>
      <c r="E16" s="1">
        <v>118000</v>
      </c>
      <c r="F16" s="1">
        <v>118000</v>
      </c>
      <c r="G16" s="1">
        <v>115711</v>
      </c>
      <c r="H16" s="123">
        <v>115710.72319201996</v>
      </c>
      <c r="I16" s="123">
        <v>116374</v>
      </c>
      <c r="J16" s="123">
        <v>116374</v>
      </c>
      <c r="K16" s="123">
        <v>116609</v>
      </c>
      <c r="L16" s="123">
        <v>116609</v>
      </c>
      <c r="M16" s="123">
        <v>116609</v>
      </c>
      <c r="N16" s="123">
        <v>116609</v>
      </c>
      <c r="O16" s="123">
        <v>116609</v>
      </c>
      <c r="P16" s="123">
        <v>116609</v>
      </c>
      <c r="Q16" s="123">
        <v>116609</v>
      </c>
      <c r="R16" s="123">
        <v>116609</v>
      </c>
      <c r="S16" s="123">
        <v>116609</v>
      </c>
      <c r="T16" s="123">
        <v>116609</v>
      </c>
      <c r="U16" s="123">
        <v>116609</v>
      </c>
      <c r="V16" s="123">
        <v>116609</v>
      </c>
      <c r="W16" s="123">
        <v>116609</v>
      </c>
      <c r="X16" s="123">
        <v>116609</v>
      </c>
    </row>
    <row r="17" spans="1:24" ht="12.75">
      <c r="A17" s="40" t="s">
        <v>6</v>
      </c>
      <c r="B17" s="127" t="s">
        <v>7</v>
      </c>
      <c r="C17" s="1">
        <v>115000</v>
      </c>
      <c r="D17" s="1">
        <v>115000</v>
      </c>
      <c r="E17" s="1">
        <v>109000</v>
      </c>
      <c r="F17" s="1">
        <v>109000</v>
      </c>
      <c r="G17" s="1">
        <v>111092</v>
      </c>
      <c r="H17" s="123">
        <v>111092.41870680844</v>
      </c>
      <c r="I17" s="123">
        <v>114452</v>
      </c>
      <c r="J17" s="123">
        <v>114452</v>
      </c>
      <c r="K17" s="123">
        <v>114683</v>
      </c>
      <c r="L17" s="123">
        <v>114683</v>
      </c>
      <c r="M17" s="123">
        <v>114683</v>
      </c>
      <c r="N17" s="123">
        <v>114683</v>
      </c>
      <c r="O17" s="123">
        <v>114683</v>
      </c>
      <c r="P17" s="123">
        <v>114683</v>
      </c>
      <c r="Q17" s="123">
        <v>114683</v>
      </c>
      <c r="R17" s="123">
        <v>114683</v>
      </c>
      <c r="S17" s="123">
        <v>114683</v>
      </c>
      <c r="T17" s="123">
        <v>114683</v>
      </c>
      <c r="U17" s="123">
        <v>114683</v>
      </c>
      <c r="V17" s="123">
        <v>114683</v>
      </c>
      <c r="W17" s="123">
        <v>114683</v>
      </c>
      <c r="X17" s="123">
        <v>114683</v>
      </c>
    </row>
    <row r="18" spans="1:24" ht="12.75">
      <c r="A18" s="40" t="s">
        <v>6</v>
      </c>
      <c r="B18" s="127" t="s">
        <v>8</v>
      </c>
      <c r="C18" s="1">
        <v>39500</v>
      </c>
      <c r="D18" s="1">
        <v>40000</v>
      </c>
      <c r="E18" s="1">
        <v>40000</v>
      </c>
      <c r="F18" s="1">
        <v>40000</v>
      </c>
      <c r="G18" s="1">
        <v>41025</v>
      </c>
      <c r="H18" s="1">
        <v>41025</v>
      </c>
      <c r="I18" s="1">
        <v>44686</v>
      </c>
      <c r="J18" s="1">
        <v>44686</v>
      </c>
      <c r="K18" s="1">
        <v>47826</v>
      </c>
      <c r="L18" s="1">
        <v>47826</v>
      </c>
      <c r="M18" s="1">
        <v>47826</v>
      </c>
      <c r="N18" s="1">
        <v>47826</v>
      </c>
      <c r="O18" s="1">
        <v>47826</v>
      </c>
      <c r="P18" s="1">
        <v>47826</v>
      </c>
      <c r="Q18" s="1">
        <v>47826</v>
      </c>
      <c r="R18" s="1">
        <v>47826</v>
      </c>
      <c r="S18" s="1">
        <v>47826</v>
      </c>
      <c r="T18" s="1">
        <v>47826</v>
      </c>
      <c r="U18" s="1">
        <v>47826</v>
      </c>
      <c r="V18" s="1">
        <v>47826</v>
      </c>
      <c r="W18" s="1">
        <v>47826</v>
      </c>
      <c r="X18" s="1">
        <v>47826</v>
      </c>
    </row>
    <row r="19" spans="1:24" ht="12.75">
      <c r="A19" s="40" t="s">
        <v>6</v>
      </c>
      <c r="B19" s="127" t="s">
        <v>148</v>
      </c>
      <c r="C19" s="1"/>
      <c r="D19" s="1"/>
      <c r="E19" s="1">
        <v>0</v>
      </c>
      <c r="F19" s="1">
        <v>100000</v>
      </c>
      <c r="G19" s="1">
        <v>108538</v>
      </c>
      <c r="H19" s="1">
        <v>108538</v>
      </c>
      <c r="I19" s="1">
        <v>118447</v>
      </c>
      <c r="J19" s="1">
        <v>118447</v>
      </c>
      <c r="K19" s="1">
        <v>124372</v>
      </c>
      <c r="L19" s="1">
        <v>124372</v>
      </c>
      <c r="M19" s="1">
        <v>124372</v>
      </c>
      <c r="N19" s="1">
        <v>124372</v>
      </c>
      <c r="O19" s="1">
        <v>124372</v>
      </c>
      <c r="P19" s="1">
        <v>124372</v>
      </c>
      <c r="Q19" s="1">
        <v>124372</v>
      </c>
      <c r="R19" s="1">
        <v>124372</v>
      </c>
      <c r="S19" s="1">
        <v>124372</v>
      </c>
      <c r="T19" s="1">
        <v>124372</v>
      </c>
      <c r="U19" s="1">
        <v>124372</v>
      </c>
      <c r="V19" s="1">
        <v>118447</v>
      </c>
      <c r="W19" s="1">
        <v>118447</v>
      </c>
      <c r="X19" s="1">
        <v>118447</v>
      </c>
    </row>
    <row r="20" spans="1:24" ht="12.75">
      <c r="A20" s="40" t="s">
        <v>9</v>
      </c>
      <c r="B20" s="127" t="s">
        <v>10</v>
      </c>
      <c r="C20" s="1">
        <v>200000</v>
      </c>
      <c r="D20" s="1">
        <v>190000</v>
      </c>
      <c r="E20" s="1">
        <v>190000</v>
      </c>
      <c r="F20" s="1">
        <v>190000</v>
      </c>
      <c r="G20" s="1">
        <v>190000</v>
      </c>
      <c r="H20" s="1">
        <v>190000</v>
      </c>
      <c r="I20" s="1">
        <v>205000</v>
      </c>
      <c r="J20" s="1">
        <v>205000</v>
      </c>
      <c r="K20" s="1">
        <v>205000</v>
      </c>
      <c r="L20" s="1">
        <v>205000</v>
      </c>
      <c r="M20" s="1">
        <v>205000</v>
      </c>
      <c r="N20" s="1">
        <v>205000</v>
      </c>
      <c r="O20" s="1">
        <v>205000</v>
      </c>
      <c r="P20" s="1">
        <v>205000</v>
      </c>
      <c r="Q20" s="1">
        <v>205000</v>
      </c>
      <c r="R20" s="1">
        <v>205000</v>
      </c>
      <c r="S20" s="1">
        <v>205000</v>
      </c>
      <c r="T20" s="1">
        <v>205000</v>
      </c>
      <c r="U20" s="1">
        <v>205000</v>
      </c>
      <c r="V20" s="1">
        <v>205000</v>
      </c>
      <c r="W20" s="1">
        <v>205000</v>
      </c>
      <c r="X20" s="1">
        <v>205000</v>
      </c>
    </row>
    <row r="21" spans="1:24" ht="12.75">
      <c r="A21" s="40" t="s">
        <v>17</v>
      </c>
      <c r="B21" s="127" t="s">
        <v>18</v>
      </c>
      <c r="C21" s="1">
        <v>87000</v>
      </c>
      <c r="D21" s="1">
        <v>87000</v>
      </c>
      <c r="E21" s="1">
        <v>84000</v>
      </c>
      <c r="F21" s="1">
        <v>84000</v>
      </c>
      <c r="G21" s="1">
        <v>80637</v>
      </c>
      <c r="H21" s="1">
        <v>80637</v>
      </c>
      <c r="I21" s="1">
        <v>88779</v>
      </c>
      <c r="J21" s="1">
        <v>88779</v>
      </c>
      <c r="K21" s="1">
        <v>85073</v>
      </c>
      <c r="L21" s="1">
        <v>85073</v>
      </c>
      <c r="M21" s="1">
        <v>85073</v>
      </c>
      <c r="N21" s="1">
        <v>85073</v>
      </c>
      <c r="O21" s="1">
        <v>85073</v>
      </c>
      <c r="P21" s="1">
        <v>85073</v>
      </c>
      <c r="Q21" s="1">
        <v>85073</v>
      </c>
      <c r="R21" s="1">
        <v>160000</v>
      </c>
      <c r="S21" s="1">
        <v>160000</v>
      </c>
      <c r="T21" s="1">
        <v>160000</v>
      </c>
      <c r="U21" s="1">
        <v>160000</v>
      </c>
      <c r="V21" s="1">
        <v>160000</v>
      </c>
      <c r="W21" s="1">
        <v>160000</v>
      </c>
      <c r="X21" s="1">
        <v>160000</v>
      </c>
    </row>
    <row r="22" spans="1:24" ht="12.75">
      <c r="A22" s="40" t="s">
        <v>25</v>
      </c>
      <c r="B22" s="127" t="s">
        <v>26</v>
      </c>
      <c r="C22" s="1">
        <v>192000</v>
      </c>
      <c r="D22" s="1">
        <v>210000</v>
      </c>
      <c r="E22" s="1">
        <v>204000</v>
      </c>
      <c r="F22" s="1">
        <v>206000</v>
      </c>
      <c r="G22" s="1">
        <v>207888</v>
      </c>
      <c r="H22" s="1">
        <v>207888</v>
      </c>
      <c r="I22" s="1">
        <v>216072</v>
      </c>
      <c r="J22" s="1">
        <v>215482</v>
      </c>
      <c r="K22" s="1">
        <v>217131</v>
      </c>
      <c r="L22" s="1">
        <v>217131</v>
      </c>
      <c r="M22" s="1">
        <v>217131</v>
      </c>
      <c r="N22" s="1">
        <v>217131</v>
      </c>
      <c r="O22" s="1">
        <v>217131</v>
      </c>
      <c r="P22" s="1">
        <v>217131</v>
      </c>
      <c r="Q22" s="1">
        <v>217131</v>
      </c>
      <c r="R22" s="1">
        <v>217131</v>
      </c>
      <c r="S22" s="1">
        <v>217131</v>
      </c>
      <c r="T22" s="1">
        <v>217131</v>
      </c>
      <c r="U22" s="1">
        <v>217131</v>
      </c>
      <c r="V22" s="1">
        <v>217131</v>
      </c>
      <c r="W22" s="1">
        <v>217131</v>
      </c>
      <c r="X22" s="1">
        <v>217131</v>
      </c>
    </row>
    <row r="23" spans="1:24" ht="12.75">
      <c r="A23" s="53" t="s">
        <v>81</v>
      </c>
      <c r="B23" s="53"/>
      <c r="C23" s="54">
        <f aca="true" t="shared" si="1" ref="C23:V23">SUM(C14:C22)</f>
        <v>932500</v>
      </c>
      <c r="D23" s="54">
        <f t="shared" si="1"/>
        <v>941000</v>
      </c>
      <c r="E23" s="54">
        <f t="shared" si="1"/>
        <v>925000</v>
      </c>
      <c r="F23" s="54">
        <f t="shared" si="1"/>
        <v>1027000</v>
      </c>
      <c r="G23" s="54">
        <f t="shared" si="1"/>
        <v>1036076</v>
      </c>
      <c r="H23" s="54">
        <f t="shared" si="1"/>
        <v>1036076.678822529</v>
      </c>
      <c r="I23" s="54">
        <f t="shared" si="1"/>
        <v>1081234</v>
      </c>
      <c r="J23" s="54">
        <f t="shared" si="1"/>
        <v>1080644</v>
      </c>
      <c r="K23" s="54">
        <f t="shared" si="1"/>
        <v>1086337</v>
      </c>
      <c r="L23" s="54">
        <f t="shared" si="1"/>
        <v>1086337</v>
      </c>
      <c r="M23" s="54">
        <f t="shared" si="1"/>
        <v>1086337</v>
      </c>
      <c r="N23" s="54">
        <f t="shared" si="1"/>
        <v>1086337</v>
      </c>
      <c r="O23" s="54">
        <f t="shared" si="1"/>
        <v>1086337</v>
      </c>
      <c r="P23" s="54">
        <f t="shared" si="1"/>
        <v>1086337</v>
      </c>
      <c r="Q23" s="54">
        <f t="shared" si="1"/>
        <v>1086337</v>
      </c>
      <c r="R23" s="54">
        <f t="shared" si="1"/>
        <v>1097050</v>
      </c>
      <c r="S23" s="54">
        <f t="shared" si="1"/>
        <v>1097050</v>
      </c>
      <c r="T23" s="54">
        <f t="shared" si="1"/>
        <v>1097050</v>
      </c>
      <c r="U23" s="54">
        <f t="shared" si="1"/>
        <v>1097050</v>
      </c>
      <c r="V23" s="54">
        <f t="shared" si="1"/>
        <v>1091125</v>
      </c>
      <c r="W23" s="54">
        <f>SUM(W14:W22)</f>
        <v>1091125</v>
      </c>
      <c r="X23" s="54">
        <f>SUM(X14:X22)</f>
        <v>1091125</v>
      </c>
    </row>
    <row r="24" spans="1:24" ht="12.75">
      <c r="A24" s="40" t="s">
        <v>13</v>
      </c>
      <c r="B24" s="127" t="s">
        <v>14</v>
      </c>
      <c r="C24" s="1">
        <v>110000</v>
      </c>
      <c r="D24" s="1">
        <v>110000</v>
      </c>
      <c r="E24" s="1">
        <v>105000</v>
      </c>
      <c r="F24" s="1">
        <v>105000</v>
      </c>
      <c r="G24" s="1">
        <v>112000</v>
      </c>
      <c r="H24" s="1">
        <v>112000</v>
      </c>
      <c r="I24" s="1">
        <v>126795</v>
      </c>
      <c r="J24" s="1">
        <v>126795</v>
      </c>
      <c r="K24" s="1">
        <v>126687</v>
      </c>
      <c r="L24" s="1">
        <v>126687</v>
      </c>
      <c r="M24" s="1">
        <v>126687</v>
      </c>
      <c r="N24" s="1">
        <v>126687</v>
      </c>
      <c r="O24" s="1">
        <v>126687</v>
      </c>
      <c r="P24" s="1">
        <v>126687</v>
      </c>
      <c r="Q24" s="1">
        <v>126687</v>
      </c>
      <c r="R24" s="1">
        <v>126687</v>
      </c>
      <c r="S24" s="1">
        <v>126687</v>
      </c>
      <c r="T24" s="1">
        <v>126687</v>
      </c>
      <c r="U24" s="1">
        <v>126687</v>
      </c>
      <c r="V24" s="1">
        <v>126687</v>
      </c>
      <c r="W24" s="1">
        <v>126687</v>
      </c>
      <c r="X24" s="1">
        <v>126687</v>
      </c>
    </row>
    <row r="25" spans="1:24" ht="12.75">
      <c r="A25" s="40" t="s">
        <v>15</v>
      </c>
      <c r="B25" s="127" t="s">
        <v>16</v>
      </c>
      <c r="C25" s="1">
        <v>50000</v>
      </c>
      <c r="D25" s="1">
        <v>50000</v>
      </c>
      <c r="E25" s="1">
        <v>50000</v>
      </c>
      <c r="F25" s="1">
        <v>50000</v>
      </c>
      <c r="G25" s="1">
        <v>76000</v>
      </c>
      <c r="H25" s="1">
        <v>76000</v>
      </c>
      <c r="I25" s="1">
        <v>94548</v>
      </c>
      <c r="J25" s="1">
        <v>94548</v>
      </c>
      <c r="K25" s="1">
        <v>95000</v>
      </c>
      <c r="L25" s="1">
        <v>95000</v>
      </c>
      <c r="M25" s="1">
        <v>95000</v>
      </c>
      <c r="N25" s="1">
        <v>95000</v>
      </c>
      <c r="O25" s="1">
        <v>95000</v>
      </c>
      <c r="P25" s="1">
        <v>95000</v>
      </c>
      <c r="Q25" s="1">
        <v>95000</v>
      </c>
      <c r="R25" s="1">
        <v>95000</v>
      </c>
      <c r="S25" s="1">
        <v>95000</v>
      </c>
      <c r="T25" s="1">
        <v>95000</v>
      </c>
      <c r="U25" s="1">
        <v>95000</v>
      </c>
      <c r="V25" s="1">
        <v>95000</v>
      </c>
      <c r="W25" s="1">
        <v>95000</v>
      </c>
      <c r="X25" s="1">
        <v>95000</v>
      </c>
    </row>
    <row r="26" spans="1:24" ht="12.75">
      <c r="A26" s="40" t="s">
        <v>22</v>
      </c>
      <c r="B26" s="127" t="s">
        <v>23</v>
      </c>
      <c r="C26" s="1">
        <v>150000</v>
      </c>
      <c r="D26" s="1">
        <v>150000</v>
      </c>
      <c r="E26" s="1">
        <v>165000</v>
      </c>
      <c r="F26" s="1">
        <v>165000</v>
      </c>
      <c r="G26" s="1">
        <v>181029</v>
      </c>
      <c r="H26" s="1">
        <v>181029</v>
      </c>
      <c r="I26" s="1">
        <v>183590</v>
      </c>
      <c r="J26" s="1">
        <v>183590</v>
      </c>
      <c r="K26" s="1">
        <v>182713</v>
      </c>
      <c r="L26" s="1">
        <v>182713</v>
      </c>
      <c r="M26" s="1">
        <v>182713</v>
      </c>
      <c r="N26" s="1">
        <v>182713</v>
      </c>
      <c r="O26" s="1">
        <v>182713</v>
      </c>
      <c r="P26" s="1">
        <v>182713</v>
      </c>
      <c r="Q26" s="1">
        <v>182713</v>
      </c>
      <c r="R26" s="1">
        <v>182713</v>
      </c>
      <c r="S26" s="1">
        <v>182713</v>
      </c>
      <c r="T26" s="1">
        <v>182713</v>
      </c>
      <c r="U26" s="1">
        <v>182713</v>
      </c>
      <c r="V26" s="1">
        <v>182713</v>
      </c>
      <c r="W26" s="1">
        <v>182713</v>
      </c>
      <c r="X26" s="1">
        <v>183590</v>
      </c>
    </row>
    <row r="27" spans="1:24" ht="12.75">
      <c r="A27" s="40" t="s">
        <v>22</v>
      </c>
      <c r="B27" s="127" t="s">
        <v>24</v>
      </c>
      <c r="C27" s="1">
        <v>74400</v>
      </c>
      <c r="D27" s="1">
        <v>74500</v>
      </c>
      <c r="E27" s="1">
        <v>70000</v>
      </c>
      <c r="F27" s="1">
        <v>70000</v>
      </c>
      <c r="G27" s="1">
        <v>71084</v>
      </c>
      <c r="H27" s="1">
        <v>71084</v>
      </c>
      <c r="I27" s="1">
        <v>71272</v>
      </c>
      <c r="J27" s="1">
        <v>71272</v>
      </c>
      <c r="K27" s="1">
        <v>71375</v>
      </c>
      <c r="L27" s="1">
        <v>71375</v>
      </c>
      <c r="M27" s="1">
        <v>71375</v>
      </c>
      <c r="N27" s="1">
        <v>71375</v>
      </c>
      <c r="O27" s="1">
        <v>71375</v>
      </c>
      <c r="P27" s="1">
        <v>71375</v>
      </c>
      <c r="Q27" s="1">
        <v>71375</v>
      </c>
      <c r="R27" s="1">
        <v>71375</v>
      </c>
      <c r="S27" s="1">
        <v>71375</v>
      </c>
      <c r="T27" s="1">
        <v>71375</v>
      </c>
      <c r="U27" s="1">
        <v>71375</v>
      </c>
      <c r="V27" s="1">
        <v>71375</v>
      </c>
      <c r="W27" s="1">
        <v>71375</v>
      </c>
      <c r="X27" s="1">
        <v>71375</v>
      </c>
    </row>
    <row r="28" spans="1:24" ht="12.75">
      <c r="A28" s="40" t="s">
        <v>22</v>
      </c>
      <c r="B28" s="128" t="s">
        <v>85</v>
      </c>
      <c r="C28" s="1">
        <v>80000</v>
      </c>
      <c r="D28" s="1">
        <v>80000</v>
      </c>
      <c r="E28" s="1">
        <v>80000</v>
      </c>
      <c r="F28" s="1">
        <v>80000</v>
      </c>
      <c r="G28" s="1">
        <v>70278</v>
      </c>
      <c r="H28" s="123">
        <v>70277.77777777778</v>
      </c>
      <c r="I28" s="123">
        <v>72139</v>
      </c>
      <c r="J28" s="123">
        <v>72139</v>
      </c>
      <c r="K28" s="123">
        <v>96528</v>
      </c>
      <c r="L28" s="123">
        <v>110192</v>
      </c>
      <c r="M28" s="123">
        <v>110192</v>
      </c>
      <c r="N28" s="123">
        <v>110192</v>
      </c>
      <c r="O28" s="123">
        <v>110192</v>
      </c>
      <c r="P28" s="123">
        <v>110192</v>
      </c>
      <c r="Q28" s="123">
        <v>110192</v>
      </c>
      <c r="R28" s="123">
        <v>110192</v>
      </c>
      <c r="S28" s="123">
        <v>110192</v>
      </c>
      <c r="T28" s="123">
        <v>110192</v>
      </c>
      <c r="U28" s="123">
        <v>110192</v>
      </c>
      <c r="V28" s="123">
        <v>110192</v>
      </c>
      <c r="W28" s="123">
        <v>110192</v>
      </c>
      <c r="X28" s="123">
        <v>110192</v>
      </c>
    </row>
    <row r="29" spans="1:24" ht="12.75">
      <c r="A29" s="40" t="s">
        <v>27</v>
      </c>
      <c r="B29" s="127" t="s">
        <v>28</v>
      </c>
      <c r="C29" s="1">
        <v>127000</v>
      </c>
      <c r="D29" s="1">
        <v>125000</v>
      </c>
      <c r="E29" s="1">
        <v>131500</v>
      </c>
      <c r="F29" s="1">
        <v>130000</v>
      </c>
      <c r="G29" s="1">
        <v>129084</v>
      </c>
      <c r="H29" s="1">
        <v>129084</v>
      </c>
      <c r="I29" s="1">
        <v>145042</v>
      </c>
      <c r="J29" s="1">
        <v>145042</v>
      </c>
      <c r="K29" s="1">
        <v>145042</v>
      </c>
      <c r="L29" s="1">
        <v>145042</v>
      </c>
      <c r="M29" s="1">
        <v>145042</v>
      </c>
      <c r="N29" s="1">
        <v>145042</v>
      </c>
      <c r="O29" s="1">
        <v>145042</v>
      </c>
      <c r="P29" s="1">
        <v>145042</v>
      </c>
      <c r="Q29" s="1">
        <v>145042</v>
      </c>
      <c r="R29" s="1">
        <v>145042</v>
      </c>
      <c r="S29" s="1">
        <v>145042</v>
      </c>
      <c r="T29" s="1">
        <v>145042</v>
      </c>
      <c r="U29" s="1">
        <v>145042</v>
      </c>
      <c r="V29" s="1">
        <v>145042</v>
      </c>
      <c r="W29" s="1">
        <v>145042</v>
      </c>
      <c r="X29" s="1">
        <v>145042</v>
      </c>
    </row>
    <row r="30" spans="1:24" ht="12.75">
      <c r="A30" s="40" t="s">
        <v>38</v>
      </c>
      <c r="B30" s="127" t="s">
        <v>39</v>
      </c>
      <c r="C30" s="1">
        <v>313700</v>
      </c>
      <c r="D30" s="1">
        <v>324500</v>
      </c>
      <c r="E30" s="1">
        <v>324000</v>
      </c>
      <c r="F30" s="1">
        <v>320000</v>
      </c>
      <c r="G30" s="1">
        <v>332247</v>
      </c>
      <c r="H30" s="1">
        <v>332247</v>
      </c>
      <c r="I30" s="1">
        <v>344587</v>
      </c>
      <c r="J30" s="123">
        <v>344587</v>
      </c>
      <c r="K30" s="123">
        <v>362094</v>
      </c>
      <c r="L30" s="123">
        <v>363659</v>
      </c>
      <c r="M30" s="123">
        <v>240669</v>
      </c>
      <c r="N30" s="123">
        <v>240669</v>
      </c>
      <c r="O30" s="123">
        <v>240669</v>
      </c>
      <c r="P30" s="123">
        <v>240669</v>
      </c>
      <c r="Q30" s="123">
        <v>240669</v>
      </c>
      <c r="R30" s="123">
        <v>240669</v>
      </c>
      <c r="S30" s="123">
        <v>240669</v>
      </c>
      <c r="T30" s="123">
        <v>240669</v>
      </c>
      <c r="U30" s="123">
        <v>240669</v>
      </c>
      <c r="V30" s="123">
        <v>216951</v>
      </c>
      <c r="W30" s="123">
        <v>216951</v>
      </c>
      <c r="X30" s="123">
        <v>216951</v>
      </c>
    </row>
    <row r="31" spans="1:24" ht="12.75">
      <c r="A31" s="40" t="s">
        <v>38</v>
      </c>
      <c r="B31" s="127" t="s">
        <v>40</v>
      </c>
      <c r="C31" s="1">
        <v>160000</v>
      </c>
      <c r="D31" s="1">
        <v>160000</v>
      </c>
      <c r="E31" s="1">
        <v>160000</v>
      </c>
      <c r="F31" s="1">
        <v>160000</v>
      </c>
      <c r="G31" s="1">
        <v>175000</v>
      </c>
      <c r="H31" s="1">
        <v>175000</v>
      </c>
      <c r="I31" s="1">
        <v>201091</v>
      </c>
      <c r="J31" s="1">
        <v>201091</v>
      </c>
      <c r="K31" s="1">
        <v>141883</v>
      </c>
      <c r="L31" s="1">
        <v>99909</v>
      </c>
      <c r="M31" s="1">
        <v>99909</v>
      </c>
      <c r="N31" s="1">
        <v>135131</v>
      </c>
      <c r="O31" s="1">
        <v>155781</v>
      </c>
      <c r="P31" s="1">
        <v>180416</v>
      </c>
      <c r="Q31" s="1">
        <v>180416</v>
      </c>
      <c r="R31" s="1">
        <v>180416</v>
      </c>
      <c r="S31" s="1">
        <v>80507</v>
      </c>
      <c r="T31" s="1">
        <v>121566</v>
      </c>
      <c r="U31" s="1">
        <v>189996</v>
      </c>
      <c r="V31" s="1">
        <v>189996</v>
      </c>
      <c r="W31" s="1">
        <v>189996</v>
      </c>
      <c r="X31" s="1">
        <v>189996</v>
      </c>
    </row>
    <row r="32" spans="1:24" ht="12.75">
      <c r="A32" s="40" t="s">
        <v>38</v>
      </c>
      <c r="B32" s="127" t="s">
        <v>41</v>
      </c>
      <c r="C32" s="1">
        <v>60000</v>
      </c>
      <c r="D32" s="1">
        <v>60000</v>
      </c>
      <c r="E32" s="1">
        <v>60000</v>
      </c>
      <c r="F32" s="1">
        <v>60000</v>
      </c>
      <c r="G32" s="1">
        <v>61283</v>
      </c>
      <c r="H32" s="1">
        <v>61283</v>
      </c>
      <c r="I32" s="1">
        <v>63885</v>
      </c>
      <c r="J32" s="1">
        <v>63885</v>
      </c>
      <c r="K32" s="1">
        <v>64305</v>
      </c>
      <c r="L32" s="1">
        <v>64305</v>
      </c>
      <c r="M32" s="1">
        <v>64305</v>
      </c>
      <c r="N32" s="1">
        <v>64305</v>
      </c>
      <c r="O32" s="1">
        <v>64305</v>
      </c>
      <c r="P32" s="1">
        <v>64305</v>
      </c>
      <c r="Q32" s="1">
        <v>64305</v>
      </c>
      <c r="R32" s="1">
        <v>64305</v>
      </c>
      <c r="S32" s="1">
        <v>64305</v>
      </c>
      <c r="T32" s="1">
        <v>64305</v>
      </c>
      <c r="U32" s="1">
        <v>64305</v>
      </c>
      <c r="V32" s="123">
        <v>0</v>
      </c>
      <c r="W32" s="124">
        <v>0</v>
      </c>
      <c r="X32" s="124">
        <v>0</v>
      </c>
    </row>
    <row r="33" spans="1:24" ht="12.75">
      <c r="A33" s="40" t="s">
        <v>38</v>
      </c>
      <c r="B33" s="127" t="s">
        <v>42</v>
      </c>
      <c r="C33" s="1">
        <v>150000</v>
      </c>
      <c r="D33" s="1">
        <v>160000</v>
      </c>
      <c r="E33" s="1">
        <v>172000</v>
      </c>
      <c r="F33" s="1">
        <v>188000</v>
      </c>
      <c r="G33" s="1">
        <v>196222</v>
      </c>
      <c r="H33" s="1">
        <v>194287</v>
      </c>
      <c r="I33" s="1">
        <v>204625</v>
      </c>
      <c r="J33" s="1">
        <v>204625</v>
      </c>
      <c r="K33" s="1">
        <v>197499</v>
      </c>
      <c r="L33" s="1">
        <v>197499</v>
      </c>
      <c r="M33" s="1">
        <v>197499</v>
      </c>
      <c r="N33" s="1">
        <v>197499</v>
      </c>
      <c r="O33" s="1">
        <v>197499</v>
      </c>
      <c r="P33" s="1">
        <v>197499</v>
      </c>
      <c r="Q33" s="1">
        <v>197499</v>
      </c>
      <c r="R33" s="1">
        <v>197499</v>
      </c>
      <c r="S33" s="1">
        <v>197499</v>
      </c>
      <c r="T33" s="1">
        <v>197499</v>
      </c>
      <c r="U33" s="1">
        <v>197499</v>
      </c>
      <c r="V33" s="1">
        <v>197499</v>
      </c>
      <c r="W33" s="1">
        <v>197499</v>
      </c>
      <c r="X33" s="1">
        <v>197499</v>
      </c>
    </row>
    <row r="34" spans="1:24" ht="12.75">
      <c r="A34" s="40" t="s">
        <v>38</v>
      </c>
      <c r="B34" s="40" t="s">
        <v>43</v>
      </c>
      <c r="C34" s="1">
        <v>82000</v>
      </c>
      <c r="D34" s="1">
        <v>80000</v>
      </c>
      <c r="E34" s="1">
        <v>85000</v>
      </c>
      <c r="F34" s="1">
        <v>85000</v>
      </c>
      <c r="G34" s="1">
        <v>81220</v>
      </c>
      <c r="H34" s="123">
        <v>82672</v>
      </c>
      <c r="I34" s="123">
        <v>83541</v>
      </c>
      <c r="J34" s="123">
        <v>83541</v>
      </c>
      <c r="K34" s="123">
        <v>84619</v>
      </c>
      <c r="L34" s="123">
        <v>84619</v>
      </c>
      <c r="M34" s="123">
        <v>84619</v>
      </c>
      <c r="N34" s="123">
        <v>84619</v>
      </c>
      <c r="O34" s="123">
        <v>84619</v>
      </c>
      <c r="P34" s="123">
        <v>84619</v>
      </c>
      <c r="Q34" s="123">
        <v>84619</v>
      </c>
      <c r="R34" s="123">
        <v>84619</v>
      </c>
      <c r="S34" s="123">
        <v>84619</v>
      </c>
      <c r="T34" s="123">
        <v>84619</v>
      </c>
      <c r="U34" s="123">
        <v>84619</v>
      </c>
      <c r="V34" s="123">
        <v>84619</v>
      </c>
      <c r="W34" s="123">
        <v>84619</v>
      </c>
      <c r="X34" s="123">
        <v>169239</v>
      </c>
    </row>
    <row r="35" spans="1:24" ht="12.75">
      <c r="A35" s="53" t="s">
        <v>82</v>
      </c>
      <c r="B35" s="53"/>
      <c r="C35" s="54">
        <f aca="true" t="shared" si="2" ref="C35:V35">SUM(C24:C34)</f>
        <v>1357100</v>
      </c>
      <c r="D35" s="54">
        <f t="shared" si="2"/>
        <v>1374000</v>
      </c>
      <c r="E35" s="54">
        <f t="shared" si="2"/>
        <v>1402500</v>
      </c>
      <c r="F35" s="54">
        <f t="shared" si="2"/>
        <v>1413000</v>
      </c>
      <c r="G35" s="54">
        <f t="shared" si="2"/>
        <v>1485447</v>
      </c>
      <c r="H35" s="54">
        <f t="shared" si="2"/>
        <v>1484963.7777777778</v>
      </c>
      <c r="I35" s="54">
        <f t="shared" si="2"/>
        <v>1591115</v>
      </c>
      <c r="J35" s="54">
        <f t="shared" si="2"/>
        <v>1591115</v>
      </c>
      <c r="K35" s="54">
        <f t="shared" si="2"/>
        <v>1567745</v>
      </c>
      <c r="L35" s="54">
        <f t="shared" si="2"/>
        <v>1541000</v>
      </c>
      <c r="M35" s="54">
        <f t="shared" si="2"/>
        <v>1418010</v>
      </c>
      <c r="N35" s="54">
        <f t="shared" si="2"/>
        <v>1453232</v>
      </c>
      <c r="O35" s="54">
        <f t="shared" si="2"/>
        <v>1473882</v>
      </c>
      <c r="P35" s="54">
        <f t="shared" si="2"/>
        <v>1498517</v>
      </c>
      <c r="Q35" s="54">
        <f t="shared" si="2"/>
        <v>1498517</v>
      </c>
      <c r="R35" s="54">
        <f t="shared" si="2"/>
        <v>1498517</v>
      </c>
      <c r="S35" s="54">
        <f t="shared" si="2"/>
        <v>1398608</v>
      </c>
      <c r="T35" s="54">
        <f t="shared" si="2"/>
        <v>1439667</v>
      </c>
      <c r="U35" s="54">
        <f t="shared" si="2"/>
        <v>1508097</v>
      </c>
      <c r="V35" s="54">
        <f t="shared" si="2"/>
        <v>1420074</v>
      </c>
      <c r="W35" s="54">
        <f>SUM(W24:W34)</f>
        <v>1420074</v>
      </c>
      <c r="X35" s="54">
        <f>SUM(X24:X34)</f>
        <v>1505571</v>
      </c>
    </row>
    <row r="36" spans="1:24" ht="12.75">
      <c r="A36" s="40" t="s">
        <v>29</v>
      </c>
      <c r="B36" s="40" t="s">
        <v>154</v>
      </c>
      <c r="C36" s="1">
        <v>0</v>
      </c>
      <c r="D36" s="1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140000</v>
      </c>
      <c r="M36" s="123">
        <v>140000</v>
      </c>
      <c r="N36" s="123">
        <v>140000</v>
      </c>
      <c r="O36" s="123">
        <v>140000</v>
      </c>
      <c r="P36" s="123">
        <v>140000</v>
      </c>
      <c r="Q36" s="123">
        <v>140000</v>
      </c>
      <c r="R36" s="123">
        <v>140000</v>
      </c>
      <c r="S36" s="123">
        <v>140000</v>
      </c>
      <c r="T36" s="123">
        <v>140000</v>
      </c>
      <c r="U36" s="123">
        <v>140000</v>
      </c>
      <c r="V36" s="123">
        <v>140000</v>
      </c>
      <c r="W36" s="123">
        <v>140000</v>
      </c>
      <c r="X36" s="123">
        <v>140000</v>
      </c>
    </row>
    <row r="37" spans="1:24" ht="12.75">
      <c r="A37" s="53" t="s">
        <v>83</v>
      </c>
      <c r="B37" s="53"/>
      <c r="C37" s="54">
        <f aca="true" t="shared" si="3" ref="C37:V37">SUM(C36)</f>
        <v>0</v>
      </c>
      <c r="D37" s="54">
        <f t="shared" si="3"/>
        <v>0</v>
      </c>
      <c r="E37" s="54">
        <f t="shared" si="3"/>
        <v>0</v>
      </c>
      <c r="F37" s="54">
        <f t="shared" si="3"/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54">
        <f t="shared" si="3"/>
        <v>140000</v>
      </c>
      <c r="M37" s="54">
        <f t="shared" si="3"/>
        <v>140000</v>
      </c>
      <c r="N37" s="54">
        <f t="shared" si="3"/>
        <v>140000</v>
      </c>
      <c r="O37" s="54">
        <f t="shared" si="3"/>
        <v>140000</v>
      </c>
      <c r="P37" s="54">
        <f t="shared" si="3"/>
        <v>140000</v>
      </c>
      <c r="Q37" s="54">
        <f t="shared" si="3"/>
        <v>140000</v>
      </c>
      <c r="R37" s="54">
        <f t="shared" si="3"/>
        <v>140000</v>
      </c>
      <c r="S37" s="54">
        <f t="shared" si="3"/>
        <v>140000</v>
      </c>
      <c r="T37" s="54">
        <f t="shared" si="3"/>
        <v>140000</v>
      </c>
      <c r="U37" s="54">
        <f t="shared" si="3"/>
        <v>140000</v>
      </c>
      <c r="V37" s="54">
        <f t="shared" si="3"/>
        <v>140000</v>
      </c>
      <c r="W37" s="54">
        <f>SUM(W36)</f>
        <v>140000</v>
      </c>
      <c r="X37" s="54">
        <f>SUM(X36)</f>
        <v>140000</v>
      </c>
    </row>
    <row r="38" spans="1:7" ht="12.75">
      <c r="A38" s="40"/>
      <c r="B38" s="40"/>
      <c r="C38" s="3"/>
      <c r="D38" s="3"/>
      <c r="E38" s="3"/>
      <c r="F38" s="3"/>
      <c r="G38" s="3"/>
    </row>
    <row r="39" spans="1:24" ht="12.75">
      <c r="A39" s="50" t="s">
        <v>84</v>
      </c>
      <c r="B39" s="50"/>
      <c r="C39" s="47">
        <f aca="true" t="shared" si="4" ref="C39:X39">C37+C35+C13+C23</f>
        <v>3055000</v>
      </c>
      <c r="D39" s="47">
        <f t="shared" si="4"/>
        <v>3100200</v>
      </c>
      <c r="E39" s="47">
        <f t="shared" si="4"/>
        <v>3134500</v>
      </c>
      <c r="F39" s="47">
        <f t="shared" si="4"/>
        <v>3286000</v>
      </c>
      <c r="G39" s="47">
        <f t="shared" si="4"/>
        <v>3376732</v>
      </c>
      <c r="H39" s="47">
        <f t="shared" si="4"/>
        <v>3488595.9982346217</v>
      </c>
      <c r="I39" s="47">
        <f t="shared" si="4"/>
        <v>3651201</v>
      </c>
      <c r="J39" s="47">
        <f t="shared" si="4"/>
        <v>3639189</v>
      </c>
      <c r="K39" s="47">
        <f t="shared" si="4"/>
        <v>3595041</v>
      </c>
      <c r="L39" s="47">
        <f t="shared" si="4"/>
        <v>3680788</v>
      </c>
      <c r="M39" s="47">
        <f t="shared" si="4"/>
        <v>3557640</v>
      </c>
      <c r="N39" s="47">
        <f t="shared" si="4"/>
        <v>3593020</v>
      </c>
      <c r="O39" s="47">
        <f t="shared" si="4"/>
        <v>3613512</v>
      </c>
      <c r="P39" s="47">
        <f t="shared" si="4"/>
        <v>3638305</v>
      </c>
      <c r="Q39" s="47">
        <f t="shared" si="4"/>
        <v>3638147</v>
      </c>
      <c r="R39" s="47">
        <f t="shared" si="4"/>
        <v>3649018</v>
      </c>
      <c r="S39" s="47">
        <f t="shared" si="4"/>
        <v>3548951</v>
      </c>
      <c r="T39" s="47">
        <f t="shared" si="4"/>
        <v>3590168</v>
      </c>
      <c r="U39" s="47">
        <f t="shared" si="4"/>
        <v>3658440</v>
      </c>
      <c r="V39" s="47">
        <f t="shared" si="4"/>
        <v>3564650</v>
      </c>
      <c r="W39" s="47">
        <f t="shared" si="4"/>
        <v>3564492</v>
      </c>
      <c r="X39" s="47">
        <f t="shared" si="4"/>
        <v>3650147</v>
      </c>
    </row>
    <row r="40" spans="1:22" ht="12.75">
      <c r="A40" s="124" t="s">
        <v>155</v>
      </c>
      <c r="D40" s="126">
        <f aca="true" t="shared" si="5" ref="D40:V40">D39-C39</f>
        <v>45200</v>
      </c>
      <c r="E40" s="126">
        <f t="shared" si="5"/>
        <v>34300</v>
      </c>
      <c r="F40" s="126">
        <f t="shared" si="5"/>
        <v>151500</v>
      </c>
      <c r="G40" s="126">
        <f t="shared" si="5"/>
        <v>90732</v>
      </c>
      <c r="H40" s="126">
        <f t="shared" si="5"/>
        <v>111863.99823462171</v>
      </c>
      <c r="I40" s="126">
        <f t="shared" si="5"/>
        <v>162605.00176537829</v>
      </c>
      <c r="J40" s="126">
        <f t="shared" si="5"/>
        <v>-12012</v>
      </c>
      <c r="K40" s="126">
        <f t="shared" si="5"/>
        <v>-44148</v>
      </c>
      <c r="L40" s="126">
        <f t="shared" si="5"/>
        <v>85747</v>
      </c>
      <c r="M40" s="126">
        <f t="shared" si="5"/>
        <v>-123148</v>
      </c>
      <c r="N40" s="126">
        <f t="shared" si="5"/>
        <v>35380</v>
      </c>
      <c r="O40" s="126">
        <f t="shared" si="5"/>
        <v>20492</v>
      </c>
      <c r="P40" s="126">
        <f t="shared" si="5"/>
        <v>24793</v>
      </c>
      <c r="Q40" s="126">
        <f t="shared" si="5"/>
        <v>-158</v>
      </c>
      <c r="R40" s="126">
        <f t="shared" si="5"/>
        <v>10871</v>
      </c>
      <c r="S40" s="126">
        <f t="shared" si="5"/>
        <v>-100067</v>
      </c>
      <c r="T40" s="126">
        <f t="shared" si="5"/>
        <v>41217</v>
      </c>
      <c r="U40" s="126">
        <f t="shared" si="5"/>
        <v>68272</v>
      </c>
      <c r="V40" s="126">
        <f t="shared" si="5"/>
        <v>-93790</v>
      </c>
    </row>
    <row r="49" ht="9.75" customHeight="1"/>
  </sheetData>
  <printOptions/>
  <pageMargins left="0.75" right="0.75" top="1" bottom="1" header="0.4921259845" footer="0.4921259845"/>
  <pageSetup fitToHeight="1" fitToWidth="1" horizontalDpi="600" verticalDpi="600" orientation="landscape" paperSize="8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Kettler Rolf</dc:creator>
  <cp:keywords/>
  <dc:description/>
  <cp:lastModifiedBy>Röthlisberger Regine</cp:lastModifiedBy>
  <cp:lastPrinted>2009-05-27T08:44:55Z</cp:lastPrinted>
  <dcterms:created xsi:type="dcterms:W3CDTF">2001-12-19T10:35:59Z</dcterms:created>
  <dcterms:modified xsi:type="dcterms:W3CDTF">2010-04-28T09:58:24Z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COO.2002.100.7.3800739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Abfallstatistik 2006 / 2007-00012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12</vt:lpwstr>
  </property>
  <property fmtid="{D5CDD505-2E9C-101B-9397-08002B2CF9AE}" pid="7" name="FSC#COOELAK@1.1001:FileRefOU">
    <vt:lpwstr>Abfall und Rohstoffe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Sehr geehrter Herr Hügi Hügi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Abfall und Rohstoffe (ABRO)</vt:lpwstr>
  </property>
  <property fmtid="{D5CDD505-2E9C-101B-9397-08002B2CF9AE}" pid="16" name="FSC#COOELAK@1.1001:CreatedAt">
    <vt:lpwstr>30.03.2007 12:29:11</vt:lpwstr>
  </property>
  <property fmtid="{D5CDD505-2E9C-101B-9397-08002B2CF9AE}" pid="17" name="FSC#COOELAK@1.1001:OU">
    <vt:lpwstr>Abfall und Rohstoffe (ABRO)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*COO.2002.100.7.1956047*</vt:lpwstr>
  </property>
  <property fmtid="{D5CDD505-2E9C-101B-9397-08002B2CF9AE}" pid="20" name="FSC#ELAKGOV@1.1001:ExternalRef">
    <vt:lpwstr/>
  </property>
  <property fmtid="{D5CDD505-2E9C-101B-9397-08002B2CF9AE}" pid="21" name="FSC#COOELAK@1.1001:OwnerFaxExtension">
    <vt:lpwstr/>
  </property>
  <property fmtid="{D5CDD505-2E9C-101B-9397-08002B2CF9AE}" pid="22" name="FSC#COOELAK@1.1001:RefBarCode">
    <vt:lpwstr>*Statistik 2006*</vt:lpwstr>
  </property>
  <property fmtid="{D5CDD505-2E9C-101B-9397-08002B2CF9AE}" pid="23" name="FSC#COOELAK@1.1001:FileRefBarCode">
    <vt:lpwstr>*Abfallstatistik 2006 / 2007-00012*</vt:lpwstr>
  </property>
  <property fmtid="{D5CDD505-2E9C-101B-9397-08002B2CF9AE}" pid="24" name="FSC#COOELAK@1.1001:ExternalRef">
    <vt:lpwstr/>
  </property>
  <property fmtid="{D5CDD505-2E9C-101B-9397-08002B2CF9AE}" pid="25" name="FSC#COOELAK@1.1001:IncomingNumber">
    <vt:lpwstr/>
  </property>
  <property fmtid="{D5CDD505-2E9C-101B-9397-08002B2CF9AE}" pid="26" name="FSC#COOELAK@1.1001:IncomingSubject">
    <vt:lpwstr/>
  </property>
  <property fmtid="{D5CDD505-2E9C-101B-9397-08002B2CF9AE}" pid="27" name="FSC#COOELAK@1.1001:ProcessResponsible">
    <vt:lpwstr>Hügi, Michael</vt:lpwstr>
  </property>
  <property fmtid="{D5CDD505-2E9C-101B-9397-08002B2CF9AE}" pid="28" name="FSC#COOELAK@1.1001:ProcessResponsiblePhone">
    <vt:lpwstr/>
  </property>
  <property fmtid="{D5CDD505-2E9C-101B-9397-08002B2CF9AE}" pid="29" name="FSC#COOELAK@1.1001:ProcessResponsibleMail">
    <vt:lpwstr/>
  </property>
  <property fmtid="{D5CDD505-2E9C-101B-9397-08002B2CF9AE}" pid="30" name="FSC#COOELAK@1.1001:ProcessResponsibleFax">
    <vt:lpwstr/>
  </property>
  <property fmtid="{D5CDD505-2E9C-101B-9397-08002B2CF9AE}" pid="31" name="FSC#COOELAK@1.1001:ApproverFirstName">
    <vt:lpwstr/>
  </property>
  <property fmtid="{D5CDD505-2E9C-101B-9397-08002B2CF9AE}" pid="32" name="FSC#COOELAK@1.1001:ApproverSurName">
    <vt:lpwstr/>
  </property>
  <property fmtid="{D5CDD505-2E9C-101B-9397-08002B2CF9AE}" pid="33" name="FSC#COOELAK@1.1001:ApproverTitle">
    <vt:lpwstr/>
  </property>
  <property fmtid="{D5CDD505-2E9C-101B-9397-08002B2CF9AE}" pid="34" name="FSC#COOELAK@1.1001:ExternalDate">
    <vt:lpwstr/>
  </property>
  <property fmtid="{D5CDD505-2E9C-101B-9397-08002B2CF9AE}" pid="35" name="FSC#COOELAK@1.1001:SettlementApprovedAt">
    <vt:lpwstr/>
  </property>
  <property fmtid="{D5CDD505-2E9C-101B-9397-08002B2CF9AE}" pid="36" name="FSC#COOELAK@1.1001:BaseNumber">
    <vt:lpwstr>2007-00012</vt:lpwstr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  <property fmtid="{D5CDD505-2E9C-101B-9397-08002B2CF9AE}" pid="42" name="_AdHocReviewCycleID">
    <vt:i4>-1340758767</vt:i4>
  </property>
  <property fmtid="{D5CDD505-2E9C-101B-9397-08002B2CF9AE}" pid="43" name="_EmailSubject">
    <vt:lpwstr/>
  </property>
  <property fmtid="{D5CDD505-2E9C-101B-9397-08002B2CF9AE}" pid="44" name="_AuthorEmail">
    <vt:lpwstr>sophie.hoehn@bafu.admin.ch</vt:lpwstr>
  </property>
  <property fmtid="{D5CDD505-2E9C-101B-9397-08002B2CF9AE}" pid="45" name="_AuthorEmailDisplayName">
    <vt:lpwstr>Hoehn Sophie BAFU</vt:lpwstr>
  </property>
  <property fmtid="{D5CDD505-2E9C-101B-9397-08002B2CF9AE}" pid="46" name="_ReviewingToolsShownOnce">
    <vt:lpwstr/>
  </property>
</Properties>
</file>