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7955" windowHeight="11805" tabRatio="869" activeTab="0"/>
  </bookViews>
  <sheets>
    <sheet name="Rohdaten" sheetId="1" r:id="rId1"/>
    <sheet name="Verbrennung-Ablagerung" sheetId="2" r:id="rId2"/>
    <sheet name="Abfall nach Regionen" sheetId="3" r:id="rId3"/>
    <sheet name="Kapazitätsentwicklung" sheetId="4" r:id="rId4"/>
  </sheets>
  <definedNames>
    <definedName name="_xlnm.Print_Area" localSheetId="2">'Abfall nach Regionen'!$A$1:$Q$46</definedName>
    <definedName name="_xlnm.Print_Area" localSheetId="3">'Kapazitätsentwicklung'!$I$2:$Z$41</definedName>
    <definedName name="_xlnm.Print_Area" localSheetId="0">'Rohdaten'!$A$1:$Q$52</definedName>
    <definedName name="_xlnm.Print_Area" localSheetId="1">'Verbrennung-Ablagerung'!$A$1:$J$28</definedName>
  </definedNames>
  <calcPr fullCalcOnLoad="1"/>
</workbook>
</file>

<file path=xl/comments1.xml><?xml version="1.0" encoding="utf-8"?>
<comments xmlns="http://schemas.openxmlformats.org/spreadsheetml/2006/main">
  <authors>
    <author>Kettler Rolf</author>
    <author>H?gi Michael</author>
    <author>Michael H?gi</author>
    <author>Rainer Kegel</author>
  </authors>
  <commentList>
    <comment ref="I25" authorId="0">
      <text>
        <r>
          <rPr>
            <sz val="8"/>
            <rFont val="Tahoma"/>
            <family val="2"/>
          </rPr>
          <t xml:space="preserve">davon Ballen-Zwischenlager: 8258
</t>
        </r>
      </text>
    </comment>
    <comment ref="H3" authorId="0">
      <text>
        <r>
          <rPr>
            <sz val="8"/>
            <rFont val="Tahoma"/>
            <family val="2"/>
          </rPr>
          <t>inkl. Zwischenlager</t>
        </r>
      </text>
    </comment>
    <comment ref="I3" authorId="0">
      <text>
        <r>
          <rPr>
            <sz val="8"/>
            <rFont val="Tahoma"/>
            <family val="2"/>
          </rPr>
          <t>inkl. Zwischenlager</t>
        </r>
      </text>
    </comment>
    <comment ref="J3" authorId="0">
      <text>
        <r>
          <rPr>
            <sz val="8"/>
            <rFont val="Tahoma"/>
            <family val="2"/>
          </rPr>
          <t>inkl. Zwischenlager</t>
        </r>
      </text>
    </comment>
    <comment ref="H6" authorId="0">
      <text>
        <r>
          <rPr>
            <sz val="8"/>
            <rFont val="Tahoma"/>
            <family val="2"/>
          </rPr>
          <t>inkl. Zwischenlager</t>
        </r>
      </text>
    </comment>
    <comment ref="I6" authorId="0">
      <text>
        <r>
          <rPr>
            <sz val="8"/>
            <rFont val="Tahoma"/>
            <family val="2"/>
          </rPr>
          <t>inkl. Zwischenlager</t>
        </r>
      </text>
    </comment>
    <comment ref="J6" authorId="0">
      <text>
        <r>
          <rPr>
            <sz val="8"/>
            <rFont val="Tahoma"/>
            <family val="2"/>
          </rPr>
          <t>inkl. Zwischenlager</t>
        </r>
      </text>
    </comment>
    <comment ref="K32" authorId="1">
      <text>
        <r>
          <rPr>
            <sz val="8"/>
            <rFont val="Tahoma"/>
            <family val="2"/>
          </rPr>
          <t>inkl. 2598 t Bunker und Zwischenlager</t>
        </r>
        <r>
          <rPr>
            <sz val="8"/>
            <rFont val="Tahoma"/>
            <family val="2"/>
          </rPr>
          <t xml:space="preserve">
</t>
        </r>
      </text>
    </comment>
    <comment ref="K33" authorId="1">
      <text>
        <r>
          <rPr>
            <sz val="8"/>
            <rFont val="Tahoma"/>
            <family val="2"/>
          </rPr>
          <t xml:space="preserve">inkl. 2733 t Bunker </t>
        </r>
      </text>
    </comment>
    <comment ref="K16" authorId="1">
      <text>
        <r>
          <rPr>
            <sz val="8"/>
            <rFont val="Tahoma"/>
            <family val="2"/>
          </rPr>
          <t>inkl. 4424 t Bunker und Zwischenlager</t>
        </r>
      </text>
    </comment>
    <comment ref="K92" authorId="1">
      <text>
        <r>
          <rPr>
            <sz val="8"/>
            <rFont val="Tahoma"/>
            <family val="2"/>
          </rPr>
          <t>3333 t KVA Genf nach CELTO und VALORSA</t>
        </r>
      </text>
    </comment>
    <comment ref="K40" authorId="1">
      <text>
        <r>
          <rPr>
            <sz val="8"/>
            <rFont val="Tahoma"/>
            <family val="2"/>
          </rPr>
          <t>inkl. 40 t Bunker</t>
        </r>
      </text>
    </comment>
    <comment ref="K25" authorId="1">
      <text>
        <r>
          <rPr>
            <sz val="8"/>
            <rFont val="Tahoma"/>
            <family val="2"/>
          </rPr>
          <t>inkl. 5042 t Bunker und Zwischenlager</t>
        </r>
      </text>
    </comment>
    <comment ref="M15" authorId="1">
      <text>
        <r>
          <rPr>
            <sz val="8"/>
            <rFont val="Tahoma"/>
            <family val="2"/>
          </rPr>
          <t>verbrannte Abfälle inkl. Zwischenlager (Ballen, Bunker)</t>
        </r>
      </text>
    </comment>
    <comment ref="M92" authorId="1">
      <text>
        <r>
          <rPr>
            <sz val="8"/>
            <rFont val="Tahoma"/>
            <family val="2"/>
          </rPr>
          <t xml:space="preserve">Bern: 300 t
Biel: -190 t
Buchs AG: 423 t
Buchs SG: 3'500 t
Gamsen: 2526 t
Hagenholz: 1340 t
Josefstr. 699 t
Hinwil: 895 t
Dietikon: 500 t
Luzern: 1104 t
Niederurnen: 1192 t
Oftringen: 3471 t
St. Gallen: 2115 t
Thun: 1515 t
Turgi: 107 t
Winterthur: 200 t
Zuchwil: 196 t
La Chaux-de-Fonds: 69 t
Colombier: 3611 t
Monthey: 700 t
Posieux: 3703 t
Sion: 2140 t
Tridel: 1661 t
</t>
        </r>
      </text>
    </comment>
    <comment ref="N1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N72" authorId="1">
      <text>
        <r>
          <rPr>
            <b/>
            <sz val="8"/>
            <rFont val="Tahoma"/>
            <family val="2"/>
          </rPr>
          <t>Klärschlamm</t>
        </r>
      </text>
    </comment>
    <comment ref="O1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O72" authorId="1">
      <text>
        <r>
          <rPr>
            <sz val="8"/>
            <rFont val="Tahoma"/>
            <family val="2"/>
          </rPr>
          <t>Klärschlamm</t>
        </r>
      </text>
    </comment>
    <comment ref="O77" authorId="1">
      <text>
        <r>
          <rPr>
            <sz val="8"/>
            <rFont val="Tahoma"/>
            <family val="2"/>
          </rPr>
          <t>330 t Klärschlamm
2 t Kehricht</t>
        </r>
      </text>
    </comment>
    <comment ref="O73" authorId="1">
      <text>
        <r>
          <rPr>
            <sz val="8"/>
            <rFont val="Tahoma"/>
            <family val="2"/>
          </rPr>
          <t>organische Materialien, Sperrgut, Altreifen</t>
        </r>
      </text>
    </comment>
    <comment ref="O82" authorId="1">
      <text>
        <r>
          <rPr>
            <sz val="8"/>
            <rFont val="Tahoma"/>
            <family val="2"/>
          </rPr>
          <t>brennbare Bauabfälle</t>
        </r>
      </text>
    </comment>
    <comment ref="O22" authorId="1">
      <text>
        <r>
          <rPr>
            <sz val="8"/>
            <rFont val="Tahoma"/>
            <family val="2"/>
          </rPr>
          <t>mündl. Mitteilung Hr. Ruppen</t>
        </r>
      </text>
    </comment>
    <comment ref="P1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Q15" authorId="2">
      <text>
        <r>
          <rPr>
            <sz val="9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Q52" authorId="3">
      <text>
        <r>
          <rPr>
            <b/>
            <sz val="9"/>
            <rFont val="Tahoma"/>
            <family val="0"/>
          </rPr>
          <t>Rainer Kegel:</t>
        </r>
        <r>
          <rPr>
            <sz val="9"/>
            <rFont val="Tahoma"/>
            <family val="0"/>
          </rPr>
          <t xml:space="preserve">
These numbers are relevant for EMIS energy file</t>
        </r>
      </text>
    </comment>
  </commentList>
</comments>
</file>

<file path=xl/comments3.xml><?xml version="1.0" encoding="utf-8"?>
<comments xmlns="http://schemas.openxmlformats.org/spreadsheetml/2006/main">
  <authors>
    <author>Kettler Rolf</author>
    <author>H?gi Michael</author>
    <author>Michael H?gi</author>
  </authors>
  <commentList>
    <comment ref="E25" authorId="0">
      <text>
        <r>
          <rPr>
            <sz val="8"/>
            <rFont val="Tahoma"/>
            <family val="2"/>
          </rPr>
          <t>12kt AG
1kt BE
3kt BS</t>
        </r>
      </text>
    </comment>
    <comment ref="E6" authorId="0">
      <text>
        <r>
          <rPr>
            <sz val="8"/>
            <rFont val="Tahoma"/>
            <family val="2"/>
          </rPr>
          <t xml:space="preserve">4kt BE
</t>
        </r>
      </text>
    </comment>
    <comment ref="E15" authorId="0">
      <text>
        <r>
          <rPr>
            <sz val="8"/>
            <rFont val="Tahoma"/>
            <family val="2"/>
          </rPr>
          <t>43kt FR
1kt NE
16kt VD</t>
        </r>
      </text>
    </comment>
    <comment ref="E24" authorId="0">
      <text>
        <r>
          <rPr>
            <sz val="8"/>
            <rFont val="Tahoma"/>
            <family val="2"/>
          </rPr>
          <t xml:space="preserve">7.4kt FR
</t>
        </r>
      </text>
    </comment>
    <comment ref="E16" authorId="0">
      <text>
        <r>
          <rPr>
            <sz val="8"/>
            <rFont val="Tahoma"/>
            <family val="2"/>
          </rPr>
          <t xml:space="preserve">5kt SZ
0.5kt UR
</t>
        </r>
      </text>
    </comment>
    <comment ref="E7" authorId="0">
      <text>
        <r>
          <rPr>
            <sz val="8"/>
            <rFont val="Tahoma"/>
            <family val="2"/>
          </rPr>
          <t xml:space="preserve">3.3kt SZ
</t>
        </r>
      </text>
    </comment>
    <comment ref="G25" authorId="0">
      <text>
        <r>
          <rPr>
            <sz val="8"/>
            <rFont val="Tahoma"/>
            <family val="2"/>
          </rPr>
          <t xml:space="preserve">33kt AG
30kt BE
6.5kt BS
</t>
        </r>
      </text>
    </comment>
    <comment ref="G15" authorId="0">
      <text>
        <r>
          <rPr>
            <sz val="8"/>
            <rFont val="Tahoma"/>
            <family val="2"/>
          </rPr>
          <t>24kt FR
1.5 NE
35.5kt VD</t>
        </r>
      </text>
    </comment>
    <comment ref="G6" authorId="0">
      <text>
        <r>
          <rPr>
            <sz val="8"/>
            <rFont val="Tahoma"/>
            <family val="2"/>
          </rPr>
          <t xml:space="preserve">9.5 kt BE
</t>
        </r>
      </text>
    </comment>
    <comment ref="G24" authorId="0">
      <text>
        <r>
          <rPr>
            <sz val="8"/>
            <rFont val="Tahoma"/>
            <family val="2"/>
          </rPr>
          <t>16.7kt FR
1.3kt GE
6.8kt NE
4.1kt VD</t>
        </r>
      </text>
    </comment>
    <comment ref="G16" authorId="0">
      <text>
        <r>
          <rPr>
            <sz val="8"/>
            <rFont val="Tahoma"/>
            <family val="2"/>
          </rPr>
          <t xml:space="preserve">0.7kt UR
</t>
        </r>
      </text>
    </comment>
    <comment ref="H41" authorId="0">
      <text>
        <r>
          <rPr>
            <sz val="8"/>
            <rFont val="Tahoma"/>
            <family val="2"/>
          </rPr>
          <t>8778 Buchs AG
95 Weinfelden
8825 Turgi
14125 Basel
13004 ERZ</t>
        </r>
      </text>
    </comment>
    <comment ref="H15" authorId="0">
      <text>
        <r>
          <rPr>
            <sz val="8"/>
            <rFont val="Tahoma"/>
            <family val="2"/>
          </rPr>
          <t>20000 VD (via Teuftal)
16000 FR (via Teuftal)
3200 t FR
218 FR
216 VD
250 VD</t>
        </r>
      </text>
    </comment>
    <comment ref="H14" authorId="0">
      <text>
        <r>
          <rPr>
            <sz val="8"/>
            <rFont val="Tahoma"/>
            <family val="2"/>
          </rPr>
          <t>8778 D
8825 D
14125 D</t>
        </r>
      </text>
    </comment>
    <comment ref="H24" authorId="0">
      <text>
        <r>
          <rPr>
            <sz val="8"/>
            <rFont val="Tahoma"/>
            <family val="2"/>
          </rPr>
          <t>1710 VD
9563 JU
2054 VD
4872 FR
4000 VD
2880 VD (via Celtor)
10000 FR</t>
        </r>
      </text>
    </comment>
    <comment ref="H25" authorId="0">
      <text>
        <r>
          <rPr>
            <sz val="8"/>
            <rFont val="Tahoma"/>
            <family val="2"/>
          </rPr>
          <t>7146 BE
19637 BE
6322 AG
30000 AG</t>
        </r>
      </text>
    </comment>
    <comment ref="H23" authorId="0">
      <text>
        <r>
          <rPr>
            <sz val="8"/>
            <rFont val="Tahoma"/>
            <family val="2"/>
          </rPr>
          <t>95 D
13004 D</t>
        </r>
      </text>
    </comment>
    <comment ref="H26" authorId="0">
      <text>
        <r>
          <rPr>
            <sz val="8"/>
            <rFont val="Tahoma"/>
            <family val="2"/>
          </rPr>
          <t>2251 TI
25312 TI
3795 TI
18026 TI
13000 TI</t>
        </r>
      </text>
    </comment>
    <comment ref="H5" authorId="0">
      <text>
        <r>
          <rPr>
            <sz val="8"/>
            <rFont val="Tahoma"/>
            <family val="2"/>
          </rPr>
          <t>7000 F
1470 F</t>
        </r>
      </text>
    </comment>
    <comment ref="H42" authorId="0">
      <text>
        <r>
          <rPr>
            <sz val="8"/>
            <rFont val="Tahoma"/>
            <family val="2"/>
          </rPr>
          <t>7000 GE
1470 Monthey</t>
        </r>
      </text>
    </comment>
    <comment ref="I26" authorId="0">
      <text>
        <r>
          <rPr>
            <sz val="8"/>
            <rFont val="Tahoma"/>
            <family val="2"/>
          </rPr>
          <t xml:space="preserve">Angaben Kt. TI
</t>
        </r>
      </text>
    </comment>
    <comment ref="I41" authorId="0">
      <text>
        <r>
          <rPr>
            <sz val="8"/>
            <rFont val="Tahoma"/>
            <family val="2"/>
          </rPr>
          <t xml:space="preserve">8433 Buchs AG
8352 Turgi
12114 Basel
156 Weinfelden
9634 ZH
</t>
        </r>
      </text>
    </comment>
    <comment ref="I42" authorId="0">
      <text>
        <r>
          <rPr>
            <sz val="8"/>
            <rFont val="Tahoma"/>
            <family val="2"/>
          </rPr>
          <t>2094 Basel
7324 Genf
1380 Monthey</t>
        </r>
      </text>
    </comment>
    <comment ref="I5" authorId="0">
      <text>
        <r>
          <rPr>
            <sz val="8"/>
            <rFont val="Tahoma"/>
            <family val="2"/>
          </rPr>
          <t xml:space="preserve">7324 Genf
1380 Monthey
</t>
        </r>
      </text>
    </comment>
    <comment ref="I14" authorId="0">
      <text>
        <r>
          <rPr>
            <sz val="8"/>
            <rFont val="Tahoma"/>
            <family val="2"/>
          </rPr>
          <t xml:space="preserve">14208 Basel
8433 Buchs AG
8352 Turgi
</t>
        </r>
      </text>
    </comment>
    <comment ref="I23" authorId="0">
      <text>
        <r>
          <rPr>
            <sz val="8"/>
            <rFont val="Tahoma"/>
            <family val="2"/>
          </rPr>
          <t xml:space="preserve">ca 10000 ZH
156 Weinfelden
</t>
        </r>
      </text>
    </comment>
    <comment ref="I6" authorId="0">
      <text>
        <r>
          <rPr>
            <sz val="8"/>
            <rFont val="Tahoma"/>
            <family val="2"/>
          </rPr>
          <t xml:space="preserve">11695 BE - ChxdF
42 BE - Fr
1365 BE - Saiod
</t>
        </r>
      </text>
    </comment>
    <comment ref="I15" authorId="0">
      <text>
        <r>
          <rPr>
            <sz val="8"/>
            <rFont val="Tahoma"/>
            <family val="2"/>
          </rPr>
          <t xml:space="preserve">56 FR
</t>
        </r>
      </text>
    </comment>
    <comment ref="I16" authorId="0">
      <text>
        <r>
          <rPr>
            <sz val="8"/>
            <rFont val="Tahoma"/>
            <family val="2"/>
          </rPr>
          <t xml:space="preserve">500 UR
</t>
        </r>
      </text>
    </comment>
    <comment ref="H16" authorId="0">
      <text>
        <r>
          <rPr>
            <sz val="8"/>
            <rFont val="Tahoma"/>
            <family val="2"/>
          </rPr>
          <t xml:space="preserve">500 UR
</t>
        </r>
      </text>
    </comment>
    <comment ref="I24" authorId="0">
      <text>
        <r>
          <rPr>
            <sz val="8"/>
            <rFont val="Tahoma"/>
            <family val="2"/>
          </rPr>
          <t xml:space="preserve">1719 VD
9604 JU
7750 VD
</t>
        </r>
      </text>
    </comment>
    <comment ref="I25" authorId="0">
      <text>
        <r>
          <rPr>
            <sz val="8"/>
            <rFont val="Tahoma"/>
            <family val="2"/>
          </rPr>
          <t xml:space="preserve">2009 BE - Bazenh.
11682 BE - Weinf.
12000 BE - W'thur
4500 BE - J.str.
</t>
        </r>
      </text>
    </comment>
    <comment ref="J5" authorId="1">
      <text>
        <r>
          <rPr>
            <sz val="8"/>
            <rFont val="Tahoma"/>
            <family val="2"/>
          </rPr>
          <t>Genf: 7589
Monthey: 1404</t>
        </r>
      </text>
    </comment>
    <comment ref="J14" authorId="1">
      <text>
        <r>
          <rPr>
            <sz val="8"/>
            <rFont val="Tahoma"/>
            <family val="2"/>
          </rPr>
          <t xml:space="preserve">Basel: 15247
Buchs: 13765
Turgi: 8505
</t>
        </r>
      </text>
    </comment>
    <comment ref="J23" authorId="1">
      <text>
        <r>
          <rPr>
            <sz val="8"/>
            <rFont val="Tahoma"/>
            <family val="2"/>
          </rPr>
          <t>Zürich: 4461 (D)
Weinfelden: 205 (D)
                    1534 (A)
Buchs SG:    8000 (A)</t>
        </r>
      </text>
    </comment>
    <comment ref="J41" authorId="1">
      <text>
        <r>
          <rPr>
            <sz val="8"/>
            <rFont val="Tahoma"/>
            <family val="2"/>
          </rPr>
          <t>Basel: 15247
Buchs: 13765
Turgi: 8505
Weinfelden: 205
Zürich: 4461</t>
        </r>
      </text>
    </comment>
    <comment ref="J42" authorId="1">
      <text>
        <r>
          <rPr>
            <sz val="8"/>
            <rFont val="Tahoma"/>
            <family val="2"/>
          </rPr>
          <t>Genf: 7589
Monthey: 1404</t>
        </r>
      </text>
    </comment>
    <comment ref="J44" authorId="1">
      <text>
        <r>
          <rPr>
            <sz val="8"/>
            <rFont val="Tahoma"/>
            <family val="2"/>
          </rPr>
          <t>Weinfelden: 1534
Buchs SG: 8000</t>
        </r>
      </text>
    </comment>
    <comment ref="J6" authorId="0">
      <text>
        <r>
          <rPr>
            <sz val="8"/>
            <rFont val="Tahoma"/>
            <family val="2"/>
          </rPr>
          <t xml:space="preserve">Biel 748
La Chx-d-F 11425
</t>
        </r>
      </text>
    </comment>
    <comment ref="J26" authorId="0">
      <text>
        <r>
          <rPr>
            <sz val="8"/>
            <rFont val="Tahoma"/>
            <family val="2"/>
          </rPr>
          <t>Weinfelden/ZAB 40590
Winterthur 27065
Dietikon 5479
ERZ 7752
Horgen 4353
Privattransporte in Ost-CH 2572</t>
        </r>
      </text>
    </comment>
    <comment ref="J24" authorId="0">
      <text>
        <r>
          <rPr>
            <sz val="8"/>
            <rFont val="Tahoma"/>
            <family val="2"/>
          </rPr>
          <t>VD 1982 (Bazenheid)</t>
        </r>
        <r>
          <rPr>
            <sz val="8"/>
            <rFont val="Tahoma"/>
            <family val="2"/>
          </rPr>
          <t xml:space="preserve">
VD 7240 (Weinfelden)
JU 10160 (Weinfelden)</t>
        </r>
      </text>
    </comment>
    <comment ref="J25" authorId="0">
      <text>
        <r>
          <rPr>
            <sz val="8"/>
            <rFont val="Tahoma"/>
            <family val="2"/>
          </rPr>
          <t>BE 12501 (Weinfelden)
BS 55 (Weinfelden)
1546 (Dietikon)
BE 12315 (Winterthur)
LU 379 (Winterthur)</t>
        </r>
      </text>
    </comment>
    <comment ref="H13" authorId="0">
      <text>
        <r>
          <rPr>
            <sz val="8"/>
            <rFont val="Tahoma"/>
            <family val="2"/>
          </rPr>
          <t>inkl. Zwischenlager</t>
        </r>
      </text>
    </comment>
    <comment ref="I13" authorId="0">
      <text>
        <r>
          <rPr>
            <sz val="8"/>
            <rFont val="Tahoma"/>
            <family val="2"/>
          </rPr>
          <t>inkl. Zwischenlager</t>
        </r>
      </text>
    </comment>
    <comment ref="J13" authorId="0">
      <text>
        <r>
          <rPr>
            <sz val="8"/>
            <rFont val="Tahoma"/>
            <family val="2"/>
          </rPr>
          <t>inkl. Zwischenlager</t>
        </r>
      </text>
    </comment>
    <comment ref="K5" authorId="1">
      <text>
        <r>
          <rPr>
            <sz val="8"/>
            <rFont val="Tahoma"/>
            <family val="2"/>
          </rPr>
          <t xml:space="preserve">Genf: 6804 (F)
Genf: 61 (I)
Monthey: 1361 (F)
</t>
        </r>
      </text>
    </comment>
    <comment ref="K6" authorId="1">
      <text>
        <r>
          <rPr>
            <sz val="8"/>
            <rFont val="Tahoma"/>
            <family val="2"/>
          </rPr>
          <t>Posieux: 38 (BE)
CRIDOR: 11266 (BE)</t>
        </r>
      </text>
    </comment>
    <comment ref="K14" authorId="1">
      <text>
        <r>
          <rPr>
            <sz val="8"/>
            <rFont val="Tahoma"/>
            <family val="2"/>
          </rPr>
          <t>Buchs AG: 8096 (DE)
Turgi: 9535 (DE)
Basel: 20086 (DE)
Basel: 1033 (F)</t>
        </r>
      </text>
    </comment>
    <comment ref="K15" authorId="1">
      <text>
        <r>
          <rPr>
            <sz val="8"/>
            <rFont val="Tahoma"/>
            <family val="2"/>
          </rPr>
          <t>Oftringen. 726 (KS aus Romandie)
Bern: 38 (FR)
Thun: 49 (FR)</t>
        </r>
      </text>
    </comment>
    <comment ref="K23" authorId="1">
      <text>
        <r>
          <rPr>
            <sz val="8"/>
            <rFont val="Tahoma"/>
            <family val="2"/>
          </rPr>
          <t>Bazenheid: 1112 (A)
Buchs SG: 17500 (A)
Weinfelden: 7020 (A)
Weinfelden: 215 (D)
Josefstr.: 1496 (D)
Hagenholz: 6281 (D)</t>
        </r>
      </text>
    </comment>
    <comment ref="K26" authorId="1">
      <text>
        <r>
          <rPr>
            <sz val="8"/>
            <rFont val="Tahoma"/>
            <family val="2"/>
          </rPr>
          <t>Bazenheid: 5432 (TI)
Buchs SG: 1000 (TI)
Weinfelden: 40472 (TI)
Josefstr.: 7095 (TI)
Winterthur: 43'524 (TI &amp; ZG!)
Dietikon: 14342 (TI &amp; AG!)</t>
        </r>
      </text>
    </comment>
    <comment ref="K24" authorId="1">
      <text>
        <r>
          <rPr>
            <sz val="8"/>
            <rFont val="Tahoma"/>
            <family val="2"/>
          </rPr>
          <t>Bazenheid: 2077 (VD)
Weinfelden: 231 (VD)
Weinfelden: 5810 (JU)</t>
        </r>
      </text>
    </comment>
    <comment ref="K41" authorId="1">
      <text>
        <r>
          <rPr>
            <sz val="8"/>
            <rFont val="Tahoma"/>
            <family val="2"/>
          </rPr>
          <t>Buchs AG: 8096 (DE)
Turgi: 9535 (DE)
Basel: 20086 (DE)
Weinfelden: 215 (D)
Josefstr.: 1496 (D)
Hagenholz: 6281 (D)</t>
        </r>
      </text>
    </comment>
    <comment ref="K42" authorId="1">
      <text>
        <r>
          <rPr>
            <sz val="8"/>
            <rFont val="Tahoma"/>
            <family val="2"/>
          </rPr>
          <t xml:space="preserve">Genf: 6804 (F)
Monthey: 1361 (F)
Basel: 1033 (F)
</t>
        </r>
      </text>
    </comment>
    <comment ref="K43" authorId="1">
      <text>
        <r>
          <rPr>
            <sz val="8"/>
            <rFont val="Tahoma"/>
            <family val="2"/>
          </rPr>
          <t>Genf: 61 (I)</t>
        </r>
      </text>
    </comment>
    <comment ref="K44" authorId="1">
      <text>
        <r>
          <rPr>
            <sz val="8"/>
            <rFont val="Tahoma"/>
            <family val="2"/>
          </rPr>
          <t>Bazenheid: 1112 (A)
Buchs SG: 17500 (A)
Weinfelden: 7020 (A)</t>
        </r>
      </text>
    </comment>
    <comment ref="L5" authorId="1">
      <text>
        <r>
          <rPr>
            <sz val="8"/>
            <rFont val="Tahoma"/>
            <family val="2"/>
          </rPr>
          <t>Genf:  4913 t F
Monthey: 2500 F
Monthey 800 t (D)
Monthey 1500 t (I)</t>
        </r>
      </text>
    </comment>
    <comment ref="L14" authorId="1">
      <text>
        <r>
          <rPr>
            <sz val="8"/>
            <rFont val="Tahoma"/>
            <family val="2"/>
          </rPr>
          <t xml:space="preserve">Buchs AG: 10'413 t (DE)
Turgi: 18594 t (DE)
Basel: 37434 (DE)
Basel: 1039 (F)
</t>
        </r>
      </text>
    </comment>
    <comment ref="L23" authorId="1">
      <text>
        <r>
          <rPr>
            <sz val="8"/>
            <rFont val="Tahoma"/>
            <family val="2"/>
          </rPr>
          <t>Trimmis: 8172 t (DE)
Buchs SG: 5000 t (DE)
Buchs SG 30000 t (A)
Bazenheid: 23 t (DE)
Bazenheid: 218 t (A)
Weinfelden: 53261 t (DE)
Weinfelden: 3077 t (A)
Zürich I+II: 48475 t (DE)
Hinwil: 26317 t (DE)
Niederurnen: 8'250 t (I)</t>
        </r>
      </text>
    </comment>
    <comment ref="L6" authorId="1">
      <text>
        <r>
          <rPr>
            <sz val="8"/>
            <rFont val="Tahoma"/>
            <family val="2"/>
          </rPr>
          <t>Cridor: ca.9000 (BE)
Posieux: 1443 (BE)</t>
        </r>
      </text>
    </comment>
    <comment ref="L15" authorId="1">
      <text>
        <r>
          <rPr>
            <sz val="8"/>
            <rFont val="Tahoma"/>
            <family val="2"/>
          </rPr>
          <t xml:space="preserve">KVA Zuchwil: 5127 (VD)
KVA Zuchwil: 816 (FR)
KVA Bern: 54 (FR)
</t>
        </r>
      </text>
    </comment>
    <comment ref="L17" authorId="1">
      <text>
        <r>
          <rPr>
            <sz val="8"/>
            <rFont val="Tahoma"/>
            <family val="2"/>
          </rPr>
          <t>Zuchwil: 343 (TI)</t>
        </r>
      </text>
    </comment>
    <comment ref="L8" authorId="1">
      <text>
        <r>
          <t/>
        </r>
      </text>
    </comment>
    <comment ref="L26" authorId="1">
      <text>
        <r>
          <rPr>
            <sz val="8"/>
            <rFont val="Tahoma"/>
            <family val="2"/>
          </rPr>
          <t>Trimmis: 7337 t
Buchs SG: 20'000 t (=2/3 dekl. Menge) 
Bazenheid: 9709 t
Weinfelden: 47654 t
Zürich 1+2: 5278 t
Winterthur: 32859 t
Dietikon: 5479 t</t>
        </r>
      </text>
    </comment>
    <comment ref="L24" authorId="1">
      <text>
        <r>
          <rPr>
            <sz val="8"/>
            <rFont val="Tahoma"/>
            <family val="2"/>
          </rPr>
          <t xml:space="preserve">Bazenheid: 703 t (VD)
Weinfelden: 469 (VD)
Weinfelden: 6533 t (JU)
</t>
        </r>
      </text>
    </comment>
    <comment ref="L41" authorId="1">
      <text>
        <r>
          <rPr>
            <sz val="8"/>
            <rFont val="Tahoma"/>
            <family val="2"/>
          </rPr>
          <t>Posieux: 577
Monthey: 800
Buchs AG: 10413
Turgi: 18594
Basel: 37434
Trimmis: 8172
Buchs SG: 5000
Bazenheid: 23
Weinfelden: 53261
Zürich I+II: 48475
Hinwil: 26317</t>
        </r>
      </text>
    </comment>
    <comment ref="L42" authorId="1">
      <text>
        <r>
          <rPr>
            <sz val="8"/>
            <rFont val="Tahoma"/>
            <family val="2"/>
          </rPr>
          <t>Basel: 1039
Cheneviers: 4913
Monthey: 2500</t>
        </r>
      </text>
    </comment>
    <comment ref="L44" authorId="1">
      <text>
        <r>
          <rPr>
            <sz val="8"/>
            <rFont val="Tahoma"/>
            <family val="2"/>
          </rPr>
          <t>Buchs SG 30000 t (A)
Bazenheid: 218 t (A)
Weinfelden: 3077 t (A)</t>
        </r>
      </text>
    </comment>
    <comment ref="L43" authorId="1">
      <text>
        <r>
          <rPr>
            <sz val="8"/>
            <rFont val="Tahoma"/>
            <family val="2"/>
          </rPr>
          <t>Monthey: 1500
Niederurnen 8250</t>
        </r>
      </text>
    </comment>
    <comment ref="M5" authorId="1">
      <text>
        <r>
          <rPr>
            <sz val="8"/>
            <rFont val="Tahoma"/>
            <family val="2"/>
          </rPr>
          <t xml:space="preserve">Cridor: 121 t (D)
Genf : 21546 t (D)
Genf: 38179 t (F)
Monthey: 6393 t (F)
Monthey: 23291 t (D)
Monthey: 1631 t (I)
Tridel: 23780 (D) 
</t>
        </r>
      </text>
    </comment>
    <comment ref="M6" authorId="1">
      <text>
        <r>
          <rPr>
            <sz val="8"/>
            <rFont val="Tahoma"/>
            <family val="2"/>
          </rPr>
          <t>Cridor: 8034 t (BE)
Colombier: 2457 t (BE)
Monthey: 569 t (BE)
Monthey: 355 t (BS)
Monthey: 78 t (LU)
Posieux: 4018 t (BE)(KS)</t>
        </r>
      </text>
    </comment>
    <comment ref="M7" authorId="1">
      <text>
        <r>
          <rPr>
            <sz val="8"/>
            <rFont val="Tahoma"/>
            <family val="2"/>
          </rPr>
          <t>Colombier: 1 t (ZH)
Monthey: 7210 t (TG)
Monthey: 3 (ZH)
Monthey: 5 (SG)</t>
        </r>
      </text>
    </comment>
    <comment ref="M8" authorId="1">
      <text>
        <r>
          <rPr>
            <sz val="8"/>
            <rFont val="Tahoma"/>
            <family val="2"/>
          </rPr>
          <t>Colombier: 69 t
Tridel: 11179 t</t>
        </r>
      </text>
    </comment>
    <comment ref="M14" authorId="1">
      <text>
        <r>
          <rPr>
            <sz val="8"/>
            <rFont val="Tahoma"/>
            <family val="2"/>
          </rPr>
          <t>Basel: 46749 t (D)
Basel: 679 t (F)
Bern: 433 t (D)
Buchs AG: 13297 t (D)
Turgi: 28858 (D)</t>
        </r>
      </text>
    </comment>
    <comment ref="M15" authorId="1">
      <text>
        <r>
          <rPr>
            <sz val="8"/>
            <rFont val="Tahoma"/>
            <family val="2"/>
          </rPr>
          <t>Bern: 109 t (FR)
Thun: 2275 (FR (KS)
Zuchwil: 4145 (VD)
Zuchwil: 464 (FR)</t>
        </r>
      </text>
    </comment>
    <comment ref="M16" authorId="1">
      <text>
        <r>
          <rPr>
            <sz val="8"/>
            <rFont val="Tahoma"/>
            <family val="2"/>
          </rPr>
          <t>Thun: 1054 (UR)</t>
        </r>
      </text>
    </comment>
    <comment ref="M17" authorId="1">
      <text>
        <r>
          <rPr>
            <sz val="8"/>
            <rFont val="Tahoma"/>
            <family val="2"/>
          </rPr>
          <t xml:space="preserve">Thun: 8396 </t>
        </r>
      </text>
    </comment>
    <comment ref="M23" authorId="1">
      <text>
        <r>
          <rPr>
            <sz val="8"/>
            <rFont val="Tahoma"/>
            <family val="2"/>
          </rPr>
          <t>Trimmis: 12748 t (D)
Buchs SG: 42'000 t (A)
Hagenholz: 43278 t (D)
Josefstr.: 24606 t (D)
Hinwil: 30935 t (D)
Niederurnen: 840 t (I)
Niederurnen: 1720 t (A)
St. Gallen: 496 t (I)
Weinfelden: 55311  t (D)
Weinfelden: 499 t (A)</t>
        </r>
      </text>
    </comment>
    <comment ref="M26" authorId="1">
      <text>
        <r>
          <rPr>
            <sz val="8"/>
            <rFont val="Tahoma"/>
            <family val="2"/>
          </rPr>
          <t xml:space="preserve">Trimmis: 8439 t
Bazenheid: 9046 t
Josefstr.: 5950 t
Dietikon: 15676 t (+AG)
Winterthur:52951 (+ZG u. JU)
Weinfelden: 9420 t </t>
        </r>
      </text>
    </comment>
    <comment ref="M25" authorId="1">
      <text>
        <r>
          <rPr>
            <sz val="8"/>
            <rFont val="Tahoma"/>
            <family val="2"/>
          </rPr>
          <t>Bazenheid: 911 t (BL)
Horgen: 361 t (LU)
Horgen: 172 t (AG)</t>
        </r>
      </text>
    </comment>
    <comment ref="M24" authorId="1">
      <text>
        <r>
          <rPr>
            <sz val="8"/>
            <rFont val="Tahoma"/>
            <family val="2"/>
          </rPr>
          <t>Hagenholz: 802 t (JU)
Weinfelden: 347 t (JU)</t>
        </r>
      </text>
    </comment>
    <comment ref="M41" authorId="1">
      <text>
        <r>
          <rPr>
            <sz val="8"/>
            <rFont val="Tahoma"/>
            <family val="2"/>
          </rPr>
          <t xml:space="preserve">Cridor: 121 t
Genf: 21546 t
Monthey: 23291 t
Tridel: 23780 t
Basel: 46749 t
Bern: 433 t
Buchs AG: 13297 t
Turgi: 28858 t
Trimmis: 12748 t
Hagenholz: 43278 t
Josefstr. 24606 t
Hinwil: 30935 t
Weinfelden: 55311 t
</t>
        </r>
      </text>
    </comment>
    <comment ref="M42" authorId="1">
      <text>
        <r>
          <rPr>
            <sz val="8"/>
            <rFont val="Tahoma"/>
            <family val="2"/>
          </rPr>
          <t xml:space="preserve">Genf: 38179 t
Monthey: 6393 t
Basel: 679 t
</t>
        </r>
      </text>
    </comment>
    <comment ref="M43" authorId="1">
      <text>
        <r>
          <rPr>
            <sz val="8"/>
            <rFont val="Tahoma"/>
            <family val="2"/>
          </rPr>
          <t xml:space="preserve">Monthey: 1631 t
St. Gallen: 496 t
Niederurnen: 840 t 
</t>
        </r>
      </text>
    </comment>
    <comment ref="M44" authorId="1">
      <text>
        <r>
          <rPr>
            <sz val="8"/>
            <rFont val="Tahoma"/>
            <family val="2"/>
          </rPr>
          <t xml:space="preserve">Buchs SG: 42000 t
Weinfelden: 499 t
Niederurnen: 1720 t
</t>
        </r>
      </text>
    </comment>
    <comment ref="N5" authorId="1">
      <text>
        <r>
          <rPr>
            <sz val="8"/>
            <rFont val="Tahoma"/>
            <family val="2"/>
          </rPr>
          <t xml:space="preserve">Cridor: 
Genf : 19565 t (D)
Genf: 13657 t (F)
Monthey: 7983 t (F)
Monthey: 33371 t (D)
Monthey: 2340 t (I)
Tridel: 6978 (D) 
</t>
        </r>
      </text>
    </comment>
    <comment ref="N14" authorId="1">
      <text>
        <r>
          <rPr>
            <sz val="8"/>
            <rFont val="Tahoma"/>
            <family val="2"/>
          </rPr>
          <t>Basel: 45829 t (D)
Basel: 462 t (F)
Bern: 384 t (D)
Buchs AG: 10508 t (D)
Turgi: 28428 (D)</t>
        </r>
      </text>
    </comment>
    <comment ref="N23" authorId="1">
      <text>
        <r>
          <rPr>
            <sz val="8"/>
            <rFont val="Tahoma"/>
            <family val="2"/>
          </rPr>
          <t>Trimmis: 5779 t (D)
Buchs SG: 48000 t (A)
Hagenholz: 24790 t (D)
Josefstr.: 11151 t (D)
Hinwil: 24041 t (D)
Niederurnen: 10035 t (A)
Weinfelden: 48584  t (D)
Weinfelden: 1048 t (A)</t>
        </r>
      </text>
    </comment>
    <comment ref="N41" authorId="1">
      <text>
        <r>
          <rPr>
            <sz val="8"/>
            <rFont val="Tahoma"/>
            <family val="2"/>
          </rPr>
          <t xml:space="preserve">Cridor: 
Genf: 19565 t
Monthey: 33371 t
Tridel: 6978 t
Basel: 45829 t
Bern: 384 t
Buchs AG: 10508 t
Turgi: 28428 t
Trimmis: 5779 t
Hagenholz: 24790 t
Josefstr. 11151 t
Hinwil: 24041 t
Weinfelden: 48584 t
</t>
        </r>
      </text>
    </comment>
    <comment ref="N42" authorId="1">
      <text>
        <r>
          <rPr>
            <sz val="8"/>
            <rFont val="Tahoma"/>
            <family val="2"/>
          </rPr>
          <t>Genf: 13657 t
Monthey: 7983 t
Basel: 462 t</t>
        </r>
      </text>
    </comment>
    <comment ref="N43" authorId="1">
      <text>
        <r>
          <rPr>
            <sz val="8"/>
            <rFont val="Tahoma"/>
            <family val="2"/>
          </rPr>
          <t xml:space="preserve">Monthey: 2340 t
</t>
        </r>
      </text>
    </comment>
    <comment ref="N44" authorId="1">
      <text>
        <r>
          <rPr>
            <sz val="8"/>
            <rFont val="Tahoma"/>
            <family val="2"/>
          </rPr>
          <t>Buchs SG: 48000 t
Weinfelden: 1048 t
Niederurnen: 10035 t</t>
        </r>
      </text>
    </comment>
    <comment ref="N6" authorId="1">
      <text>
        <r>
          <rPr>
            <sz val="8"/>
            <rFont val="Tahoma"/>
            <family val="2"/>
          </rPr>
          <t>Posieux: 580 t (BE)
CRIDOR: 8165 (BE)
Satom: 978 (BE)
Satom: 1016 (LU)
Tridel: 62 (BE)
Tridel: 321 (LU)</t>
        </r>
      </text>
    </comment>
    <comment ref="N7" authorId="1">
      <text>
        <r>
          <rPr>
            <sz val="8"/>
            <rFont val="Tahoma"/>
            <family val="2"/>
          </rPr>
          <t xml:space="preserve">Satom: 2 (SG)
Satom: 5081 (TG)
</t>
        </r>
      </text>
    </comment>
    <comment ref="N8" authorId="1">
      <text>
        <r>
          <rPr>
            <sz val="8"/>
            <rFont val="Tahoma"/>
            <family val="2"/>
          </rPr>
          <t xml:space="preserve">Tridel: 16064 t
</t>
        </r>
      </text>
    </comment>
    <comment ref="N15" authorId="1">
      <text>
        <r>
          <rPr>
            <sz val="8"/>
            <rFont val="Tahoma"/>
            <family val="2"/>
          </rPr>
          <t xml:space="preserve">Bern: 138 t (FR)
Biel: 483 t (FR)
Zuchwil: 2915 t (VD)
Zuchwil: 1189 t (JU)
</t>
        </r>
      </text>
    </comment>
    <comment ref="N17" authorId="1">
      <text>
        <r>
          <rPr>
            <sz val="8"/>
            <rFont val="Tahoma"/>
            <family val="2"/>
          </rPr>
          <t xml:space="preserve">Zuchwil: 133 t
</t>
        </r>
      </text>
    </comment>
    <comment ref="N26" authorId="1">
      <text>
        <r>
          <rPr>
            <sz val="8"/>
            <rFont val="Tahoma"/>
            <family val="2"/>
          </rPr>
          <t>Bazenheid: 3982 t
Trimmis: 6152 t
Weinfelden: 20417 t
ZAV: ca. 84'000 t (Schätzung)</t>
        </r>
      </text>
    </comment>
    <comment ref="N24" authorId="1">
      <text>
        <r>
          <rPr>
            <sz val="8"/>
            <rFont val="Tahoma"/>
            <family val="2"/>
          </rPr>
          <t xml:space="preserve">Weinfelden: 1015 (JU)
</t>
        </r>
      </text>
    </comment>
    <comment ref="O5" authorId="1">
      <text>
        <r>
          <rPr>
            <sz val="8"/>
            <rFont val="Tahoma"/>
            <family val="2"/>
          </rPr>
          <t>Les Cheneviers: 16'599 (D)
Les Cheneviers: 1'546 (F)
Tridel: 8952 (D)
Tridel: 4'901 (I)
Monthey: 25523 (D)
Monthey: 5'066 (F)
Monthey: 1'857 (I)</t>
        </r>
      </text>
    </comment>
    <comment ref="O6" authorId="1">
      <text>
        <r>
          <rPr>
            <sz val="8"/>
            <rFont val="Tahoma"/>
            <family val="2"/>
          </rPr>
          <t xml:space="preserve">Fribourg: 34
CRIDOR: 8634
Colombier: 1404
Tridel: 1044
Monthey: 1298
</t>
        </r>
      </text>
    </comment>
    <comment ref="O7" authorId="1">
      <text>
        <r>
          <rPr>
            <sz val="8"/>
            <rFont val="Tahoma"/>
            <family val="2"/>
          </rPr>
          <t>Colombier: 2 SG, 1 SH, 1 ZH</t>
        </r>
      </text>
    </comment>
    <comment ref="O8" authorId="1">
      <text>
        <r>
          <rPr>
            <sz val="8"/>
            <rFont val="Tahoma"/>
            <family val="2"/>
          </rPr>
          <t>Colombier: 67
Tridel: 8916
Monthey: 6120</t>
        </r>
      </text>
    </comment>
    <comment ref="O16" authorId="1">
      <text>
        <r>
          <rPr>
            <sz val="8"/>
            <rFont val="Tahoma"/>
            <family val="2"/>
          </rPr>
          <t>Thun: 1521 (UR)</t>
        </r>
      </text>
    </comment>
    <comment ref="O15" authorId="1">
      <text>
        <r>
          <rPr>
            <sz val="8"/>
            <rFont val="Tahoma"/>
            <family val="2"/>
          </rPr>
          <t xml:space="preserve">Bern: 247 (FR)
Zuchwil: 5669 (VD)
Zuchwil: 1546 (JU)
Zuchwil: 307 (FR)
</t>
        </r>
      </text>
    </comment>
    <comment ref="O14" authorId="1">
      <text>
        <r>
          <rPr>
            <sz val="8"/>
            <rFont val="Tahoma"/>
            <family val="2"/>
          </rPr>
          <t>Buchs AG: 10115 (D)
Turgi: 24862 (D)
Basel: 43786 (D)
Basel: 369 (F)</t>
        </r>
        <r>
          <rPr>
            <b/>
            <sz val="8"/>
            <rFont val="Tahoma"/>
            <family val="2"/>
          </rPr>
          <t xml:space="preserve">
</t>
        </r>
      </text>
    </comment>
    <comment ref="O17" authorId="1">
      <text>
        <r>
          <rPr>
            <sz val="8"/>
            <rFont val="Tahoma"/>
            <family val="2"/>
          </rPr>
          <t>Thun: 9'052
Zuchwil: 441</t>
        </r>
      </text>
    </comment>
    <comment ref="O23" authorId="1">
      <text>
        <r>
          <rPr>
            <sz val="8"/>
            <rFont val="Tahoma"/>
            <family val="2"/>
          </rPr>
          <t>Niederurnen: 11'018 (A)
Trimmis: 6796 (D)
Trimmis: 15'324 (A)
Buchs (SG): 34'550 (A)
Weinfelden: 46'142 (D)
Weinfelden: (2'636 (A)
ZAV: 45'521 (D)</t>
        </r>
      </text>
    </comment>
    <comment ref="O24" authorId="1">
      <text>
        <r>
          <rPr>
            <sz val="8"/>
            <rFont val="Tahoma"/>
            <family val="2"/>
          </rPr>
          <t>Weinfelden: 1765 (JU)</t>
        </r>
      </text>
    </comment>
    <comment ref="O25" authorId="1">
      <text>
        <r>
          <rPr>
            <sz val="8"/>
            <rFont val="Tahoma"/>
            <family val="2"/>
          </rPr>
          <t>Weinfelden: 811 (BS)</t>
        </r>
      </text>
    </comment>
    <comment ref="O26" authorId="1">
      <text>
        <r>
          <rPr>
            <sz val="8"/>
            <rFont val="Tahoma"/>
            <family val="2"/>
          </rPr>
          <t>Buchs SG: 2340
Trimmis:  4085
Bazenheid: 6777
Weinfelden: 17255
ZAV et al. (geschätzt): 75000</t>
        </r>
      </text>
    </comment>
    <comment ref="P5" authorId="1">
      <text>
        <r>
          <rPr>
            <sz val="8"/>
            <rFont val="Tahoma"/>
            <family val="2"/>
          </rPr>
          <t>Les Cheneviers: 2769 (F)
Tridel: 1146 (D)
Tridel: 7853 (I)
Tridel: 20084 (A)
Monthey: 2372 (F)
Monthey: 2672 (I)</t>
        </r>
      </text>
    </comment>
    <comment ref="P6" authorId="1">
      <text>
        <r>
          <rPr>
            <sz val="8"/>
            <rFont val="Tahoma"/>
            <family val="2"/>
          </rPr>
          <t xml:space="preserve">Fribourg: 34
CRIDOR: 9427
Colombier: 1436
Tridel: 697
Monthey: 2637
</t>
        </r>
      </text>
    </comment>
    <comment ref="P7" authorId="1">
      <text>
        <r>
          <rPr>
            <sz val="8"/>
            <rFont val="Tahoma"/>
            <family val="2"/>
          </rPr>
          <t>Colombier: 150
Monthey: 682</t>
        </r>
      </text>
    </comment>
    <comment ref="P8" authorId="1">
      <text>
        <r>
          <rPr>
            <sz val="8"/>
            <rFont val="Tahoma"/>
            <family val="2"/>
          </rPr>
          <t>Colombier: 84
Tridel: 161
Monthey: 6417</t>
        </r>
      </text>
    </comment>
    <comment ref="P14" authorId="1">
      <text>
        <r>
          <rPr>
            <sz val="8"/>
            <rFont val="Tahoma"/>
            <family val="2"/>
          </rPr>
          <t xml:space="preserve">Buchs AG: 10217 (D)
Turgi: 23422 (D)
Thun: 144 (D)
Basel: 43693 (D)
Basel: 476 (F)
</t>
        </r>
      </text>
    </comment>
    <comment ref="P15" authorId="1">
      <text>
        <r>
          <rPr>
            <sz val="8"/>
            <rFont val="Tahoma"/>
            <family val="2"/>
          </rPr>
          <t>Thun: 3052 (FR)
Zuchwil: 6498 (VD)
Zuchwil: 2222 (JU)
Zuchwil: 2256 (FR)</t>
        </r>
      </text>
    </comment>
    <comment ref="P16" authorId="1">
      <text>
        <r>
          <rPr>
            <sz val="8"/>
            <rFont val="Tahoma"/>
            <family val="2"/>
          </rPr>
          <t>Turgi: 357 (ZH)
Thun: 1224 (UR)</t>
        </r>
      </text>
    </comment>
    <comment ref="P17" authorId="1">
      <text>
        <r>
          <rPr>
            <sz val="8"/>
            <rFont val="Tahoma"/>
            <family val="2"/>
          </rPr>
          <t>Thun: 6679
Zuchwil: 435</t>
        </r>
      </text>
    </comment>
    <comment ref="P23" authorId="1">
      <text>
        <r>
          <rPr>
            <sz val="8"/>
            <rFont val="Tahoma"/>
            <family val="2"/>
          </rPr>
          <t>Niederurnen: 7290 (A)
Niederurnen: 580 (I)
Trimmis: 916 (D)
Trimmis: 8916 (A)
Buchs (SG):35600 (A)
Weinfelden:46395 (D)
Weinfelden: 16885 (A)
ZAV: 46931 (D)</t>
        </r>
      </text>
    </comment>
    <comment ref="P24" authorId="1">
      <text>
        <r>
          <rPr>
            <sz val="8"/>
            <rFont val="Tahoma"/>
            <family val="2"/>
          </rPr>
          <t>Weinfelden: 1295 (JU)</t>
        </r>
      </text>
    </comment>
    <comment ref="P26" authorId="1">
      <text>
        <r>
          <rPr>
            <sz val="8"/>
            <rFont val="Tahoma"/>
            <family val="2"/>
          </rPr>
          <t>Buchs SG: 3700
Weinfelden: 1251
ZAV et al. (berechnet aus Weiterleitung KVA TI)): 49059</t>
        </r>
      </text>
    </comment>
    <comment ref="P41" authorId="1">
      <text>
        <r>
          <rPr>
            <sz val="8"/>
            <rFont val="Tahoma"/>
            <family val="2"/>
          </rPr>
          <t>Tridel: 1146 t
Buchs AG: 10217 (D)
Turgi: 23422 (D)
Thun: 144 (D)
Basel: 43693 (D)
Trimmis: 916 (D)
Weinfelden:46395 (D)
ZAV: 46931 (D)</t>
        </r>
      </text>
    </comment>
    <comment ref="P42" authorId="1">
      <text>
        <r>
          <rPr>
            <sz val="8"/>
            <rFont val="Tahoma"/>
            <family val="2"/>
          </rPr>
          <t>Les Cheneviers: 2769 (F)
Monthey: 2372 (F)
Basel: 476 (F)</t>
        </r>
      </text>
    </comment>
    <comment ref="P43" authorId="1">
      <text>
        <r>
          <rPr>
            <sz val="8"/>
            <rFont val="Tahoma"/>
            <family val="2"/>
          </rPr>
          <t>Tridel: 7853 (I)
Monthey: 2672 (I)
Niederurnen: 580 (I)</t>
        </r>
      </text>
    </comment>
    <comment ref="P44" authorId="1">
      <text>
        <r>
          <rPr>
            <sz val="8"/>
            <rFont val="Tahoma"/>
            <family val="2"/>
          </rPr>
          <t xml:space="preserve">Tridel: 20084 (A)
Niederurnen: 7290 (A)
Trimmis: 8916 (A)
Buchs (SG):35600 (A)
Weinfelden: 16885 (A)
</t>
        </r>
      </text>
    </comment>
    <comment ref="Q5" authorId="2">
      <text>
        <r>
          <rPr>
            <sz val="9"/>
            <rFont val="Tahoma"/>
            <family val="2"/>
          </rPr>
          <t>Tridel: 321 (A)
Tridel: 7442 (I)
Monthey: 1718 (F)
Monthey: 2121 (I)</t>
        </r>
      </text>
    </comment>
    <comment ref="Q41" authorId="2">
      <text>
        <r>
          <rPr>
            <sz val="9"/>
            <rFont val="Tahoma"/>
            <family val="2"/>
          </rPr>
          <t>Buchs AG: 9047
Turgi: 22442
Thun: 438
Basel: 45272
Buchs SG: 1284 
Weinfelden: 47611
ZAV: 49738</t>
        </r>
      </text>
    </comment>
    <comment ref="Q42" authorId="2">
      <text>
        <r>
          <rPr>
            <sz val="9"/>
            <rFont val="Tahoma"/>
            <family val="2"/>
          </rPr>
          <t>Monthey: 1718
Basel: 853</t>
        </r>
      </text>
    </comment>
    <comment ref="Q43" authorId="2">
      <text>
        <r>
          <rPr>
            <sz val="9"/>
            <rFont val="Tahoma"/>
            <family val="2"/>
          </rPr>
          <t>Tridel: 7442
Monthey: 2121
Niederurnen: 860
Trimmis: 1688
Buchs (SG): 10569</t>
        </r>
      </text>
    </comment>
    <comment ref="Q44" authorId="2">
      <text>
        <r>
          <rPr>
            <sz val="9"/>
            <rFont val="Tahoma"/>
            <family val="2"/>
          </rPr>
          <t>Tridel: 321
Niederurnen: 3293
Trimmis: 10716
Buchs (SG): 28375
Weinfelden: 13236</t>
        </r>
      </text>
    </comment>
    <comment ref="Q6" authorId="2">
      <text>
        <r>
          <rPr>
            <sz val="9"/>
            <rFont val="Tahoma"/>
            <family val="2"/>
          </rPr>
          <t xml:space="preserve">Fribourg: 37
CRIDOR: 10181
Colombier: 3885
Monthey: 6042
</t>
        </r>
      </text>
    </comment>
    <comment ref="Q7" authorId="2">
      <text>
        <r>
          <rPr>
            <sz val="9"/>
            <rFont val="Tahoma"/>
            <family val="2"/>
          </rPr>
          <t>Monthey: 954</t>
        </r>
      </text>
    </comment>
    <comment ref="Q14" authorId="2">
      <text>
        <r>
          <rPr>
            <sz val="9"/>
            <rFont val="Tahoma"/>
            <family val="2"/>
          </rPr>
          <t>Buchs AG: 9047 (D)
Turgi: 22442 (D)
Thun: 438 (D)
Basel: 45272 (D)
Basel: 853 (F)</t>
        </r>
      </text>
    </comment>
    <comment ref="Q15" authorId="2">
      <text>
        <r>
          <rPr>
            <sz val="9"/>
            <rFont val="Tahoma"/>
            <family val="2"/>
          </rPr>
          <t>Bern: 1317 (FR)
Thun: 4562 (FR)
Zuchwil: 4685 (VD)
Zuchwil: 1022 (JU)
Zuchwil: 5023 (FR)</t>
        </r>
      </text>
    </comment>
    <comment ref="Q16" authorId="2">
      <text>
        <r>
          <rPr>
            <sz val="9"/>
            <rFont val="Tahoma"/>
            <family val="2"/>
          </rPr>
          <t>Thun: 1051 (UR)</t>
        </r>
      </text>
    </comment>
    <comment ref="Q23" authorId="2">
      <text>
        <r>
          <rPr>
            <sz val="9"/>
            <rFont val="Tahoma"/>
            <family val="2"/>
          </rPr>
          <t>Niederurnen: 3293  (A)
Niederurnen: 860  (I)
Trimmis: 1688  (I)
Trimmis:  10716 (A)
Buchs (SG): 28375 (A)
Buchs (SG): 1284 (D)
Buchs (SG): 10569 (I)
Weinfelden: 47611 (D)
Weinfelden: 13236 (A)
ZAV: 49738 (D)</t>
        </r>
      </text>
    </comment>
    <comment ref="Q24" authorId="2">
      <text>
        <r>
          <rPr>
            <sz val="9"/>
            <rFont val="Tahoma"/>
            <family val="2"/>
          </rPr>
          <t xml:space="preserve">Weinfelden: 142 (JU)
</t>
        </r>
      </text>
    </comment>
    <comment ref="Q25" authorId="2">
      <text>
        <r>
          <rPr>
            <sz val="9"/>
            <rFont val="Tahoma"/>
            <family val="2"/>
          </rPr>
          <t xml:space="preserve">Weinfelden: 57 (BS)
Weinfelden: 1373 (AG)
</t>
        </r>
      </text>
    </comment>
  </commentList>
</comments>
</file>

<file path=xl/comments4.xml><?xml version="1.0" encoding="utf-8"?>
<comments xmlns="http://schemas.openxmlformats.org/spreadsheetml/2006/main">
  <authors>
    <author>H?gi Michael</author>
  </authors>
  <commentList>
    <comment ref="E2" authorId="0">
      <text>
        <r>
          <rPr>
            <sz val="8"/>
            <rFont val="Tahoma"/>
            <family val="2"/>
          </rPr>
          <t xml:space="preserve">technische Kapazität gemäss Formel AGr Reservekapazität
</t>
        </r>
      </text>
    </comment>
  </commentList>
</comments>
</file>

<file path=xl/sharedStrings.xml><?xml version="1.0" encoding="utf-8"?>
<sst xmlns="http://schemas.openxmlformats.org/spreadsheetml/2006/main" count="365" uniqueCount="153">
  <si>
    <t>Kt</t>
  </si>
  <si>
    <t>Name</t>
  </si>
  <si>
    <t>AG</t>
  </si>
  <si>
    <t>Buchs (AG)</t>
  </si>
  <si>
    <t>Oftringen</t>
  </si>
  <si>
    <t>Turgi</t>
  </si>
  <si>
    <t>BE</t>
  </si>
  <si>
    <t>Bern</t>
  </si>
  <si>
    <t>Brügg (Biel)</t>
  </si>
  <si>
    <t>BS</t>
  </si>
  <si>
    <t>Basel</t>
  </si>
  <si>
    <t>GE</t>
  </si>
  <si>
    <t>Les Cheneviers</t>
  </si>
  <si>
    <t>GL</t>
  </si>
  <si>
    <t>Niederurnen</t>
  </si>
  <si>
    <t>GR</t>
  </si>
  <si>
    <t>Trimmis</t>
  </si>
  <si>
    <t>LU</t>
  </si>
  <si>
    <t>Luzern</t>
  </si>
  <si>
    <t>NE</t>
  </si>
  <si>
    <t>La Chaux-de-Fonds</t>
  </si>
  <si>
    <t>Colombier</t>
  </si>
  <si>
    <t>SG</t>
  </si>
  <si>
    <t>Buchs (SG)</t>
  </si>
  <si>
    <t>St. Gallen</t>
  </si>
  <si>
    <t>SO</t>
  </si>
  <si>
    <t>Zuchwil</t>
  </si>
  <si>
    <t>TG</t>
  </si>
  <si>
    <t>Weinfelden</t>
  </si>
  <si>
    <t>TI</t>
  </si>
  <si>
    <t>VD</t>
  </si>
  <si>
    <t>Lausanne</t>
  </si>
  <si>
    <t>VS</t>
  </si>
  <si>
    <t>Gamsen</t>
  </si>
  <si>
    <t>Sion</t>
  </si>
  <si>
    <t>Zermatt</t>
  </si>
  <si>
    <t>Monthey</t>
  </si>
  <si>
    <t>ZH</t>
  </si>
  <si>
    <t xml:space="preserve">Zürich I + II </t>
  </si>
  <si>
    <t>Winterthur</t>
  </si>
  <si>
    <t>Horgen</t>
  </si>
  <si>
    <t>Hinwil</t>
  </si>
  <si>
    <t>Dietikon</t>
  </si>
  <si>
    <t>FR</t>
  </si>
  <si>
    <t>Seckenberg</t>
  </si>
  <si>
    <t>Deponie Teuftal AG</t>
  </si>
  <si>
    <t>Steinigand+Türliacher</t>
  </si>
  <si>
    <t>Gummersloch</t>
  </si>
  <si>
    <t>CELTOR SA</t>
  </si>
  <si>
    <t>Laufengraben</t>
  </si>
  <si>
    <t>BL</t>
  </si>
  <si>
    <t>Elbisgraben</t>
  </si>
  <si>
    <t>Hinterm Chestel</t>
  </si>
  <si>
    <t>Sorval SA</t>
  </si>
  <si>
    <t>Châtillon</t>
  </si>
  <si>
    <t>Plaun Grond</t>
  </si>
  <si>
    <t>Tec Bianch</t>
  </si>
  <si>
    <t>Saas Grand</t>
  </si>
  <si>
    <t>Vallorca</t>
  </si>
  <si>
    <t>JU</t>
  </si>
  <si>
    <t>La Courte Queue</t>
  </si>
  <si>
    <t>Bonfol</t>
  </si>
  <si>
    <t>Möhrenhof</t>
  </si>
  <si>
    <t>NW</t>
  </si>
  <si>
    <t>Cholwald</t>
  </si>
  <si>
    <t>Tüfentobel</t>
  </si>
  <si>
    <t>SH</t>
  </si>
  <si>
    <t>Hintere Pflumm</t>
  </si>
  <si>
    <t>Erlimoos</t>
  </si>
  <si>
    <t>Härkingen</t>
  </si>
  <si>
    <t>Rothacker</t>
  </si>
  <si>
    <t>Mühletobel</t>
  </si>
  <si>
    <t>Pizzante 2</t>
  </si>
  <si>
    <t>Valle della Motta</t>
  </si>
  <si>
    <t>Monda di Nivo</t>
  </si>
  <si>
    <t>ZG</t>
  </si>
  <si>
    <t>Alznach</t>
  </si>
  <si>
    <t>Tännlimoos</t>
  </si>
  <si>
    <t>Romandie</t>
  </si>
  <si>
    <t>Mittelland</t>
  </si>
  <si>
    <t>Ostschweiz</t>
  </si>
  <si>
    <t>Tessin</t>
  </si>
  <si>
    <t>Schweiz</t>
  </si>
  <si>
    <t>Bazenheid</t>
  </si>
  <si>
    <t>ungerade Jahre: Importe/Exporte zwischen Regionen geschätzt</t>
  </si>
  <si>
    <t>Fehler !</t>
  </si>
  <si>
    <t>Fribourg</t>
  </si>
  <si>
    <t>alle Angaben in Tonnen / données en tonnes</t>
  </si>
  <si>
    <t>Name / Nom</t>
  </si>
  <si>
    <t>Kt/Ct</t>
  </si>
  <si>
    <t>Schweiz (inkl. Ausland) / 
Suisse (y inclus l'étranger)</t>
  </si>
  <si>
    <t>Name/Nom</t>
  </si>
  <si>
    <t>Schweiz / Suisse</t>
  </si>
  <si>
    <t>brennbare Abfälle (CH+Ausland) /
déchets combustibles (CH + étranger)</t>
  </si>
  <si>
    <t>Veränderung gegenüber Vorjahr /
modification par rapport à l'année précédente</t>
  </si>
  <si>
    <t>brennbare Abfälle (nur Schweiz)
déchets combustibles (Suisse)</t>
  </si>
  <si>
    <t>brennbare Abfälle (nur Ausland)
déchets combustibles (étranger)</t>
  </si>
  <si>
    <t>Mittelland / Plateau</t>
  </si>
  <si>
    <t>Ostschweiz / Suisse orientale</t>
  </si>
  <si>
    <t>Total aller Abfälle mit Herkunft "Schweiz" /
Total des déchets en provenance de la Suisse</t>
  </si>
  <si>
    <t>Importe aus Deutschland / Importations de l'Allemagne</t>
  </si>
  <si>
    <t>Importe aus Italien / Importations de l'Italie</t>
  </si>
  <si>
    <t>Total aller Abfälle mit Herkunft "Ausland" /
Total des déchets provenant de l'étranger</t>
  </si>
  <si>
    <t>Abfall nach Regionen / Déchets selon les régions</t>
  </si>
  <si>
    <t>Schweiz + Ausland /
Suisse + Étranger</t>
  </si>
  <si>
    <t>KVA / UIOM</t>
  </si>
  <si>
    <t>Deponie / Décharge</t>
  </si>
  <si>
    <t>SCHWEIZ / SUISSE</t>
  </si>
  <si>
    <t>ROMANDIE</t>
  </si>
  <si>
    <t>MITTELLAND / PLATEAU</t>
  </si>
  <si>
    <t>in dieser Region anfallend /
quantités dans cette région</t>
  </si>
  <si>
    <t>OSTSCHWEIZ /
SUISSE ORIENTALE</t>
  </si>
  <si>
    <t>TESSIN</t>
  </si>
  <si>
    <t>Romandie: FR, GE, JU, NE, VD, VS</t>
  </si>
  <si>
    <t>Plateau: AG, BE, BL, BS, LU, NW, OW, SO</t>
  </si>
  <si>
    <t>Suisse orientale: AI, AR, GL, GR, SG, SH, SZ, TG, UR, ZG, ZH, (FL)</t>
  </si>
  <si>
    <t>Verbrennung und Ablagerung in den Regionen /
Incinération et mise en décharge dans les régions</t>
  </si>
  <si>
    <t>Deponien / Décharges</t>
  </si>
  <si>
    <t>in der Romandie verbrannte + deponierte Menge /
incinérés / mis en décharge en Romandie</t>
  </si>
  <si>
    <t>Auslandimporte / Importations de l'étranger</t>
  </si>
  <si>
    <t>Tessinimporte / Importations du Tessin</t>
  </si>
  <si>
    <t>Tessinexporte / Exportations vers le Tessin</t>
  </si>
  <si>
    <t>im Mittelland verbrannte + deponierte Menge /
incinérés / mis en décharge au Plateau</t>
  </si>
  <si>
    <t>Romandieimporte / Importations de la Romandie</t>
  </si>
  <si>
    <t>Romandieexporte / Exportations vers la Romandie</t>
  </si>
  <si>
    <t>in der Ostschweiz verbrannte + deponierte Menge /
incinérés / mis en décharge en Suisse orientale</t>
  </si>
  <si>
    <t>im Tessin verbrannte + deponierte Menge /
incinérés / mis en décharge au Tessin</t>
  </si>
  <si>
    <t>Ostschweizexporte / Exportations vers la Suisse orientale</t>
  </si>
  <si>
    <t>Mittellandexporte / Exportations vers le Plateau</t>
  </si>
  <si>
    <t>Ostschweizimporte / Importations de la Suisse orientale</t>
  </si>
  <si>
    <t>Mittellandimporte / Importations du Plateau</t>
  </si>
  <si>
    <t>Importe aus Frankreich / Importations de la France</t>
  </si>
  <si>
    <t>Importe aus Österreich / Importations de l'Autriche</t>
  </si>
  <si>
    <t>TOTAL Schweiz + Ausland /
TOTAL Suisse + étranger</t>
  </si>
  <si>
    <t>Années impaires: estimation des importations/exportations entre les régions</t>
  </si>
  <si>
    <t>Ausland / étranger</t>
  </si>
  <si>
    <t>Zwischenlager (zur Verbrennung in KVA)
dépôt provisoire (pour l'incinération en UIOM)</t>
  </si>
  <si>
    <t>(4'921)</t>
  </si>
  <si>
    <t>(6'350)</t>
  </si>
  <si>
    <t>(2'880)</t>
  </si>
  <si>
    <t>26'268 
(+6'935)</t>
  </si>
  <si>
    <t>Site de Châtillon</t>
  </si>
  <si>
    <t>Thun</t>
  </si>
  <si>
    <t>(22)</t>
  </si>
  <si>
    <t xml:space="preserve">7108
(+13'227) </t>
  </si>
  <si>
    <t>(5000)</t>
  </si>
  <si>
    <t xml:space="preserve">8787
(+10'067) </t>
  </si>
  <si>
    <t>Tridel</t>
  </si>
  <si>
    <t>Giubiasco</t>
  </si>
  <si>
    <t>Differenz zum Vorjahr:</t>
  </si>
  <si>
    <t>-</t>
  </si>
  <si>
    <t>Perlen</t>
  </si>
  <si>
    <t>ZUSAMMENFASSUNG / RESUMÉ       alle Angaben in Tonnen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</si>
</sst>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_ * ###0_ ;_ * \-###0_ ;_ * &quot;-&quot;??_ ;_ @_ "/>
    <numFmt numFmtId="173" formatCode="0.0%"/>
    <numFmt numFmtId="174" formatCode="_ * #,##0.000_ ;_ * \-#,##0.000_ ;_ * &quot;-&quot;??_ ;_ @_ "/>
    <numFmt numFmtId="175" formatCode="_ * #,##0.0000_ ;_ * \-#,##0.0000_ ;_ * &quot;-&quot;??_ ;_ @_ "/>
    <numFmt numFmtId="176" formatCode="#,##0\ &quot;t&quot;"/>
    <numFmt numFmtId="177" formatCode="#\ ##0\ &quot;t&quot;"/>
  </numFmts>
  <fonts count="58">
    <font>
      <sz val="8"/>
      <name val="Verdana"/>
      <family val="0"/>
    </font>
    <font>
      <sz val="8"/>
      <name val="Arial Narrow"/>
      <family val="2"/>
    </font>
    <font>
      <b/>
      <sz val="14"/>
      <name val="Arial Narrow"/>
      <family val="2"/>
    </font>
    <font>
      <sz val="8"/>
      <color indexed="9"/>
      <name val="Arial Narrow"/>
      <family val="2"/>
    </font>
    <font>
      <b/>
      <sz val="14"/>
      <color indexed="9"/>
      <name val="Arial Narrow"/>
      <family val="2"/>
    </font>
    <font>
      <i/>
      <sz val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sz val="12"/>
      <name val="Arial Narrow"/>
      <family val="2"/>
    </font>
    <font>
      <b/>
      <sz val="8"/>
      <name val="Tahoma"/>
      <family val="2"/>
    </font>
    <font>
      <i/>
      <sz val="8"/>
      <color indexed="10"/>
      <name val="Arial Narrow"/>
      <family val="2"/>
    </font>
    <font>
      <sz val="9.5"/>
      <color indexed="8"/>
      <name val="Frutiger 47LightCn"/>
      <family val="0"/>
    </font>
    <font>
      <sz val="8.7"/>
      <color indexed="8"/>
      <name val="Frutiger 47LightCn"/>
      <family val="0"/>
    </font>
    <font>
      <sz val="9.75"/>
      <color indexed="8"/>
      <name val="Frutiger 47LightCn"/>
      <family val="0"/>
    </font>
    <font>
      <sz val="8.95"/>
      <color indexed="8"/>
      <name val="Frutiger 47LightCn"/>
      <family val="0"/>
    </font>
    <font>
      <sz val="9"/>
      <name val="Tahoma"/>
      <family val="2"/>
    </font>
    <font>
      <b/>
      <sz val="8"/>
      <name val="Arial Narrow"/>
      <family val="2"/>
    </font>
    <font>
      <sz val="11.7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 Narrow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Alignment="1">
      <alignment/>
    </xf>
    <xf numFmtId="171" fontId="1" fillId="0" borderId="10" xfId="41" applyNumberFormat="1" applyFont="1" applyBorder="1" applyAlignment="1" applyProtection="1">
      <alignment/>
      <protection locked="0"/>
    </xf>
    <xf numFmtId="171" fontId="1" fillId="33" borderId="10" xfId="41" applyNumberFormat="1" applyFont="1" applyFill="1" applyBorder="1" applyAlignment="1" applyProtection="1">
      <alignment/>
      <protection/>
    </xf>
    <xf numFmtId="171" fontId="1" fillId="0" borderId="10" xfId="41" applyNumberFormat="1" applyFont="1" applyBorder="1" applyAlignment="1" applyProtection="1">
      <alignment/>
      <protection/>
    </xf>
    <xf numFmtId="171" fontId="1" fillId="34" borderId="10" xfId="41" applyNumberFormat="1" applyFont="1" applyFill="1" applyBorder="1" applyAlignment="1" applyProtection="1">
      <alignment/>
      <protection/>
    </xf>
    <xf numFmtId="171" fontId="1" fillId="35" borderId="10" xfId="41" applyNumberFormat="1" applyFont="1" applyFill="1" applyBorder="1" applyAlignment="1" applyProtection="1">
      <alignment/>
      <protection/>
    </xf>
    <xf numFmtId="171" fontId="1" fillId="36" borderId="10" xfId="41" applyNumberFormat="1" applyFont="1" applyFill="1" applyBorder="1" applyAlignment="1" applyProtection="1">
      <alignment/>
      <protection/>
    </xf>
    <xf numFmtId="171" fontId="1" fillId="37" borderId="10" xfId="41" applyNumberFormat="1" applyFont="1" applyFill="1" applyBorder="1" applyAlignment="1" applyProtection="1">
      <alignment/>
      <protection/>
    </xf>
    <xf numFmtId="172" fontId="1" fillId="0" borderId="10" xfId="41" applyNumberFormat="1" applyFont="1" applyFill="1" applyBorder="1" applyAlignment="1" applyProtection="1">
      <alignment/>
      <protection/>
    </xf>
    <xf numFmtId="171" fontId="6" fillId="37" borderId="10" xfId="41" applyNumberFormat="1" applyFont="1" applyFill="1" applyBorder="1" applyAlignment="1" applyProtection="1">
      <alignment/>
      <protection/>
    </xf>
    <xf numFmtId="171" fontId="3" fillId="37" borderId="10" xfId="41" applyNumberFormat="1" applyFont="1" applyFill="1" applyBorder="1" applyAlignment="1" applyProtection="1">
      <alignment/>
      <protection/>
    </xf>
    <xf numFmtId="171" fontId="6" fillId="36" borderId="10" xfId="41" applyNumberFormat="1" applyFont="1" applyFill="1" applyBorder="1" applyAlignment="1" applyProtection="1">
      <alignment/>
      <protection/>
    </xf>
    <xf numFmtId="171" fontId="3" fillId="36" borderId="10" xfId="41" applyNumberFormat="1" applyFont="1" applyFill="1" applyBorder="1" applyAlignment="1" applyProtection="1">
      <alignment/>
      <protection/>
    </xf>
    <xf numFmtId="171" fontId="7" fillId="35" borderId="10" xfId="41" applyNumberFormat="1" applyFont="1" applyFill="1" applyBorder="1" applyAlignment="1" applyProtection="1">
      <alignment/>
      <protection/>
    </xf>
    <xf numFmtId="171" fontId="7" fillId="34" borderId="10" xfId="41" applyNumberFormat="1" applyFont="1" applyFill="1" applyBorder="1" applyAlignment="1" applyProtection="1">
      <alignment/>
      <protection/>
    </xf>
    <xf numFmtId="171" fontId="3" fillId="33" borderId="10" xfId="41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2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171" fontId="1" fillId="38" borderId="10" xfId="41" applyNumberFormat="1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/>
      <protection/>
    </xf>
    <xf numFmtId="171" fontId="1" fillId="39" borderId="10" xfId="41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/>
      <protection/>
    </xf>
    <xf numFmtId="171" fontId="3" fillId="40" borderId="10" xfId="41" applyNumberFormat="1" applyFont="1" applyFill="1" applyBorder="1" applyAlignment="1" applyProtection="1">
      <alignment/>
      <protection/>
    </xf>
    <xf numFmtId="172" fontId="3" fillId="40" borderId="10" xfId="41" applyNumberFormat="1" applyFont="1" applyFill="1" applyBorder="1" applyAlignment="1" applyProtection="1">
      <alignment/>
      <protection/>
    </xf>
    <xf numFmtId="0" fontId="1" fillId="40" borderId="10" xfId="0" applyFont="1" applyFill="1" applyBorder="1" applyAlignment="1" applyProtection="1">
      <alignment/>
      <protection/>
    </xf>
    <xf numFmtId="0" fontId="1" fillId="41" borderId="10" xfId="0" applyFont="1" applyFill="1" applyBorder="1" applyAlignment="1" applyProtection="1">
      <alignment/>
      <protection/>
    </xf>
    <xf numFmtId="171" fontId="1" fillId="41" borderId="10" xfId="41" applyNumberFormat="1" applyFont="1" applyFill="1" applyBorder="1" applyAlignment="1" applyProtection="1">
      <alignment/>
      <protection/>
    </xf>
    <xf numFmtId="170" fontId="1" fillId="0" borderId="10" xfId="41" applyNumberFormat="1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left"/>
      <protection/>
    </xf>
    <xf numFmtId="171" fontId="1" fillId="0" borderId="10" xfId="41" applyNumberFormat="1" applyFont="1" applyFill="1" applyBorder="1" applyAlignment="1" applyProtection="1">
      <alignment/>
      <protection locked="0"/>
    </xf>
    <xf numFmtId="171" fontId="5" fillId="0" borderId="10" xfId="41" applyNumberFormat="1" applyFont="1" applyBorder="1" applyAlignment="1" applyProtection="1" quotePrefix="1">
      <alignment horizontal="left"/>
      <protection/>
    </xf>
    <xf numFmtId="0" fontId="3" fillId="42" borderId="10" xfId="0" applyFont="1" applyFill="1" applyBorder="1" applyAlignment="1" applyProtection="1">
      <alignment/>
      <protection/>
    </xf>
    <xf numFmtId="171" fontId="3" fillId="42" borderId="10" xfId="41" applyNumberFormat="1" applyFont="1" applyFill="1" applyBorder="1" applyAlignment="1" applyProtection="1">
      <alignment/>
      <protection/>
    </xf>
    <xf numFmtId="170" fontId="3" fillId="42" borderId="10" xfId="41" applyNumberFormat="1" applyFont="1" applyFill="1" applyBorder="1" applyAlignment="1" applyProtection="1">
      <alignment/>
      <protection/>
    </xf>
    <xf numFmtId="170" fontId="1" fillId="43" borderId="10" xfId="41" applyNumberFormat="1" applyFont="1" applyFill="1" applyBorder="1" applyAlignment="1" applyProtection="1">
      <alignment/>
      <protection/>
    </xf>
    <xf numFmtId="171" fontId="1" fillId="43" borderId="10" xfId="41" applyNumberFormat="1" applyFont="1" applyFill="1" applyBorder="1" applyAlignment="1" applyProtection="1">
      <alignment/>
      <protection/>
    </xf>
    <xf numFmtId="171" fontId="5" fillId="38" borderId="10" xfId="41" applyNumberFormat="1" applyFont="1" applyFill="1" applyBorder="1" applyAlignment="1" applyProtection="1">
      <alignment/>
      <protection/>
    </xf>
    <xf numFmtId="171" fontId="3" fillId="0" borderId="10" xfId="41" applyNumberFormat="1" applyFont="1" applyBorder="1" applyAlignment="1" applyProtection="1" quotePrefix="1">
      <alignment horizontal="left"/>
      <protection/>
    </xf>
    <xf numFmtId="171" fontId="1" fillId="44" borderId="10" xfId="41" applyNumberFormat="1" applyFont="1" applyFill="1" applyBorder="1" applyAlignment="1" applyProtection="1">
      <alignment/>
      <protection locked="0"/>
    </xf>
    <xf numFmtId="0" fontId="1" fillId="44" borderId="10" xfId="0" applyFont="1" applyFill="1" applyBorder="1" applyAlignment="1" applyProtection="1">
      <alignment/>
      <protection locked="0"/>
    </xf>
    <xf numFmtId="171" fontId="1" fillId="45" borderId="10" xfId="41" applyNumberFormat="1" applyFont="1" applyFill="1" applyBorder="1" applyAlignment="1" applyProtection="1">
      <alignment/>
      <protection locked="0"/>
    </xf>
    <xf numFmtId="0" fontId="1" fillId="45" borderId="10" xfId="0" applyFont="1" applyFill="1" applyBorder="1" applyAlignment="1" applyProtection="1">
      <alignment/>
      <protection locked="0"/>
    </xf>
    <xf numFmtId="171" fontId="1" fillId="46" borderId="10" xfId="41" applyNumberFormat="1" applyFont="1" applyFill="1" applyBorder="1" applyAlignment="1" applyProtection="1">
      <alignment/>
      <protection locked="0"/>
    </xf>
    <xf numFmtId="0" fontId="1" fillId="46" borderId="10" xfId="0" applyFont="1" applyFill="1" applyBorder="1" applyAlignment="1" applyProtection="1">
      <alignment/>
      <protection locked="0"/>
    </xf>
    <xf numFmtId="172" fontId="1" fillId="44" borderId="10" xfId="41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171" fontId="1" fillId="0" borderId="11" xfId="41" applyNumberFormat="1" applyFont="1" applyBorder="1" applyAlignment="1" applyProtection="1">
      <alignment/>
      <protection/>
    </xf>
    <xf numFmtId="171" fontId="2" fillId="0" borderId="10" xfId="41" applyNumberFormat="1" applyFont="1" applyBorder="1" applyAlignment="1" applyProtection="1">
      <alignment vertical="top"/>
      <protection/>
    </xf>
    <xf numFmtId="171" fontId="5" fillId="0" borderId="10" xfId="41" applyNumberFormat="1" applyFont="1" applyBorder="1" applyAlignment="1" applyProtection="1">
      <alignment/>
      <protection/>
    </xf>
    <xf numFmtId="0" fontId="1" fillId="0" borderId="10" xfId="41" applyNumberFormat="1" applyFont="1" applyBorder="1" applyAlignment="1" applyProtection="1">
      <alignment/>
      <protection/>
    </xf>
    <xf numFmtId="0" fontId="6" fillId="37" borderId="10" xfId="41" applyNumberFormat="1" applyFont="1" applyFill="1" applyBorder="1" applyAlignment="1" applyProtection="1">
      <alignment/>
      <protection/>
    </xf>
    <xf numFmtId="0" fontId="1" fillId="0" borderId="10" xfId="41" applyNumberFormat="1" applyFont="1" applyBorder="1" applyAlignment="1" applyProtection="1" quotePrefix="1">
      <alignment horizontal="left" wrapText="1"/>
      <protection/>
    </xf>
    <xf numFmtId="0" fontId="1" fillId="0" borderId="10" xfId="41" applyNumberFormat="1" applyFont="1" applyBorder="1" applyAlignment="1" applyProtection="1" quotePrefix="1">
      <alignment horizontal="left"/>
      <protection/>
    </xf>
    <xf numFmtId="0" fontId="1" fillId="0" borderId="10" xfId="41" applyNumberFormat="1" applyFont="1" applyBorder="1" applyAlignment="1" applyProtection="1">
      <alignment horizontal="left"/>
      <protection/>
    </xf>
    <xf numFmtId="0" fontId="6" fillId="36" borderId="10" xfId="41" applyNumberFormat="1" applyFont="1" applyFill="1" applyBorder="1" applyAlignment="1" applyProtection="1">
      <alignment/>
      <protection/>
    </xf>
    <xf numFmtId="0" fontId="7" fillId="35" borderId="10" xfId="41" applyNumberFormat="1" applyFont="1" applyFill="1" applyBorder="1" applyAlignment="1" applyProtection="1">
      <alignment/>
      <protection/>
    </xf>
    <xf numFmtId="0" fontId="7" fillId="34" borderId="10" xfId="41" applyNumberFormat="1" applyFont="1" applyFill="1" applyBorder="1" applyAlignment="1" applyProtection="1">
      <alignment/>
      <protection/>
    </xf>
    <xf numFmtId="0" fontId="3" fillId="33" borderId="10" xfId="41" applyNumberFormat="1" applyFont="1" applyFill="1" applyBorder="1" applyAlignment="1" applyProtection="1">
      <alignment wrapText="1"/>
      <protection/>
    </xf>
    <xf numFmtId="0" fontId="3" fillId="33" borderId="10" xfId="41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left" wrapText="1"/>
    </xf>
    <xf numFmtId="171" fontId="9" fillId="0" borderId="0" xfId="41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>
      <alignment wrapText="1"/>
    </xf>
    <xf numFmtId="171" fontId="9" fillId="0" borderId="0" xfId="0" applyNumberFormat="1" applyFont="1" applyAlignment="1">
      <alignment/>
    </xf>
    <xf numFmtId="0" fontId="5" fillId="38" borderId="10" xfId="0" applyFont="1" applyFill="1" applyBorder="1" applyAlignment="1" applyProtection="1">
      <alignment/>
      <protection/>
    </xf>
    <xf numFmtId="171" fontId="1" fillId="0" borderId="10" xfId="41" applyNumberFormat="1" applyFont="1" applyBorder="1" applyAlignment="1" applyProtection="1" quotePrefix="1">
      <alignment horizontal="right"/>
      <protection locked="0"/>
    </xf>
    <xf numFmtId="43" fontId="1" fillId="0" borderId="10" xfId="41" applyFont="1" applyBorder="1" applyAlignment="1" applyProtection="1" quotePrefix="1">
      <alignment horizontal="right" wrapText="1"/>
      <protection locked="0"/>
    </xf>
    <xf numFmtId="171" fontId="1" fillId="0" borderId="10" xfId="41" applyNumberFormat="1" applyFont="1" applyBorder="1" applyAlignment="1" applyProtection="1" quotePrefix="1">
      <alignment horizontal="right" wrapText="1"/>
      <protection locked="0"/>
    </xf>
    <xf numFmtId="9" fontId="9" fillId="0" borderId="0" xfId="49" applyFont="1" applyAlignment="1">
      <alignment/>
    </xf>
    <xf numFmtId="171" fontId="11" fillId="0" borderId="10" xfId="41" applyNumberFormat="1" applyFont="1" applyBorder="1" applyAlignment="1" applyProtection="1">
      <alignment/>
      <protection locked="0"/>
    </xf>
    <xf numFmtId="49" fontId="1" fillId="0" borderId="10" xfId="41" applyNumberFormat="1" applyFont="1" applyBorder="1" applyAlignment="1" applyProtection="1">
      <alignment horizontal="right"/>
      <protection locked="0"/>
    </xf>
    <xf numFmtId="43" fontId="1" fillId="0" borderId="10" xfId="41" applyFont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171" fontId="2" fillId="0" borderId="0" xfId="41" applyNumberFormat="1" applyFont="1" applyBorder="1" applyAlignment="1" applyProtection="1">
      <alignment/>
      <protection locked="0"/>
    </xf>
    <xf numFmtId="0" fontId="1" fillId="44" borderId="13" xfId="0" applyFont="1" applyFill="1" applyBorder="1" applyAlignment="1" applyProtection="1">
      <alignment/>
      <protection/>
    </xf>
    <xf numFmtId="0" fontId="1" fillId="44" borderId="12" xfId="0" applyFont="1" applyFill="1" applyBorder="1" applyAlignment="1" applyProtection="1">
      <alignment/>
      <protection/>
    </xf>
    <xf numFmtId="171" fontId="5" fillId="44" borderId="10" xfId="41" applyNumberFormat="1" applyFont="1" applyFill="1" applyBorder="1" applyAlignment="1" applyProtection="1">
      <alignment/>
      <protection locked="0"/>
    </xf>
    <xf numFmtId="173" fontId="5" fillId="44" borderId="10" xfId="49" applyNumberFormat="1" applyFont="1" applyFill="1" applyBorder="1" applyAlignment="1" applyProtection="1">
      <alignment/>
      <protection locked="0"/>
    </xf>
    <xf numFmtId="171" fontId="5" fillId="46" borderId="10" xfId="41" applyNumberFormat="1" applyFont="1" applyFill="1" applyBorder="1" applyAlignment="1" applyProtection="1">
      <alignment/>
      <protection locked="0"/>
    </xf>
    <xf numFmtId="0" fontId="5" fillId="46" borderId="10" xfId="0" applyFont="1" applyFill="1" applyBorder="1" applyAlignment="1" applyProtection="1">
      <alignment/>
      <protection locked="0"/>
    </xf>
    <xf numFmtId="173" fontId="5" fillId="46" borderId="10" xfId="49" applyNumberFormat="1" applyFont="1" applyFill="1" applyBorder="1" applyAlignment="1" applyProtection="1">
      <alignment/>
      <protection locked="0"/>
    </xf>
    <xf numFmtId="171" fontId="5" fillId="45" borderId="10" xfId="41" applyNumberFormat="1" applyFont="1" applyFill="1" applyBorder="1" applyAlignment="1" applyProtection="1">
      <alignment/>
      <protection locked="0"/>
    </xf>
    <xf numFmtId="0" fontId="5" fillId="45" borderId="10" xfId="0" applyFont="1" applyFill="1" applyBorder="1" applyAlignment="1" applyProtection="1">
      <alignment/>
      <protection locked="0"/>
    </xf>
    <xf numFmtId="173" fontId="5" fillId="45" borderId="10" xfId="49" applyNumberFormat="1" applyFont="1" applyFill="1" applyBorder="1" applyAlignment="1" applyProtection="1">
      <alignment/>
      <protection locked="0"/>
    </xf>
    <xf numFmtId="0" fontId="5" fillId="44" borderId="10" xfId="0" applyFont="1" applyFill="1" applyBorder="1" applyAlignment="1" applyProtection="1">
      <alignment/>
      <protection locked="0"/>
    </xf>
    <xf numFmtId="171" fontId="1" fillId="0" borderId="10" xfId="41" applyNumberFormat="1" applyFont="1" applyFill="1" applyBorder="1" applyAlignment="1" applyProtection="1">
      <alignment/>
      <protection/>
    </xf>
    <xf numFmtId="0" fontId="1" fillId="0" borderId="10" xfId="41" applyNumberFormat="1" applyFont="1" applyFill="1" applyBorder="1" applyAlignment="1" applyProtection="1">
      <alignment/>
      <protection/>
    </xf>
    <xf numFmtId="9" fontId="9" fillId="0" borderId="0" xfId="0" applyNumberFormat="1" applyFont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1" fillId="41" borderId="10" xfId="41" applyNumberFormat="1" applyFont="1" applyFill="1" applyBorder="1" applyAlignment="1" applyProtection="1">
      <alignment/>
      <protection/>
    </xf>
    <xf numFmtId="171" fontId="1" fillId="0" borderId="10" xfId="41" applyNumberFormat="1" applyFont="1" applyBorder="1" applyAlignment="1" applyProtection="1">
      <alignment horizontal="right"/>
      <protection locked="0"/>
    </xf>
    <xf numFmtId="3" fontId="1" fillId="41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38" borderId="10" xfId="0" applyNumberFormat="1" applyFont="1" applyFill="1" applyBorder="1" applyAlignment="1" applyProtection="1">
      <alignment/>
      <protection/>
    </xf>
    <xf numFmtId="3" fontId="1" fillId="38" borderId="10" xfId="41" applyNumberFormat="1" applyFont="1" applyFill="1" applyBorder="1" applyAlignment="1" applyProtection="1">
      <alignment/>
      <protection/>
    </xf>
    <xf numFmtId="3" fontId="5" fillId="38" borderId="10" xfId="0" applyNumberFormat="1" applyFont="1" applyFill="1" applyBorder="1" applyAlignment="1" applyProtection="1">
      <alignment/>
      <protection/>
    </xf>
    <xf numFmtId="1" fontId="3" fillId="42" borderId="10" xfId="41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0" fontId="1" fillId="47" borderId="10" xfId="41" applyNumberFormat="1" applyFont="1" applyFill="1" applyBorder="1" applyAlignment="1" applyProtection="1">
      <alignment/>
      <protection/>
    </xf>
    <xf numFmtId="170" fontId="1" fillId="47" borderId="10" xfId="41" applyNumberFormat="1" applyFont="1" applyFill="1" applyBorder="1" applyAlignment="1" applyProtection="1" quotePrefix="1">
      <alignment horizontal="left"/>
      <protection/>
    </xf>
    <xf numFmtId="1" fontId="1" fillId="0" borderId="10" xfId="0" applyNumberFormat="1" applyFont="1" applyBorder="1" applyAlignment="1" applyProtection="1">
      <alignment/>
      <protection locked="0"/>
    </xf>
    <xf numFmtId="0" fontId="1" fillId="47" borderId="10" xfId="0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1" fillId="44" borderId="10" xfId="0" applyNumberFormat="1" applyFont="1" applyFill="1" applyBorder="1" applyAlignment="1" applyProtection="1">
      <alignment/>
      <protection locked="0"/>
    </xf>
    <xf numFmtId="3" fontId="1" fillId="44" borderId="10" xfId="41" applyNumberFormat="1" applyFont="1" applyFill="1" applyBorder="1" applyAlignment="1" applyProtection="1">
      <alignment/>
      <protection locked="0"/>
    </xf>
    <xf numFmtId="3" fontId="5" fillId="44" borderId="10" xfId="41" applyNumberFormat="1" applyFont="1" applyFill="1" applyBorder="1" applyAlignment="1" applyProtection="1">
      <alignment/>
      <protection locked="0"/>
    </xf>
    <xf numFmtId="3" fontId="1" fillId="46" borderId="10" xfId="41" applyNumberFormat="1" applyFont="1" applyFill="1" applyBorder="1" applyAlignment="1" applyProtection="1">
      <alignment/>
      <protection locked="0"/>
    </xf>
    <xf numFmtId="3" fontId="5" fillId="46" borderId="10" xfId="41" applyNumberFormat="1" applyFont="1" applyFill="1" applyBorder="1" applyAlignment="1" applyProtection="1">
      <alignment/>
      <protection locked="0"/>
    </xf>
    <xf numFmtId="3" fontId="1" fillId="45" borderId="10" xfId="41" applyNumberFormat="1" applyFont="1" applyFill="1" applyBorder="1" applyAlignment="1" applyProtection="1">
      <alignment/>
      <protection locked="0"/>
    </xf>
    <xf numFmtId="3" fontId="5" fillId="45" borderId="10" xfId="41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/>
    </xf>
    <xf numFmtId="3" fontId="3" fillId="40" borderId="10" xfId="41" applyNumberFormat="1" applyFont="1" applyFill="1" applyBorder="1" applyAlignment="1" applyProtection="1">
      <alignment/>
      <protection/>
    </xf>
    <xf numFmtId="3" fontId="1" fillId="0" borderId="10" xfId="41" applyNumberFormat="1" applyFont="1" applyBorder="1" applyAlignment="1" applyProtection="1">
      <alignment/>
      <protection locked="0"/>
    </xf>
    <xf numFmtId="3" fontId="1" fillId="39" borderId="10" xfId="0" applyNumberFormat="1" applyFont="1" applyFill="1" applyBorder="1" applyAlignment="1" applyProtection="1">
      <alignment/>
      <protection/>
    </xf>
    <xf numFmtId="3" fontId="1" fillId="47" borderId="10" xfId="0" applyNumberFormat="1" applyFont="1" applyFill="1" applyBorder="1" applyAlignment="1" applyProtection="1">
      <alignment/>
      <protection locked="0"/>
    </xf>
    <xf numFmtId="3" fontId="1" fillId="39" borderId="10" xfId="41" applyNumberFormat="1" applyFont="1" applyFill="1" applyBorder="1" applyAlignment="1" applyProtection="1">
      <alignment/>
      <protection/>
    </xf>
    <xf numFmtId="1" fontId="3" fillId="40" borderId="10" xfId="41" applyNumberFormat="1" applyFont="1" applyFill="1" applyBorder="1" applyAlignment="1" applyProtection="1">
      <alignment/>
      <protection/>
    </xf>
    <xf numFmtId="1" fontId="1" fillId="38" borderId="10" xfId="41" applyNumberFormat="1" applyFont="1" applyFill="1" applyBorder="1" applyAlignment="1" applyProtection="1">
      <alignment/>
      <protection/>
    </xf>
    <xf numFmtId="0" fontId="17" fillId="44" borderId="14" xfId="0" applyFont="1" applyFill="1" applyBorder="1" applyAlignment="1" applyProtection="1">
      <alignment/>
      <protection/>
    </xf>
    <xf numFmtId="0" fontId="5" fillId="38" borderId="14" xfId="0" applyFont="1" applyFill="1" applyBorder="1" applyAlignment="1" applyProtection="1">
      <alignment horizontal="left" wrapText="1"/>
      <protection/>
    </xf>
    <xf numFmtId="0" fontId="5" fillId="38" borderId="13" xfId="0" applyFont="1" applyFill="1" applyBorder="1" applyAlignment="1" applyProtection="1">
      <alignment horizontal="left" wrapText="1"/>
      <protection/>
    </xf>
    <xf numFmtId="0" fontId="3" fillId="40" borderId="14" xfId="0" applyFont="1" applyFill="1" applyBorder="1" applyAlignment="1" applyProtection="1">
      <alignment horizontal="left" wrapText="1"/>
      <protection/>
    </xf>
    <xf numFmtId="0" fontId="3" fillId="40" borderId="12" xfId="0" applyFont="1" applyFill="1" applyBorder="1" applyAlignment="1" applyProtection="1">
      <alignment horizontal="left" wrapText="1"/>
      <protection/>
    </xf>
    <xf numFmtId="0" fontId="1" fillId="38" borderId="14" xfId="0" applyFont="1" applyFill="1" applyBorder="1" applyAlignment="1" applyProtection="1">
      <alignment horizontal="left" wrapText="1"/>
      <protection/>
    </xf>
    <xf numFmtId="0" fontId="1" fillId="38" borderId="12" xfId="0" applyFont="1" applyFill="1" applyBorder="1" applyAlignment="1" applyProtection="1">
      <alignment horizontal="left"/>
      <protection/>
    </xf>
    <xf numFmtId="0" fontId="1" fillId="45" borderId="10" xfId="0" applyFont="1" applyFill="1" applyBorder="1" applyAlignment="1" applyProtection="1">
      <alignment horizontal="left" wrapText="1"/>
      <protection/>
    </xf>
    <xf numFmtId="0" fontId="1" fillId="45" borderId="10" xfId="0" applyFont="1" applyFill="1" applyBorder="1" applyAlignment="1" applyProtection="1">
      <alignment horizontal="left"/>
      <protection/>
    </xf>
    <xf numFmtId="0" fontId="5" fillId="45" borderId="10" xfId="0" applyFont="1" applyFill="1" applyBorder="1" applyAlignment="1" applyProtection="1">
      <alignment horizontal="left" wrapText="1"/>
      <protection/>
    </xf>
    <xf numFmtId="0" fontId="5" fillId="45" borderId="10" xfId="0" applyFont="1" applyFill="1" applyBorder="1" applyAlignment="1" applyProtection="1">
      <alignment horizontal="left"/>
      <protection/>
    </xf>
    <xf numFmtId="0" fontId="1" fillId="44" borderId="10" xfId="0" applyFont="1" applyFill="1" applyBorder="1" applyAlignment="1" applyProtection="1">
      <alignment horizontal="left" wrapText="1"/>
      <protection/>
    </xf>
    <xf numFmtId="0" fontId="1" fillId="44" borderId="10" xfId="0" applyFont="1" applyFill="1" applyBorder="1" applyAlignment="1" applyProtection="1">
      <alignment horizontal="left"/>
      <protection/>
    </xf>
    <xf numFmtId="0" fontId="5" fillId="44" borderId="10" xfId="0" applyFont="1" applyFill="1" applyBorder="1" applyAlignment="1" applyProtection="1">
      <alignment horizontal="left" wrapText="1"/>
      <protection/>
    </xf>
    <xf numFmtId="0" fontId="5" fillId="44" borderId="10" xfId="0" applyFont="1" applyFill="1" applyBorder="1" applyAlignment="1" applyProtection="1">
      <alignment horizontal="left"/>
      <protection/>
    </xf>
    <xf numFmtId="0" fontId="1" fillId="46" borderId="10" xfId="0" applyFont="1" applyFill="1" applyBorder="1" applyAlignment="1" applyProtection="1">
      <alignment horizontal="left" wrapText="1"/>
      <protection/>
    </xf>
    <xf numFmtId="0" fontId="1" fillId="46" borderId="10" xfId="0" applyFont="1" applyFill="1" applyBorder="1" applyAlignment="1" applyProtection="1">
      <alignment horizontal="left"/>
      <protection/>
    </xf>
    <xf numFmtId="0" fontId="5" fillId="46" borderId="10" xfId="0" applyFont="1" applyFill="1" applyBorder="1" applyAlignment="1" applyProtection="1">
      <alignment horizontal="left" wrapText="1"/>
      <protection/>
    </xf>
    <xf numFmtId="0" fontId="5" fillId="46" borderId="10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6E8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CFF9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95"/>
          <c:w val="0.767"/>
          <c:h val="0.9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/>
            </c:numRef>
          </c:cat>
          <c:val>
            <c:numRef>
              <c:f>'Verbrennung-Ablagerung'!$C$6:$K$6</c:f>
              <c:numCache/>
            </c:numRef>
          </c:val>
        </c:ser>
        <c:ser>
          <c:idx val="2"/>
          <c:order val="1"/>
          <c:tx>
            <c:strRef>
              <c:f>'Verbrennung-Ablagerung'!$B$7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/>
            </c:numRef>
          </c:cat>
          <c:val>
            <c:numRef>
              <c:f>'Verbrennung-Ablagerung'!$C$7:$K$7</c:f>
              <c:numCache/>
            </c:numRef>
          </c:val>
        </c:ser>
        <c:overlap val="100"/>
        <c:axId val="32452354"/>
        <c:axId val="23635731"/>
      </c:bar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755"/>
          <c:w val="0.197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Romandie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075"/>
          <c:w val="0.94875"/>
          <c:h val="0.7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'Verbrennung-Ablagerung'!$B$11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'Verbrennung-Ablagerung'!$C$9:$J$9</c:f>
              <c:numCache/>
            </c:numRef>
          </c:cat>
          <c:val>
            <c:numRef>
              <c:f>'Verbrennung-Ablagerung'!$C$11:$J$11</c:f>
              <c:numCache/>
            </c:numRef>
          </c:val>
        </c:ser>
        <c:ser>
          <c:idx val="2"/>
          <c:order val="1"/>
          <c:tx>
            <c:strRef>
              <c:f>'Verbrennung-Ablagerung'!$B$12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'Verbrennung-Ablagerung'!$C$9:$J$9</c:f>
              <c:numCache/>
            </c:numRef>
          </c:cat>
          <c:val>
            <c:numRef>
              <c:f>'Verbrennung-Ablagerung'!$C$12:$J$12</c:f>
              <c:numCache/>
            </c:numRef>
          </c:val>
        </c:ser>
        <c:overlap val="100"/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75"/>
          <c:w val="0.754"/>
          <c:h val="0.9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'Verbrennung-Ablagerung'!$B$16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'Verbrennung-Ablagerung'!$C$14:$K$14</c:f>
              <c:numCache/>
            </c:numRef>
          </c:cat>
          <c:val>
            <c:numRef>
              <c:f>'Verbrennung-Ablagerung'!$C$16:$K$16</c:f>
              <c:numCache/>
            </c:numRef>
          </c:val>
        </c:ser>
        <c:ser>
          <c:idx val="2"/>
          <c:order val="1"/>
          <c:tx>
            <c:strRef>
              <c:f>'Verbrennung-Ablagerung'!$B$17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'Verbrennung-Ablagerung'!$C$14:$K$14</c:f>
              <c:numCache/>
            </c:numRef>
          </c:cat>
          <c:val>
            <c:numRef>
              <c:f>'Verbrennung-Ablagerung'!$C$17:$K$17</c:f>
              <c:numCache/>
            </c:numRef>
          </c:val>
        </c:ser>
        <c:overlap val="100"/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825"/>
          <c:w val="0.209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75"/>
          <c:w val="0.754"/>
          <c:h val="0.9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'Verbrennung-Ablagerung'!$B$21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'Verbrennung-Ablagerung'!$C$19:$K$19</c:f>
              <c:numCache/>
            </c:numRef>
          </c:cat>
          <c:val>
            <c:numRef>
              <c:f>'Verbrennung-Ablagerung'!$C$21:$K$21</c:f>
              <c:numCache/>
            </c:numRef>
          </c:val>
        </c:ser>
        <c:ser>
          <c:idx val="2"/>
          <c:order val="1"/>
          <c:tx>
            <c:strRef>
              <c:f>'Verbrennung-Ablagerung'!$B$22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'Verbrennung-Ablagerung'!$C$19:$K$19</c:f>
              <c:numCache/>
            </c:numRef>
          </c:cat>
          <c:val>
            <c:numRef>
              <c:f>'Verbrennung-Ablagerung'!$C$22:$K$22</c:f>
              <c:numCache/>
            </c:numRef>
          </c:val>
        </c:ser>
        <c:overlap val="100"/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825"/>
          <c:w val="0.209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75"/>
          <c:w val="0.71125"/>
          <c:h val="0.9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'Verbrennung-Ablagerung'!$B$26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'Verbrennung-Ablagerung'!$C$24:$K$24</c:f>
              <c:numCache/>
            </c:numRef>
          </c:cat>
          <c:val>
            <c:numRef>
              <c:f>'Verbrennung-Ablagerung'!$C$26:$K$26</c:f>
              <c:numCache/>
            </c:numRef>
          </c:val>
        </c:ser>
        <c:ser>
          <c:idx val="2"/>
          <c:order val="1"/>
          <c:tx>
            <c:strRef>
              <c:f>'Verbrennung-Ablagerung'!$B$27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'Verbrennung-Ablagerung'!$C$24:$K$24</c:f>
              <c:numCache/>
            </c:numRef>
          </c:cat>
          <c:val>
            <c:numRef>
              <c:f>'Verbrennung-Ablagerung'!$C$27:$K$27</c:f>
              <c:numCache/>
            </c:numRef>
          </c:val>
        </c:ser>
        <c:overlap val="100"/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3825"/>
          <c:w val="0.24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775"/>
          <c:w val="0.71125"/>
          <c:h val="0.9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'Verbrennung-Ablagerung'!$B$11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'Verbrennung-Ablagerung'!$C$9:$K$9</c:f>
              <c:numCache/>
            </c:numRef>
          </c:cat>
          <c:val>
            <c:numRef>
              <c:f>'Verbrennung-Ablagerung'!$C$11:$K$11</c:f>
              <c:numCache/>
            </c:numRef>
          </c:val>
        </c:ser>
        <c:ser>
          <c:idx val="2"/>
          <c:order val="1"/>
          <c:tx>
            <c:strRef>
              <c:f>'Verbrennung-Ablagerung'!$B$12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'Verbrennung-Ablagerung'!$C$9:$K$9</c:f>
              <c:numCache/>
            </c:numRef>
          </c:cat>
          <c:val>
            <c:numRef>
              <c:f>'Verbrennung-Ablagerung'!$C$12:$K$12</c:f>
              <c:numCache/>
            </c:numRef>
          </c:val>
        </c:ser>
        <c:overlap val="100"/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3825"/>
          <c:w val="0.24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025"/>
          <c:w val="0.9345"/>
          <c:h val="0.95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/>
            </c:numRef>
          </c:cat>
          <c:val>
            <c:numRef>
              <c:f>'Verbrennung-Ablagerung'!$N$24:$V$24</c:f>
              <c:numCache/>
            </c:numRef>
          </c:val>
        </c:ser>
        <c:ser>
          <c:idx val="2"/>
          <c:order val="1"/>
          <c:tx>
            <c:strRef>
              <c:f>'Verbrennung-Ablagerung'!$B$7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/>
            </c:numRef>
          </c:cat>
          <c:val>
            <c:numRef>
              <c:f>'Verbrennung-Ablagerung'!$N$25:$V$25</c:f>
              <c:numCache/>
            </c:numRef>
          </c:val>
        </c:ser>
        <c:overlap val="100"/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Abfallmenge [in Tonnen]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Mittelland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075"/>
          <c:w val="0.949"/>
          <c:h val="0.7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'Verbrennung-Ablagerung'!$B$16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'Verbrennung-Ablagerung'!$C$14:$J$14</c:f>
              <c:numCache/>
            </c:numRef>
          </c:cat>
          <c:val>
            <c:numRef>
              <c:f>'Verbrennung-Ablagerung'!$C$16:$J$16</c:f>
              <c:numCache/>
            </c:numRef>
          </c:val>
        </c:ser>
        <c:ser>
          <c:idx val="2"/>
          <c:order val="1"/>
          <c:tx>
            <c:strRef>
              <c:f>'Verbrennung-Ablagerung'!$B$17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'Verbrennung-Ablagerung'!$C$14:$J$14</c:f>
              <c:numCache/>
            </c:numRef>
          </c:cat>
          <c:val>
            <c:numRef>
              <c:f>'Verbrennung-Ablagerung'!$C$17:$J$17</c:f>
              <c:numCache/>
            </c:numRef>
          </c:val>
        </c:ser>
        <c:overlap val="100"/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Ostschweiz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075"/>
          <c:w val="0.94875"/>
          <c:h val="0.7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'Verbrennung-Ablagerung'!$B$21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'Verbrennung-Ablagerung'!$C$19:$J$19</c:f>
              <c:numCache/>
            </c:numRef>
          </c:cat>
          <c:val>
            <c:numRef>
              <c:f>'Verbrennung-Ablagerung'!$C$21:$J$21</c:f>
              <c:numCache/>
            </c:numRef>
          </c:val>
        </c:ser>
        <c:ser>
          <c:idx val="2"/>
          <c:order val="1"/>
          <c:tx>
            <c:strRef>
              <c:f>'Verbrennung-Ablagerung'!$B$22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'Verbrennung-Ablagerung'!$C$19:$J$19</c:f>
              <c:numCache/>
            </c:numRef>
          </c:cat>
          <c:val>
            <c:numRef>
              <c:f>'Verbrennung-Ablagerung'!$C$22:$J$22</c:f>
              <c:numCache/>
            </c:numRef>
          </c:val>
        </c:ser>
        <c:overlap val="100"/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  <c:majorUnit val="20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Tessin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075"/>
          <c:w val="0.94875"/>
          <c:h val="0.76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'Verbrennung-Ablagerung'!$B$26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'Verbrennung-Ablagerung'!$C$24:$J$24</c:f>
              <c:numCache/>
            </c:numRef>
          </c:cat>
          <c:val>
            <c:numRef>
              <c:f>'Verbrennung-Ablagerung'!$C$26:$J$26</c:f>
              <c:numCache/>
            </c:numRef>
          </c:val>
        </c:ser>
        <c:ser>
          <c:idx val="2"/>
          <c:order val="1"/>
          <c:tx>
            <c:strRef>
              <c:f>'Verbrennung-Ablagerung'!$B$27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'Verbrennung-Ablagerung'!$C$24:$J$24</c:f>
              <c:numCache/>
            </c:numRef>
          </c:cat>
          <c:val>
            <c:numRef>
              <c:f>'Verbrennung-Ablagerung'!$C$27:$J$27</c:f>
              <c:numCache/>
            </c:numRef>
          </c:val>
        </c:ser>
        <c:overlap val="100"/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0</xdr:rowOff>
    </xdr:from>
    <xdr:to>
      <xdr:col>13</xdr:col>
      <xdr:colOff>180975</xdr:colOff>
      <xdr:row>45</xdr:row>
      <xdr:rowOff>66675</xdr:rowOff>
    </xdr:to>
    <xdr:graphicFrame>
      <xdr:nvGraphicFramePr>
        <xdr:cNvPr id="1" name="Chart 2"/>
        <xdr:cNvGraphicFramePr/>
      </xdr:nvGraphicFramePr>
      <xdr:xfrm>
        <a:off x="4219575" y="8458200"/>
        <a:ext cx="65913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9</xdr:col>
      <xdr:colOff>0</xdr:colOff>
      <xdr:row>61</xdr:row>
      <xdr:rowOff>0</xdr:rowOff>
    </xdr:to>
    <xdr:graphicFrame>
      <xdr:nvGraphicFramePr>
        <xdr:cNvPr id="2" name="Chart 3"/>
        <xdr:cNvGraphicFramePr/>
      </xdr:nvGraphicFramePr>
      <xdr:xfrm>
        <a:off x="1724025" y="10658475"/>
        <a:ext cx="62388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63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1724025" y="12858750"/>
        <a:ext cx="62388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17</xdr:col>
      <xdr:colOff>0</xdr:colOff>
      <xdr:row>61</xdr:row>
      <xdr:rowOff>0</xdr:rowOff>
    </xdr:to>
    <xdr:graphicFrame>
      <xdr:nvGraphicFramePr>
        <xdr:cNvPr id="4" name="Chart 5"/>
        <xdr:cNvGraphicFramePr/>
      </xdr:nvGraphicFramePr>
      <xdr:xfrm>
        <a:off x="7962900" y="10658475"/>
        <a:ext cx="53340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0</xdr:colOff>
      <xdr:row>76</xdr:row>
      <xdr:rowOff>0</xdr:rowOff>
    </xdr:to>
    <xdr:graphicFrame>
      <xdr:nvGraphicFramePr>
        <xdr:cNvPr id="5" name="Chart 6"/>
        <xdr:cNvGraphicFramePr/>
      </xdr:nvGraphicFramePr>
      <xdr:xfrm>
        <a:off x="7962900" y="12858750"/>
        <a:ext cx="53340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2</xdr:row>
      <xdr:rowOff>66675</xdr:rowOff>
    </xdr:from>
    <xdr:to>
      <xdr:col>21</xdr:col>
      <xdr:colOff>828675</xdr:colOff>
      <xdr:row>19</xdr:row>
      <xdr:rowOff>247650</xdr:rowOff>
    </xdr:to>
    <xdr:graphicFrame>
      <xdr:nvGraphicFramePr>
        <xdr:cNvPr id="6" name="Chart 7"/>
        <xdr:cNvGraphicFramePr/>
      </xdr:nvGraphicFramePr>
      <xdr:xfrm>
        <a:off x="10658475" y="857250"/>
        <a:ext cx="6924675" cy="4581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83</xdr:row>
      <xdr:rowOff>0</xdr:rowOff>
    </xdr:from>
    <xdr:to>
      <xdr:col>33</xdr:col>
      <xdr:colOff>9525</xdr:colOff>
      <xdr:row>96</xdr:row>
      <xdr:rowOff>0</xdr:rowOff>
    </xdr:to>
    <xdr:graphicFrame>
      <xdr:nvGraphicFramePr>
        <xdr:cNvPr id="7" name="Chart 9"/>
        <xdr:cNvGraphicFramePr/>
      </xdr:nvGraphicFramePr>
      <xdr:xfrm>
        <a:off x="22250400" y="15525750"/>
        <a:ext cx="3819525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96</xdr:row>
      <xdr:rowOff>0</xdr:rowOff>
    </xdr:from>
    <xdr:to>
      <xdr:col>28</xdr:col>
      <xdr:colOff>0</xdr:colOff>
      <xdr:row>109</xdr:row>
      <xdr:rowOff>0</xdr:rowOff>
    </xdr:to>
    <xdr:graphicFrame>
      <xdr:nvGraphicFramePr>
        <xdr:cNvPr id="8" name="Chart 10"/>
        <xdr:cNvGraphicFramePr/>
      </xdr:nvGraphicFramePr>
      <xdr:xfrm>
        <a:off x="18440400" y="17259300"/>
        <a:ext cx="3810000" cy="1733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96</xdr:row>
      <xdr:rowOff>0</xdr:rowOff>
    </xdr:from>
    <xdr:to>
      <xdr:col>33</xdr:col>
      <xdr:colOff>0</xdr:colOff>
      <xdr:row>109</xdr:row>
      <xdr:rowOff>0</xdr:rowOff>
    </xdr:to>
    <xdr:graphicFrame>
      <xdr:nvGraphicFramePr>
        <xdr:cNvPr id="9" name="Chart 11"/>
        <xdr:cNvGraphicFramePr/>
      </xdr:nvGraphicFramePr>
      <xdr:xfrm>
        <a:off x="22250400" y="17259300"/>
        <a:ext cx="3810000" cy="1733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83</xdr:row>
      <xdr:rowOff>0</xdr:rowOff>
    </xdr:from>
    <xdr:to>
      <xdr:col>28</xdr:col>
      <xdr:colOff>0</xdr:colOff>
      <xdr:row>96</xdr:row>
      <xdr:rowOff>0</xdr:rowOff>
    </xdr:to>
    <xdr:graphicFrame>
      <xdr:nvGraphicFramePr>
        <xdr:cNvPr id="10" name="Chart 12"/>
        <xdr:cNvGraphicFramePr/>
      </xdr:nvGraphicFramePr>
      <xdr:xfrm>
        <a:off x="18440400" y="15525750"/>
        <a:ext cx="3810000" cy="1733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PageLayoutView="0" workbookViewId="0" topLeftCell="A1">
      <selection activeCell="A1" sqref="A1"/>
    </sheetView>
  </sheetViews>
  <sheetFormatPr defaultColWidth="11.421875" defaultRowHeight="10.5"/>
  <cols>
    <col min="1" max="1" width="3.140625" style="17" customWidth="1"/>
    <col min="2" max="2" width="4.140625" style="17" customWidth="1"/>
    <col min="3" max="3" width="17.7109375" style="17" customWidth="1"/>
    <col min="4" max="10" width="8.00390625" style="1" customWidth="1"/>
    <col min="11" max="13" width="8.00390625" style="16" customWidth="1"/>
    <col min="14" max="14" width="9.28125" style="16" customWidth="1"/>
    <col min="15" max="15" width="9.28125" style="96" customWidth="1"/>
    <col min="16" max="16384" width="11.421875" style="16" customWidth="1"/>
  </cols>
  <sheetData>
    <row r="1" spans="1:15" s="48" customFormat="1" ht="18">
      <c r="A1" s="80" t="s">
        <v>152</v>
      </c>
      <c r="B1" s="80"/>
      <c r="C1" s="80"/>
      <c r="D1" s="81"/>
      <c r="E1" s="81"/>
      <c r="F1" s="81"/>
      <c r="G1" s="81"/>
      <c r="H1" s="81"/>
      <c r="I1" s="81"/>
      <c r="J1" s="81"/>
      <c r="K1" s="79"/>
      <c r="O1" s="113"/>
    </row>
    <row r="2" spans="1:17" s="42" customFormat="1" ht="12.75">
      <c r="A2" s="129"/>
      <c r="B2" s="82"/>
      <c r="C2" s="83"/>
      <c r="D2" s="47">
        <v>1997</v>
      </c>
      <c r="E2" s="47">
        <v>1998</v>
      </c>
      <c r="F2" s="47">
        <v>1999</v>
      </c>
      <c r="G2" s="47">
        <v>2000</v>
      </c>
      <c r="H2" s="47">
        <v>2001</v>
      </c>
      <c r="I2" s="47">
        <v>2002</v>
      </c>
      <c r="J2" s="47">
        <v>2003</v>
      </c>
      <c r="K2" s="47">
        <v>2004</v>
      </c>
      <c r="L2" s="42">
        <v>2005</v>
      </c>
      <c r="M2" s="47">
        <v>2006</v>
      </c>
      <c r="N2" s="42">
        <v>2007</v>
      </c>
      <c r="O2" s="114">
        <v>2008</v>
      </c>
      <c r="P2" s="42">
        <v>2009</v>
      </c>
      <c r="Q2" s="42">
        <v>2010</v>
      </c>
    </row>
    <row r="3" spans="1:17" s="42" customFormat="1" ht="25.5" customHeight="1">
      <c r="A3" s="140" t="s">
        <v>93</v>
      </c>
      <c r="B3" s="141"/>
      <c r="C3" s="141"/>
      <c r="D3" s="41">
        <f aca="true" t="shared" si="0" ref="D3:M3">D52+D91</f>
        <v>2899849</v>
      </c>
      <c r="E3" s="41">
        <f t="shared" si="0"/>
        <v>3004897</v>
      </c>
      <c r="F3" s="41">
        <f t="shared" si="0"/>
        <v>3172280</v>
      </c>
      <c r="G3" s="41">
        <f t="shared" si="0"/>
        <v>3191916</v>
      </c>
      <c r="H3" s="41">
        <f t="shared" si="0"/>
        <v>3139004</v>
      </c>
      <c r="I3" s="41">
        <f t="shared" si="0"/>
        <v>3126135</v>
      </c>
      <c r="J3" s="41">
        <f t="shared" si="0"/>
        <v>3063937</v>
      </c>
      <c r="K3" s="41">
        <f t="shared" si="0"/>
        <v>3165341</v>
      </c>
      <c r="L3" s="41">
        <f t="shared" si="0"/>
        <v>3319445</v>
      </c>
      <c r="M3" s="41">
        <f t="shared" si="0"/>
        <v>3650732</v>
      </c>
      <c r="N3" s="41">
        <f>N52+N91</f>
        <v>3581037</v>
      </c>
      <c r="O3" s="115">
        <f>O52+O91</f>
        <v>3611112</v>
      </c>
      <c r="P3" s="115">
        <f>P52+P91</f>
        <v>3596868</v>
      </c>
      <c r="Q3" s="115">
        <f>Q52+Q91</f>
        <v>3716675</v>
      </c>
    </row>
    <row r="4" spans="1:17" s="92" customFormat="1" ht="25.5" customHeight="1">
      <c r="A4" s="142" t="s">
        <v>94</v>
      </c>
      <c r="B4" s="143"/>
      <c r="C4" s="143"/>
      <c r="D4" s="84" t="e">
        <f>D3-#REF!</f>
        <v>#REF!</v>
      </c>
      <c r="E4" s="84">
        <f aca="true" t="shared" si="1" ref="E4:Q4">E3-D3</f>
        <v>105048</v>
      </c>
      <c r="F4" s="84">
        <f t="shared" si="1"/>
        <v>167383</v>
      </c>
      <c r="G4" s="84">
        <f t="shared" si="1"/>
        <v>19636</v>
      </c>
      <c r="H4" s="84">
        <f t="shared" si="1"/>
        <v>-52912</v>
      </c>
      <c r="I4" s="84">
        <f t="shared" si="1"/>
        <v>-12869</v>
      </c>
      <c r="J4" s="84">
        <f t="shared" si="1"/>
        <v>-62198</v>
      </c>
      <c r="K4" s="84">
        <f t="shared" si="1"/>
        <v>101404</v>
      </c>
      <c r="L4" s="84">
        <f t="shared" si="1"/>
        <v>154104</v>
      </c>
      <c r="M4" s="84">
        <f t="shared" si="1"/>
        <v>331287</v>
      </c>
      <c r="N4" s="84">
        <f t="shared" si="1"/>
        <v>-69695</v>
      </c>
      <c r="O4" s="116">
        <f t="shared" si="1"/>
        <v>30075</v>
      </c>
      <c r="P4" s="116">
        <f t="shared" si="1"/>
        <v>-14244</v>
      </c>
      <c r="Q4" s="116">
        <f t="shared" si="1"/>
        <v>119807</v>
      </c>
    </row>
    <row r="5" spans="1:17" s="92" customFormat="1" ht="25.5" customHeight="1">
      <c r="A5" s="142" t="s">
        <v>94</v>
      </c>
      <c r="B5" s="143"/>
      <c r="C5" s="143"/>
      <c r="D5" s="85" t="e">
        <f>(D3-#REF!)/#REF!</f>
        <v>#REF!</v>
      </c>
      <c r="E5" s="85">
        <f aca="true" t="shared" si="2" ref="E5:Q5">(E3-D3)/D3</f>
        <v>0.03622533449155456</v>
      </c>
      <c r="F5" s="85">
        <f t="shared" si="2"/>
        <v>0.055703406805624286</v>
      </c>
      <c r="G5" s="85">
        <f t="shared" si="2"/>
        <v>0.006189869746680621</v>
      </c>
      <c r="H5" s="85">
        <f t="shared" si="2"/>
        <v>-0.016576877336371008</v>
      </c>
      <c r="I5" s="85">
        <f t="shared" si="2"/>
        <v>-0.004099708060263702</v>
      </c>
      <c r="J5" s="85">
        <f t="shared" si="2"/>
        <v>-0.01989613372423136</v>
      </c>
      <c r="K5" s="85">
        <f t="shared" si="2"/>
        <v>0.03309598075939551</v>
      </c>
      <c r="L5" s="85">
        <f t="shared" si="2"/>
        <v>0.04868480204818375</v>
      </c>
      <c r="M5" s="85">
        <f t="shared" si="2"/>
        <v>0.09980192471934314</v>
      </c>
      <c r="N5" s="85">
        <f t="shared" si="2"/>
        <v>-0.019090691948902304</v>
      </c>
      <c r="O5" s="85">
        <f t="shared" si="2"/>
        <v>0.008398405266407468</v>
      </c>
      <c r="P5" s="85">
        <f t="shared" si="2"/>
        <v>-0.003944491336740594</v>
      </c>
      <c r="Q5" s="85">
        <f t="shared" si="2"/>
        <v>0.033308700791911186</v>
      </c>
    </row>
    <row r="6" spans="1:17" s="46" customFormat="1" ht="25.5" customHeight="1">
      <c r="A6" s="144" t="s">
        <v>95</v>
      </c>
      <c r="B6" s="145"/>
      <c r="C6" s="145"/>
      <c r="D6" s="45">
        <f>'Abfall nach Regionen'!D40</f>
        <v>2858249</v>
      </c>
      <c r="E6" s="45">
        <f>'Abfall nach Regionen'!E40</f>
        <v>2947442</v>
      </c>
      <c r="F6" s="45">
        <f>'Abfall nach Regionen'!F40</f>
        <v>3116643</v>
      </c>
      <c r="G6" s="45">
        <f>'Abfall nach Regionen'!G40</f>
        <v>3142951</v>
      </c>
      <c r="H6" s="45">
        <f>'Abfall nach Regionen'!H40</f>
        <v>3085707</v>
      </c>
      <c r="I6" s="45">
        <f>'Abfall nach Regionen'!I40</f>
        <v>3076282</v>
      </c>
      <c r="J6" s="45">
        <f>'Abfall nach Regionen'!J40</f>
        <v>3003227</v>
      </c>
      <c r="K6" s="45">
        <f>'Abfall nach Regionen'!K40</f>
        <v>3084741</v>
      </c>
      <c r="L6" s="45">
        <f>'Abfall nach Regionen'!L40</f>
        <v>3059459</v>
      </c>
      <c r="M6" s="45">
        <f>'Abfall nach Regionen'!M40</f>
        <v>3233342</v>
      </c>
      <c r="N6" s="45">
        <f>'Abfall nach Regionen'!N40</f>
        <v>3238104</v>
      </c>
      <c r="O6" s="117">
        <f>'Abfall nach Regionen'!O40</f>
        <v>3305550</v>
      </c>
      <c r="P6" s="117">
        <f>'Abfall nach Regionen'!P40</f>
        <v>3318507</v>
      </c>
      <c r="Q6" s="117">
        <f>'Abfall nach Regionen'!Q40</f>
        <v>3458212</v>
      </c>
    </row>
    <row r="7" spans="1:17" s="87" customFormat="1" ht="25.5" customHeight="1">
      <c r="A7" s="146" t="s">
        <v>94</v>
      </c>
      <c r="B7" s="147"/>
      <c r="C7" s="147"/>
      <c r="D7" s="86" t="e">
        <f>D6-#REF!</f>
        <v>#REF!</v>
      </c>
      <c r="E7" s="86">
        <f aca="true" t="shared" si="3" ref="E7:Q7">E6-D6</f>
        <v>89193</v>
      </c>
      <c r="F7" s="86">
        <f t="shared" si="3"/>
        <v>169201</v>
      </c>
      <c r="G7" s="86">
        <f t="shared" si="3"/>
        <v>26308</v>
      </c>
      <c r="H7" s="86">
        <f t="shared" si="3"/>
        <v>-57244</v>
      </c>
      <c r="I7" s="86">
        <f t="shared" si="3"/>
        <v>-9425</v>
      </c>
      <c r="J7" s="86">
        <f t="shared" si="3"/>
        <v>-73055</v>
      </c>
      <c r="K7" s="86">
        <f t="shared" si="3"/>
        <v>81514</v>
      </c>
      <c r="L7" s="86">
        <f t="shared" si="3"/>
        <v>-25282</v>
      </c>
      <c r="M7" s="86">
        <f t="shared" si="3"/>
        <v>173883</v>
      </c>
      <c r="N7" s="86">
        <f t="shared" si="3"/>
        <v>4762</v>
      </c>
      <c r="O7" s="118">
        <f t="shared" si="3"/>
        <v>67446</v>
      </c>
      <c r="P7" s="118">
        <f t="shared" si="3"/>
        <v>12957</v>
      </c>
      <c r="Q7" s="118">
        <f t="shared" si="3"/>
        <v>139705</v>
      </c>
    </row>
    <row r="8" spans="1:17" s="87" customFormat="1" ht="25.5" customHeight="1">
      <c r="A8" s="146" t="s">
        <v>94</v>
      </c>
      <c r="B8" s="147"/>
      <c r="C8" s="147"/>
      <c r="D8" s="88" t="e">
        <f>(D6-#REF!)/#REF!</f>
        <v>#REF!</v>
      </c>
      <c r="E8" s="88">
        <f aca="true" t="shared" si="4" ref="E8:Q8">(E6-D6)/D6</f>
        <v>0.031205468802753013</v>
      </c>
      <c r="F8" s="88">
        <f t="shared" si="4"/>
        <v>0.05740604904184713</v>
      </c>
      <c r="G8" s="88">
        <f t="shared" si="4"/>
        <v>0.008441133617164366</v>
      </c>
      <c r="H8" s="88">
        <f t="shared" si="4"/>
        <v>-0.018213456079970703</v>
      </c>
      <c r="I8" s="88">
        <f t="shared" si="4"/>
        <v>-0.003054405359938581</v>
      </c>
      <c r="J8" s="88">
        <f t="shared" si="4"/>
        <v>-0.02374782285889265</v>
      </c>
      <c r="K8" s="88">
        <f t="shared" si="4"/>
        <v>0.02714213744082615</v>
      </c>
      <c r="L8" s="88">
        <f t="shared" si="4"/>
        <v>-0.00819582584080803</v>
      </c>
      <c r="M8" s="88">
        <f t="shared" si="4"/>
        <v>0.05683455800518981</v>
      </c>
      <c r="N8" s="88">
        <f t="shared" si="4"/>
        <v>0.0014727795574980933</v>
      </c>
      <c r="O8" s="88">
        <f t="shared" si="4"/>
        <v>0.02082885540427361</v>
      </c>
      <c r="P8" s="88">
        <f t="shared" si="4"/>
        <v>0.003919771293733267</v>
      </c>
      <c r="Q8" s="88">
        <f t="shared" si="4"/>
        <v>0.042098751034727364</v>
      </c>
    </row>
    <row r="9" spans="1:17" s="44" customFormat="1" ht="25.5" customHeight="1">
      <c r="A9" s="136" t="s">
        <v>96</v>
      </c>
      <c r="B9" s="137"/>
      <c r="C9" s="137"/>
      <c r="D9" s="43">
        <f>'Abfall nach Regionen'!D45</f>
        <v>41600</v>
      </c>
      <c r="E9" s="43">
        <f>'Abfall nach Regionen'!E45</f>
        <v>57455</v>
      </c>
      <c r="F9" s="43">
        <f>'Abfall nach Regionen'!F45</f>
        <v>55637</v>
      </c>
      <c r="G9" s="43">
        <f>'Abfall nach Regionen'!G45</f>
        <v>48965</v>
      </c>
      <c r="H9" s="43">
        <f>'Abfall nach Regionen'!H45</f>
        <v>53297</v>
      </c>
      <c r="I9" s="43">
        <f>'Abfall nach Regionen'!I45</f>
        <v>49487</v>
      </c>
      <c r="J9" s="43">
        <f>'Abfall nach Regionen'!J45</f>
        <v>60710</v>
      </c>
      <c r="K9" s="43">
        <f>'Abfall nach Regionen'!K45</f>
        <v>80600</v>
      </c>
      <c r="L9" s="43">
        <f>'Abfall nach Regionen'!L45</f>
        <v>260563</v>
      </c>
      <c r="M9" s="43">
        <f>'Abfall nach Regionen'!M45</f>
        <v>417390</v>
      </c>
      <c r="N9" s="43">
        <f>'Abfall nach Regionen'!N45</f>
        <v>342933</v>
      </c>
      <c r="O9" s="119">
        <f>'Abfall nach Regionen'!O45</f>
        <v>305562</v>
      </c>
      <c r="P9" s="119">
        <f>'Abfall nach Regionen'!P45</f>
        <v>278361</v>
      </c>
      <c r="Q9" s="119">
        <f>'Abfall nach Regionen'!Q45</f>
        <v>257024</v>
      </c>
    </row>
    <row r="10" spans="1:17" s="90" customFormat="1" ht="25.5" customHeight="1">
      <c r="A10" s="138" t="s">
        <v>94</v>
      </c>
      <c r="B10" s="139"/>
      <c r="C10" s="139"/>
      <c r="D10" s="89" t="e">
        <f>D9-#REF!</f>
        <v>#REF!</v>
      </c>
      <c r="E10" s="89">
        <f aca="true" t="shared" si="5" ref="E10:Q10">E9-D9</f>
        <v>15855</v>
      </c>
      <c r="F10" s="89">
        <f t="shared" si="5"/>
        <v>-1818</v>
      </c>
      <c r="G10" s="89">
        <f t="shared" si="5"/>
        <v>-6672</v>
      </c>
      <c r="H10" s="89">
        <f t="shared" si="5"/>
        <v>4332</v>
      </c>
      <c r="I10" s="89">
        <f t="shared" si="5"/>
        <v>-3810</v>
      </c>
      <c r="J10" s="89">
        <f t="shared" si="5"/>
        <v>11223</v>
      </c>
      <c r="K10" s="89">
        <f t="shared" si="5"/>
        <v>19890</v>
      </c>
      <c r="L10" s="89">
        <f t="shared" si="5"/>
        <v>179963</v>
      </c>
      <c r="M10" s="89">
        <f t="shared" si="5"/>
        <v>156827</v>
      </c>
      <c r="N10" s="89">
        <f t="shared" si="5"/>
        <v>-74457</v>
      </c>
      <c r="O10" s="120">
        <f t="shared" si="5"/>
        <v>-37371</v>
      </c>
      <c r="P10" s="120">
        <f t="shared" si="5"/>
        <v>-27201</v>
      </c>
      <c r="Q10" s="120">
        <f t="shared" si="5"/>
        <v>-21337</v>
      </c>
    </row>
    <row r="11" spans="1:17" s="90" customFormat="1" ht="25.5" customHeight="1">
      <c r="A11" s="138" t="s">
        <v>94</v>
      </c>
      <c r="B11" s="139"/>
      <c r="C11" s="139"/>
      <c r="D11" s="91" t="e">
        <f>(D9-#REF!)/#REF!</f>
        <v>#REF!</v>
      </c>
      <c r="E11" s="91">
        <f aca="true" t="shared" si="6" ref="E11:Q11">(E9-D9)/D9</f>
        <v>0.3811298076923077</v>
      </c>
      <c r="F11" s="91">
        <f t="shared" si="6"/>
        <v>-0.03164215472978853</v>
      </c>
      <c r="G11" s="91">
        <f t="shared" si="6"/>
        <v>-0.11992019699121088</v>
      </c>
      <c r="H11" s="91">
        <f t="shared" si="6"/>
        <v>0.08847135709180026</v>
      </c>
      <c r="I11" s="91">
        <f t="shared" si="6"/>
        <v>-0.07148619997373211</v>
      </c>
      <c r="J11" s="91">
        <f t="shared" si="6"/>
        <v>0.22678683290561158</v>
      </c>
      <c r="K11" s="91">
        <f t="shared" si="6"/>
        <v>0.32762312633832974</v>
      </c>
      <c r="L11" s="91">
        <f t="shared" si="6"/>
        <v>2.232791563275434</v>
      </c>
      <c r="M11" s="91">
        <f t="shared" si="6"/>
        <v>0.601877473010366</v>
      </c>
      <c r="N11" s="91">
        <f t="shared" si="6"/>
        <v>-0.17838711995974987</v>
      </c>
      <c r="O11" s="91">
        <f t="shared" si="6"/>
        <v>-0.10897463936104138</v>
      </c>
      <c r="P11" s="91">
        <f t="shared" si="6"/>
        <v>-0.08901957704164785</v>
      </c>
      <c r="Q11" s="91">
        <f t="shared" si="6"/>
        <v>-0.07665226091298709</v>
      </c>
    </row>
    <row r="12" spans="1:15" s="17" customFormat="1" ht="12.75">
      <c r="A12" s="49"/>
      <c r="B12" s="49"/>
      <c r="C12" s="49"/>
      <c r="D12" s="50"/>
      <c r="E12" s="50"/>
      <c r="F12" s="50"/>
      <c r="G12" s="50"/>
      <c r="H12" s="50"/>
      <c r="I12" s="50"/>
      <c r="J12" s="50"/>
      <c r="O12" s="100"/>
    </row>
    <row r="13" spans="4:15" s="17" customFormat="1" ht="12.75">
      <c r="D13" s="3"/>
      <c r="E13" s="3"/>
      <c r="F13" s="3"/>
      <c r="G13" s="3"/>
      <c r="H13" s="3"/>
      <c r="I13" s="3"/>
      <c r="J13" s="3"/>
      <c r="O13" s="100"/>
    </row>
    <row r="14" spans="1:15" s="24" customFormat="1" ht="18">
      <c r="A14" s="23" t="s">
        <v>105</v>
      </c>
      <c r="D14" s="25"/>
      <c r="E14" s="25"/>
      <c r="F14" s="25"/>
      <c r="G14" s="25"/>
      <c r="H14" s="25"/>
      <c r="I14" s="25"/>
      <c r="J14" s="25"/>
      <c r="O14" s="121"/>
    </row>
    <row r="15" spans="2:17" s="26" customFormat="1" ht="12.75">
      <c r="B15" s="26" t="s">
        <v>89</v>
      </c>
      <c r="C15" s="26" t="s">
        <v>88</v>
      </c>
      <c r="D15" s="26">
        <v>1997</v>
      </c>
      <c r="E15" s="26">
        <v>1998</v>
      </c>
      <c r="F15" s="26">
        <v>1999</v>
      </c>
      <c r="G15" s="26">
        <v>2000</v>
      </c>
      <c r="H15" s="26">
        <v>2001</v>
      </c>
      <c r="I15" s="26">
        <v>2002</v>
      </c>
      <c r="J15" s="26">
        <v>2003</v>
      </c>
      <c r="K15" s="26">
        <v>2004</v>
      </c>
      <c r="L15" s="26">
        <v>2005</v>
      </c>
      <c r="M15" s="26">
        <v>2006</v>
      </c>
      <c r="N15" s="26">
        <v>2007</v>
      </c>
      <c r="O15" s="127">
        <v>2008</v>
      </c>
      <c r="P15" s="127">
        <v>2009</v>
      </c>
      <c r="Q15" s="127">
        <v>2010</v>
      </c>
    </row>
    <row r="16" spans="1:17" ht="12.75">
      <c r="A16" s="27"/>
      <c r="B16" s="17" t="s">
        <v>43</v>
      </c>
      <c r="C16" s="17" t="s">
        <v>86</v>
      </c>
      <c r="D16" s="1">
        <v>0</v>
      </c>
      <c r="E16" s="1">
        <v>0</v>
      </c>
      <c r="F16" s="1">
        <v>0</v>
      </c>
      <c r="G16" s="1">
        <v>0</v>
      </c>
      <c r="H16" s="1">
        <v>42646</v>
      </c>
      <c r="I16" s="1">
        <v>88401</v>
      </c>
      <c r="J16" s="1">
        <v>84151</v>
      </c>
      <c r="K16" s="96">
        <v>84446</v>
      </c>
      <c r="L16" s="96">
        <v>84312</v>
      </c>
      <c r="M16" s="16">
        <v>82797</v>
      </c>
      <c r="N16" s="16">
        <v>81672</v>
      </c>
      <c r="O16" s="96">
        <v>83709</v>
      </c>
      <c r="P16" s="96">
        <v>87077</v>
      </c>
      <c r="Q16" s="16">
        <v>90656</v>
      </c>
    </row>
    <row r="17" spans="1:17" ht="12.75">
      <c r="A17" s="27"/>
      <c r="B17" s="17" t="s">
        <v>11</v>
      </c>
      <c r="C17" s="17" t="s">
        <v>12</v>
      </c>
      <c r="D17" s="1">
        <v>282431</v>
      </c>
      <c r="E17" s="1">
        <v>297716</v>
      </c>
      <c r="F17" s="1">
        <v>308500</v>
      </c>
      <c r="G17" s="1">
        <v>293627</v>
      </c>
      <c r="H17" s="1">
        <v>302000</v>
      </c>
      <c r="I17" s="1">
        <v>314002</v>
      </c>
      <c r="J17" s="1">
        <v>306161</v>
      </c>
      <c r="K17" s="96">
        <v>310148</v>
      </c>
      <c r="L17" s="96">
        <v>310147</v>
      </c>
      <c r="M17" s="16">
        <v>349478</v>
      </c>
      <c r="N17" s="16">
        <v>299335</v>
      </c>
      <c r="O17" s="96">
        <v>287643</v>
      </c>
      <c r="P17" s="96">
        <v>259551</v>
      </c>
      <c r="Q17" s="16">
        <v>241225</v>
      </c>
    </row>
    <row r="18" spans="1:17" ht="12.75">
      <c r="A18" s="27"/>
      <c r="B18" s="17" t="s">
        <v>19</v>
      </c>
      <c r="C18" s="17" t="s">
        <v>20</v>
      </c>
      <c r="D18" s="1">
        <v>42940</v>
      </c>
      <c r="E18" s="1">
        <v>43720</v>
      </c>
      <c r="F18" s="1">
        <v>46267</v>
      </c>
      <c r="G18" s="1">
        <v>42220</v>
      </c>
      <c r="H18" s="1">
        <v>49032</v>
      </c>
      <c r="I18" s="1">
        <v>50552</v>
      </c>
      <c r="J18" s="1">
        <v>49581</v>
      </c>
      <c r="K18" s="96">
        <v>48076</v>
      </c>
      <c r="L18" s="96">
        <v>49457</v>
      </c>
      <c r="M18" s="16">
        <v>51099</v>
      </c>
      <c r="N18" s="16">
        <v>48373</v>
      </c>
      <c r="O18" s="96">
        <v>46586</v>
      </c>
      <c r="P18" s="96">
        <v>53654</v>
      </c>
      <c r="Q18" s="16">
        <v>51237</v>
      </c>
    </row>
    <row r="19" spans="1:17" ht="12.75">
      <c r="A19" s="27"/>
      <c r="B19" s="17" t="s">
        <v>19</v>
      </c>
      <c r="C19" s="17" t="s">
        <v>21</v>
      </c>
      <c r="D19" s="1">
        <v>59616</v>
      </c>
      <c r="E19" s="1">
        <v>60985</v>
      </c>
      <c r="F19" s="1">
        <v>66782</v>
      </c>
      <c r="G19" s="1">
        <v>69851</v>
      </c>
      <c r="H19" s="1">
        <v>61000</v>
      </c>
      <c r="I19" s="1">
        <v>60513</v>
      </c>
      <c r="J19" s="1">
        <v>61565</v>
      </c>
      <c r="K19" s="96">
        <v>62602</v>
      </c>
      <c r="L19" s="96">
        <v>60189</v>
      </c>
      <c r="M19" s="16">
        <v>59610</v>
      </c>
      <c r="N19" s="16">
        <v>65439</v>
      </c>
      <c r="O19" s="96">
        <v>59459</v>
      </c>
      <c r="P19" s="96">
        <v>55349</v>
      </c>
      <c r="Q19" s="16">
        <v>66484</v>
      </c>
    </row>
    <row r="20" spans="1:17" ht="12.75">
      <c r="A20" s="27"/>
      <c r="B20" s="17" t="s">
        <v>30</v>
      </c>
      <c r="C20" s="17" t="s">
        <v>31</v>
      </c>
      <c r="D20" s="1">
        <v>45322</v>
      </c>
      <c r="E20" s="1">
        <v>45259</v>
      </c>
      <c r="F20" s="1">
        <v>45583</v>
      </c>
      <c r="G20" s="1">
        <v>46379</v>
      </c>
      <c r="H20" s="1">
        <v>44415</v>
      </c>
      <c r="I20" s="1">
        <v>44117</v>
      </c>
      <c r="J20" s="1">
        <v>44715</v>
      </c>
      <c r="K20" s="96">
        <v>46070</v>
      </c>
      <c r="L20" s="96">
        <v>46041</v>
      </c>
      <c r="M20" s="1">
        <v>0</v>
      </c>
      <c r="N20" s="1">
        <v>0</v>
      </c>
      <c r="O20" s="123">
        <v>0</v>
      </c>
      <c r="P20" s="96">
        <v>0</v>
      </c>
      <c r="Q20" s="16">
        <v>0</v>
      </c>
    </row>
    <row r="21" spans="1:17" ht="12.75">
      <c r="A21" s="27"/>
      <c r="B21" s="17" t="s">
        <v>30</v>
      </c>
      <c r="C21" s="17" t="s">
        <v>147</v>
      </c>
      <c r="K21" s="96"/>
      <c r="L21" s="1">
        <v>0</v>
      </c>
      <c r="M21" s="16">
        <v>156045</v>
      </c>
      <c r="N21" s="16">
        <v>170401</v>
      </c>
      <c r="O21" s="96">
        <v>177923</v>
      </c>
      <c r="P21" s="96">
        <v>178264</v>
      </c>
      <c r="Q21" s="16">
        <v>160977</v>
      </c>
    </row>
    <row r="22" spans="1:17" ht="12.75">
      <c r="A22" s="27"/>
      <c r="B22" s="17" t="s">
        <v>32</v>
      </c>
      <c r="C22" s="17" t="s">
        <v>33</v>
      </c>
      <c r="D22" s="1">
        <v>23056</v>
      </c>
      <c r="E22" s="1">
        <v>23657</v>
      </c>
      <c r="F22" s="1">
        <v>24000</v>
      </c>
      <c r="G22" s="1">
        <v>27150</v>
      </c>
      <c r="H22" s="1">
        <v>27920</v>
      </c>
      <c r="I22" s="1">
        <v>27437</v>
      </c>
      <c r="J22" s="1">
        <v>33610</v>
      </c>
      <c r="K22" s="96">
        <v>34884</v>
      </c>
      <c r="L22" s="96">
        <v>35605</v>
      </c>
      <c r="M22" s="16">
        <v>35773</v>
      </c>
      <c r="N22" s="16">
        <v>39123</v>
      </c>
      <c r="O22" s="96">
        <v>38000</v>
      </c>
      <c r="P22" s="96">
        <v>40557</v>
      </c>
      <c r="Q22" s="16">
        <v>38966</v>
      </c>
    </row>
    <row r="23" spans="1:17" ht="12.75">
      <c r="A23" s="27"/>
      <c r="B23" s="17" t="s">
        <v>32</v>
      </c>
      <c r="C23" s="17" t="s">
        <v>34</v>
      </c>
      <c r="D23" s="1">
        <v>47727</v>
      </c>
      <c r="E23" s="1">
        <v>47947</v>
      </c>
      <c r="F23" s="1">
        <v>49728</v>
      </c>
      <c r="G23" s="1">
        <v>52306</v>
      </c>
      <c r="H23" s="1">
        <v>52543</v>
      </c>
      <c r="I23" s="1">
        <v>52689</v>
      </c>
      <c r="J23" s="1">
        <v>51030</v>
      </c>
      <c r="K23" s="96">
        <v>49029</v>
      </c>
      <c r="L23" s="96">
        <v>50781</v>
      </c>
      <c r="M23" s="16">
        <v>55622</v>
      </c>
      <c r="N23" s="16">
        <v>51810</v>
      </c>
      <c r="O23" s="96">
        <v>55810</v>
      </c>
      <c r="P23" s="96">
        <v>61924</v>
      </c>
      <c r="Q23" s="16">
        <v>61924</v>
      </c>
    </row>
    <row r="24" spans="1:17" ht="12.75">
      <c r="A24" s="27"/>
      <c r="B24" s="17" t="s">
        <v>32</v>
      </c>
      <c r="C24" s="17" t="s">
        <v>35</v>
      </c>
      <c r="D24" s="1">
        <v>6000</v>
      </c>
      <c r="E24" s="1">
        <v>5612</v>
      </c>
      <c r="F24" s="1">
        <v>6469</v>
      </c>
      <c r="G24" s="1">
        <v>5962</v>
      </c>
      <c r="H24" s="1">
        <v>6547</v>
      </c>
      <c r="I24" s="1">
        <v>5534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23" t="s">
        <v>150</v>
      </c>
      <c r="P24" s="96" t="s">
        <v>150</v>
      </c>
      <c r="Q24" s="16" t="s">
        <v>150</v>
      </c>
    </row>
    <row r="25" spans="1:17" ht="12.75">
      <c r="A25" s="27"/>
      <c r="B25" s="17" t="s">
        <v>32</v>
      </c>
      <c r="C25" s="17" t="s">
        <v>36</v>
      </c>
      <c r="D25" s="1">
        <v>97944</v>
      </c>
      <c r="E25" s="1">
        <v>108700</v>
      </c>
      <c r="F25" s="1">
        <v>107285</v>
      </c>
      <c r="G25" s="1">
        <v>117486</v>
      </c>
      <c r="H25" s="1">
        <v>107524</v>
      </c>
      <c r="I25" s="1">
        <v>107177</v>
      </c>
      <c r="J25" s="1">
        <v>123381</v>
      </c>
      <c r="K25" s="96">
        <v>146830</v>
      </c>
      <c r="L25" s="96">
        <v>150821</v>
      </c>
      <c r="M25" s="16">
        <v>175542</v>
      </c>
      <c r="N25" s="16">
        <v>175398</v>
      </c>
      <c r="O25" s="96">
        <v>175093</v>
      </c>
      <c r="P25" s="96">
        <v>153949</v>
      </c>
      <c r="Q25" s="16">
        <v>171344</v>
      </c>
    </row>
    <row r="26" spans="1:17" s="28" customFormat="1" ht="12.75">
      <c r="A26" s="27"/>
      <c r="B26" s="28" t="s">
        <v>78</v>
      </c>
      <c r="D26" s="29">
        <f aca="true" t="shared" si="7" ref="D26:Q26">SUM(D16:D25)</f>
        <v>605036</v>
      </c>
      <c r="E26" s="29">
        <f t="shared" si="7"/>
        <v>633596</v>
      </c>
      <c r="F26" s="29">
        <f t="shared" si="7"/>
        <v>654614</v>
      </c>
      <c r="G26" s="29">
        <f t="shared" si="7"/>
        <v>654981</v>
      </c>
      <c r="H26" s="29">
        <f t="shared" si="7"/>
        <v>693627</v>
      </c>
      <c r="I26" s="29">
        <f t="shared" si="7"/>
        <v>750422</v>
      </c>
      <c r="J26" s="29">
        <f t="shared" si="7"/>
        <v>754194</v>
      </c>
      <c r="K26" s="97">
        <f t="shared" si="7"/>
        <v>782085</v>
      </c>
      <c r="L26" s="97">
        <f t="shared" si="7"/>
        <v>787353</v>
      </c>
      <c r="M26" s="97">
        <f t="shared" si="7"/>
        <v>965966</v>
      </c>
      <c r="N26" s="97">
        <f t="shared" si="7"/>
        <v>931551</v>
      </c>
      <c r="O26" s="97">
        <f t="shared" si="7"/>
        <v>924223</v>
      </c>
      <c r="P26" s="97">
        <f t="shared" si="7"/>
        <v>890325</v>
      </c>
      <c r="Q26" s="97">
        <f t="shared" si="7"/>
        <v>882813</v>
      </c>
    </row>
    <row r="27" spans="1:17" ht="12.75">
      <c r="A27" s="27"/>
      <c r="B27" s="17" t="s">
        <v>2</v>
      </c>
      <c r="C27" s="17" t="s">
        <v>3</v>
      </c>
      <c r="D27" s="1">
        <v>94615</v>
      </c>
      <c r="E27" s="1">
        <v>87336</v>
      </c>
      <c r="F27" s="1">
        <v>105530</v>
      </c>
      <c r="G27" s="1">
        <v>119500</v>
      </c>
      <c r="H27" s="1">
        <v>117000</v>
      </c>
      <c r="I27" s="1">
        <v>119469</v>
      </c>
      <c r="J27" s="1">
        <v>115397</v>
      </c>
      <c r="K27" s="96">
        <v>115000</v>
      </c>
      <c r="L27" s="96">
        <v>117713</v>
      </c>
      <c r="M27" s="16">
        <v>119529</v>
      </c>
      <c r="N27" s="16">
        <v>114917</v>
      </c>
      <c r="O27" s="96">
        <v>117406</v>
      </c>
      <c r="P27" s="96">
        <v>120972</v>
      </c>
      <c r="Q27" s="16">
        <v>118152</v>
      </c>
    </row>
    <row r="28" spans="1:17" ht="12.75">
      <c r="A28" s="27"/>
      <c r="B28" s="17" t="s">
        <v>2</v>
      </c>
      <c r="C28" s="17" t="s">
        <v>4</v>
      </c>
      <c r="D28" s="1">
        <v>59969</v>
      </c>
      <c r="E28" s="1">
        <v>61710</v>
      </c>
      <c r="F28" s="1">
        <v>63692</v>
      </c>
      <c r="G28" s="1">
        <v>67196</v>
      </c>
      <c r="H28" s="1">
        <v>68290</v>
      </c>
      <c r="I28" s="1">
        <v>70120</v>
      </c>
      <c r="J28" s="1">
        <v>65453</v>
      </c>
      <c r="K28" s="96">
        <v>64969</v>
      </c>
      <c r="L28" s="96">
        <v>71843</v>
      </c>
      <c r="M28" s="16">
        <v>71987</v>
      </c>
      <c r="N28" s="16">
        <v>71631</v>
      </c>
      <c r="O28" s="96">
        <v>69233</v>
      </c>
      <c r="P28" s="96">
        <v>70012</v>
      </c>
      <c r="Q28" s="16">
        <v>70104</v>
      </c>
    </row>
    <row r="29" spans="1:17" ht="12.75">
      <c r="A29" s="27"/>
      <c r="B29" s="17" t="s">
        <v>2</v>
      </c>
      <c r="C29" s="17" t="s">
        <v>5</v>
      </c>
      <c r="D29" s="1">
        <v>81483</v>
      </c>
      <c r="E29" s="1">
        <v>96528</v>
      </c>
      <c r="F29" s="1">
        <v>104009</v>
      </c>
      <c r="G29" s="1">
        <v>109773</v>
      </c>
      <c r="H29" s="1">
        <v>111051</v>
      </c>
      <c r="I29" s="1">
        <v>113945</v>
      </c>
      <c r="J29" s="1">
        <v>116125</v>
      </c>
      <c r="K29" s="96">
        <v>116087</v>
      </c>
      <c r="L29" s="96">
        <v>121255</v>
      </c>
      <c r="M29" s="16">
        <v>121456</v>
      </c>
      <c r="N29" s="16">
        <v>118933</v>
      </c>
      <c r="O29" s="96">
        <v>120135</v>
      </c>
      <c r="P29" s="96">
        <v>122284</v>
      </c>
      <c r="Q29" s="16">
        <v>121538</v>
      </c>
    </row>
    <row r="30" spans="1:17" ht="12.75">
      <c r="A30" s="27"/>
      <c r="B30" s="17" t="s">
        <v>6</v>
      </c>
      <c r="C30" s="17" t="s">
        <v>7</v>
      </c>
      <c r="D30" s="1">
        <v>105407</v>
      </c>
      <c r="E30" s="1">
        <v>108851</v>
      </c>
      <c r="F30" s="1">
        <v>107440</v>
      </c>
      <c r="G30" s="1">
        <v>114904</v>
      </c>
      <c r="H30" s="1">
        <v>112489</v>
      </c>
      <c r="I30" s="1">
        <v>110010</v>
      </c>
      <c r="J30" s="1">
        <v>107660</v>
      </c>
      <c r="K30" s="96">
        <v>108810</v>
      </c>
      <c r="L30" s="96">
        <v>108960</v>
      </c>
      <c r="M30" s="16">
        <v>111118</v>
      </c>
      <c r="N30" s="16">
        <v>110001</v>
      </c>
      <c r="O30" s="96">
        <v>107097</v>
      </c>
      <c r="P30" s="96">
        <v>103254</v>
      </c>
      <c r="Q30" s="16">
        <v>106504</v>
      </c>
    </row>
    <row r="31" spans="1:17" ht="12.75">
      <c r="A31" s="27"/>
      <c r="B31" s="17" t="s">
        <v>6</v>
      </c>
      <c r="C31" s="17" t="s">
        <v>8</v>
      </c>
      <c r="D31" s="1">
        <v>42200</v>
      </c>
      <c r="E31" s="1">
        <v>40619</v>
      </c>
      <c r="F31" s="1">
        <v>40778</v>
      </c>
      <c r="G31" s="1">
        <v>40298</v>
      </c>
      <c r="H31" s="1">
        <v>39508</v>
      </c>
      <c r="I31" s="1">
        <v>40813</v>
      </c>
      <c r="J31" s="1">
        <v>40129</v>
      </c>
      <c r="K31" s="96">
        <v>40819</v>
      </c>
      <c r="L31" s="96">
        <v>41359</v>
      </c>
      <c r="M31" s="16">
        <v>44180</v>
      </c>
      <c r="N31" s="16">
        <v>44938</v>
      </c>
      <c r="O31" s="96">
        <v>46059</v>
      </c>
      <c r="P31" s="96">
        <v>46994</v>
      </c>
      <c r="Q31" s="16">
        <v>48810</v>
      </c>
    </row>
    <row r="32" spans="1:17" ht="12.75">
      <c r="A32" s="27"/>
      <c r="B32" s="17" t="s">
        <v>6</v>
      </c>
      <c r="C32" s="17" t="s">
        <v>142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2763</v>
      </c>
      <c r="K32" s="96">
        <v>106797</v>
      </c>
      <c r="L32" s="96">
        <v>107217</v>
      </c>
      <c r="M32" s="16">
        <v>130128</v>
      </c>
      <c r="N32" s="16">
        <v>130001</v>
      </c>
      <c r="O32" s="96">
        <v>131751</v>
      </c>
      <c r="P32" s="96">
        <v>131724</v>
      </c>
      <c r="Q32" s="16">
        <v>131038</v>
      </c>
    </row>
    <row r="33" spans="1:17" ht="12.75">
      <c r="A33" s="27"/>
      <c r="B33" s="17" t="s">
        <v>9</v>
      </c>
      <c r="C33" s="17" t="s">
        <v>10</v>
      </c>
      <c r="D33" s="1">
        <v>137000</v>
      </c>
      <c r="E33" s="1">
        <v>127740</v>
      </c>
      <c r="F33" s="1">
        <v>167083</v>
      </c>
      <c r="G33" s="1">
        <v>187473</v>
      </c>
      <c r="H33" s="1">
        <v>200964</v>
      </c>
      <c r="I33" s="1">
        <v>192800</v>
      </c>
      <c r="J33" s="1">
        <v>189624</v>
      </c>
      <c r="K33" s="96">
        <v>187128</v>
      </c>
      <c r="L33" s="96">
        <v>193355</v>
      </c>
      <c r="M33" s="16">
        <v>203394</v>
      </c>
      <c r="N33" s="16">
        <v>214291</v>
      </c>
      <c r="O33" s="96">
        <v>218414</v>
      </c>
      <c r="P33" s="96">
        <v>211891</v>
      </c>
      <c r="Q33" s="16">
        <v>210170</v>
      </c>
    </row>
    <row r="34" spans="1:17" ht="12.75">
      <c r="A34" s="27"/>
      <c r="B34" s="17" t="s">
        <v>17</v>
      </c>
      <c r="C34" s="17" t="s">
        <v>18</v>
      </c>
      <c r="D34" s="1">
        <v>72961</v>
      </c>
      <c r="E34" s="1">
        <v>83810</v>
      </c>
      <c r="F34" s="1">
        <v>81958</v>
      </c>
      <c r="G34" s="1">
        <v>87301</v>
      </c>
      <c r="H34" s="1">
        <v>87000</v>
      </c>
      <c r="I34" s="1">
        <v>84316</v>
      </c>
      <c r="J34" s="1">
        <v>79079</v>
      </c>
      <c r="K34" s="96">
        <v>80988</v>
      </c>
      <c r="L34" s="96">
        <v>82306</v>
      </c>
      <c r="M34" s="16">
        <v>89241</v>
      </c>
      <c r="N34" s="16">
        <v>88508</v>
      </c>
      <c r="O34" s="96">
        <v>90418</v>
      </c>
      <c r="P34" s="96">
        <v>89278</v>
      </c>
      <c r="Q34" s="16">
        <v>90439</v>
      </c>
    </row>
    <row r="35" spans="1:17" ht="12.75">
      <c r="A35" s="27"/>
      <c r="B35" s="17" t="s">
        <v>25</v>
      </c>
      <c r="C35" s="17" t="s">
        <v>26</v>
      </c>
      <c r="D35" s="1">
        <v>182036</v>
      </c>
      <c r="E35" s="1">
        <v>180181</v>
      </c>
      <c r="F35" s="1">
        <v>176167</v>
      </c>
      <c r="G35" s="1">
        <v>204769</v>
      </c>
      <c r="H35" s="1">
        <v>191771</v>
      </c>
      <c r="I35" s="1">
        <v>197712</v>
      </c>
      <c r="J35" s="1">
        <v>193387</v>
      </c>
      <c r="K35" s="96">
        <v>183838</v>
      </c>
      <c r="L35" s="96">
        <v>193078</v>
      </c>
      <c r="M35" s="16">
        <v>207403</v>
      </c>
      <c r="N35" s="16">
        <v>211905</v>
      </c>
      <c r="O35" s="96">
        <v>213581</v>
      </c>
      <c r="P35" s="96">
        <v>220641</v>
      </c>
      <c r="Q35" s="16">
        <v>218207</v>
      </c>
    </row>
    <row r="36" spans="1:17" s="28" customFormat="1" ht="12.75">
      <c r="A36" s="27"/>
      <c r="B36" s="28" t="s">
        <v>97</v>
      </c>
      <c r="D36" s="29">
        <f aca="true" t="shared" si="8" ref="D36:Q36">SUM(D27:D35)</f>
        <v>775671</v>
      </c>
      <c r="E36" s="29">
        <f t="shared" si="8"/>
        <v>786775</v>
      </c>
      <c r="F36" s="29">
        <f t="shared" si="8"/>
        <v>846657</v>
      </c>
      <c r="G36" s="29">
        <f t="shared" si="8"/>
        <v>931214</v>
      </c>
      <c r="H36" s="29">
        <f t="shared" si="8"/>
        <v>928073</v>
      </c>
      <c r="I36" s="29">
        <f t="shared" si="8"/>
        <v>929185</v>
      </c>
      <c r="J36" s="29">
        <f t="shared" si="8"/>
        <v>909617</v>
      </c>
      <c r="K36" s="97">
        <f t="shared" si="8"/>
        <v>1004436</v>
      </c>
      <c r="L36" s="97">
        <f t="shared" si="8"/>
        <v>1037086</v>
      </c>
      <c r="M36" s="97">
        <f t="shared" si="8"/>
        <v>1098436</v>
      </c>
      <c r="N36" s="97">
        <f t="shared" si="8"/>
        <v>1105125</v>
      </c>
      <c r="O36" s="97">
        <f t="shared" si="8"/>
        <v>1114094</v>
      </c>
      <c r="P36" s="97">
        <f t="shared" si="8"/>
        <v>1117050</v>
      </c>
      <c r="Q36" s="97">
        <f t="shared" si="8"/>
        <v>1114962</v>
      </c>
    </row>
    <row r="37" spans="1:17" ht="12.75">
      <c r="A37" s="27"/>
      <c r="B37" s="17" t="s">
        <v>13</v>
      </c>
      <c r="C37" s="17" t="s">
        <v>14</v>
      </c>
      <c r="D37" s="1">
        <v>54350</v>
      </c>
      <c r="E37" s="1">
        <v>48435</v>
      </c>
      <c r="F37" s="1">
        <v>54000</v>
      </c>
      <c r="G37" s="1">
        <v>69200</v>
      </c>
      <c r="H37" s="1">
        <v>97760</v>
      </c>
      <c r="I37" s="1">
        <v>99700</v>
      </c>
      <c r="J37" s="1">
        <v>103431</v>
      </c>
      <c r="K37" s="96">
        <v>109178</v>
      </c>
      <c r="L37" s="96">
        <v>112659</v>
      </c>
      <c r="M37" s="16">
        <v>116292</v>
      </c>
      <c r="N37" s="16">
        <v>116410</v>
      </c>
      <c r="O37" s="96">
        <v>117810</v>
      </c>
      <c r="P37" s="96">
        <v>112910</v>
      </c>
      <c r="Q37" s="96">
        <v>109120</v>
      </c>
    </row>
    <row r="38" spans="1:17" ht="12.75">
      <c r="A38" s="27"/>
      <c r="B38" s="17" t="s">
        <v>15</v>
      </c>
      <c r="C38" s="17" t="s">
        <v>16</v>
      </c>
      <c r="D38" s="1">
        <v>52702</v>
      </c>
      <c r="E38" s="1">
        <v>53252</v>
      </c>
      <c r="F38" s="1">
        <v>50800</v>
      </c>
      <c r="G38" s="1">
        <v>45762</v>
      </c>
      <c r="H38" s="1">
        <v>49178</v>
      </c>
      <c r="I38" s="1">
        <v>50625</v>
      </c>
      <c r="J38" s="1">
        <v>50395</v>
      </c>
      <c r="K38" s="96">
        <v>49522</v>
      </c>
      <c r="L38" s="96">
        <v>74168</v>
      </c>
      <c r="M38" s="16">
        <v>103176</v>
      </c>
      <c r="N38" s="16">
        <v>90726</v>
      </c>
      <c r="O38" s="96">
        <v>100464</v>
      </c>
      <c r="P38" s="96">
        <v>88726</v>
      </c>
      <c r="Q38" s="16">
        <v>93372</v>
      </c>
    </row>
    <row r="39" spans="1:17" ht="12.75">
      <c r="A39" s="27"/>
      <c r="B39" s="17" t="s">
        <v>22</v>
      </c>
      <c r="C39" s="17" t="s">
        <v>23</v>
      </c>
      <c r="D39" s="1">
        <v>111939</v>
      </c>
      <c r="E39" s="1">
        <v>119463</v>
      </c>
      <c r="F39" s="1">
        <v>133600</v>
      </c>
      <c r="G39" s="1">
        <v>147146</v>
      </c>
      <c r="H39" s="1">
        <v>141270</v>
      </c>
      <c r="I39" s="1">
        <v>146384</v>
      </c>
      <c r="J39" s="1">
        <v>148000</v>
      </c>
      <c r="K39" s="96">
        <v>170950</v>
      </c>
      <c r="L39" s="96">
        <v>186417</v>
      </c>
      <c r="M39" s="16">
        <v>190500</v>
      </c>
      <c r="N39" s="16">
        <v>187500</v>
      </c>
      <c r="O39" s="96">
        <v>189058</v>
      </c>
      <c r="P39" s="96">
        <v>176123</v>
      </c>
      <c r="Q39" s="16">
        <v>196571</v>
      </c>
    </row>
    <row r="40" spans="1:17" ht="12.75">
      <c r="A40" s="27"/>
      <c r="B40" s="17" t="s">
        <v>22</v>
      </c>
      <c r="C40" s="17" t="s">
        <v>24</v>
      </c>
      <c r="D40" s="1">
        <v>63600</v>
      </c>
      <c r="E40" s="1">
        <v>65912</v>
      </c>
      <c r="F40" s="1">
        <v>69953</v>
      </c>
      <c r="G40" s="1">
        <v>74900</v>
      </c>
      <c r="H40" s="1">
        <v>74405</v>
      </c>
      <c r="I40" s="1">
        <v>71535</v>
      </c>
      <c r="J40" s="1">
        <v>70745</v>
      </c>
      <c r="K40" s="96">
        <v>73787</v>
      </c>
      <c r="L40" s="96">
        <v>76021</v>
      </c>
      <c r="M40" s="16">
        <v>73484</v>
      </c>
      <c r="N40" s="16">
        <v>73366</v>
      </c>
      <c r="O40" s="96">
        <v>72086</v>
      </c>
      <c r="P40" s="96">
        <v>70195</v>
      </c>
      <c r="Q40" s="16">
        <v>72489</v>
      </c>
    </row>
    <row r="41" spans="1:17" ht="12.75">
      <c r="A41" s="27"/>
      <c r="B41" s="17" t="s">
        <v>22</v>
      </c>
      <c r="C41" s="31" t="s">
        <v>83</v>
      </c>
      <c r="D41" s="1">
        <v>58771</v>
      </c>
      <c r="E41" s="1">
        <v>59181</v>
      </c>
      <c r="F41" s="1">
        <v>60644</v>
      </c>
      <c r="G41" s="1">
        <v>70256</v>
      </c>
      <c r="H41" s="1">
        <v>75746</v>
      </c>
      <c r="I41" s="1">
        <v>78149</v>
      </c>
      <c r="J41" s="1">
        <v>75233</v>
      </c>
      <c r="K41" s="96">
        <v>74399</v>
      </c>
      <c r="L41" s="96">
        <v>74910</v>
      </c>
      <c r="M41" s="16">
        <v>75200</v>
      </c>
      <c r="N41" s="16">
        <v>70143</v>
      </c>
      <c r="O41" s="96">
        <v>74475</v>
      </c>
      <c r="P41" s="96">
        <v>102517</v>
      </c>
      <c r="Q41" s="16">
        <v>115402</v>
      </c>
    </row>
    <row r="42" spans="1:17" ht="12.75">
      <c r="A42" s="27"/>
      <c r="B42" s="17" t="s">
        <v>27</v>
      </c>
      <c r="C42" s="17" t="s">
        <v>28</v>
      </c>
      <c r="D42" s="1">
        <v>58263</v>
      </c>
      <c r="E42" s="1">
        <v>63342</v>
      </c>
      <c r="F42" s="1">
        <v>70369</v>
      </c>
      <c r="G42" s="1">
        <v>118096</v>
      </c>
      <c r="H42" s="1">
        <v>127000</v>
      </c>
      <c r="I42" s="1">
        <v>122103</v>
      </c>
      <c r="J42" s="1">
        <v>125972</v>
      </c>
      <c r="K42" s="96">
        <v>121941</v>
      </c>
      <c r="L42" s="96">
        <v>128382</v>
      </c>
      <c r="M42" s="16">
        <v>137788</v>
      </c>
      <c r="N42" s="16">
        <v>144436</v>
      </c>
      <c r="O42" s="96">
        <v>141505</v>
      </c>
      <c r="P42" s="96">
        <v>141148</v>
      </c>
      <c r="Q42" s="16">
        <v>139412</v>
      </c>
    </row>
    <row r="43" spans="1:17" ht="12.75">
      <c r="A43" s="27"/>
      <c r="B43" s="17" t="s">
        <v>37</v>
      </c>
      <c r="C43" s="17" t="s">
        <v>38</v>
      </c>
      <c r="D43" s="1">
        <v>224646</v>
      </c>
      <c r="E43" s="1">
        <v>241363</v>
      </c>
      <c r="F43" s="1">
        <v>263131</v>
      </c>
      <c r="G43" s="1">
        <v>276119</v>
      </c>
      <c r="H43" s="1">
        <v>297290</v>
      </c>
      <c r="I43" s="1">
        <v>312065</v>
      </c>
      <c r="J43" s="1">
        <v>282119</v>
      </c>
      <c r="K43" s="96">
        <v>281101</v>
      </c>
      <c r="L43" s="96">
        <v>327753</v>
      </c>
      <c r="M43" s="16">
        <v>361393</v>
      </c>
      <c r="N43" s="16">
        <v>345920</v>
      </c>
      <c r="O43" s="96">
        <v>343044</v>
      </c>
      <c r="P43" s="96">
        <v>375584</v>
      </c>
      <c r="Q43" s="16">
        <v>378570</v>
      </c>
    </row>
    <row r="44" spans="1:17" ht="12.75">
      <c r="A44" s="27"/>
      <c r="B44" s="17" t="s">
        <v>37</v>
      </c>
      <c r="C44" s="17" t="s">
        <v>39</v>
      </c>
      <c r="D44" s="1">
        <v>95694</v>
      </c>
      <c r="E44" s="1">
        <v>98454</v>
      </c>
      <c r="F44" s="1">
        <v>104900</v>
      </c>
      <c r="G44" s="1">
        <v>134633</v>
      </c>
      <c r="H44" s="1">
        <v>147578</v>
      </c>
      <c r="I44" s="1">
        <v>146027</v>
      </c>
      <c r="J44" s="1">
        <v>145949</v>
      </c>
      <c r="K44" s="96">
        <v>158827</v>
      </c>
      <c r="L44" s="96">
        <v>167298</v>
      </c>
      <c r="M44" s="16">
        <v>183765</v>
      </c>
      <c r="N44" s="111">
        <v>174373</v>
      </c>
      <c r="O44" s="96">
        <v>179860</v>
      </c>
      <c r="P44" s="96">
        <v>119452</v>
      </c>
      <c r="Q44" s="16">
        <v>97794</v>
      </c>
    </row>
    <row r="45" spans="1:17" ht="12.75">
      <c r="A45" s="27"/>
      <c r="B45" s="17" t="s">
        <v>37</v>
      </c>
      <c r="C45" s="17" t="s">
        <v>40</v>
      </c>
      <c r="D45" s="1">
        <v>55567</v>
      </c>
      <c r="E45" s="1">
        <v>58752</v>
      </c>
      <c r="F45" s="1">
        <v>62538</v>
      </c>
      <c r="G45" s="1">
        <v>59191</v>
      </c>
      <c r="H45" s="1">
        <v>59050</v>
      </c>
      <c r="I45" s="1">
        <v>59242</v>
      </c>
      <c r="J45" s="1">
        <v>56555</v>
      </c>
      <c r="K45" s="96">
        <v>62734</v>
      </c>
      <c r="L45" s="96">
        <v>63749</v>
      </c>
      <c r="M45" s="16">
        <v>65177</v>
      </c>
      <c r="N45" s="16">
        <v>64940</v>
      </c>
      <c r="O45" s="96">
        <v>73722</v>
      </c>
      <c r="P45" s="96">
        <v>71017</v>
      </c>
      <c r="Q45" s="16">
        <v>69968</v>
      </c>
    </row>
    <row r="46" spans="1:17" ht="12.75">
      <c r="A46" s="27"/>
      <c r="B46" s="17" t="s">
        <v>37</v>
      </c>
      <c r="C46" s="17" t="s">
        <v>41</v>
      </c>
      <c r="D46" s="1">
        <v>101855</v>
      </c>
      <c r="E46" s="1">
        <v>113240</v>
      </c>
      <c r="F46" s="1">
        <v>133660</v>
      </c>
      <c r="G46" s="1">
        <v>136854</v>
      </c>
      <c r="H46" s="1">
        <v>147242</v>
      </c>
      <c r="I46" s="1">
        <v>164232</v>
      </c>
      <c r="J46" s="1">
        <v>171368</v>
      </c>
      <c r="K46" s="96">
        <v>160842</v>
      </c>
      <c r="L46" s="96">
        <v>178753</v>
      </c>
      <c r="M46" s="96">
        <v>187033</v>
      </c>
      <c r="N46" s="16">
        <v>189694</v>
      </c>
      <c r="O46" s="96">
        <v>194640</v>
      </c>
      <c r="P46" s="96">
        <v>200617</v>
      </c>
      <c r="Q46" s="16">
        <v>191032</v>
      </c>
    </row>
    <row r="47" spans="1:17" ht="12.75">
      <c r="A47" s="27"/>
      <c r="B47" s="17" t="s">
        <v>37</v>
      </c>
      <c r="C47" s="17" t="s">
        <v>42</v>
      </c>
      <c r="D47" s="1">
        <v>79400</v>
      </c>
      <c r="E47" s="1">
        <v>76748</v>
      </c>
      <c r="F47" s="1">
        <v>81051</v>
      </c>
      <c r="G47" s="1">
        <v>82847</v>
      </c>
      <c r="H47" s="1">
        <v>81412</v>
      </c>
      <c r="I47" s="1">
        <v>82180</v>
      </c>
      <c r="J47" s="1">
        <v>82938</v>
      </c>
      <c r="K47" s="96">
        <v>82008</v>
      </c>
      <c r="L47" s="96">
        <v>81983</v>
      </c>
      <c r="M47" s="16">
        <v>87608</v>
      </c>
      <c r="N47" s="16">
        <v>85358</v>
      </c>
      <c r="O47" s="96">
        <v>84945</v>
      </c>
      <c r="P47" s="96">
        <v>87059</v>
      </c>
      <c r="Q47" s="16">
        <v>87079</v>
      </c>
    </row>
    <row r="48" spans="1:17" s="28" customFormat="1" ht="12.75">
      <c r="A48" s="27"/>
      <c r="B48" s="28" t="s">
        <v>98</v>
      </c>
      <c r="D48" s="29">
        <f aca="true" t="shared" si="9" ref="D48:Q48">SUM(D37:D47)</f>
        <v>956787</v>
      </c>
      <c r="E48" s="29">
        <f t="shared" si="9"/>
        <v>998142</v>
      </c>
      <c r="F48" s="29">
        <f t="shared" si="9"/>
        <v>1084646</v>
      </c>
      <c r="G48" s="29">
        <f t="shared" si="9"/>
        <v>1215004</v>
      </c>
      <c r="H48" s="29">
        <f t="shared" si="9"/>
        <v>1297931</v>
      </c>
      <c r="I48" s="29">
        <f t="shared" si="9"/>
        <v>1332242</v>
      </c>
      <c r="J48" s="29">
        <f t="shared" si="9"/>
        <v>1312705</v>
      </c>
      <c r="K48" s="29">
        <f t="shared" si="9"/>
        <v>1345289</v>
      </c>
      <c r="L48" s="29">
        <f t="shared" si="9"/>
        <v>1472093</v>
      </c>
      <c r="M48" s="29">
        <f t="shared" si="9"/>
        <v>1581416</v>
      </c>
      <c r="N48" s="29">
        <f t="shared" si="9"/>
        <v>1542866</v>
      </c>
      <c r="O48" s="97">
        <f t="shared" si="9"/>
        <v>1571609</v>
      </c>
      <c r="P48" s="97">
        <f t="shared" si="9"/>
        <v>1545348</v>
      </c>
      <c r="Q48" s="97">
        <f t="shared" si="9"/>
        <v>1550809</v>
      </c>
    </row>
    <row r="49" spans="1:17" ht="12.75">
      <c r="A49" s="27"/>
      <c r="B49" s="17" t="s">
        <v>29</v>
      </c>
      <c r="C49" s="17" t="s">
        <v>148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96"/>
      <c r="P49" s="96">
        <v>44145</v>
      </c>
      <c r="Q49" s="16">
        <v>168091</v>
      </c>
    </row>
    <row r="50" spans="1:17" s="28" customFormat="1" ht="12.75">
      <c r="A50" s="27"/>
      <c r="B50" s="28" t="s">
        <v>81</v>
      </c>
      <c r="D50" s="29">
        <f aca="true" t="shared" si="10" ref="D50:K50">SUM(D49)</f>
        <v>0</v>
      </c>
      <c r="E50" s="29">
        <f t="shared" si="10"/>
        <v>0</v>
      </c>
      <c r="F50" s="29">
        <f t="shared" si="10"/>
        <v>0</v>
      </c>
      <c r="G50" s="29">
        <f t="shared" si="10"/>
        <v>0</v>
      </c>
      <c r="H50" s="29">
        <f t="shared" si="10"/>
        <v>0</v>
      </c>
      <c r="I50" s="29">
        <f t="shared" si="10"/>
        <v>0</v>
      </c>
      <c r="J50" s="29">
        <f t="shared" si="10"/>
        <v>0</v>
      </c>
      <c r="K50" s="29">
        <f t="shared" si="10"/>
        <v>0</v>
      </c>
      <c r="L50" s="99"/>
      <c r="O50" s="99">
        <v>0</v>
      </c>
      <c r="P50" s="99">
        <f>P49</f>
        <v>44145</v>
      </c>
      <c r="Q50" s="99">
        <f>Q49</f>
        <v>168091</v>
      </c>
    </row>
    <row r="51" spans="1:16" s="17" customFormat="1" ht="12.75">
      <c r="A51" s="27"/>
      <c r="D51" s="3"/>
      <c r="E51" s="3"/>
      <c r="F51" s="3"/>
      <c r="G51" s="3"/>
      <c r="H51" s="3"/>
      <c r="I51" s="3"/>
      <c r="J51" s="3"/>
      <c r="K51" s="3"/>
      <c r="L51" s="100"/>
      <c r="O51" s="100"/>
      <c r="P51" s="100"/>
    </row>
    <row r="52" spans="2:17" s="24" customFormat="1" ht="26.25" customHeight="1">
      <c r="B52" s="132" t="s">
        <v>90</v>
      </c>
      <c r="C52" s="133"/>
      <c r="D52" s="25">
        <f>D50+D48+D36+D26</f>
        <v>2337494</v>
      </c>
      <c r="E52" s="25">
        <f>E50+E48+E36+E26</f>
        <v>2418513</v>
      </c>
      <c r="F52" s="25">
        <f>F50+F48+F36+F26</f>
        <v>2585917</v>
      </c>
      <c r="G52" s="25">
        <f>G50+G48+G36+G26</f>
        <v>2801199</v>
      </c>
      <c r="H52" s="25">
        <f aca="true" t="shared" si="11" ref="H52:N52">H50+H48+H36+H26+H92</f>
        <v>2935796</v>
      </c>
      <c r="I52" s="25">
        <f t="shared" si="11"/>
        <v>3026837</v>
      </c>
      <c r="J52" s="25">
        <f t="shared" si="11"/>
        <v>2994765</v>
      </c>
      <c r="K52" s="25">
        <f t="shared" si="11"/>
        <v>3135143</v>
      </c>
      <c r="L52" s="25">
        <f t="shared" si="11"/>
        <v>3296532</v>
      </c>
      <c r="M52" s="25">
        <f t="shared" si="11"/>
        <v>3645818</v>
      </c>
      <c r="N52" s="25">
        <f t="shared" si="11"/>
        <v>3579542</v>
      </c>
      <c r="O52" s="122">
        <f>O50+O48+O36+O26+O92</f>
        <v>3609926</v>
      </c>
      <c r="P52" s="122">
        <f>P50+P48+P36+P26+P92</f>
        <v>3596868</v>
      </c>
      <c r="Q52" s="122">
        <f>Q50+Q48+Q36+Q26+Q92</f>
        <v>3716675</v>
      </c>
    </row>
    <row r="53" spans="4:15" s="17" customFormat="1" ht="20.25" customHeight="1">
      <c r="D53" s="3"/>
      <c r="E53" s="3"/>
      <c r="F53" s="3"/>
      <c r="G53" s="3"/>
      <c r="H53" s="3"/>
      <c r="I53" s="3"/>
      <c r="J53" s="3"/>
      <c r="K53" s="3"/>
      <c r="L53" s="100"/>
      <c r="O53" s="100"/>
    </row>
    <row r="54" spans="1:15" s="19" customFormat="1" ht="18">
      <c r="A54" s="18" t="s">
        <v>117</v>
      </c>
      <c r="D54" s="20"/>
      <c r="E54" s="39" t="s">
        <v>87</v>
      </c>
      <c r="F54" s="20"/>
      <c r="G54" s="20"/>
      <c r="H54" s="20"/>
      <c r="I54" s="20"/>
      <c r="J54" s="20"/>
      <c r="K54" s="20"/>
      <c r="L54" s="101"/>
      <c r="O54" s="101"/>
    </row>
    <row r="55" spans="2:15" s="128" customFormat="1" ht="12.75">
      <c r="B55" s="128" t="s">
        <v>89</v>
      </c>
      <c r="C55" s="128" t="s">
        <v>91</v>
      </c>
      <c r="D55" s="128">
        <v>1997</v>
      </c>
      <c r="E55" s="128">
        <v>1998</v>
      </c>
      <c r="F55" s="128">
        <v>1999</v>
      </c>
      <c r="G55" s="128">
        <v>2000</v>
      </c>
      <c r="H55" s="128">
        <v>2001</v>
      </c>
      <c r="I55" s="128">
        <v>2002</v>
      </c>
      <c r="J55" s="128">
        <v>2003</v>
      </c>
      <c r="K55" s="128">
        <v>2004</v>
      </c>
      <c r="L55" s="128">
        <v>2005</v>
      </c>
      <c r="M55" s="128">
        <v>2006</v>
      </c>
      <c r="N55" s="128">
        <v>2007</v>
      </c>
      <c r="O55" s="128">
        <v>2008</v>
      </c>
    </row>
    <row r="56" spans="1:15" ht="12.75">
      <c r="A56" s="19"/>
      <c r="B56" s="17" t="s">
        <v>43</v>
      </c>
      <c r="C56" s="17" t="s">
        <v>53</v>
      </c>
      <c r="D56" s="1">
        <v>69200</v>
      </c>
      <c r="E56" s="1">
        <v>79399</v>
      </c>
      <c r="F56" s="1">
        <v>87063</v>
      </c>
      <c r="G56" s="1">
        <v>50079</v>
      </c>
      <c r="H56" s="1">
        <v>29412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6" t="s">
        <v>150</v>
      </c>
      <c r="O56" s="96" t="s">
        <v>150</v>
      </c>
    </row>
    <row r="57" spans="1:15" ht="12.75">
      <c r="A57" s="19"/>
      <c r="B57" s="17" t="s">
        <v>43</v>
      </c>
      <c r="C57" s="17" t="s">
        <v>54</v>
      </c>
      <c r="D57" s="1">
        <v>15200</v>
      </c>
      <c r="E57" s="1">
        <v>14726</v>
      </c>
      <c r="F57" s="1">
        <v>19240</v>
      </c>
      <c r="G57" s="1">
        <v>22484</v>
      </c>
      <c r="H57" s="72" t="s">
        <v>138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6" t="s">
        <v>150</v>
      </c>
      <c r="O57" s="96" t="s">
        <v>150</v>
      </c>
    </row>
    <row r="58" spans="1:15" ht="12.75">
      <c r="A58" s="19"/>
      <c r="B58" s="17" t="s">
        <v>11</v>
      </c>
      <c r="C58" s="17" t="s">
        <v>141</v>
      </c>
      <c r="D58" s="1">
        <v>0</v>
      </c>
      <c r="E58" s="1">
        <v>800</v>
      </c>
      <c r="F58" s="1">
        <v>0</v>
      </c>
      <c r="G58" s="1">
        <v>1586</v>
      </c>
      <c r="H58" s="1">
        <v>0</v>
      </c>
      <c r="I58" s="1">
        <v>1098</v>
      </c>
      <c r="J58" s="76">
        <v>0</v>
      </c>
      <c r="K58" s="76">
        <v>0</v>
      </c>
      <c r="L58" s="76">
        <v>0</v>
      </c>
      <c r="M58" s="76">
        <v>0</v>
      </c>
      <c r="N58" s="16" t="s">
        <v>150</v>
      </c>
      <c r="O58" s="96" t="s">
        <v>150</v>
      </c>
    </row>
    <row r="59" spans="1:15" ht="12.75">
      <c r="A59" s="19"/>
      <c r="B59" s="17" t="s">
        <v>59</v>
      </c>
      <c r="C59" s="17" t="s">
        <v>60</v>
      </c>
      <c r="D59" s="1">
        <v>10000</v>
      </c>
      <c r="E59" s="1">
        <v>10300</v>
      </c>
      <c r="F59" s="1">
        <v>10500</v>
      </c>
      <c r="G59" s="1">
        <v>2400</v>
      </c>
      <c r="H59" s="1">
        <v>4400</v>
      </c>
      <c r="I59" s="1">
        <v>2000</v>
      </c>
      <c r="J59" s="1">
        <v>850</v>
      </c>
      <c r="K59" s="1">
        <v>0</v>
      </c>
      <c r="L59" s="1">
        <v>0</v>
      </c>
      <c r="M59" s="1">
        <v>0</v>
      </c>
      <c r="N59" s="16" t="s">
        <v>150</v>
      </c>
      <c r="O59" s="96" t="s">
        <v>150</v>
      </c>
    </row>
    <row r="60" spans="1:15" ht="12.75">
      <c r="A60" s="19"/>
      <c r="B60" s="17" t="s">
        <v>59</v>
      </c>
      <c r="C60" s="17" t="s">
        <v>61</v>
      </c>
      <c r="D60" s="1">
        <v>1300</v>
      </c>
      <c r="E60" s="1">
        <v>2496</v>
      </c>
      <c r="F60" s="1">
        <v>2148</v>
      </c>
      <c r="G60" s="1">
        <v>1652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6" t="s">
        <v>150</v>
      </c>
      <c r="O60" s="96" t="s">
        <v>150</v>
      </c>
    </row>
    <row r="61" spans="1:15" s="21" customFormat="1" ht="12.75">
      <c r="A61" s="19"/>
      <c r="B61" s="21" t="s">
        <v>78</v>
      </c>
      <c r="D61" s="22">
        <f aca="true" t="shared" si="12" ref="D61:M61">SUM(D56:D60)</f>
        <v>95700</v>
      </c>
      <c r="E61" s="22">
        <f t="shared" si="12"/>
        <v>107721</v>
      </c>
      <c r="F61" s="22">
        <f t="shared" si="12"/>
        <v>118951</v>
      </c>
      <c r="G61" s="22">
        <f t="shared" si="12"/>
        <v>78201</v>
      </c>
      <c r="H61" s="22">
        <f t="shared" si="12"/>
        <v>33812</v>
      </c>
      <c r="I61" s="22">
        <f t="shared" si="12"/>
        <v>3098</v>
      </c>
      <c r="J61" s="22">
        <f t="shared" si="12"/>
        <v>850</v>
      </c>
      <c r="K61" s="22">
        <f t="shared" si="12"/>
        <v>0</v>
      </c>
      <c r="L61" s="22">
        <f t="shared" si="12"/>
        <v>0</v>
      </c>
      <c r="M61" s="22">
        <f t="shared" si="12"/>
        <v>0</v>
      </c>
      <c r="N61" s="21">
        <v>0</v>
      </c>
      <c r="O61" s="124">
        <v>0</v>
      </c>
    </row>
    <row r="62" spans="1:15" ht="12.75">
      <c r="A62" s="19"/>
      <c r="B62" s="17" t="s">
        <v>2</v>
      </c>
      <c r="C62" s="17" t="s">
        <v>44</v>
      </c>
      <c r="D62" s="1">
        <v>5435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193</v>
      </c>
      <c r="L62" s="1">
        <v>0</v>
      </c>
      <c r="M62" s="1">
        <v>0</v>
      </c>
      <c r="N62" s="16" t="s">
        <v>150</v>
      </c>
      <c r="O62" s="96" t="s">
        <v>150</v>
      </c>
    </row>
    <row r="63" spans="1:15" ht="12.75">
      <c r="A63" s="19"/>
      <c r="B63" s="17" t="s">
        <v>6</v>
      </c>
      <c r="C63" s="17" t="s">
        <v>45</v>
      </c>
      <c r="D63" s="1">
        <v>75000</v>
      </c>
      <c r="E63" s="1">
        <v>74546</v>
      </c>
      <c r="F63" s="1">
        <v>75747</v>
      </c>
      <c r="G63" s="1">
        <v>60976</v>
      </c>
      <c r="H63" s="1">
        <v>21409</v>
      </c>
      <c r="I63" s="1">
        <v>430</v>
      </c>
      <c r="J63" s="77" t="s">
        <v>143</v>
      </c>
      <c r="K63" s="98">
        <v>0</v>
      </c>
      <c r="L63" s="1">
        <v>0</v>
      </c>
      <c r="M63" s="1">
        <v>0</v>
      </c>
      <c r="N63" s="16" t="s">
        <v>150</v>
      </c>
      <c r="O63" s="96" t="s">
        <v>150</v>
      </c>
    </row>
    <row r="64" spans="1:15" ht="51">
      <c r="A64" s="19"/>
      <c r="B64" s="17" t="s">
        <v>6</v>
      </c>
      <c r="C64" s="17" t="s">
        <v>46</v>
      </c>
      <c r="D64" s="1">
        <v>87200</v>
      </c>
      <c r="E64" s="1">
        <v>88432</v>
      </c>
      <c r="F64" s="1">
        <v>96270</v>
      </c>
      <c r="G64" s="1">
        <v>14554</v>
      </c>
      <c r="H64" s="74" t="s">
        <v>140</v>
      </c>
      <c r="I64" s="73" t="s">
        <v>146</v>
      </c>
      <c r="J64" s="78" t="s">
        <v>144</v>
      </c>
      <c r="K64" s="1">
        <v>20</v>
      </c>
      <c r="L64" s="1">
        <v>0</v>
      </c>
      <c r="M64" s="16" t="s">
        <v>150</v>
      </c>
      <c r="N64" s="112" t="s">
        <v>150</v>
      </c>
      <c r="O64" s="125" t="s">
        <v>150</v>
      </c>
    </row>
    <row r="65" spans="1:15" ht="12.75">
      <c r="A65" s="19"/>
      <c r="B65" s="17" t="s">
        <v>6</v>
      </c>
      <c r="C65" s="17" t="s">
        <v>47</v>
      </c>
      <c r="D65" s="1">
        <v>14800</v>
      </c>
      <c r="E65" s="1">
        <v>15299</v>
      </c>
      <c r="F65" s="1">
        <v>17270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N65" s="16" t="s">
        <v>150</v>
      </c>
      <c r="O65" s="96" t="s">
        <v>150</v>
      </c>
    </row>
    <row r="66" spans="1:15" ht="12.75">
      <c r="A66" s="19"/>
      <c r="B66" s="17" t="s">
        <v>6</v>
      </c>
      <c r="C66" s="17" t="s">
        <v>48</v>
      </c>
      <c r="D66" s="1">
        <v>4300</v>
      </c>
      <c r="E66" s="1">
        <v>7503</v>
      </c>
      <c r="F66" s="1">
        <v>4500</v>
      </c>
      <c r="G66" s="1">
        <v>6265</v>
      </c>
      <c r="H66" s="72" t="s">
        <v>139</v>
      </c>
      <c r="I66" s="72" t="s">
        <v>137</v>
      </c>
      <c r="J66" s="77" t="s">
        <v>145</v>
      </c>
      <c r="K66" s="1">
        <v>0</v>
      </c>
      <c r="L66" s="1">
        <v>0</v>
      </c>
      <c r="M66" s="1">
        <v>0</v>
      </c>
      <c r="N66" s="16" t="s">
        <v>150</v>
      </c>
      <c r="O66" s="96" t="s">
        <v>150</v>
      </c>
    </row>
    <row r="67" spans="1:15" ht="12.75">
      <c r="A67" s="19"/>
      <c r="B67" s="17" t="s">
        <v>6</v>
      </c>
      <c r="C67" s="17" t="s">
        <v>49</v>
      </c>
      <c r="D67" s="1">
        <v>0</v>
      </c>
      <c r="E67" s="1">
        <v>0</v>
      </c>
      <c r="F67" s="1">
        <v>1275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6" t="s">
        <v>150</v>
      </c>
      <c r="O67" s="96" t="s">
        <v>150</v>
      </c>
    </row>
    <row r="68" spans="1:15" ht="12.75">
      <c r="A68" s="19"/>
      <c r="B68" s="17" t="s">
        <v>50</v>
      </c>
      <c r="C68" s="17" t="s">
        <v>51</v>
      </c>
      <c r="D68" s="1">
        <v>35094</v>
      </c>
      <c r="E68" s="1">
        <v>47061</v>
      </c>
      <c r="F68" s="1">
        <v>18897</v>
      </c>
      <c r="G68" s="1">
        <v>23509</v>
      </c>
      <c r="H68" s="1">
        <v>5303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6" t="s">
        <v>150</v>
      </c>
      <c r="O68" s="96" t="s">
        <v>150</v>
      </c>
    </row>
    <row r="69" spans="1:15" ht="12.75">
      <c r="A69" s="19"/>
      <c r="B69" s="17" t="s">
        <v>50</v>
      </c>
      <c r="C69" s="17" t="s">
        <v>52</v>
      </c>
      <c r="D69" s="1">
        <v>19758</v>
      </c>
      <c r="E69" s="1">
        <v>12396</v>
      </c>
      <c r="F69" s="1">
        <v>14000</v>
      </c>
      <c r="G69" s="1">
        <v>679</v>
      </c>
      <c r="H69" s="1">
        <v>223</v>
      </c>
      <c r="I69" s="1">
        <v>127</v>
      </c>
      <c r="J69" s="1">
        <v>0</v>
      </c>
      <c r="K69" s="1">
        <v>0</v>
      </c>
      <c r="L69" s="1">
        <v>0</v>
      </c>
      <c r="M69" s="1">
        <v>0</v>
      </c>
      <c r="N69" s="16" t="s">
        <v>150</v>
      </c>
      <c r="O69" s="96" t="s">
        <v>150</v>
      </c>
    </row>
    <row r="70" spans="1:15" ht="12.75">
      <c r="A70" s="19"/>
      <c r="B70" s="17" t="s">
        <v>17</v>
      </c>
      <c r="C70" s="17" t="s">
        <v>62</v>
      </c>
      <c r="D70" s="1">
        <v>19849</v>
      </c>
      <c r="E70" s="1">
        <v>18500</v>
      </c>
      <c r="F70" s="1">
        <v>29100</v>
      </c>
      <c r="G70" s="1">
        <v>4885</v>
      </c>
      <c r="H70" s="1">
        <v>5387</v>
      </c>
      <c r="I70" s="1">
        <v>4315</v>
      </c>
      <c r="J70" s="1">
        <v>763</v>
      </c>
      <c r="K70" s="1">
        <v>0</v>
      </c>
      <c r="L70" s="1">
        <v>0</v>
      </c>
      <c r="M70" s="16">
        <v>383</v>
      </c>
      <c r="N70" s="16" t="s">
        <v>150</v>
      </c>
      <c r="O70" s="96" t="s">
        <v>150</v>
      </c>
    </row>
    <row r="71" spans="1:15" ht="12.75">
      <c r="A71" s="19"/>
      <c r="B71" s="17" t="s">
        <v>63</v>
      </c>
      <c r="C71" s="17" t="s">
        <v>64</v>
      </c>
      <c r="D71" s="1">
        <v>30500</v>
      </c>
      <c r="E71" s="1">
        <v>32444</v>
      </c>
      <c r="F71" s="1">
        <v>36324</v>
      </c>
      <c r="G71" s="1">
        <v>40992</v>
      </c>
      <c r="H71" s="1">
        <v>26410</v>
      </c>
      <c r="I71" s="1">
        <v>21320</v>
      </c>
      <c r="J71" s="1">
        <v>15570</v>
      </c>
      <c r="K71" s="1">
        <v>7639</v>
      </c>
      <c r="L71" s="96">
        <v>8073</v>
      </c>
      <c r="M71" s="1">
        <v>0</v>
      </c>
      <c r="N71" s="16" t="s">
        <v>150</v>
      </c>
      <c r="O71" s="96" t="s">
        <v>150</v>
      </c>
    </row>
    <row r="72" spans="1:15" ht="12.75">
      <c r="A72" s="19"/>
      <c r="B72" s="17" t="s">
        <v>25</v>
      </c>
      <c r="C72" s="17" t="s">
        <v>68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6">
        <v>703</v>
      </c>
      <c r="O72" s="96">
        <v>608</v>
      </c>
    </row>
    <row r="73" spans="1:15" ht="12.75">
      <c r="A73" s="19"/>
      <c r="B73" s="17" t="s">
        <v>25</v>
      </c>
      <c r="C73" s="17" t="s">
        <v>69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6" t="s">
        <v>150</v>
      </c>
      <c r="O73" s="96">
        <v>225</v>
      </c>
    </row>
    <row r="74" spans="1:15" ht="12.75">
      <c r="A74" s="19"/>
      <c r="B74" s="17" t="s">
        <v>25</v>
      </c>
      <c r="C74" s="17" t="s">
        <v>70</v>
      </c>
      <c r="D74" s="1">
        <v>0</v>
      </c>
      <c r="E74" s="1">
        <v>303</v>
      </c>
      <c r="F74" s="1">
        <v>0</v>
      </c>
      <c r="G74" s="1">
        <v>9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6" t="s">
        <v>150</v>
      </c>
      <c r="O74" s="96" t="s">
        <v>150</v>
      </c>
    </row>
    <row r="75" spans="1:15" s="21" customFormat="1" ht="12.75">
      <c r="A75" s="19"/>
      <c r="B75" s="21" t="s">
        <v>97</v>
      </c>
      <c r="D75" s="22">
        <f>SUM(D62:D74)</f>
        <v>291936</v>
      </c>
      <c r="E75" s="22">
        <f>SUM(E62:E74)</f>
        <v>296484</v>
      </c>
      <c r="F75" s="22">
        <f>SUM(F62:F74)</f>
        <v>293383</v>
      </c>
      <c r="G75" s="22">
        <f>SUM(G62:G74)</f>
        <v>151869</v>
      </c>
      <c r="H75" s="22">
        <f>SUM(H62:H74)+26268</f>
        <v>85000</v>
      </c>
      <c r="I75" s="22">
        <f>SUM(I62:I74)+8787</f>
        <v>34979</v>
      </c>
      <c r="J75" s="22">
        <f>SUM(J62:J74)+7108</f>
        <v>23441</v>
      </c>
      <c r="K75" s="22">
        <f>SUM(K62:K74)</f>
        <v>7852</v>
      </c>
      <c r="L75" s="22">
        <f>SUM(L62:L74)</f>
        <v>8073</v>
      </c>
      <c r="M75" s="22">
        <f>SUM(M62:M74)</f>
        <v>383</v>
      </c>
      <c r="N75" s="22">
        <f>SUM(N62:N74)</f>
        <v>703</v>
      </c>
      <c r="O75" s="126">
        <f>SUM(O62:O74)</f>
        <v>833</v>
      </c>
    </row>
    <row r="76" spans="1:15" ht="12.75">
      <c r="A76" s="19"/>
      <c r="B76" s="17" t="s">
        <v>15</v>
      </c>
      <c r="C76" s="17" t="s">
        <v>55</v>
      </c>
      <c r="D76" s="1">
        <v>12500</v>
      </c>
      <c r="E76" s="1">
        <v>14003</v>
      </c>
      <c r="F76" s="1">
        <v>11990</v>
      </c>
      <c r="G76" s="1">
        <v>10000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6" t="s">
        <v>150</v>
      </c>
      <c r="O76" s="96" t="s">
        <v>150</v>
      </c>
    </row>
    <row r="77" spans="1:15" ht="12.75">
      <c r="A77" s="19"/>
      <c r="B77" s="17" t="s">
        <v>15</v>
      </c>
      <c r="C77" s="17" t="s">
        <v>56</v>
      </c>
      <c r="D77" s="1">
        <v>4118</v>
      </c>
      <c r="E77" s="1">
        <v>3082</v>
      </c>
      <c r="F77" s="1">
        <v>4858</v>
      </c>
      <c r="G77" s="1">
        <v>3580</v>
      </c>
      <c r="H77" s="1">
        <v>6381</v>
      </c>
      <c r="I77" s="1">
        <v>6733</v>
      </c>
      <c r="J77" s="1">
        <v>1690</v>
      </c>
      <c r="K77" s="1">
        <v>2626</v>
      </c>
      <c r="L77" s="96">
        <v>3480</v>
      </c>
      <c r="M77" s="16">
        <v>3525</v>
      </c>
      <c r="N77" s="16">
        <v>370</v>
      </c>
      <c r="O77" s="96">
        <v>332</v>
      </c>
    </row>
    <row r="78" spans="1:15" ht="12.75">
      <c r="A78" s="19"/>
      <c r="B78" s="17" t="s">
        <v>15</v>
      </c>
      <c r="C78" s="17" t="s">
        <v>57</v>
      </c>
      <c r="D78" s="1">
        <v>22625</v>
      </c>
      <c r="E78" s="1">
        <v>31766</v>
      </c>
      <c r="F78" s="1">
        <v>21212</v>
      </c>
      <c r="G78" s="1">
        <v>18847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6" t="s">
        <v>150</v>
      </c>
      <c r="O78" s="96" t="s">
        <v>150</v>
      </c>
    </row>
    <row r="79" spans="1:19" ht="12.75">
      <c r="A79" s="19"/>
      <c r="B79" s="17" t="s">
        <v>15</v>
      </c>
      <c r="C79" s="17" t="s">
        <v>58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6" t="s">
        <v>150</v>
      </c>
      <c r="O79" s="96" t="s">
        <v>150</v>
      </c>
      <c r="S79" s="16">
        <f>5597/2</f>
        <v>2798.5</v>
      </c>
    </row>
    <row r="80" spans="1:15" ht="12.75">
      <c r="A80" s="19"/>
      <c r="B80" s="17" t="s">
        <v>22</v>
      </c>
      <c r="C80" s="17" t="s">
        <v>65</v>
      </c>
      <c r="D80" s="1">
        <v>0</v>
      </c>
      <c r="E80" s="1">
        <v>972</v>
      </c>
      <c r="F80" s="1">
        <v>1151</v>
      </c>
      <c r="G80" s="1">
        <v>0</v>
      </c>
      <c r="H80" s="1">
        <v>0</v>
      </c>
      <c r="I80" s="1">
        <v>3000</v>
      </c>
      <c r="J80" s="1">
        <v>0</v>
      </c>
      <c r="K80" s="1">
        <v>0</v>
      </c>
      <c r="L80" s="1">
        <v>0</v>
      </c>
      <c r="M80" s="1">
        <v>0</v>
      </c>
      <c r="N80" s="16" t="s">
        <v>150</v>
      </c>
      <c r="O80" s="96" t="s">
        <v>150</v>
      </c>
    </row>
    <row r="81" spans="1:15" ht="12.75">
      <c r="A81" s="19"/>
      <c r="B81" s="17" t="s">
        <v>66</v>
      </c>
      <c r="C81" s="17" t="s">
        <v>67</v>
      </c>
      <c r="D81" s="1">
        <v>1094</v>
      </c>
      <c r="E81" s="1">
        <v>566</v>
      </c>
      <c r="F81" s="1">
        <v>854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6" t="s">
        <v>150</v>
      </c>
      <c r="O81" s="96" t="s">
        <v>150</v>
      </c>
    </row>
    <row r="82" spans="1:15" ht="12.75">
      <c r="A82" s="19"/>
      <c r="B82" s="17" t="s">
        <v>27</v>
      </c>
      <c r="C82" s="17" t="s">
        <v>71</v>
      </c>
      <c r="D82" s="1">
        <v>0</v>
      </c>
      <c r="E82" s="1">
        <v>383</v>
      </c>
      <c r="F82" s="1">
        <v>0</v>
      </c>
      <c r="G82" s="1">
        <v>103</v>
      </c>
      <c r="H82" s="1">
        <v>0</v>
      </c>
      <c r="I82" s="1">
        <v>0</v>
      </c>
      <c r="J82" s="1">
        <v>0</v>
      </c>
      <c r="K82" s="1">
        <v>276</v>
      </c>
      <c r="L82" s="96">
        <v>38</v>
      </c>
      <c r="M82" s="16">
        <v>1006</v>
      </c>
      <c r="N82" s="16">
        <v>422</v>
      </c>
      <c r="O82" s="96">
        <v>21</v>
      </c>
    </row>
    <row r="83" spans="1:15" ht="12.75">
      <c r="A83" s="19"/>
      <c r="B83" s="17" t="s">
        <v>75</v>
      </c>
      <c r="C83" s="17" t="s">
        <v>76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6" t="s">
        <v>150</v>
      </c>
      <c r="O83" s="96" t="s">
        <v>150</v>
      </c>
    </row>
    <row r="84" spans="1:15" ht="12.75">
      <c r="A84" s="19"/>
      <c r="B84" s="17" t="s">
        <v>75</v>
      </c>
      <c r="C84" s="17" t="s">
        <v>77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6" t="s">
        <v>150</v>
      </c>
      <c r="O84" s="96" t="s">
        <v>150</v>
      </c>
    </row>
    <row r="85" spans="1:15" s="21" customFormat="1" ht="12.75">
      <c r="A85" s="19"/>
      <c r="B85" s="21" t="s">
        <v>98</v>
      </c>
      <c r="D85" s="22">
        <f aca="true" t="shared" si="13" ref="D85:O85">SUM(D76:D84)</f>
        <v>40337</v>
      </c>
      <c r="E85" s="22">
        <f t="shared" si="13"/>
        <v>50772</v>
      </c>
      <c r="F85" s="22">
        <f t="shared" si="13"/>
        <v>40065</v>
      </c>
      <c r="G85" s="22">
        <f t="shared" si="13"/>
        <v>32530</v>
      </c>
      <c r="H85" s="22">
        <f t="shared" si="13"/>
        <v>6381</v>
      </c>
      <c r="I85" s="22">
        <f t="shared" si="13"/>
        <v>9733</v>
      </c>
      <c r="J85" s="22">
        <f t="shared" si="13"/>
        <v>1690</v>
      </c>
      <c r="K85" s="22">
        <f t="shared" si="13"/>
        <v>2902</v>
      </c>
      <c r="L85" s="22">
        <f t="shared" si="13"/>
        <v>3518</v>
      </c>
      <c r="M85" s="22">
        <f t="shared" si="13"/>
        <v>4531</v>
      </c>
      <c r="N85" s="22">
        <f t="shared" si="13"/>
        <v>792</v>
      </c>
      <c r="O85" s="126">
        <f t="shared" si="13"/>
        <v>353</v>
      </c>
    </row>
    <row r="86" spans="1:15" ht="12.75">
      <c r="A86" s="19"/>
      <c r="B86" s="17" t="s">
        <v>29</v>
      </c>
      <c r="C86" s="17" t="s">
        <v>72</v>
      </c>
      <c r="D86" s="1">
        <v>46429</v>
      </c>
      <c r="E86" s="1">
        <v>46788</v>
      </c>
      <c r="F86" s="1">
        <v>47348</v>
      </c>
      <c r="G86" s="1">
        <v>53369</v>
      </c>
      <c r="H86" s="1">
        <v>28762</v>
      </c>
      <c r="I86" s="1">
        <v>3590</v>
      </c>
      <c r="J86" s="1">
        <v>6508</v>
      </c>
      <c r="K86" s="1">
        <v>0</v>
      </c>
      <c r="L86" s="96">
        <v>2</v>
      </c>
      <c r="M86" s="1">
        <v>0</v>
      </c>
      <c r="N86" s="16" t="s">
        <v>150</v>
      </c>
      <c r="O86" s="96" t="s">
        <v>150</v>
      </c>
    </row>
    <row r="87" spans="1:15" ht="12.75">
      <c r="A87" s="19"/>
      <c r="B87" s="17" t="s">
        <v>29</v>
      </c>
      <c r="C87" s="17" t="s">
        <v>73</v>
      </c>
      <c r="D87" s="1">
        <v>77093</v>
      </c>
      <c r="E87" s="1">
        <v>73612</v>
      </c>
      <c r="F87" s="1">
        <v>76005</v>
      </c>
      <c r="G87" s="1">
        <v>72652</v>
      </c>
      <c r="H87" s="1">
        <v>49253</v>
      </c>
      <c r="I87" s="1">
        <v>47898</v>
      </c>
      <c r="J87" s="1">
        <v>36683</v>
      </c>
      <c r="K87" s="1">
        <v>19444</v>
      </c>
      <c r="L87" s="96">
        <v>11320</v>
      </c>
      <c r="M87" s="1">
        <v>0</v>
      </c>
      <c r="N87" s="16" t="s">
        <v>150</v>
      </c>
      <c r="O87" s="96" t="s">
        <v>150</v>
      </c>
    </row>
    <row r="88" spans="1:15" ht="12.75">
      <c r="A88" s="19"/>
      <c r="B88" s="17" t="s">
        <v>29</v>
      </c>
      <c r="C88" s="17" t="s">
        <v>74</v>
      </c>
      <c r="D88" s="1">
        <v>10860</v>
      </c>
      <c r="E88" s="1">
        <v>11007</v>
      </c>
      <c r="F88" s="1">
        <v>10611</v>
      </c>
      <c r="G88" s="1">
        <v>2096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6" t="s">
        <v>150</v>
      </c>
      <c r="O88" s="96" t="s">
        <v>150</v>
      </c>
    </row>
    <row r="89" spans="1:15" s="21" customFormat="1" ht="12.75">
      <c r="A89" s="19"/>
      <c r="B89" s="21" t="s">
        <v>81</v>
      </c>
      <c r="D89" s="22">
        <f aca="true" t="shared" si="14" ref="D89:M89">SUM(D86:D88)</f>
        <v>134382</v>
      </c>
      <c r="E89" s="22">
        <f t="shared" si="14"/>
        <v>131407</v>
      </c>
      <c r="F89" s="22">
        <f t="shared" si="14"/>
        <v>133964</v>
      </c>
      <c r="G89" s="22">
        <f t="shared" si="14"/>
        <v>128117</v>
      </c>
      <c r="H89" s="22">
        <f t="shared" si="14"/>
        <v>78015</v>
      </c>
      <c r="I89" s="22">
        <f t="shared" si="14"/>
        <v>51488</v>
      </c>
      <c r="J89" s="22">
        <f t="shared" si="14"/>
        <v>43191</v>
      </c>
      <c r="K89" s="22">
        <f t="shared" si="14"/>
        <v>19444</v>
      </c>
      <c r="L89" s="22">
        <f t="shared" si="14"/>
        <v>11322</v>
      </c>
      <c r="M89" s="22">
        <f t="shared" si="14"/>
        <v>0</v>
      </c>
      <c r="N89" s="21">
        <v>0</v>
      </c>
      <c r="O89" s="124">
        <v>0</v>
      </c>
    </row>
    <row r="90" spans="1:15" s="17" customFormat="1" ht="12.75">
      <c r="A90" s="19"/>
      <c r="D90" s="3"/>
      <c r="E90" s="3"/>
      <c r="F90" s="3"/>
      <c r="G90" s="3"/>
      <c r="H90" s="3"/>
      <c r="I90" s="3"/>
      <c r="J90" s="3"/>
      <c r="L90" s="100"/>
      <c r="O90" s="100"/>
    </row>
    <row r="91" spans="2:16" s="19" customFormat="1" ht="24.75" customHeight="1">
      <c r="B91" s="134" t="s">
        <v>90</v>
      </c>
      <c r="C91" s="135"/>
      <c r="D91" s="20">
        <f aca="true" t="shared" si="15" ref="D91:N91">D89+D85+D75+D61</f>
        <v>562355</v>
      </c>
      <c r="E91" s="20">
        <f t="shared" si="15"/>
        <v>586384</v>
      </c>
      <c r="F91" s="20">
        <f t="shared" si="15"/>
        <v>586363</v>
      </c>
      <c r="G91" s="20">
        <f t="shared" si="15"/>
        <v>390717</v>
      </c>
      <c r="H91" s="20">
        <f t="shared" si="15"/>
        <v>203208</v>
      </c>
      <c r="I91" s="20">
        <f t="shared" si="15"/>
        <v>99298</v>
      </c>
      <c r="J91" s="20">
        <f t="shared" si="15"/>
        <v>69172</v>
      </c>
      <c r="K91" s="20">
        <f t="shared" si="15"/>
        <v>30198</v>
      </c>
      <c r="L91" s="20">
        <f t="shared" si="15"/>
        <v>22913</v>
      </c>
      <c r="M91" s="20">
        <f t="shared" si="15"/>
        <v>4914</v>
      </c>
      <c r="N91" s="20">
        <f t="shared" si="15"/>
        <v>1495</v>
      </c>
      <c r="O91" s="102">
        <f>O89+O85+O75+O61</f>
        <v>1186</v>
      </c>
      <c r="P91" s="102">
        <f>P89+P85+P75+P61</f>
        <v>0</v>
      </c>
    </row>
    <row r="92" spans="2:15" s="71" customFormat="1" ht="24.75" customHeight="1">
      <c r="B92" s="130" t="s">
        <v>136</v>
      </c>
      <c r="C92" s="131"/>
      <c r="D92" s="39"/>
      <c r="E92" s="39"/>
      <c r="F92" s="39"/>
      <c r="G92" s="39"/>
      <c r="H92" s="39">
        <v>16165</v>
      </c>
      <c r="I92" s="39">
        <v>14988</v>
      </c>
      <c r="J92" s="39">
        <v>18249</v>
      </c>
      <c r="K92" s="39">
        <v>3333</v>
      </c>
      <c r="L92" s="103"/>
      <c r="O92" s="103"/>
    </row>
    <row r="93" spans="3:15" s="17" customFormat="1" ht="12.75">
      <c r="C93" s="53"/>
      <c r="E93" s="3"/>
      <c r="F93" s="3"/>
      <c r="G93" s="3"/>
      <c r="H93" s="3"/>
      <c r="I93" s="3"/>
      <c r="J93" s="3"/>
      <c r="O93" s="100"/>
    </row>
    <row r="94" spans="3:15" s="17" customFormat="1" ht="12.75">
      <c r="C94" s="53"/>
      <c r="E94" s="3"/>
      <c r="F94" s="3"/>
      <c r="G94" s="3"/>
      <c r="H94" s="3"/>
      <c r="I94" s="3"/>
      <c r="J94" s="3"/>
      <c r="O94" s="100"/>
    </row>
    <row r="95" spans="4:15" s="17" customFormat="1" ht="12.75">
      <c r="D95" s="3"/>
      <c r="E95" s="3"/>
      <c r="F95" s="3"/>
      <c r="G95" s="3"/>
      <c r="H95" s="3"/>
      <c r="I95" s="3"/>
      <c r="J95" s="3"/>
      <c r="O95" s="100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2">
    <mergeCell ref="A3:C3"/>
    <mergeCell ref="A5:C5"/>
    <mergeCell ref="A6:C6"/>
    <mergeCell ref="A8:C8"/>
    <mergeCell ref="A7:C7"/>
    <mergeCell ref="A4:C4"/>
    <mergeCell ref="B92:C92"/>
    <mergeCell ref="B52:C52"/>
    <mergeCell ref="B91:C91"/>
    <mergeCell ref="A9:C9"/>
    <mergeCell ref="A11:C11"/>
    <mergeCell ref="A10:C10"/>
  </mergeCells>
  <printOptions/>
  <pageMargins left="0.18" right="0.31" top="0.5905511811023623" bottom="0.5905511811023623" header="0.5118110236220472" footer="0.5118110236220472"/>
  <pageSetup cellComments="asDisplayed" fitToHeight="1" fitToWidth="1" horizontalDpi="600" verticalDpi="600" orientation="portrait" paperSize="9" scale="74" r:id="rId3"/>
  <rowBreaks count="2" manualBreakCount="2">
    <brk id="52" max="12" man="1"/>
    <brk id="9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3"/>
  <sheetViews>
    <sheetView zoomScalePageLayoutView="0" workbookViewId="0" topLeftCell="A1">
      <selection activeCell="J31" sqref="J31"/>
    </sheetView>
  </sheetViews>
  <sheetFormatPr defaultColWidth="11.421875" defaultRowHeight="10.5"/>
  <cols>
    <col min="1" max="1" width="1.421875" style="66" customWidth="1"/>
    <col min="2" max="2" width="24.421875" style="66" bestFit="1" customWidth="1"/>
    <col min="3" max="3" width="13.57421875" style="66" bestFit="1" customWidth="1"/>
    <col min="4" max="4" width="14.140625" style="66" bestFit="1" customWidth="1"/>
    <col min="5" max="5" width="13.8515625" style="66" bestFit="1" customWidth="1"/>
    <col min="6" max="6" width="13.28125" style="66" bestFit="1" customWidth="1"/>
    <col min="7" max="7" width="12.421875" style="66" bestFit="1" customWidth="1"/>
    <col min="8" max="8" width="13.57421875" style="66" bestFit="1" customWidth="1"/>
    <col min="9" max="9" width="12.7109375" style="66" bestFit="1" customWidth="1"/>
    <col min="10" max="18" width="10.00390625" style="66" customWidth="1"/>
    <col min="19" max="19" width="14.140625" style="66" bestFit="1" customWidth="1"/>
    <col min="20" max="21" width="13.8515625" style="66" bestFit="1" customWidth="1"/>
    <col min="22" max="22" width="13.8515625" style="66" customWidth="1"/>
    <col min="23" max="16384" width="11.421875" style="66" customWidth="1"/>
  </cols>
  <sheetData>
    <row r="1" spans="2:9" ht="46.5" customHeight="1">
      <c r="B1" s="149" t="s">
        <v>116</v>
      </c>
      <c r="C1" s="149"/>
      <c r="D1" s="149"/>
      <c r="E1" s="149"/>
      <c r="F1" s="149"/>
      <c r="G1" s="149"/>
      <c r="H1" s="149"/>
      <c r="I1" s="149"/>
    </row>
    <row r="2" spans="2:11" s="63" customFormat="1" ht="15.75">
      <c r="B2" s="63" t="s">
        <v>107</v>
      </c>
      <c r="C2" s="63">
        <v>1996</v>
      </c>
      <c r="D2" s="63">
        <v>1997</v>
      </c>
      <c r="E2" s="63">
        <v>1998</v>
      </c>
      <c r="F2" s="63">
        <v>1999</v>
      </c>
      <c r="G2" s="63">
        <v>2000</v>
      </c>
      <c r="H2" s="63">
        <v>2001</v>
      </c>
      <c r="I2" s="63">
        <v>2002</v>
      </c>
      <c r="J2" s="63">
        <v>2003</v>
      </c>
      <c r="K2" s="63">
        <v>2004</v>
      </c>
    </row>
    <row r="3" spans="2:11" ht="31.5">
      <c r="B3" s="64" t="s">
        <v>104</v>
      </c>
      <c r="C3" s="65" t="e">
        <f>Rohdaten!#REF!</f>
        <v>#REF!</v>
      </c>
      <c r="D3" s="65">
        <f>Rohdaten!D3</f>
        <v>2899849</v>
      </c>
      <c r="E3" s="65">
        <f>Rohdaten!E3</f>
        <v>3004897</v>
      </c>
      <c r="F3" s="65">
        <f>Rohdaten!F3</f>
        <v>3172280</v>
      </c>
      <c r="G3" s="65">
        <f>Rohdaten!G3</f>
        <v>3191916</v>
      </c>
      <c r="H3" s="65">
        <f>Rohdaten!H3</f>
        <v>3139004</v>
      </c>
      <c r="I3" s="65">
        <f>Rohdaten!I3</f>
        <v>3126135</v>
      </c>
      <c r="J3" s="65">
        <f>Rohdaten!J3</f>
        <v>3063937</v>
      </c>
      <c r="K3" s="65">
        <f>Rohdaten!K3</f>
        <v>3165341</v>
      </c>
    </row>
    <row r="4" spans="2:11" ht="15.75">
      <c r="B4" s="64" t="s">
        <v>92</v>
      </c>
      <c r="C4" s="65" t="e">
        <f aca="true" t="shared" si="0" ref="C4:K4">C10+C15+C20+C25</f>
        <v>#REF!</v>
      </c>
      <c r="D4" s="65">
        <f t="shared" si="0"/>
        <v>2858249</v>
      </c>
      <c r="E4" s="65">
        <f t="shared" si="0"/>
        <v>2947442</v>
      </c>
      <c r="F4" s="65">
        <f t="shared" si="0"/>
        <v>3116643</v>
      </c>
      <c r="G4" s="65">
        <f t="shared" si="0"/>
        <v>3142951</v>
      </c>
      <c r="H4" s="65">
        <f t="shared" si="0"/>
        <v>3085707</v>
      </c>
      <c r="I4" s="65">
        <f t="shared" si="0"/>
        <v>3076282</v>
      </c>
      <c r="J4" s="65">
        <f t="shared" si="0"/>
        <v>3003227</v>
      </c>
      <c r="K4" s="65">
        <f t="shared" si="0"/>
        <v>3084741</v>
      </c>
    </row>
    <row r="5" spans="2:11" ht="15.75">
      <c r="B5" s="67" t="s">
        <v>135</v>
      </c>
      <c r="C5" s="65" t="e">
        <f aca="true" t="shared" si="1" ref="C5:K5">C3-C4</f>
        <v>#REF!</v>
      </c>
      <c r="D5" s="65">
        <f t="shared" si="1"/>
        <v>41600</v>
      </c>
      <c r="E5" s="65">
        <f t="shared" si="1"/>
        <v>57455</v>
      </c>
      <c r="F5" s="65">
        <f t="shared" si="1"/>
        <v>55637</v>
      </c>
      <c r="G5" s="65">
        <f t="shared" si="1"/>
        <v>48965</v>
      </c>
      <c r="H5" s="65">
        <f t="shared" si="1"/>
        <v>53297</v>
      </c>
      <c r="I5" s="65">
        <f t="shared" si="1"/>
        <v>49853</v>
      </c>
      <c r="J5" s="65">
        <f t="shared" si="1"/>
        <v>60710</v>
      </c>
      <c r="K5" s="65">
        <f t="shared" si="1"/>
        <v>80600</v>
      </c>
    </row>
    <row r="6" spans="2:12" ht="15.75">
      <c r="B6" s="68" t="s">
        <v>105</v>
      </c>
      <c r="C6" s="65" t="e">
        <f>Rohdaten!#REF!</f>
        <v>#REF!</v>
      </c>
      <c r="D6" s="65">
        <f>Rohdaten!D52</f>
        <v>2337494</v>
      </c>
      <c r="E6" s="65">
        <f>Rohdaten!E52</f>
        <v>2418513</v>
      </c>
      <c r="F6" s="65">
        <f>Rohdaten!F52</f>
        <v>2585917</v>
      </c>
      <c r="G6" s="65">
        <f>Rohdaten!G52</f>
        <v>2801199</v>
      </c>
      <c r="H6" s="65">
        <f>Rohdaten!H52</f>
        <v>2935796</v>
      </c>
      <c r="I6" s="65">
        <f>Rohdaten!I52</f>
        <v>3026837</v>
      </c>
      <c r="J6" s="65">
        <f>Rohdaten!J52</f>
        <v>2994765</v>
      </c>
      <c r="K6" s="65">
        <f>Rohdaten!K52</f>
        <v>3135143</v>
      </c>
      <c r="L6" s="75">
        <f>K6/K3</f>
        <v>0.9904597956428707</v>
      </c>
    </row>
    <row r="7" spans="2:12" ht="15.75">
      <c r="B7" s="66" t="s">
        <v>106</v>
      </c>
      <c r="C7" s="65" t="e">
        <f>Rohdaten!#REF!</f>
        <v>#REF!</v>
      </c>
      <c r="D7" s="65">
        <f>Rohdaten!D91</f>
        <v>562355</v>
      </c>
      <c r="E7" s="65">
        <f>Rohdaten!E91</f>
        <v>586384</v>
      </c>
      <c r="F7" s="65">
        <f>Rohdaten!F91</f>
        <v>586363</v>
      </c>
      <c r="G7" s="65">
        <f>Rohdaten!G91</f>
        <v>390717</v>
      </c>
      <c r="H7" s="65">
        <f>Rohdaten!H91</f>
        <v>203208</v>
      </c>
      <c r="I7" s="65">
        <f>Rohdaten!I91</f>
        <v>99298</v>
      </c>
      <c r="J7" s="65">
        <f>Rohdaten!J91</f>
        <v>69172</v>
      </c>
      <c r="K7" s="65">
        <f>Rohdaten!K91</f>
        <v>30198</v>
      </c>
      <c r="L7" s="95">
        <f>1-L6</f>
        <v>0.009540204357129323</v>
      </c>
    </row>
    <row r="9" spans="2:11" s="63" customFormat="1" ht="15.75">
      <c r="B9" s="63" t="s">
        <v>108</v>
      </c>
      <c r="C9" s="63">
        <v>1996</v>
      </c>
      <c r="D9" s="63">
        <v>1997</v>
      </c>
      <c r="E9" s="63">
        <v>1998</v>
      </c>
      <c r="F9" s="63">
        <v>1999</v>
      </c>
      <c r="G9" s="63">
        <v>2000</v>
      </c>
      <c r="H9" s="63">
        <v>2001</v>
      </c>
      <c r="I9" s="63">
        <v>2002</v>
      </c>
      <c r="J9" s="63">
        <v>2003</v>
      </c>
      <c r="K9" s="63">
        <v>2004</v>
      </c>
    </row>
    <row r="10" spans="2:11" ht="47.25">
      <c r="B10" s="64" t="s">
        <v>110</v>
      </c>
      <c r="C10" s="65" t="e">
        <f>'Abfall nach Regionen'!C3</f>
        <v>#REF!</v>
      </c>
      <c r="D10" s="65">
        <f>'Abfall nach Regionen'!D3</f>
        <v>745736</v>
      </c>
      <c r="E10" s="65">
        <f>'Abfall nach Regionen'!E3</f>
        <v>778685</v>
      </c>
      <c r="F10" s="65">
        <f>'Abfall nach Regionen'!F3</f>
        <v>818685</v>
      </c>
      <c r="G10" s="65">
        <f>'Abfall nach Regionen'!G3</f>
        <v>806962</v>
      </c>
      <c r="H10" s="65">
        <f>'Abfall nach Regionen'!H3</f>
        <v>794278</v>
      </c>
      <c r="I10" s="65">
        <f>'Abfall nach Regionen'!I3</f>
        <v>750843</v>
      </c>
      <c r="J10" s="65">
        <f>'Abfall nach Regionen'!J3</f>
        <v>753260</v>
      </c>
      <c r="K10" s="65">
        <f>'Abfall nach Regionen'!K3</f>
        <v>774819</v>
      </c>
    </row>
    <row r="11" spans="2:11" ht="15.75">
      <c r="B11" s="68" t="s">
        <v>105</v>
      </c>
      <c r="C11" s="65" t="e">
        <f aca="true" t="shared" si="2" ref="C11:K11">C10-C12</f>
        <v>#REF!</v>
      </c>
      <c r="D11" s="65">
        <f t="shared" si="2"/>
        <v>650036</v>
      </c>
      <c r="E11" s="65">
        <f t="shared" si="2"/>
        <v>670964</v>
      </c>
      <c r="F11" s="65">
        <f t="shared" si="2"/>
        <v>699734</v>
      </c>
      <c r="G11" s="65">
        <f t="shared" si="2"/>
        <v>728761</v>
      </c>
      <c r="H11" s="65">
        <f t="shared" si="2"/>
        <v>760466</v>
      </c>
      <c r="I11" s="65">
        <f t="shared" si="2"/>
        <v>747745</v>
      </c>
      <c r="J11" s="65">
        <f t="shared" si="2"/>
        <v>752410</v>
      </c>
      <c r="K11" s="65">
        <f t="shared" si="2"/>
        <v>774819</v>
      </c>
    </row>
    <row r="12" spans="2:11" ht="15.75">
      <c r="B12" s="66" t="s">
        <v>106</v>
      </c>
      <c r="C12" s="65" t="e">
        <f>Rohdaten!#REF!</f>
        <v>#REF!</v>
      </c>
      <c r="D12" s="65">
        <f>Rohdaten!D61</f>
        <v>95700</v>
      </c>
      <c r="E12" s="65">
        <f>Rohdaten!E61</f>
        <v>107721</v>
      </c>
      <c r="F12" s="65">
        <f>Rohdaten!F61</f>
        <v>118951</v>
      </c>
      <c r="G12" s="65">
        <f>Rohdaten!G61</f>
        <v>78201</v>
      </c>
      <c r="H12" s="65">
        <f>Rohdaten!H61</f>
        <v>33812</v>
      </c>
      <c r="I12" s="65">
        <f>Rohdaten!I61</f>
        <v>3098</v>
      </c>
      <c r="J12" s="65">
        <f>Rohdaten!J61</f>
        <v>850</v>
      </c>
      <c r="K12" s="65">
        <f>Rohdaten!K61</f>
        <v>0</v>
      </c>
    </row>
    <row r="14" spans="2:11" s="63" customFormat="1" ht="15.75">
      <c r="B14" s="63" t="s">
        <v>109</v>
      </c>
      <c r="C14" s="63">
        <v>1996</v>
      </c>
      <c r="D14" s="63">
        <v>1997</v>
      </c>
      <c r="E14" s="63">
        <v>1998</v>
      </c>
      <c r="F14" s="63">
        <v>1999</v>
      </c>
      <c r="G14" s="63">
        <v>2000</v>
      </c>
      <c r="H14" s="63">
        <v>2001</v>
      </c>
      <c r="I14" s="63">
        <v>2002</v>
      </c>
      <c r="J14" s="63">
        <v>2003</v>
      </c>
      <c r="K14" s="63">
        <v>2004</v>
      </c>
    </row>
    <row r="15" spans="2:11" ht="47.25">
      <c r="B15" s="64" t="s">
        <v>110</v>
      </c>
      <c r="C15" s="65" t="e">
        <f>'Abfall nach Regionen'!C12</f>
        <v>#REF!</v>
      </c>
      <c r="D15" s="65">
        <f>'Abfall nach Regionen'!D12</f>
        <v>999607</v>
      </c>
      <c r="E15" s="65">
        <f>'Abfall nach Regionen'!E12</f>
        <v>1017851</v>
      </c>
      <c r="F15" s="65">
        <f>'Abfall nach Regionen'!F12</f>
        <v>1068911</v>
      </c>
      <c r="G15" s="65">
        <f>'Abfall nach Regionen'!G12</f>
        <v>1068623</v>
      </c>
      <c r="H15" s="65">
        <f>'Abfall nach Regionen'!H12</f>
        <v>1019885</v>
      </c>
      <c r="I15" s="65">
        <f>'Abfall nach Regionen'!I12</f>
        <v>990896</v>
      </c>
      <c r="J15" s="65">
        <f>'Abfall nach Regionen'!J12</f>
        <v>952859</v>
      </c>
      <c r="K15" s="65">
        <f>'Abfall nach Regionen'!K12</f>
        <v>984029</v>
      </c>
    </row>
    <row r="16" spans="2:11" ht="15.75">
      <c r="B16" s="68" t="s">
        <v>105</v>
      </c>
      <c r="C16" s="65" t="e">
        <f aca="true" t="shared" si="3" ref="C16:K16">C15-C17</f>
        <v>#REF!</v>
      </c>
      <c r="D16" s="65">
        <f t="shared" si="3"/>
        <v>707671</v>
      </c>
      <c r="E16" s="65">
        <f t="shared" si="3"/>
        <v>721367</v>
      </c>
      <c r="F16" s="65">
        <f t="shared" si="3"/>
        <v>775528</v>
      </c>
      <c r="G16" s="65">
        <f t="shared" si="3"/>
        <v>916754</v>
      </c>
      <c r="H16" s="65">
        <f t="shared" si="3"/>
        <v>934885</v>
      </c>
      <c r="I16" s="65">
        <f t="shared" si="3"/>
        <v>955917</v>
      </c>
      <c r="J16" s="65">
        <f t="shared" si="3"/>
        <v>929418</v>
      </c>
      <c r="K16" s="65">
        <f t="shared" si="3"/>
        <v>976177</v>
      </c>
    </row>
    <row r="17" spans="2:11" ht="15.75">
      <c r="B17" s="66" t="s">
        <v>106</v>
      </c>
      <c r="C17" s="65" t="e">
        <f>Rohdaten!#REF!</f>
        <v>#REF!</v>
      </c>
      <c r="D17" s="65">
        <f>Rohdaten!D75</f>
        <v>291936</v>
      </c>
      <c r="E17" s="65">
        <f>Rohdaten!E75</f>
        <v>296484</v>
      </c>
      <c r="F17" s="65">
        <f>Rohdaten!F75</f>
        <v>293383</v>
      </c>
      <c r="G17" s="65">
        <f>Rohdaten!G75</f>
        <v>151869</v>
      </c>
      <c r="H17" s="65">
        <f>Rohdaten!H75</f>
        <v>85000</v>
      </c>
      <c r="I17" s="65">
        <f>Rohdaten!I75</f>
        <v>34979</v>
      </c>
      <c r="J17" s="65">
        <f>Rohdaten!J75</f>
        <v>23441</v>
      </c>
      <c r="K17" s="65">
        <f>Rohdaten!K75</f>
        <v>7852</v>
      </c>
    </row>
    <row r="19" spans="2:11" s="63" customFormat="1" ht="31.5">
      <c r="B19" s="69" t="s">
        <v>111</v>
      </c>
      <c r="C19" s="63">
        <v>1996</v>
      </c>
      <c r="D19" s="63">
        <v>1997</v>
      </c>
      <c r="E19" s="63">
        <v>1998</v>
      </c>
      <c r="F19" s="63">
        <v>1999</v>
      </c>
      <c r="G19" s="63">
        <v>2000</v>
      </c>
      <c r="H19" s="63">
        <v>2001</v>
      </c>
      <c r="I19" s="63">
        <v>2002</v>
      </c>
      <c r="J19" s="63">
        <v>2003</v>
      </c>
      <c r="K19" s="63">
        <v>2004</v>
      </c>
    </row>
    <row r="20" spans="2:11" ht="47.25">
      <c r="B20" s="64" t="s">
        <v>110</v>
      </c>
      <c r="C20" s="65" t="e">
        <f>'Abfall nach Regionen'!C21</f>
        <v>#REF!</v>
      </c>
      <c r="D20" s="65">
        <f>'Abfall nach Regionen'!D21</f>
        <v>978524</v>
      </c>
      <c r="E20" s="65">
        <f>'Abfall nach Regionen'!E21</f>
        <v>1019445</v>
      </c>
      <c r="F20" s="65">
        <f>'Abfall nach Regionen'!F21</f>
        <v>1095083</v>
      </c>
      <c r="G20" s="65">
        <f>'Abfall nach Regionen'!G21</f>
        <v>1125249</v>
      </c>
      <c r="H20" s="65">
        <f>'Abfall nach Regionen'!H21</f>
        <v>1131145</v>
      </c>
      <c r="I20" s="65">
        <f>'Abfall nach Regionen'!I21</f>
        <v>1199363</v>
      </c>
      <c r="J20" s="65">
        <f>'Abfall nach Regionen'!J21</f>
        <v>1166106</v>
      </c>
      <c r="K20" s="65">
        <f>'Abfall nach Regionen'!K21</f>
        <v>1194584</v>
      </c>
    </row>
    <row r="21" spans="2:11" ht="15.75">
      <c r="B21" s="68" t="s">
        <v>105</v>
      </c>
      <c r="C21" s="65" t="e">
        <f aca="true" t="shared" si="4" ref="C21:K21">C20-C22</f>
        <v>#REF!</v>
      </c>
      <c r="D21" s="65">
        <f t="shared" si="4"/>
        <v>938187</v>
      </c>
      <c r="E21" s="65">
        <f t="shared" si="4"/>
        <v>968673</v>
      </c>
      <c r="F21" s="65">
        <f t="shared" si="4"/>
        <v>1055018</v>
      </c>
      <c r="G21" s="65">
        <f t="shared" si="4"/>
        <v>1092719</v>
      </c>
      <c r="H21" s="65">
        <f t="shared" si="4"/>
        <v>1124764</v>
      </c>
      <c r="I21" s="65">
        <f t="shared" si="4"/>
        <v>1189630</v>
      </c>
      <c r="J21" s="65">
        <f t="shared" si="4"/>
        <v>1164416</v>
      </c>
      <c r="K21" s="65">
        <f t="shared" si="4"/>
        <v>1191682</v>
      </c>
    </row>
    <row r="22" spans="2:11" ht="15.75">
      <c r="B22" s="66" t="s">
        <v>106</v>
      </c>
      <c r="C22" s="65" t="e">
        <f>Rohdaten!#REF!</f>
        <v>#REF!</v>
      </c>
      <c r="D22" s="65">
        <f>Rohdaten!D85</f>
        <v>40337</v>
      </c>
      <c r="E22" s="65">
        <f>Rohdaten!E85</f>
        <v>50772</v>
      </c>
      <c r="F22" s="65">
        <f>Rohdaten!F85</f>
        <v>40065</v>
      </c>
      <c r="G22" s="65">
        <f>Rohdaten!G85</f>
        <v>32530</v>
      </c>
      <c r="H22" s="65">
        <f>Rohdaten!H85</f>
        <v>6381</v>
      </c>
      <c r="I22" s="65">
        <f>Rohdaten!I85</f>
        <v>9733</v>
      </c>
      <c r="J22" s="65">
        <f>Rohdaten!J85</f>
        <v>1690</v>
      </c>
      <c r="K22" s="65">
        <f>Rohdaten!K85</f>
        <v>2902</v>
      </c>
    </row>
    <row r="23" spans="14:22" ht="15.75">
      <c r="N23" s="66">
        <f aca="true" t="shared" si="5" ref="N23:V23">C2</f>
        <v>1996</v>
      </c>
      <c r="O23" s="66">
        <f t="shared" si="5"/>
        <v>1997</v>
      </c>
      <c r="P23" s="66">
        <f t="shared" si="5"/>
        <v>1998</v>
      </c>
      <c r="Q23" s="66">
        <f t="shared" si="5"/>
        <v>1999</v>
      </c>
      <c r="R23" s="66">
        <f t="shared" si="5"/>
        <v>2000</v>
      </c>
      <c r="S23" s="66">
        <f t="shared" si="5"/>
        <v>2001</v>
      </c>
      <c r="T23" s="66">
        <f t="shared" si="5"/>
        <v>2002</v>
      </c>
      <c r="U23" s="66">
        <f t="shared" si="5"/>
        <v>2003</v>
      </c>
      <c r="V23" s="66">
        <f t="shared" si="5"/>
        <v>2004</v>
      </c>
    </row>
    <row r="24" spans="2:22" s="63" customFormat="1" ht="15.75">
      <c r="B24" s="63" t="s">
        <v>112</v>
      </c>
      <c r="C24" s="63">
        <v>1996</v>
      </c>
      <c r="D24" s="63">
        <v>1997</v>
      </c>
      <c r="E24" s="63">
        <v>1998</v>
      </c>
      <c r="F24" s="63">
        <v>1999</v>
      </c>
      <c r="G24" s="63">
        <v>2000</v>
      </c>
      <c r="H24" s="63">
        <v>2001</v>
      </c>
      <c r="I24" s="63">
        <v>2002</v>
      </c>
      <c r="J24" s="63">
        <v>2003</v>
      </c>
      <c r="K24" s="63">
        <v>2004</v>
      </c>
      <c r="N24" s="70" t="e">
        <f aca="true" t="shared" si="6" ref="N24:V25">ROUND(C6,-3)</f>
        <v>#REF!</v>
      </c>
      <c r="O24" s="70">
        <f t="shared" si="6"/>
        <v>2337000</v>
      </c>
      <c r="P24" s="70">
        <f t="shared" si="6"/>
        <v>2419000</v>
      </c>
      <c r="Q24" s="70">
        <f t="shared" si="6"/>
        <v>2586000</v>
      </c>
      <c r="R24" s="70">
        <f t="shared" si="6"/>
        <v>2801000</v>
      </c>
      <c r="S24" s="70">
        <f t="shared" si="6"/>
        <v>2936000</v>
      </c>
      <c r="T24" s="70">
        <f t="shared" si="6"/>
        <v>3027000</v>
      </c>
      <c r="U24" s="70">
        <f t="shared" si="6"/>
        <v>2995000</v>
      </c>
      <c r="V24" s="70">
        <f t="shared" si="6"/>
        <v>3135000</v>
      </c>
    </row>
    <row r="25" spans="2:22" ht="47.25">
      <c r="B25" s="64" t="s">
        <v>110</v>
      </c>
      <c r="C25" s="65" t="e">
        <f>'Abfall nach Regionen'!C30</f>
        <v>#REF!</v>
      </c>
      <c r="D25" s="65">
        <f>'Abfall nach Regionen'!D30</f>
        <v>134382</v>
      </c>
      <c r="E25" s="65">
        <f>'Abfall nach Regionen'!E30</f>
        <v>131461</v>
      </c>
      <c r="F25" s="65">
        <f>'Abfall nach Regionen'!F30</f>
        <v>133964</v>
      </c>
      <c r="G25" s="65">
        <f>'Abfall nach Regionen'!G30</f>
        <v>142117</v>
      </c>
      <c r="H25" s="65">
        <f>'Abfall nach Regionen'!H30</f>
        <v>140399</v>
      </c>
      <c r="I25" s="65">
        <f>'Abfall nach Regionen'!I30</f>
        <v>135180</v>
      </c>
      <c r="J25" s="65">
        <f>'Abfall nach Regionen'!J30</f>
        <v>131002</v>
      </c>
      <c r="K25" s="65">
        <f>'Abfall nach Regionen'!K30</f>
        <v>131309</v>
      </c>
      <c r="N25" s="70" t="e">
        <f t="shared" si="6"/>
        <v>#REF!</v>
      </c>
      <c r="O25" s="70">
        <f t="shared" si="6"/>
        <v>562000</v>
      </c>
      <c r="P25" s="70">
        <f t="shared" si="6"/>
        <v>586000</v>
      </c>
      <c r="Q25" s="70">
        <f t="shared" si="6"/>
        <v>586000</v>
      </c>
      <c r="R25" s="70">
        <f t="shared" si="6"/>
        <v>391000</v>
      </c>
      <c r="S25" s="70">
        <f t="shared" si="6"/>
        <v>203000</v>
      </c>
      <c r="T25" s="70">
        <f t="shared" si="6"/>
        <v>99000</v>
      </c>
      <c r="U25" s="70">
        <f t="shared" si="6"/>
        <v>69000</v>
      </c>
      <c r="V25" s="70">
        <f t="shared" si="6"/>
        <v>30000</v>
      </c>
    </row>
    <row r="26" spans="2:11" ht="15.75">
      <c r="B26" s="68" t="s">
        <v>105</v>
      </c>
      <c r="C26" s="65" t="e">
        <f aca="true" t="shared" si="7" ref="C26:K26">C25-C27</f>
        <v>#REF!</v>
      </c>
      <c r="D26" s="65">
        <f t="shared" si="7"/>
        <v>0</v>
      </c>
      <c r="E26" s="65">
        <f t="shared" si="7"/>
        <v>54</v>
      </c>
      <c r="F26" s="65">
        <f t="shared" si="7"/>
        <v>0</v>
      </c>
      <c r="G26" s="65">
        <f t="shared" si="7"/>
        <v>14000</v>
      </c>
      <c r="H26" s="65">
        <f t="shared" si="7"/>
        <v>62384</v>
      </c>
      <c r="I26" s="65">
        <f t="shared" si="7"/>
        <v>83692</v>
      </c>
      <c r="J26" s="65">
        <f t="shared" si="7"/>
        <v>87811</v>
      </c>
      <c r="K26" s="65">
        <f t="shared" si="7"/>
        <v>111865</v>
      </c>
    </row>
    <row r="27" spans="2:11" ht="15.75">
      <c r="B27" s="66" t="s">
        <v>106</v>
      </c>
      <c r="C27" s="65" t="e">
        <f>Rohdaten!#REF!</f>
        <v>#REF!</v>
      </c>
      <c r="D27" s="65">
        <f>Rohdaten!D89</f>
        <v>134382</v>
      </c>
      <c r="E27" s="65">
        <f>Rohdaten!E89</f>
        <v>131407</v>
      </c>
      <c r="F27" s="65">
        <f>Rohdaten!F89</f>
        <v>133964</v>
      </c>
      <c r="G27" s="65">
        <f>Rohdaten!G89</f>
        <v>128117</v>
      </c>
      <c r="H27" s="65">
        <f>Rohdaten!H89</f>
        <v>78015</v>
      </c>
      <c r="I27" s="65">
        <f>Rohdaten!I89</f>
        <v>51488</v>
      </c>
      <c r="J27" s="65">
        <f>Rohdaten!J89</f>
        <v>43191</v>
      </c>
      <c r="K27" s="65">
        <f>Rohdaten!K89</f>
        <v>19444</v>
      </c>
    </row>
    <row r="32" spans="8:9" ht="15.75">
      <c r="H32" s="148" t="s">
        <v>92</v>
      </c>
      <c r="I32" s="148"/>
    </row>
    <row r="48" spans="5:14" ht="15.75">
      <c r="E48" s="148" t="s">
        <v>97</v>
      </c>
      <c r="F48" s="148"/>
      <c r="M48" s="148" t="s">
        <v>81</v>
      </c>
      <c r="N48" s="148"/>
    </row>
    <row r="63" spans="4:14" ht="15.75">
      <c r="D63" s="148" t="s">
        <v>98</v>
      </c>
      <c r="E63" s="148"/>
      <c r="F63" s="148"/>
      <c r="G63" s="148"/>
      <c r="M63" s="148" t="s">
        <v>78</v>
      </c>
      <c r="N63" s="148"/>
    </row>
  </sheetData>
  <sheetProtection/>
  <mergeCells count="6">
    <mergeCell ref="M63:N63"/>
    <mergeCell ref="D63:G63"/>
    <mergeCell ref="B1:I1"/>
    <mergeCell ref="H32:I32"/>
    <mergeCell ref="E48:F48"/>
    <mergeCell ref="M48:N48"/>
  </mergeCells>
  <printOptions/>
  <pageMargins left="0.65" right="0.787401575" top="0.77" bottom="0.49" header="0.48" footer="0.4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1">
      <pane xSplit="4530" topLeftCell="I1" activePane="topLeft" state="split"/>
      <selection pane="topLeft" activeCell="A1" sqref="A1:Q46"/>
      <selection pane="topRight" activeCell="Q46" sqref="Q46"/>
    </sheetView>
  </sheetViews>
  <sheetFormatPr defaultColWidth="11.421875" defaultRowHeight="10.5"/>
  <cols>
    <col min="1" max="1" width="3.57421875" style="3" customWidth="1"/>
    <col min="2" max="2" width="36.140625" style="53" customWidth="1"/>
    <col min="3" max="15" width="9.00390625" style="3" customWidth="1"/>
    <col min="16" max="16" width="11.421875" style="3" customWidth="1"/>
    <col min="17" max="17" width="12.57421875" style="3" customWidth="1"/>
    <col min="18" max="16384" width="11.421875" style="3" customWidth="1"/>
  </cols>
  <sheetData>
    <row r="1" ht="26.25" customHeight="1">
      <c r="A1" s="51" t="s">
        <v>103</v>
      </c>
    </row>
    <row r="2" spans="3:17" ht="12.75">
      <c r="C2" s="8">
        <v>1996</v>
      </c>
      <c r="D2" s="8">
        <v>1997</v>
      </c>
      <c r="E2" s="8">
        <v>1998</v>
      </c>
      <c r="F2" s="8">
        <v>1999</v>
      </c>
      <c r="G2" s="8">
        <v>2000</v>
      </c>
      <c r="H2" s="8">
        <v>2001</v>
      </c>
      <c r="I2" s="8">
        <v>2002</v>
      </c>
      <c r="J2" s="8">
        <v>2003</v>
      </c>
      <c r="K2" s="8">
        <v>2004</v>
      </c>
      <c r="L2" s="8">
        <v>2005</v>
      </c>
      <c r="M2" s="8">
        <v>2006</v>
      </c>
      <c r="N2" s="8">
        <v>2007</v>
      </c>
      <c r="O2" s="8">
        <v>2008</v>
      </c>
      <c r="P2" s="8">
        <v>2009</v>
      </c>
      <c r="Q2" s="8">
        <v>2010</v>
      </c>
    </row>
    <row r="3" spans="2:29" s="9" customFormat="1" ht="15.75">
      <c r="B3" s="54" t="s">
        <v>78</v>
      </c>
      <c r="C3" s="10" t="e">
        <f aca="true" t="shared" si="0" ref="C3:N3">C4-C5-C6-C7-C8+C9+C10+C11</f>
        <v>#REF!</v>
      </c>
      <c r="D3" s="10">
        <f t="shared" si="0"/>
        <v>745736</v>
      </c>
      <c r="E3" s="10">
        <f t="shared" si="0"/>
        <v>778685</v>
      </c>
      <c r="F3" s="10">
        <f t="shared" si="0"/>
        <v>818685</v>
      </c>
      <c r="G3" s="10">
        <f t="shared" si="0"/>
        <v>806962</v>
      </c>
      <c r="H3" s="10">
        <f t="shared" si="0"/>
        <v>794278</v>
      </c>
      <c r="I3" s="10">
        <f t="shared" si="0"/>
        <v>750843</v>
      </c>
      <c r="J3" s="10">
        <f t="shared" si="0"/>
        <v>753260</v>
      </c>
      <c r="K3" s="10">
        <f t="shared" si="0"/>
        <v>774819</v>
      </c>
      <c r="L3" s="10">
        <f t="shared" si="0"/>
        <v>780899</v>
      </c>
      <c r="M3" s="10">
        <f t="shared" si="0"/>
        <v>825189</v>
      </c>
      <c r="N3" s="10">
        <f t="shared" si="0"/>
        <v>821128</v>
      </c>
      <c r="O3" s="10">
        <f>O4-O5-O6-O7-O8+O9+O10+O11</f>
        <v>841792</v>
      </c>
      <c r="P3" s="10">
        <f>P4-P5-P6-P7-P8+P9+P10+P11</f>
        <v>847027</v>
      </c>
      <c r="Q3" s="10">
        <f>Q4-Q5-Q6-Q7-Q8+Q9+Q10+Q11</f>
        <v>866863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7" ht="38.25">
      <c r="A4" s="7"/>
      <c r="B4" s="55" t="s">
        <v>118</v>
      </c>
      <c r="C4" s="3" t="e">
        <f>Rohdaten!#REF!+Rohdaten!#REF!</f>
        <v>#REF!</v>
      </c>
      <c r="D4" s="3">
        <f>Rohdaten!D26+Rohdaten!D61</f>
        <v>700736</v>
      </c>
      <c r="E4" s="3">
        <f>Rohdaten!E26+Rohdaten!E61</f>
        <v>741317</v>
      </c>
      <c r="F4" s="3">
        <f>Rohdaten!F26+Rohdaten!F61</f>
        <v>773565</v>
      </c>
      <c r="G4" s="3">
        <f>Rohdaten!G26+Rohdaten!G61</f>
        <v>733182</v>
      </c>
      <c r="H4" s="3">
        <f>Rohdaten!H26+Rohdaten!H61+6350</f>
        <v>733789</v>
      </c>
      <c r="I4" s="3">
        <f>Rohdaten!I26+Rohdaten!I61</f>
        <v>753520</v>
      </c>
      <c r="J4" s="3">
        <f>Rohdaten!J26+Rohdaten!J61</f>
        <v>755044</v>
      </c>
      <c r="K4" s="3">
        <f>Rohdaten!K26+Rohdaten!K61+Rohdaten!K92</f>
        <v>785418</v>
      </c>
      <c r="L4" s="3">
        <f>Rohdaten!L26+Rohdaten!L61</f>
        <v>787353</v>
      </c>
      <c r="M4" s="3">
        <f>Rohdaten!M26+Rohdaten!M61</f>
        <v>965966</v>
      </c>
      <c r="N4" s="3">
        <f>Rohdaten!N26+Rohdaten!N61</f>
        <v>931551</v>
      </c>
      <c r="O4" s="3">
        <f>Rohdaten!O26+Rohdaten!O61</f>
        <v>924223</v>
      </c>
      <c r="P4" s="3">
        <f>Rohdaten!P26+Rohdaten!P61</f>
        <v>890325</v>
      </c>
      <c r="Q4" s="3">
        <f>Rohdaten!Q26+Rohdaten!Q61</f>
        <v>882813</v>
      </c>
    </row>
    <row r="5" spans="1:17" s="1" customFormat="1" ht="12.75">
      <c r="A5" s="7"/>
      <c r="B5" s="56" t="s">
        <v>119</v>
      </c>
      <c r="C5" s="1">
        <v>15750</v>
      </c>
      <c r="D5" s="1">
        <v>18000</v>
      </c>
      <c r="E5" s="1">
        <v>22732</v>
      </c>
      <c r="F5" s="1">
        <v>14380</v>
      </c>
      <c r="G5" s="1">
        <v>6620</v>
      </c>
      <c r="H5" s="1">
        <v>8470</v>
      </c>
      <c r="I5" s="1">
        <v>8704</v>
      </c>
      <c r="J5" s="1">
        <v>8993</v>
      </c>
      <c r="K5" s="1">
        <v>8226</v>
      </c>
      <c r="L5" s="1">
        <v>9713</v>
      </c>
      <c r="M5" s="1">
        <v>114941</v>
      </c>
      <c r="N5" s="1">
        <v>83894</v>
      </c>
      <c r="O5" s="1">
        <v>64444</v>
      </c>
      <c r="P5" s="1">
        <v>36896</v>
      </c>
      <c r="Q5" s="1">
        <v>11602</v>
      </c>
    </row>
    <row r="6" spans="1:17" s="1" customFormat="1" ht="12.75">
      <c r="A6" s="7"/>
      <c r="B6" s="56" t="s">
        <v>130</v>
      </c>
      <c r="C6" s="1">
        <v>3800</v>
      </c>
      <c r="D6" s="1">
        <v>4000</v>
      </c>
      <c r="E6" s="1">
        <v>4000</v>
      </c>
      <c r="F6" s="1">
        <v>5000</v>
      </c>
      <c r="G6" s="1">
        <v>9500</v>
      </c>
      <c r="H6" s="1">
        <v>6000</v>
      </c>
      <c r="I6" s="1">
        <v>13102</v>
      </c>
      <c r="J6" s="1">
        <v>12173</v>
      </c>
      <c r="K6" s="1">
        <v>11304</v>
      </c>
      <c r="L6" s="1">
        <v>10443</v>
      </c>
      <c r="M6" s="1">
        <v>15511</v>
      </c>
      <c r="N6" s="1">
        <v>11122</v>
      </c>
      <c r="O6" s="1">
        <v>12414</v>
      </c>
      <c r="P6" s="1">
        <v>14231</v>
      </c>
      <c r="Q6" s="1">
        <v>20145</v>
      </c>
    </row>
    <row r="7" spans="1:17" s="1" customFormat="1" ht="12.75">
      <c r="A7" s="7"/>
      <c r="B7" s="57" t="s">
        <v>129</v>
      </c>
      <c r="C7" s="1">
        <v>4800</v>
      </c>
      <c r="D7" s="1">
        <v>4000</v>
      </c>
      <c r="E7" s="1">
        <v>3300</v>
      </c>
      <c r="F7" s="1">
        <v>3000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7219</v>
      </c>
      <c r="N7" s="1">
        <v>5083</v>
      </c>
      <c r="O7" s="1">
        <v>4</v>
      </c>
      <c r="P7" s="1">
        <v>832</v>
      </c>
      <c r="Q7" s="1">
        <v>954</v>
      </c>
    </row>
    <row r="8" spans="1:17" s="1" customFormat="1" ht="12.75">
      <c r="A8" s="7"/>
      <c r="B8" s="57" t="s">
        <v>120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L8" s="1">
        <v>0</v>
      </c>
      <c r="M8" s="1">
        <v>11248</v>
      </c>
      <c r="N8" s="1">
        <v>16064</v>
      </c>
      <c r="O8" s="1">
        <v>15103</v>
      </c>
      <c r="P8" s="1">
        <v>6662</v>
      </c>
      <c r="Q8" s="1">
        <v>0</v>
      </c>
    </row>
    <row r="9" spans="1:17" ht="12.75">
      <c r="A9" s="7"/>
      <c r="B9" s="57" t="s">
        <v>128</v>
      </c>
      <c r="C9" s="3">
        <f aca="true" t="shared" si="1" ref="C9:O9">C15</f>
        <v>72600</v>
      </c>
      <c r="D9" s="3">
        <f t="shared" si="1"/>
        <v>65000</v>
      </c>
      <c r="E9" s="3">
        <f t="shared" si="1"/>
        <v>60000</v>
      </c>
      <c r="F9" s="3">
        <f t="shared" si="1"/>
        <v>60000</v>
      </c>
      <c r="G9" s="3">
        <f t="shared" si="1"/>
        <v>61000</v>
      </c>
      <c r="H9" s="3">
        <f t="shared" si="1"/>
        <v>39880</v>
      </c>
      <c r="I9" s="3">
        <f t="shared" si="1"/>
        <v>56</v>
      </c>
      <c r="J9" s="3">
        <f t="shared" si="1"/>
        <v>0</v>
      </c>
      <c r="K9" s="3">
        <f t="shared" si="1"/>
        <v>813</v>
      </c>
      <c r="L9" s="3">
        <f t="shared" si="1"/>
        <v>5997</v>
      </c>
      <c r="M9" s="3">
        <f t="shared" si="1"/>
        <v>6993</v>
      </c>
      <c r="N9" s="3">
        <f t="shared" si="1"/>
        <v>4725</v>
      </c>
      <c r="O9" s="3">
        <f t="shared" si="1"/>
        <v>7769</v>
      </c>
      <c r="P9" s="3">
        <f>P15</f>
        <v>14028</v>
      </c>
      <c r="Q9" s="3">
        <f>Q15</f>
        <v>16609</v>
      </c>
    </row>
    <row r="10" spans="1:17" ht="12.75">
      <c r="A10" s="7"/>
      <c r="B10" s="56" t="s">
        <v>127</v>
      </c>
      <c r="C10" s="3">
        <f aca="true" t="shared" si="2" ref="C10:O10">C24</f>
        <v>5700</v>
      </c>
      <c r="D10" s="3">
        <f t="shared" si="2"/>
        <v>6000</v>
      </c>
      <c r="E10" s="3">
        <f t="shared" si="2"/>
        <v>7400</v>
      </c>
      <c r="F10" s="3">
        <f t="shared" si="2"/>
        <v>7500</v>
      </c>
      <c r="G10" s="3">
        <f t="shared" si="2"/>
        <v>28900</v>
      </c>
      <c r="H10" s="3">
        <f t="shared" si="2"/>
        <v>35079</v>
      </c>
      <c r="I10" s="3">
        <f t="shared" si="2"/>
        <v>19073</v>
      </c>
      <c r="J10" s="3">
        <f t="shared" si="2"/>
        <v>19382</v>
      </c>
      <c r="K10" s="3">
        <f t="shared" si="2"/>
        <v>8118</v>
      </c>
      <c r="L10" s="3">
        <f t="shared" si="2"/>
        <v>7705</v>
      </c>
      <c r="M10" s="3">
        <f t="shared" si="2"/>
        <v>1149</v>
      </c>
      <c r="N10" s="3">
        <f t="shared" si="2"/>
        <v>1015</v>
      </c>
      <c r="O10" s="3">
        <f t="shared" si="2"/>
        <v>1765</v>
      </c>
      <c r="P10" s="3">
        <f>P24</f>
        <v>1295</v>
      </c>
      <c r="Q10" s="3">
        <f>Q24</f>
        <v>142</v>
      </c>
    </row>
    <row r="11" spans="1:17" ht="12.75">
      <c r="A11" s="7"/>
      <c r="B11" s="56" t="s">
        <v>121</v>
      </c>
      <c r="C11" s="3">
        <f aca="true" t="shared" si="3" ref="C11:N11">C33</f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>
        <f t="shared" si="3"/>
        <v>0</v>
      </c>
      <c r="N11" s="3">
        <f t="shared" si="3"/>
        <v>0</v>
      </c>
      <c r="O11" s="3">
        <v>0</v>
      </c>
      <c r="P11" s="3">
        <v>0</v>
      </c>
      <c r="Q11" s="3">
        <v>0</v>
      </c>
    </row>
    <row r="12" spans="2:29" s="11" customFormat="1" ht="15.75">
      <c r="B12" s="58" t="s">
        <v>97</v>
      </c>
      <c r="C12" s="12" t="e">
        <f aca="true" t="shared" si="4" ref="C12:N12">C13-C14-C15-C16-C17+C18+C19+C20</f>
        <v>#REF!</v>
      </c>
      <c r="D12" s="12">
        <f t="shared" si="4"/>
        <v>999607</v>
      </c>
      <c r="E12" s="12">
        <f t="shared" si="4"/>
        <v>1017851</v>
      </c>
      <c r="F12" s="12">
        <f t="shared" si="4"/>
        <v>1068911</v>
      </c>
      <c r="G12" s="12">
        <f t="shared" si="4"/>
        <v>1068623</v>
      </c>
      <c r="H12" s="12">
        <f t="shared" si="4"/>
        <v>1019885</v>
      </c>
      <c r="I12" s="12">
        <f t="shared" si="4"/>
        <v>990896</v>
      </c>
      <c r="J12" s="12">
        <f t="shared" si="4"/>
        <v>952859</v>
      </c>
      <c r="K12" s="12">
        <f t="shared" si="4"/>
        <v>984029</v>
      </c>
      <c r="L12" s="12">
        <f t="shared" si="4"/>
        <v>981782</v>
      </c>
      <c r="M12" s="12">
        <f t="shared" si="4"/>
        <v>1009315</v>
      </c>
      <c r="N12" s="12">
        <f t="shared" si="4"/>
        <v>1026481</v>
      </c>
      <c r="O12" s="12">
        <f>O13-O14-O15-O16-O17+O18+O19+O20</f>
        <v>1030237</v>
      </c>
      <c r="P12" s="12">
        <f>P13-P14-P15-P16-P17+P18+P19+P20</f>
        <v>1030606</v>
      </c>
      <c r="Q12" s="12">
        <f>Q13-Q14-Q15-Q16-Q17+Q18+Q19+Q20</f>
        <v>1039395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17" ht="38.25">
      <c r="A13" s="6"/>
      <c r="B13" s="55" t="s">
        <v>122</v>
      </c>
      <c r="C13" s="3" t="e">
        <f>Rohdaten!#REF!+Rohdaten!#REF!</f>
        <v>#REF!</v>
      </c>
      <c r="D13" s="3">
        <f>Rohdaten!D36+Rohdaten!D75</f>
        <v>1067607</v>
      </c>
      <c r="E13" s="3">
        <f>Rohdaten!E36+Rohdaten!E75</f>
        <v>1083259</v>
      </c>
      <c r="F13" s="3">
        <f>Rohdaten!F36+Rohdaten!F75</f>
        <v>1140040</v>
      </c>
      <c r="G13" s="3">
        <f>Rohdaten!G36+Rohdaten!G75</f>
        <v>1083083</v>
      </c>
      <c r="H13" s="3">
        <f>Rohdaten!H36+Rohdaten!H75+9815</f>
        <v>1022888</v>
      </c>
      <c r="I13" s="3">
        <f>Rohdaten!I36+Rohdaten!I75+Rohdaten!I92</f>
        <v>979152</v>
      </c>
      <c r="J13" s="3">
        <f>Rohdaten!J36+Rohdaten!J75+Rohdaten!J92</f>
        <v>951307</v>
      </c>
      <c r="K13" s="3">
        <f>Rohdaten!K36+Rohdaten!K75</f>
        <v>1012288</v>
      </c>
      <c r="L13" s="3">
        <f>Rohdaten!L36+Rohdaten!L75</f>
        <v>1045159</v>
      </c>
      <c r="M13" s="3">
        <f>Rohdaten!M36+Rohdaten!M75</f>
        <v>1098819</v>
      </c>
      <c r="N13" s="3">
        <f>Rohdaten!N36+Rohdaten!N75</f>
        <v>1105828</v>
      </c>
      <c r="O13" s="3">
        <f>Rohdaten!O36+Rohdaten!O75</f>
        <v>1114927</v>
      </c>
      <c r="P13" s="3">
        <f>Rohdaten!P36+Rohdaten!P75</f>
        <v>1117050</v>
      </c>
      <c r="Q13" s="3">
        <f>Rohdaten!Q36+Rohdaten!Q75</f>
        <v>1114962</v>
      </c>
    </row>
    <row r="14" spans="1:17" s="1" customFormat="1" ht="12.75">
      <c r="A14" s="6"/>
      <c r="B14" s="56" t="s">
        <v>119</v>
      </c>
      <c r="C14" s="1">
        <v>11231</v>
      </c>
      <c r="D14" s="1">
        <v>16000</v>
      </c>
      <c r="E14" s="1">
        <v>19854</v>
      </c>
      <c r="F14" s="1">
        <v>29129</v>
      </c>
      <c r="G14" s="1">
        <v>31760</v>
      </c>
      <c r="H14" s="1">
        <v>31728</v>
      </c>
      <c r="I14" s="1">
        <v>30993</v>
      </c>
      <c r="J14" s="1">
        <v>37517</v>
      </c>
      <c r="K14" s="1">
        <v>38750</v>
      </c>
      <c r="L14" s="1">
        <v>67480</v>
      </c>
      <c r="M14" s="1">
        <v>90016</v>
      </c>
      <c r="N14" s="1">
        <v>85611</v>
      </c>
      <c r="O14" s="1">
        <v>79132</v>
      </c>
      <c r="P14" s="1">
        <v>77952</v>
      </c>
      <c r="Q14" s="1">
        <v>78052</v>
      </c>
    </row>
    <row r="15" spans="1:17" s="1" customFormat="1" ht="12.75">
      <c r="A15" s="6"/>
      <c r="B15" s="57" t="s">
        <v>123</v>
      </c>
      <c r="C15" s="1">
        <v>72600</v>
      </c>
      <c r="D15" s="1">
        <v>65000</v>
      </c>
      <c r="E15" s="1">
        <v>60000</v>
      </c>
      <c r="F15" s="1">
        <v>60000</v>
      </c>
      <c r="G15" s="1">
        <v>61000</v>
      </c>
      <c r="H15" s="1">
        <v>39880</v>
      </c>
      <c r="I15" s="1">
        <v>56</v>
      </c>
      <c r="J15" s="1">
        <v>0</v>
      </c>
      <c r="K15" s="1">
        <v>813</v>
      </c>
      <c r="L15" s="1">
        <v>5997</v>
      </c>
      <c r="M15" s="1">
        <v>6993</v>
      </c>
      <c r="N15" s="1">
        <v>4725</v>
      </c>
      <c r="O15" s="1">
        <v>7769</v>
      </c>
      <c r="P15" s="1">
        <v>14028</v>
      </c>
      <c r="Q15" s="1">
        <v>16609</v>
      </c>
    </row>
    <row r="16" spans="1:17" s="1" customFormat="1" ht="12.75">
      <c r="A16" s="6"/>
      <c r="B16" s="57" t="s">
        <v>129</v>
      </c>
      <c r="C16" s="1">
        <v>300</v>
      </c>
      <c r="D16" s="1">
        <v>3000</v>
      </c>
      <c r="E16" s="1">
        <v>5500</v>
      </c>
      <c r="F16" s="1">
        <v>5000</v>
      </c>
      <c r="G16" s="1">
        <v>700</v>
      </c>
      <c r="H16" s="1">
        <v>500</v>
      </c>
      <c r="I16" s="1">
        <v>500</v>
      </c>
      <c r="J16" s="1">
        <v>0</v>
      </c>
      <c r="M16" s="1">
        <v>1054</v>
      </c>
      <c r="N16" s="1">
        <v>0</v>
      </c>
      <c r="O16" s="1">
        <v>1521</v>
      </c>
      <c r="P16" s="1">
        <v>1581</v>
      </c>
      <c r="Q16" s="1">
        <v>1051</v>
      </c>
    </row>
    <row r="17" spans="1:17" s="1" customFormat="1" ht="12.75">
      <c r="A17" s="6"/>
      <c r="B17" s="57" t="s">
        <v>120</v>
      </c>
      <c r="C17" s="1">
        <v>0</v>
      </c>
      <c r="D17" s="1">
        <v>0</v>
      </c>
      <c r="E17" s="1">
        <v>54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L17" s="1">
        <v>343</v>
      </c>
      <c r="M17" s="1">
        <v>8396</v>
      </c>
      <c r="N17" s="1">
        <v>133</v>
      </c>
      <c r="O17" s="1">
        <v>9493</v>
      </c>
      <c r="P17" s="1">
        <v>7114</v>
      </c>
      <c r="Q17" s="1">
        <v>0</v>
      </c>
    </row>
    <row r="18" spans="1:17" ht="12.75">
      <c r="A18" s="6"/>
      <c r="B18" s="57" t="s">
        <v>124</v>
      </c>
      <c r="C18" s="3">
        <f aca="true" t="shared" si="5" ref="C18:Q18">C6</f>
        <v>3800</v>
      </c>
      <c r="D18" s="3">
        <f t="shared" si="5"/>
        <v>4000</v>
      </c>
      <c r="E18" s="3">
        <f t="shared" si="5"/>
        <v>4000</v>
      </c>
      <c r="F18" s="3">
        <f t="shared" si="5"/>
        <v>5000</v>
      </c>
      <c r="G18" s="3">
        <f t="shared" si="5"/>
        <v>9500</v>
      </c>
      <c r="H18" s="3">
        <f t="shared" si="5"/>
        <v>6000</v>
      </c>
      <c r="I18" s="3">
        <f t="shared" si="5"/>
        <v>13102</v>
      </c>
      <c r="J18" s="3">
        <f t="shared" si="5"/>
        <v>12173</v>
      </c>
      <c r="K18" s="3">
        <f t="shared" si="5"/>
        <v>11304</v>
      </c>
      <c r="L18" s="3">
        <f t="shared" si="5"/>
        <v>10443</v>
      </c>
      <c r="M18" s="3">
        <f t="shared" si="5"/>
        <v>15511</v>
      </c>
      <c r="N18" s="3">
        <f t="shared" si="5"/>
        <v>11122</v>
      </c>
      <c r="O18" s="3">
        <f t="shared" si="5"/>
        <v>12414</v>
      </c>
      <c r="P18" s="3">
        <f t="shared" si="5"/>
        <v>14231</v>
      </c>
      <c r="Q18" s="3">
        <f t="shared" si="5"/>
        <v>20145</v>
      </c>
    </row>
    <row r="19" spans="1:17" ht="12.75">
      <c r="A19" s="6"/>
      <c r="B19" s="56" t="s">
        <v>127</v>
      </c>
      <c r="C19" s="3">
        <f aca="true" t="shared" si="6" ref="C19:P19">C25</f>
        <v>2400</v>
      </c>
      <c r="D19" s="3">
        <f t="shared" si="6"/>
        <v>12000</v>
      </c>
      <c r="E19" s="3">
        <f t="shared" si="6"/>
        <v>16000</v>
      </c>
      <c r="F19" s="3">
        <f t="shared" si="6"/>
        <v>18000</v>
      </c>
      <c r="G19" s="3">
        <f t="shared" si="6"/>
        <v>69500</v>
      </c>
      <c r="H19" s="3">
        <f t="shared" si="6"/>
        <v>63105</v>
      </c>
      <c r="I19" s="3">
        <f t="shared" si="6"/>
        <v>30191</v>
      </c>
      <c r="J19" s="3">
        <f t="shared" si="6"/>
        <v>26896</v>
      </c>
      <c r="K19" s="3">
        <f t="shared" si="6"/>
        <v>0</v>
      </c>
      <c r="L19" s="3">
        <f t="shared" si="6"/>
        <v>0</v>
      </c>
      <c r="M19" s="3">
        <f t="shared" si="6"/>
        <v>1444</v>
      </c>
      <c r="N19" s="3">
        <f t="shared" si="6"/>
        <v>0</v>
      </c>
      <c r="O19" s="3">
        <f t="shared" si="6"/>
        <v>811</v>
      </c>
      <c r="P19" s="3">
        <f t="shared" si="6"/>
        <v>0</v>
      </c>
      <c r="Q19" s="3">
        <v>0</v>
      </c>
    </row>
    <row r="20" spans="1:17" ht="12.75">
      <c r="A20" s="6"/>
      <c r="B20" s="56" t="s">
        <v>121</v>
      </c>
      <c r="C20" s="3">
        <f aca="true" t="shared" si="7" ref="C20:N20">C34</f>
        <v>0</v>
      </c>
      <c r="D20" s="3">
        <f t="shared" si="7"/>
        <v>0</v>
      </c>
      <c r="E20" s="3">
        <f t="shared" si="7"/>
        <v>0</v>
      </c>
      <c r="F20" s="3">
        <f t="shared" si="7"/>
        <v>0</v>
      </c>
      <c r="G20" s="3">
        <f t="shared" si="7"/>
        <v>0</v>
      </c>
      <c r="H20" s="3">
        <f t="shared" si="7"/>
        <v>0</v>
      </c>
      <c r="I20" s="3">
        <f t="shared" si="7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3">
        <f t="shared" si="7"/>
        <v>0</v>
      </c>
      <c r="O20" s="3">
        <v>0</v>
      </c>
      <c r="P20" s="3">
        <v>0</v>
      </c>
      <c r="Q20" s="3">
        <v>0</v>
      </c>
    </row>
    <row r="21" spans="2:29" s="13" customFormat="1" ht="15.75">
      <c r="B21" s="59" t="s">
        <v>98</v>
      </c>
      <c r="C21" s="5" t="e">
        <f aca="true" t="shared" si="8" ref="C21:N21">C22-C23-C24-C25-C26+C27+C28+C29</f>
        <v>#REF!</v>
      </c>
      <c r="D21" s="5">
        <f t="shared" si="8"/>
        <v>978524</v>
      </c>
      <c r="E21" s="5">
        <f t="shared" si="8"/>
        <v>1019445</v>
      </c>
      <c r="F21" s="5">
        <f t="shared" si="8"/>
        <v>1095083</v>
      </c>
      <c r="G21" s="5">
        <f t="shared" si="8"/>
        <v>1125249</v>
      </c>
      <c r="H21" s="5">
        <f t="shared" si="8"/>
        <v>1131145</v>
      </c>
      <c r="I21" s="5">
        <f t="shared" si="8"/>
        <v>1199363</v>
      </c>
      <c r="J21" s="5">
        <f t="shared" si="8"/>
        <v>1166106</v>
      </c>
      <c r="K21" s="5">
        <f t="shared" si="8"/>
        <v>1194584</v>
      </c>
      <c r="L21" s="5">
        <f t="shared" si="8"/>
        <v>1156797</v>
      </c>
      <c r="M21" s="5">
        <f t="shared" si="8"/>
        <v>1277712</v>
      </c>
      <c r="N21" s="5">
        <f t="shared" si="8"/>
        <v>1259747</v>
      </c>
      <c r="O21" s="5">
        <f>O22-O23-O24-O25-O26+O27+O28+O29</f>
        <v>1303468</v>
      </c>
      <c r="P21" s="5">
        <f>P22-P23-P24-P25-P26+P27+P28+P29</f>
        <v>1328943</v>
      </c>
      <c r="Q21" s="5">
        <f>Q22-Q23-Q24-Q25-Q26+Q27+Q28+Q29</f>
        <v>1383863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17" ht="51">
      <c r="A22" s="5"/>
      <c r="B22" s="55" t="s">
        <v>125</v>
      </c>
      <c r="C22" s="3" t="e">
        <f>Rohdaten!#REF!+Rohdaten!#REF!</f>
        <v>#REF!</v>
      </c>
      <c r="D22" s="3">
        <f>Rohdaten!D48+Rohdaten!D85</f>
        <v>997124</v>
      </c>
      <c r="E22" s="3">
        <f>Rohdaten!E48+Rohdaten!E85</f>
        <v>1048914</v>
      </c>
      <c r="F22" s="3">
        <f>Rohdaten!F48+Rohdaten!F85</f>
        <v>1124711</v>
      </c>
      <c r="G22" s="3">
        <f>Rohdaten!G48+Rohdaten!G85</f>
        <v>1247534</v>
      </c>
      <c r="H22" s="3">
        <f>Rohdaten!H48+Rohdaten!H85</f>
        <v>1304312</v>
      </c>
      <c r="I22" s="3">
        <f>Rohdaten!I48+Rohdaten!I85</f>
        <v>1341975</v>
      </c>
      <c r="J22" s="3">
        <f>Rohdaten!J48+Rohdaten!J85</f>
        <v>1314395</v>
      </c>
      <c r="K22" s="3">
        <f>Rohdaten!K48+Rohdaten!K85</f>
        <v>1348191</v>
      </c>
      <c r="L22" s="3">
        <f>Rohdaten!L48+Rohdaten!L85</f>
        <v>1475611</v>
      </c>
      <c r="M22" s="3">
        <f>Rohdaten!M48+Rohdaten!M85</f>
        <v>1585947</v>
      </c>
      <c r="N22" s="3">
        <f>Rohdaten!N48+Rohdaten!N85</f>
        <v>1543658</v>
      </c>
      <c r="O22" s="3">
        <f>Rohdaten!O48+Rohdaten!O85</f>
        <v>1571962</v>
      </c>
      <c r="P22" s="3">
        <f>Rohdaten!P48+Rohdaten!P85</f>
        <v>1545348</v>
      </c>
      <c r="Q22" s="3">
        <f>Rohdaten!Q48+Rohdaten!Q85</f>
        <v>1550809</v>
      </c>
    </row>
    <row r="23" spans="1:17" s="1" customFormat="1" ht="12.75">
      <c r="A23" s="5"/>
      <c r="B23" s="56" t="s">
        <v>119</v>
      </c>
      <c r="C23" s="1">
        <v>4342</v>
      </c>
      <c r="D23" s="1">
        <v>7600</v>
      </c>
      <c r="E23" s="1">
        <v>14869</v>
      </c>
      <c r="F23" s="1">
        <v>12128</v>
      </c>
      <c r="G23" s="1">
        <v>10585</v>
      </c>
      <c r="H23" s="1">
        <v>13099</v>
      </c>
      <c r="I23" s="1">
        <v>10156</v>
      </c>
      <c r="J23" s="1">
        <v>14200</v>
      </c>
      <c r="K23" s="1">
        <v>33624</v>
      </c>
      <c r="L23" s="1">
        <v>182793</v>
      </c>
      <c r="M23" s="1">
        <v>212433</v>
      </c>
      <c r="N23" s="1">
        <v>173428</v>
      </c>
      <c r="O23" s="1">
        <v>161986</v>
      </c>
      <c r="P23" s="1">
        <v>163513</v>
      </c>
      <c r="Q23" s="1">
        <v>167370</v>
      </c>
    </row>
    <row r="24" spans="1:17" s="1" customFormat="1" ht="12.75">
      <c r="A24" s="5"/>
      <c r="B24" s="57" t="s">
        <v>123</v>
      </c>
      <c r="C24" s="1">
        <v>5700</v>
      </c>
      <c r="D24" s="1">
        <v>6000</v>
      </c>
      <c r="E24" s="1">
        <v>7400</v>
      </c>
      <c r="F24" s="1">
        <v>7500</v>
      </c>
      <c r="G24" s="1">
        <v>28900</v>
      </c>
      <c r="H24" s="1">
        <v>35079</v>
      </c>
      <c r="I24" s="1">
        <v>19073</v>
      </c>
      <c r="J24" s="1">
        <v>19382</v>
      </c>
      <c r="K24" s="1">
        <v>8118</v>
      </c>
      <c r="L24" s="1">
        <v>7705</v>
      </c>
      <c r="M24" s="1">
        <v>1149</v>
      </c>
      <c r="N24" s="1">
        <v>1015</v>
      </c>
      <c r="O24" s="1">
        <v>1765</v>
      </c>
      <c r="P24" s="1">
        <v>1295</v>
      </c>
      <c r="Q24" s="1">
        <v>142</v>
      </c>
    </row>
    <row r="25" spans="1:17" s="1" customFormat="1" ht="12.75">
      <c r="A25" s="5"/>
      <c r="B25" s="56" t="s">
        <v>130</v>
      </c>
      <c r="C25" s="1">
        <v>2400</v>
      </c>
      <c r="D25" s="1">
        <v>12000</v>
      </c>
      <c r="E25" s="1">
        <v>16000</v>
      </c>
      <c r="F25" s="1">
        <v>18000</v>
      </c>
      <c r="G25" s="1">
        <v>69500</v>
      </c>
      <c r="H25" s="1">
        <v>63105</v>
      </c>
      <c r="I25" s="1">
        <v>30191</v>
      </c>
      <c r="J25" s="1">
        <v>26896</v>
      </c>
      <c r="L25" s="1">
        <v>0</v>
      </c>
      <c r="M25" s="1">
        <v>1444</v>
      </c>
      <c r="N25" s="1">
        <v>0</v>
      </c>
      <c r="O25" s="1">
        <v>811</v>
      </c>
      <c r="P25" s="1">
        <v>0</v>
      </c>
      <c r="Q25" s="1">
        <v>1439</v>
      </c>
    </row>
    <row r="26" spans="1:17" s="1" customFormat="1" ht="12.75">
      <c r="A26" s="5"/>
      <c r="B26" s="57" t="s">
        <v>120</v>
      </c>
      <c r="C26" s="1">
        <v>0</v>
      </c>
      <c r="D26" s="1">
        <v>0</v>
      </c>
      <c r="E26" s="1">
        <v>0</v>
      </c>
      <c r="F26" s="1">
        <v>0</v>
      </c>
      <c r="G26" s="1">
        <v>14000</v>
      </c>
      <c r="H26" s="1">
        <v>62384</v>
      </c>
      <c r="I26" s="1">
        <v>83692</v>
      </c>
      <c r="J26" s="1">
        <v>87811</v>
      </c>
      <c r="K26" s="1">
        <v>111865</v>
      </c>
      <c r="L26" s="1">
        <v>128316</v>
      </c>
      <c r="M26" s="1">
        <v>101482</v>
      </c>
      <c r="N26" s="1">
        <v>114551</v>
      </c>
      <c r="O26" s="1">
        <v>105457</v>
      </c>
      <c r="P26" s="1">
        <v>54010</v>
      </c>
      <c r="Q26" s="1">
        <v>0</v>
      </c>
    </row>
    <row r="27" spans="1:17" ht="12.75">
      <c r="A27" s="5"/>
      <c r="B27" s="57" t="s">
        <v>124</v>
      </c>
      <c r="C27" s="3">
        <f aca="true" t="shared" si="9" ref="C27:O27">C7</f>
        <v>4800</v>
      </c>
      <c r="D27" s="3">
        <f t="shared" si="9"/>
        <v>4000</v>
      </c>
      <c r="E27" s="3">
        <f t="shared" si="9"/>
        <v>3300</v>
      </c>
      <c r="F27" s="3">
        <f t="shared" si="9"/>
        <v>3000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7219</v>
      </c>
      <c r="N27" s="3">
        <f t="shared" si="9"/>
        <v>5083</v>
      </c>
      <c r="O27" s="3">
        <f t="shared" si="9"/>
        <v>4</v>
      </c>
      <c r="P27" s="3">
        <f>P7</f>
        <v>832</v>
      </c>
      <c r="Q27" s="3">
        <f>Q7</f>
        <v>954</v>
      </c>
    </row>
    <row r="28" spans="1:17" ht="12.75">
      <c r="A28" s="5"/>
      <c r="B28" s="57" t="s">
        <v>128</v>
      </c>
      <c r="C28" s="3">
        <f aca="true" t="shared" si="10" ref="C28:O28">C16</f>
        <v>300</v>
      </c>
      <c r="D28" s="3">
        <f t="shared" si="10"/>
        <v>3000</v>
      </c>
      <c r="E28" s="3">
        <f t="shared" si="10"/>
        <v>5500</v>
      </c>
      <c r="F28" s="3">
        <f t="shared" si="10"/>
        <v>5000</v>
      </c>
      <c r="G28" s="3">
        <f t="shared" si="10"/>
        <v>700</v>
      </c>
      <c r="H28" s="3">
        <f t="shared" si="10"/>
        <v>500</v>
      </c>
      <c r="I28" s="3">
        <f t="shared" si="10"/>
        <v>500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1054</v>
      </c>
      <c r="N28" s="3">
        <f t="shared" si="10"/>
        <v>0</v>
      </c>
      <c r="O28" s="3">
        <f t="shared" si="10"/>
        <v>1521</v>
      </c>
      <c r="P28" s="3">
        <f>P16</f>
        <v>1581</v>
      </c>
      <c r="Q28" s="3">
        <f>Q16</f>
        <v>1051</v>
      </c>
    </row>
    <row r="29" spans="1:17" ht="12.75">
      <c r="A29" s="5"/>
      <c r="B29" s="56" t="s">
        <v>121</v>
      </c>
      <c r="C29" s="3">
        <f aca="true" t="shared" si="11" ref="C29:N29">C35</f>
        <v>0</v>
      </c>
      <c r="D29" s="3">
        <f t="shared" si="11"/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v>0</v>
      </c>
      <c r="P29" s="3">
        <v>0</v>
      </c>
      <c r="Q29" s="3">
        <v>0</v>
      </c>
    </row>
    <row r="30" spans="2:29" s="14" customFormat="1" ht="15.75">
      <c r="B30" s="60" t="s">
        <v>81</v>
      </c>
      <c r="C30" s="4" t="e">
        <f aca="true" t="shared" si="12" ref="C30:O30">C31-C32-C33-C34-C35+C36+C37+C38</f>
        <v>#REF!</v>
      </c>
      <c r="D30" s="4">
        <f t="shared" si="12"/>
        <v>134382</v>
      </c>
      <c r="E30" s="4">
        <f t="shared" si="12"/>
        <v>131461</v>
      </c>
      <c r="F30" s="4">
        <f t="shared" si="12"/>
        <v>133964</v>
      </c>
      <c r="G30" s="4">
        <f t="shared" si="12"/>
        <v>142117</v>
      </c>
      <c r="H30" s="4">
        <f t="shared" si="12"/>
        <v>140399</v>
      </c>
      <c r="I30" s="4">
        <f t="shared" si="12"/>
        <v>135180</v>
      </c>
      <c r="J30" s="4">
        <f t="shared" si="12"/>
        <v>131002</v>
      </c>
      <c r="K30" s="4">
        <f t="shared" si="12"/>
        <v>131309</v>
      </c>
      <c r="L30" s="4">
        <f t="shared" si="12"/>
        <v>139981</v>
      </c>
      <c r="M30" s="4">
        <f t="shared" si="12"/>
        <v>121126</v>
      </c>
      <c r="N30" s="4">
        <f t="shared" si="12"/>
        <v>130748</v>
      </c>
      <c r="O30" s="4">
        <f t="shared" si="12"/>
        <v>130053</v>
      </c>
      <c r="P30" s="4">
        <f>P31-P32-P33-P34-P35+P36+P37+P38</f>
        <v>111931</v>
      </c>
      <c r="Q30" s="4">
        <f>Q31-Q32-Q33-Q34-Q35+Q36+Q37+Q38</f>
        <v>168091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17" ht="25.5">
      <c r="A31" s="4"/>
      <c r="B31" s="55" t="s">
        <v>126</v>
      </c>
      <c r="C31" s="3" t="e">
        <f>Rohdaten!#REF!+Rohdaten!#REF!</f>
        <v>#REF!</v>
      </c>
      <c r="D31" s="3">
        <f>Rohdaten!D50+Rohdaten!D89</f>
        <v>134382</v>
      </c>
      <c r="E31" s="3">
        <f>Rohdaten!E50+Rohdaten!E89</f>
        <v>131407</v>
      </c>
      <c r="F31" s="3">
        <f>Rohdaten!F50+Rohdaten!F89</f>
        <v>133964</v>
      </c>
      <c r="G31" s="3">
        <f>Rohdaten!G50+Rohdaten!G89</f>
        <v>128117</v>
      </c>
      <c r="H31" s="3">
        <f>Rohdaten!H50+Rohdaten!H89</f>
        <v>78015</v>
      </c>
      <c r="I31" s="3">
        <f>Rohdaten!I50+Rohdaten!I89</f>
        <v>51488</v>
      </c>
      <c r="J31" s="3">
        <f>Rohdaten!J50+Rohdaten!J89</f>
        <v>43191</v>
      </c>
      <c r="K31" s="3">
        <f>Rohdaten!K50+Rohdaten!K89</f>
        <v>19444</v>
      </c>
      <c r="L31" s="3">
        <f>Rohdaten!L50+Rohdaten!L89</f>
        <v>11322</v>
      </c>
      <c r="M31" s="3">
        <f>Rohdaten!M50+Rohdaten!M89</f>
        <v>0</v>
      </c>
      <c r="N31" s="3">
        <f>Rohdaten!N50+Rohdaten!N89</f>
        <v>0</v>
      </c>
      <c r="O31" s="3">
        <f>Rohdaten!O50+Rohdaten!O89</f>
        <v>0</v>
      </c>
      <c r="P31" s="3">
        <f>Rohdaten!P50+Rohdaten!P89</f>
        <v>44145</v>
      </c>
      <c r="Q31" s="3">
        <f>Rohdaten!Q50+Rohdaten!Q89</f>
        <v>168091</v>
      </c>
    </row>
    <row r="32" spans="1:17" s="1" customFormat="1" ht="12.75">
      <c r="A32" s="4"/>
      <c r="B32" s="56" t="s">
        <v>119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Q32" s="1">
        <v>0</v>
      </c>
    </row>
    <row r="33" spans="1:17" s="1" customFormat="1" ht="12.75">
      <c r="A33" s="4"/>
      <c r="B33" s="57" t="s">
        <v>123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Q33" s="1">
        <v>0</v>
      </c>
    </row>
    <row r="34" spans="1:17" s="1" customFormat="1" ht="12.75">
      <c r="A34" s="4"/>
      <c r="B34" s="56" t="s">
        <v>130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Q34" s="1">
        <v>0</v>
      </c>
    </row>
    <row r="35" spans="1:17" s="1" customFormat="1" ht="12.75">
      <c r="A35" s="4"/>
      <c r="B35" s="57" t="s">
        <v>129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Q35" s="1">
        <v>0</v>
      </c>
    </row>
    <row r="36" spans="1:17" ht="12.75">
      <c r="A36" s="4"/>
      <c r="B36" s="57" t="s">
        <v>124</v>
      </c>
      <c r="C36" s="3">
        <f aca="true" t="shared" si="13" ref="C36:N36">C8</f>
        <v>0</v>
      </c>
      <c r="D36" s="3">
        <f t="shared" si="13"/>
        <v>0</v>
      </c>
      <c r="E36" s="3">
        <f t="shared" si="13"/>
        <v>0</v>
      </c>
      <c r="F36" s="3">
        <f t="shared" si="13"/>
        <v>0</v>
      </c>
      <c r="G36" s="3">
        <f t="shared" si="13"/>
        <v>0</v>
      </c>
      <c r="H36" s="3">
        <f t="shared" si="13"/>
        <v>0</v>
      </c>
      <c r="I36" s="3">
        <f t="shared" si="13"/>
        <v>0</v>
      </c>
      <c r="J36" s="3">
        <f t="shared" si="13"/>
        <v>0</v>
      </c>
      <c r="K36" s="3">
        <f t="shared" si="13"/>
        <v>0</v>
      </c>
      <c r="L36" s="3">
        <f t="shared" si="13"/>
        <v>0</v>
      </c>
      <c r="M36" s="3">
        <f t="shared" si="13"/>
        <v>11248</v>
      </c>
      <c r="N36" s="3">
        <f t="shared" si="13"/>
        <v>16064</v>
      </c>
      <c r="O36" s="3">
        <f>O8</f>
        <v>15103</v>
      </c>
      <c r="P36" s="3">
        <f>P8</f>
        <v>6662</v>
      </c>
      <c r="Q36" s="3">
        <f>Q8</f>
        <v>0</v>
      </c>
    </row>
    <row r="37" spans="1:17" ht="12.75">
      <c r="A37" s="4"/>
      <c r="B37" s="57" t="s">
        <v>128</v>
      </c>
      <c r="C37" s="3">
        <f aca="true" t="shared" si="14" ref="C37:N37">C17</f>
        <v>0</v>
      </c>
      <c r="D37" s="3">
        <f t="shared" si="14"/>
        <v>0</v>
      </c>
      <c r="E37" s="3">
        <f t="shared" si="14"/>
        <v>54</v>
      </c>
      <c r="F37" s="3">
        <f t="shared" si="14"/>
        <v>0</v>
      </c>
      <c r="G37" s="3">
        <f t="shared" si="14"/>
        <v>0</v>
      </c>
      <c r="H37" s="3">
        <f t="shared" si="14"/>
        <v>0</v>
      </c>
      <c r="I37" s="3">
        <f t="shared" si="14"/>
        <v>0</v>
      </c>
      <c r="J37" s="3">
        <f t="shared" si="14"/>
        <v>0</v>
      </c>
      <c r="K37" s="3">
        <f t="shared" si="14"/>
        <v>0</v>
      </c>
      <c r="L37" s="3">
        <f t="shared" si="14"/>
        <v>343</v>
      </c>
      <c r="M37" s="3">
        <f t="shared" si="14"/>
        <v>8396</v>
      </c>
      <c r="N37" s="3">
        <f t="shared" si="14"/>
        <v>133</v>
      </c>
      <c r="O37" s="3">
        <f>O17</f>
        <v>9493</v>
      </c>
      <c r="P37" s="3">
        <f>P17</f>
        <v>7114</v>
      </c>
      <c r="Q37" s="3">
        <f>Q17</f>
        <v>0</v>
      </c>
    </row>
    <row r="38" spans="1:17" ht="12.75">
      <c r="A38" s="4"/>
      <c r="B38" s="56" t="s">
        <v>127</v>
      </c>
      <c r="C38" s="3">
        <f aca="true" t="shared" si="15" ref="C38:N38">C26</f>
        <v>0</v>
      </c>
      <c r="D38" s="3">
        <f t="shared" si="15"/>
        <v>0</v>
      </c>
      <c r="E38" s="3">
        <f t="shared" si="15"/>
        <v>0</v>
      </c>
      <c r="F38" s="3">
        <f t="shared" si="15"/>
        <v>0</v>
      </c>
      <c r="G38" s="3">
        <f t="shared" si="15"/>
        <v>14000</v>
      </c>
      <c r="H38" s="3">
        <f t="shared" si="15"/>
        <v>62384</v>
      </c>
      <c r="I38" s="3">
        <f t="shared" si="15"/>
        <v>83692</v>
      </c>
      <c r="J38" s="3">
        <f t="shared" si="15"/>
        <v>87811</v>
      </c>
      <c r="K38" s="3">
        <f t="shared" si="15"/>
        <v>111865</v>
      </c>
      <c r="L38" s="3">
        <f t="shared" si="15"/>
        <v>128316</v>
      </c>
      <c r="M38" s="3">
        <f t="shared" si="15"/>
        <v>101482</v>
      </c>
      <c r="N38" s="3">
        <f t="shared" si="15"/>
        <v>114551</v>
      </c>
      <c r="O38" s="3">
        <f>O26</f>
        <v>105457</v>
      </c>
      <c r="P38" s="3">
        <f>P26</f>
        <v>54010</v>
      </c>
      <c r="Q38" s="3">
        <f>Q26</f>
        <v>0</v>
      </c>
    </row>
    <row r="39" spans="1:2" s="93" customFormat="1" ht="12.75">
      <c r="A39" s="4"/>
      <c r="B39" s="94"/>
    </row>
    <row r="40" spans="2:17" s="15" customFormat="1" ht="38.25">
      <c r="B40" s="61" t="s">
        <v>99</v>
      </c>
      <c r="C40" s="15" t="e">
        <f>C30+C21+C12+C3</f>
        <v>#REF!</v>
      </c>
      <c r="D40" s="15">
        <f>D30+D21+D12+D3</f>
        <v>2858249</v>
      </c>
      <c r="E40" s="15">
        <f>E30+E21+E12+E3</f>
        <v>2947442</v>
      </c>
      <c r="F40" s="15">
        <f>F30+F21+F12+F3</f>
        <v>3116643</v>
      </c>
      <c r="G40" s="15">
        <f>G30+G21+G12+G3</f>
        <v>3142951</v>
      </c>
      <c r="H40" s="15">
        <f>H30+H21+H12+H3+H39</f>
        <v>3085707</v>
      </c>
      <c r="I40" s="15">
        <f>I30+I21+I12+I3+I39</f>
        <v>3076282</v>
      </c>
      <c r="J40" s="15">
        <f>J30+J21+J12+J3+J39</f>
        <v>3003227</v>
      </c>
      <c r="K40" s="15">
        <f aca="true" t="shared" si="16" ref="K40:Q40">K30+K21+K12+K3</f>
        <v>3084741</v>
      </c>
      <c r="L40" s="15">
        <f t="shared" si="16"/>
        <v>3059459</v>
      </c>
      <c r="M40" s="15">
        <f t="shared" si="16"/>
        <v>3233342</v>
      </c>
      <c r="N40" s="15">
        <f t="shared" si="16"/>
        <v>3238104</v>
      </c>
      <c r="O40" s="15">
        <f t="shared" si="16"/>
        <v>3305550</v>
      </c>
      <c r="P40" s="15">
        <f t="shared" si="16"/>
        <v>3318507</v>
      </c>
      <c r="Q40" s="15">
        <f t="shared" si="16"/>
        <v>3458212</v>
      </c>
    </row>
    <row r="41" spans="1:17" s="32" customFormat="1" ht="12.75">
      <c r="A41" s="2"/>
      <c r="B41" s="53" t="s">
        <v>100</v>
      </c>
      <c r="C41" s="32">
        <v>11232</v>
      </c>
      <c r="D41" s="32">
        <v>20000</v>
      </c>
      <c r="E41" s="1">
        <v>31848</v>
      </c>
      <c r="F41" s="32">
        <v>36553</v>
      </c>
      <c r="G41" s="32">
        <v>38950</v>
      </c>
      <c r="H41" s="32">
        <v>44827</v>
      </c>
      <c r="I41" s="32">
        <v>38689</v>
      </c>
      <c r="J41" s="32">
        <v>42183</v>
      </c>
      <c r="K41" s="32">
        <v>45709</v>
      </c>
      <c r="L41" s="32">
        <v>209066</v>
      </c>
      <c r="M41" s="32">
        <v>324953</v>
      </c>
      <c r="N41" s="32">
        <v>259408</v>
      </c>
      <c r="O41" s="32">
        <v>228296</v>
      </c>
      <c r="P41" s="32">
        <v>172864</v>
      </c>
      <c r="Q41" s="32">
        <v>175832</v>
      </c>
    </row>
    <row r="42" spans="1:17" s="1" customFormat="1" ht="12.75">
      <c r="A42" s="2"/>
      <c r="B42" s="53" t="s">
        <v>131</v>
      </c>
      <c r="C42" s="1">
        <v>18591</v>
      </c>
      <c r="D42" s="1">
        <v>20000</v>
      </c>
      <c r="E42" s="1">
        <v>23603</v>
      </c>
      <c r="F42" s="1">
        <v>17000</v>
      </c>
      <c r="G42" s="1">
        <v>8525</v>
      </c>
      <c r="H42" s="1">
        <v>8470</v>
      </c>
      <c r="I42" s="1">
        <v>10798</v>
      </c>
      <c r="J42" s="1">
        <v>8993</v>
      </c>
      <c r="K42" s="1">
        <v>9198</v>
      </c>
      <c r="L42" s="1">
        <v>8452</v>
      </c>
      <c r="M42" s="1">
        <v>45251</v>
      </c>
      <c r="N42" s="1">
        <v>22102</v>
      </c>
      <c r="O42" s="1">
        <v>6981</v>
      </c>
      <c r="P42" s="1">
        <v>5617</v>
      </c>
      <c r="Q42" s="1">
        <v>2571</v>
      </c>
    </row>
    <row r="43" spans="1:17" s="1" customFormat="1" ht="12.75">
      <c r="A43" s="2"/>
      <c r="B43" s="57" t="s">
        <v>101</v>
      </c>
      <c r="C43" s="1">
        <v>1500</v>
      </c>
      <c r="D43" s="1">
        <v>1600</v>
      </c>
      <c r="E43" s="1">
        <v>1860</v>
      </c>
      <c r="F43" s="1">
        <v>2084</v>
      </c>
      <c r="G43" s="1">
        <v>1490</v>
      </c>
      <c r="H43" s="1">
        <v>0</v>
      </c>
      <c r="I43" s="1">
        <v>0</v>
      </c>
      <c r="J43" s="1">
        <v>0</v>
      </c>
      <c r="K43" s="1">
        <v>61</v>
      </c>
      <c r="L43" s="1">
        <v>9750</v>
      </c>
      <c r="M43" s="1">
        <v>2967</v>
      </c>
      <c r="N43" s="1">
        <v>2340</v>
      </c>
      <c r="O43" s="1">
        <v>6758</v>
      </c>
      <c r="P43" s="1">
        <v>11105</v>
      </c>
      <c r="Q43" s="1">
        <v>22680</v>
      </c>
    </row>
    <row r="44" spans="1:17" s="1" customFormat="1" ht="12.75">
      <c r="A44" s="2"/>
      <c r="B44" s="57" t="s">
        <v>132</v>
      </c>
      <c r="C44" s="1">
        <v>0</v>
      </c>
      <c r="D44" s="1">
        <v>0</v>
      </c>
      <c r="E44" s="1">
        <v>144</v>
      </c>
      <c r="F44" s="1">
        <v>0</v>
      </c>
      <c r="G44" s="1">
        <v>0</v>
      </c>
      <c r="H44" s="1">
        <v>0</v>
      </c>
      <c r="I44" s="1">
        <v>0</v>
      </c>
      <c r="J44" s="1">
        <v>9534</v>
      </c>
      <c r="K44" s="1">
        <v>25632</v>
      </c>
      <c r="L44" s="1">
        <v>33295</v>
      </c>
      <c r="M44" s="1">
        <v>44219</v>
      </c>
      <c r="N44" s="1">
        <v>59083</v>
      </c>
      <c r="O44" s="1">
        <v>63527</v>
      </c>
      <c r="P44" s="1">
        <v>88775</v>
      </c>
      <c r="Q44" s="1">
        <v>55941</v>
      </c>
    </row>
    <row r="45" spans="2:17" s="15" customFormat="1" ht="25.5">
      <c r="B45" s="61" t="s">
        <v>102</v>
      </c>
      <c r="C45" s="15">
        <f aca="true" t="shared" si="17" ref="C45:Q45">SUM(C41:C44)</f>
        <v>31323</v>
      </c>
      <c r="D45" s="15">
        <f t="shared" si="17"/>
        <v>41600</v>
      </c>
      <c r="E45" s="15">
        <f t="shared" si="17"/>
        <v>57455</v>
      </c>
      <c r="F45" s="15">
        <f t="shared" si="17"/>
        <v>55637</v>
      </c>
      <c r="G45" s="15">
        <f t="shared" si="17"/>
        <v>48965</v>
      </c>
      <c r="H45" s="15">
        <f t="shared" si="17"/>
        <v>53297</v>
      </c>
      <c r="I45" s="15">
        <f t="shared" si="17"/>
        <v>49487</v>
      </c>
      <c r="J45" s="15">
        <f t="shared" si="17"/>
        <v>60710</v>
      </c>
      <c r="K45" s="15">
        <f t="shared" si="17"/>
        <v>80600</v>
      </c>
      <c r="L45" s="15">
        <f t="shared" si="17"/>
        <v>260563</v>
      </c>
      <c r="M45" s="15">
        <f t="shared" si="17"/>
        <v>417390</v>
      </c>
      <c r="N45" s="15">
        <f t="shared" si="17"/>
        <v>342933</v>
      </c>
      <c r="O45" s="15">
        <f t="shared" si="17"/>
        <v>305562</v>
      </c>
      <c r="P45" s="15">
        <f t="shared" si="17"/>
        <v>278361</v>
      </c>
      <c r="Q45" s="15">
        <f t="shared" si="17"/>
        <v>257024</v>
      </c>
    </row>
    <row r="46" spans="2:17" s="15" customFormat="1" ht="25.5">
      <c r="B46" s="62" t="s">
        <v>133</v>
      </c>
      <c r="C46" s="15" t="e">
        <f aca="true" t="shared" si="18" ref="C46:Q46">C40+C45</f>
        <v>#REF!</v>
      </c>
      <c r="D46" s="15">
        <f t="shared" si="18"/>
        <v>2899849</v>
      </c>
      <c r="E46" s="15">
        <f t="shared" si="18"/>
        <v>3004897</v>
      </c>
      <c r="F46" s="15">
        <f t="shared" si="18"/>
        <v>3172280</v>
      </c>
      <c r="G46" s="15">
        <f t="shared" si="18"/>
        <v>3191916</v>
      </c>
      <c r="H46" s="15">
        <f t="shared" si="18"/>
        <v>3139004</v>
      </c>
      <c r="I46" s="15">
        <f t="shared" si="18"/>
        <v>3125769</v>
      </c>
      <c r="J46" s="15">
        <f t="shared" si="18"/>
        <v>3063937</v>
      </c>
      <c r="K46" s="15">
        <f t="shared" si="18"/>
        <v>3165341</v>
      </c>
      <c r="L46" s="15">
        <f t="shared" si="18"/>
        <v>3320022</v>
      </c>
      <c r="M46" s="15">
        <f t="shared" si="18"/>
        <v>3650732</v>
      </c>
      <c r="N46" s="15">
        <f t="shared" si="18"/>
        <v>3581037</v>
      </c>
      <c r="O46" s="15">
        <f t="shared" si="18"/>
        <v>3611112</v>
      </c>
      <c r="P46" s="15">
        <f t="shared" si="18"/>
        <v>3596868</v>
      </c>
      <c r="Q46" s="15">
        <f t="shared" si="18"/>
        <v>3715236</v>
      </c>
    </row>
    <row r="47" ht="12.75"/>
    <row r="48" spans="3:8" ht="12.75">
      <c r="C48" s="33" t="s">
        <v>84</v>
      </c>
      <c r="H48" s="40" t="s">
        <v>85</v>
      </c>
    </row>
    <row r="49" ht="12.75">
      <c r="C49" s="52" t="s">
        <v>134</v>
      </c>
    </row>
    <row r="50" ht="12.75"/>
    <row r="51" ht="12.75">
      <c r="B51" s="53" t="s">
        <v>113</v>
      </c>
    </row>
    <row r="52" ht="12.75">
      <c r="B52" s="53" t="s">
        <v>114</v>
      </c>
    </row>
    <row r="53" ht="12.75">
      <c r="B53" s="53" t="s">
        <v>115</v>
      </c>
    </row>
  </sheetData>
  <sheetProtection/>
  <conditionalFormatting sqref="H48">
    <cfRule type="expression" priority="1" dxfId="1" stopIfTrue="1">
      <formula>$H$45-$H$5-$H$14-$H$23-$H$32&lt;&gt;0</formula>
    </cfRule>
  </conditionalFormatting>
  <printOptions/>
  <pageMargins left="0.24" right="0.31" top="0.984251969" bottom="0.51" header="0.4921259845" footer="0.4921259845"/>
  <pageSetup fitToHeight="1" fitToWidth="1" horizontalDpi="600" verticalDpi="600" orientation="portrait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2">
      <selection activeCell="I2" sqref="I2:Z41"/>
    </sheetView>
  </sheetViews>
  <sheetFormatPr defaultColWidth="11.421875" defaultRowHeight="10.5"/>
  <cols>
    <col min="1" max="5" width="11.421875" style="106" customWidth="1"/>
    <col min="6" max="22" width="11.421875" style="105" customWidth="1"/>
    <col min="23" max="16384" width="11.421875" style="106" customWidth="1"/>
  </cols>
  <sheetData>
    <row r="1" spans="1:5" ht="12.75">
      <c r="A1" s="35"/>
      <c r="B1" s="35"/>
      <c r="C1" s="35"/>
      <c r="D1" s="34"/>
      <c r="E1" s="34"/>
    </row>
    <row r="2" spans="1:26" s="107" customFormat="1" ht="12.75">
      <c r="A2" s="104">
        <v>2001</v>
      </c>
      <c r="B2" s="104">
        <v>2002</v>
      </c>
      <c r="C2" s="104">
        <v>2003</v>
      </c>
      <c r="D2" s="104">
        <v>2004</v>
      </c>
      <c r="E2" s="104">
        <v>2005</v>
      </c>
      <c r="F2" s="104">
        <v>2006</v>
      </c>
      <c r="G2" s="104">
        <v>2007</v>
      </c>
      <c r="H2" s="104">
        <v>2008</v>
      </c>
      <c r="I2" s="104" t="s">
        <v>0</v>
      </c>
      <c r="J2" s="104" t="s">
        <v>1</v>
      </c>
      <c r="K2" s="104">
        <v>2009</v>
      </c>
      <c r="L2" s="104">
        <v>2010</v>
      </c>
      <c r="M2" s="104">
        <v>2011</v>
      </c>
      <c r="N2" s="104">
        <v>2012</v>
      </c>
      <c r="O2" s="104">
        <v>2013</v>
      </c>
      <c r="P2" s="104">
        <v>2014</v>
      </c>
      <c r="Q2" s="104">
        <v>2015</v>
      </c>
      <c r="R2" s="104">
        <v>2016</v>
      </c>
      <c r="S2" s="104">
        <v>2017</v>
      </c>
      <c r="T2" s="104">
        <v>2018</v>
      </c>
      <c r="U2" s="104">
        <v>2019</v>
      </c>
      <c r="V2" s="104">
        <v>2020</v>
      </c>
      <c r="W2" s="104">
        <v>2021</v>
      </c>
      <c r="X2" s="104">
        <v>2022</v>
      </c>
      <c r="Y2" s="104">
        <v>2023</v>
      </c>
      <c r="Z2" s="104">
        <v>2024</v>
      </c>
    </row>
    <row r="3" spans="1:26" ht="12.75">
      <c r="A3" s="1">
        <v>44000</v>
      </c>
      <c r="B3" s="1">
        <v>88000</v>
      </c>
      <c r="C3" s="1">
        <v>88000</v>
      </c>
      <c r="D3" s="1">
        <v>88000</v>
      </c>
      <c r="E3" s="1">
        <v>86099</v>
      </c>
      <c r="F3" s="105">
        <v>86098.65470852019</v>
      </c>
      <c r="G3" s="105">
        <v>86212</v>
      </c>
      <c r="H3" s="105">
        <v>86212</v>
      </c>
      <c r="I3" s="30" t="s">
        <v>43</v>
      </c>
      <c r="J3" s="109" t="s">
        <v>86</v>
      </c>
      <c r="K3" s="105">
        <v>85887</v>
      </c>
      <c r="L3" s="105">
        <v>86689</v>
      </c>
      <c r="M3" s="105">
        <v>87079</v>
      </c>
      <c r="N3" s="105">
        <v>87079</v>
      </c>
      <c r="O3" s="105">
        <v>87079</v>
      </c>
      <c r="P3" s="105">
        <v>87079</v>
      </c>
      <c r="Q3" s="105">
        <v>87079</v>
      </c>
      <c r="R3" s="105">
        <v>87079</v>
      </c>
      <c r="S3" s="105">
        <v>87079</v>
      </c>
      <c r="T3" s="105">
        <v>87079</v>
      </c>
      <c r="U3" s="105">
        <v>87079</v>
      </c>
      <c r="V3" s="105">
        <v>87079</v>
      </c>
      <c r="W3" s="105">
        <v>87079</v>
      </c>
      <c r="X3" s="105">
        <v>87079</v>
      </c>
      <c r="Y3" s="105">
        <v>87079</v>
      </c>
      <c r="Z3" s="105">
        <v>87079</v>
      </c>
    </row>
    <row r="4" spans="1:26" ht="12.75">
      <c r="A4" s="1">
        <v>350000</v>
      </c>
      <c r="B4" s="1">
        <v>330000</v>
      </c>
      <c r="C4" s="1">
        <v>330000</v>
      </c>
      <c r="D4" s="1">
        <v>350000</v>
      </c>
      <c r="E4" s="1">
        <v>345000</v>
      </c>
      <c r="F4" s="105">
        <v>345000</v>
      </c>
      <c r="G4" s="105">
        <v>345000</v>
      </c>
      <c r="H4" s="105">
        <v>330000</v>
      </c>
      <c r="I4" s="30" t="s">
        <v>11</v>
      </c>
      <c r="J4" s="109" t="s">
        <v>12</v>
      </c>
      <c r="K4" s="105">
        <v>330000</v>
      </c>
      <c r="L4" s="105">
        <v>330000</v>
      </c>
      <c r="M4" s="105">
        <v>287469</v>
      </c>
      <c r="N4" s="105">
        <v>287469</v>
      </c>
      <c r="O4" s="105">
        <v>287469</v>
      </c>
      <c r="P4" s="105">
        <v>287469</v>
      </c>
      <c r="Q4" s="105">
        <v>287469</v>
      </c>
      <c r="R4" s="105">
        <v>287469</v>
      </c>
      <c r="S4" s="105">
        <v>287469</v>
      </c>
      <c r="T4" s="105">
        <v>287469</v>
      </c>
      <c r="U4" s="105">
        <v>287469</v>
      </c>
      <c r="V4" s="105">
        <v>287469</v>
      </c>
      <c r="W4" s="105">
        <v>287469</v>
      </c>
      <c r="X4" s="105">
        <v>287469</v>
      </c>
      <c r="Y4" s="105">
        <v>287469</v>
      </c>
      <c r="Z4" s="105">
        <v>287469</v>
      </c>
    </row>
    <row r="5" spans="1:26" ht="12.75">
      <c r="A5" s="1">
        <v>51500</v>
      </c>
      <c r="B5" s="1">
        <v>51200</v>
      </c>
      <c r="C5" s="1">
        <v>51000</v>
      </c>
      <c r="D5" s="1">
        <v>51000</v>
      </c>
      <c r="E5" s="1">
        <v>50000</v>
      </c>
      <c r="F5" s="105">
        <v>50000</v>
      </c>
      <c r="G5" s="105">
        <v>50000</v>
      </c>
      <c r="H5" s="105">
        <v>50000</v>
      </c>
      <c r="I5" s="30" t="s">
        <v>19</v>
      </c>
      <c r="J5" s="30" t="s">
        <v>20</v>
      </c>
      <c r="K5" s="105">
        <v>50000</v>
      </c>
      <c r="L5" s="105">
        <v>50000</v>
      </c>
      <c r="M5" s="105">
        <v>50000</v>
      </c>
      <c r="N5" s="105">
        <v>50000</v>
      </c>
      <c r="O5" s="105">
        <v>50000</v>
      </c>
      <c r="P5" s="105">
        <v>50000</v>
      </c>
      <c r="Q5" s="105">
        <v>50000</v>
      </c>
      <c r="R5" s="105">
        <v>50000</v>
      </c>
      <c r="S5" s="105">
        <v>50000</v>
      </c>
      <c r="T5" s="105">
        <v>50000</v>
      </c>
      <c r="U5" s="105">
        <v>50000</v>
      </c>
      <c r="V5" s="105">
        <v>50000</v>
      </c>
      <c r="W5" s="105">
        <v>50000</v>
      </c>
      <c r="X5" s="105">
        <v>50000</v>
      </c>
      <c r="Y5" s="105">
        <v>50000</v>
      </c>
      <c r="Z5" s="105">
        <v>50000</v>
      </c>
    </row>
    <row r="6" spans="1:26" ht="12.75">
      <c r="A6" s="1">
        <v>65000</v>
      </c>
      <c r="B6" s="1">
        <v>65000</v>
      </c>
      <c r="C6" s="1">
        <v>64000</v>
      </c>
      <c r="D6" s="1">
        <v>64000</v>
      </c>
      <c r="E6" s="1">
        <v>68000</v>
      </c>
      <c r="F6" s="1">
        <v>68000</v>
      </c>
      <c r="G6" s="1">
        <v>67705</v>
      </c>
      <c r="H6" s="1">
        <v>67705</v>
      </c>
      <c r="I6" s="30" t="s">
        <v>19</v>
      </c>
      <c r="J6" s="30" t="s">
        <v>21</v>
      </c>
      <c r="K6" s="1">
        <v>67705</v>
      </c>
      <c r="L6" s="1">
        <v>61175</v>
      </c>
      <c r="M6" s="1">
        <v>68353</v>
      </c>
      <c r="N6" s="1">
        <v>68353</v>
      </c>
      <c r="O6" s="1">
        <v>68353</v>
      </c>
      <c r="P6" s="1">
        <v>68353</v>
      </c>
      <c r="Q6" s="1">
        <v>68353</v>
      </c>
      <c r="R6" s="1">
        <v>68353</v>
      </c>
      <c r="S6" s="1">
        <v>68353</v>
      </c>
      <c r="T6" s="1">
        <v>68353</v>
      </c>
      <c r="U6" s="1">
        <v>68353</v>
      </c>
      <c r="V6" s="1">
        <v>68353</v>
      </c>
      <c r="W6" s="1">
        <v>68353</v>
      </c>
      <c r="X6" s="1">
        <v>68353</v>
      </c>
      <c r="Y6" s="1">
        <v>68353</v>
      </c>
      <c r="Z6" s="1">
        <v>68353</v>
      </c>
    </row>
    <row r="7" spans="1:26" ht="12.75">
      <c r="A7" s="1">
        <v>44400</v>
      </c>
      <c r="B7" s="1">
        <v>45000</v>
      </c>
      <c r="C7" s="1">
        <v>44000</v>
      </c>
      <c r="D7" s="1">
        <v>43000</v>
      </c>
      <c r="E7" s="1">
        <v>47363</v>
      </c>
      <c r="F7" s="105">
        <v>0</v>
      </c>
      <c r="G7" s="105">
        <v>0</v>
      </c>
      <c r="H7" s="105">
        <v>0</v>
      </c>
      <c r="I7" s="30" t="s">
        <v>30</v>
      </c>
      <c r="J7" s="30" t="s">
        <v>31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</row>
    <row r="8" spans="1:26" ht="12.75">
      <c r="A8" s="1"/>
      <c r="B8" s="1"/>
      <c r="C8" s="1"/>
      <c r="D8" s="1"/>
      <c r="E8" s="1">
        <v>0</v>
      </c>
      <c r="F8" s="105">
        <v>160000</v>
      </c>
      <c r="G8" s="105">
        <v>160000</v>
      </c>
      <c r="H8" s="105">
        <v>170000</v>
      </c>
      <c r="I8" s="30" t="s">
        <v>30</v>
      </c>
      <c r="J8" s="109" t="s">
        <v>147</v>
      </c>
      <c r="K8" s="105">
        <v>170000</v>
      </c>
      <c r="L8" s="105">
        <v>170000</v>
      </c>
      <c r="M8" s="105">
        <v>170000</v>
      </c>
      <c r="N8" s="105">
        <v>170000</v>
      </c>
      <c r="O8" s="105">
        <v>170000</v>
      </c>
      <c r="P8" s="105">
        <v>170000</v>
      </c>
      <c r="Q8" s="105">
        <v>170000</v>
      </c>
      <c r="R8" s="105">
        <v>170000</v>
      </c>
      <c r="S8" s="105">
        <v>170000</v>
      </c>
      <c r="T8" s="105">
        <v>170000</v>
      </c>
      <c r="U8" s="105">
        <v>170000</v>
      </c>
      <c r="V8" s="105">
        <v>170000</v>
      </c>
      <c r="W8" s="105">
        <v>170000</v>
      </c>
      <c r="X8" s="105">
        <v>170000</v>
      </c>
      <c r="Y8" s="105">
        <v>170000</v>
      </c>
      <c r="Z8" s="105">
        <v>170000</v>
      </c>
    </row>
    <row r="9" spans="1:26" ht="12.75">
      <c r="A9" s="1">
        <v>35000</v>
      </c>
      <c r="B9" s="1">
        <v>35000</v>
      </c>
      <c r="C9" s="1">
        <v>35000</v>
      </c>
      <c r="D9" s="1">
        <v>35000</v>
      </c>
      <c r="E9" s="1">
        <v>40153</v>
      </c>
      <c r="F9" s="1">
        <v>40153</v>
      </c>
      <c r="G9" s="1">
        <v>39708</v>
      </c>
      <c r="H9" s="1">
        <v>39708</v>
      </c>
      <c r="I9" s="30" t="s">
        <v>32</v>
      </c>
      <c r="J9" s="109" t="s">
        <v>33</v>
      </c>
      <c r="K9" s="1">
        <v>38945</v>
      </c>
      <c r="L9" s="1">
        <v>40084</v>
      </c>
      <c r="M9" s="1">
        <v>40084</v>
      </c>
      <c r="N9" s="1">
        <v>40084</v>
      </c>
      <c r="O9" s="1">
        <v>40084</v>
      </c>
      <c r="P9" s="1">
        <v>40084</v>
      </c>
      <c r="Q9" s="1">
        <v>40084</v>
      </c>
      <c r="R9" s="1">
        <v>40084</v>
      </c>
      <c r="S9" s="1">
        <v>40084</v>
      </c>
      <c r="T9" s="1">
        <v>40084</v>
      </c>
      <c r="U9" s="1">
        <v>40084</v>
      </c>
      <c r="V9" s="1">
        <v>40084</v>
      </c>
      <c r="W9" s="1">
        <v>40084</v>
      </c>
      <c r="X9" s="1">
        <v>40084</v>
      </c>
      <c r="Y9" s="1">
        <v>40084</v>
      </c>
      <c r="Z9" s="1">
        <v>40084</v>
      </c>
    </row>
    <row r="10" spans="1:26" ht="12.75">
      <c r="A10" s="1">
        <v>52600</v>
      </c>
      <c r="B10" s="1">
        <v>51500</v>
      </c>
      <c r="C10" s="1">
        <v>55000</v>
      </c>
      <c r="D10" s="1">
        <v>55000</v>
      </c>
      <c r="E10" s="1">
        <v>58594</v>
      </c>
      <c r="F10" s="105">
        <v>58303.88692579506</v>
      </c>
      <c r="G10" s="105">
        <v>60000</v>
      </c>
      <c r="H10" s="105">
        <v>60000</v>
      </c>
      <c r="I10" s="30" t="s">
        <v>32</v>
      </c>
      <c r="J10" s="109" t="s">
        <v>34</v>
      </c>
      <c r="K10" s="105">
        <v>60000</v>
      </c>
      <c r="L10" s="105">
        <v>60000</v>
      </c>
      <c r="M10" s="105">
        <v>60000</v>
      </c>
      <c r="N10" s="105">
        <v>60000</v>
      </c>
      <c r="O10" s="105">
        <v>60000</v>
      </c>
      <c r="P10" s="105">
        <v>60000</v>
      </c>
      <c r="Q10" s="105">
        <v>60000</v>
      </c>
      <c r="R10" s="105">
        <v>60000</v>
      </c>
      <c r="S10" s="105">
        <v>60000</v>
      </c>
      <c r="T10" s="105">
        <v>60000</v>
      </c>
      <c r="U10" s="105">
        <v>60000</v>
      </c>
      <c r="V10" s="105">
        <v>60000</v>
      </c>
      <c r="W10" s="105">
        <v>60000</v>
      </c>
      <c r="X10" s="105">
        <v>60000</v>
      </c>
      <c r="Y10" s="105">
        <v>60000</v>
      </c>
      <c r="Z10" s="105">
        <v>60000</v>
      </c>
    </row>
    <row r="11" spans="1:26" ht="12.75">
      <c r="A11" s="1">
        <v>6900</v>
      </c>
      <c r="B11" s="1">
        <v>3500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0" t="s">
        <v>32</v>
      </c>
      <c r="J11" s="30" t="s">
        <v>35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</row>
    <row r="12" spans="1:26" ht="12.75">
      <c r="A12" s="1">
        <v>116000</v>
      </c>
      <c r="B12" s="1">
        <v>116000</v>
      </c>
      <c r="C12" s="1">
        <v>140000</v>
      </c>
      <c r="D12" s="1">
        <v>160000</v>
      </c>
      <c r="E12" s="1">
        <v>160000</v>
      </c>
      <c r="F12" s="105">
        <v>160000</v>
      </c>
      <c r="G12" s="105">
        <v>170227</v>
      </c>
      <c r="H12" s="105">
        <v>163805</v>
      </c>
      <c r="I12" s="30" t="s">
        <v>32</v>
      </c>
      <c r="J12" s="109" t="s">
        <v>36</v>
      </c>
      <c r="K12" s="105">
        <v>138422</v>
      </c>
      <c r="L12" s="105">
        <v>163947</v>
      </c>
      <c r="M12" s="105">
        <v>167944</v>
      </c>
      <c r="N12" s="105">
        <v>168106</v>
      </c>
      <c r="O12" s="105">
        <v>167944</v>
      </c>
      <c r="P12" s="105">
        <v>168106</v>
      </c>
      <c r="Q12" s="105">
        <v>167944</v>
      </c>
      <c r="R12" s="105">
        <v>168106</v>
      </c>
      <c r="S12" s="105">
        <v>167944</v>
      </c>
      <c r="T12" s="105">
        <v>168106</v>
      </c>
      <c r="U12" s="105">
        <v>167944</v>
      </c>
      <c r="V12" s="105">
        <v>168106</v>
      </c>
      <c r="W12" s="105">
        <v>167944</v>
      </c>
      <c r="X12" s="105">
        <v>168106</v>
      </c>
      <c r="Y12" s="105">
        <v>167944</v>
      </c>
      <c r="Z12" s="105">
        <v>168106</v>
      </c>
    </row>
    <row r="13" spans="1:26" ht="12.75">
      <c r="A13" s="38">
        <f aca="true" t="shared" si="0" ref="A13:V13">SUM(A3:A12)</f>
        <v>765400</v>
      </c>
      <c r="B13" s="38">
        <f t="shared" si="0"/>
        <v>785200</v>
      </c>
      <c r="C13" s="38">
        <f t="shared" si="0"/>
        <v>807000</v>
      </c>
      <c r="D13" s="38">
        <f t="shared" si="0"/>
        <v>846000</v>
      </c>
      <c r="E13" s="38">
        <f t="shared" si="0"/>
        <v>855209</v>
      </c>
      <c r="F13" s="38">
        <f t="shared" si="0"/>
        <v>967555.5416343152</v>
      </c>
      <c r="G13" s="38">
        <f t="shared" si="0"/>
        <v>978852</v>
      </c>
      <c r="H13" s="38">
        <f t="shared" si="0"/>
        <v>967430</v>
      </c>
      <c r="I13" s="37" t="s">
        <v>78</v>
      </c>
      <c r="J13" s="37"/>
      <c r="K13" s="38">
        <f t="shared" si="0"/>
        <v>940959</v>
      </c>
      <c r="L13" s="38">
        <f t="shared" si="0"/>
        <v>961895</v>
      </c>
      <c r="M13" s="38">
        <f t="shared" si="0"/>
        <v>930929</v>
      </c>
      <c r="N13" s="38">
        <f t="shared" si="0"/>
        <v>931091</v>
      </c>
      <c r="O13" s="38">
        <f t="shared" si="0"/>
        <v>930929</v>
      </c>
      <c r="P13" s="38">
        <f t="shared" si="0"/>
        <v>931091</v>
      </c>
      <c r="Q13" s="38">
        <f t="shared" si="0"/>
        <v>930929</v>
      </c>
      <c r="R13" s="38">
        <f t="shared" si="0"/>
        <v>931091</v>
      </c>
      <c r="S13" s="38">
        <f t="shared" si="0"/>
        <v>930929</v>
      </c>
      <c r="T13" s="38">
        <f t="shared" si="0"/>
        <v>931091</v>
      </c>
      <c r="U13" s="38">
        <f t="shared" si="0"/>
        <v>930929</v>
      </c>
      <c r="V13" s="38">
        <f t="shared" si="0"/>
        <v>931091</v>
      </c>
      <c r="W13" s="38">
        <f>SUM(W3:W12)</f>
        <v>930929</v>
      </c>
      <c r="X13" s="38">
        <f>SUM(X3:X12)</f>
        <v>931091</v>
      </c>
      <c r="Y13" s="38">
        <f>SUM(Y3:Y12)</f>
        <v>930929</v>
      </c>
      <c r="Z13" s="38">
        <f>SUM(Z3:Z12)</f>
        <v>931091</v>
      </c>
    </row>
    <row r="14" spans="1:26" ht="12.75">
      <c r="A14" s="1">
        <v>120000</v>
      </c>
      <c r="B14" s="1">
        <v>120000</v>
      </c>
      <c r="C14" s="1">
        <v>115000</v>
      </c>
      <c r="D14" s="1">
        <v>115000</v>
      </c>
      <c r="E14" s="1">
        <v>112382</v>
      </c>
      <c r="F14" s="105">
        <v>112382.21169606195</v>
      </c>
      <c r="G14" s="105">
        <v>112892</v>
      </c>
      <c r="H14" s="105">
        <v>112892</v>
      </c>
      <c r="I14" s="30" t="s">
        <v>2</v>
      </c>
      <c r="J14" s="109" t="s">
        <v>3</v>
      </c>
      <c r="K14" s="105">
        <v>111429</v>
      </c>
      <c r="L14" s="105">
        <v>111822</v>
      </c>
      <c r="M14" s="105">
        <v>111431</v>
      </c>
      <c r="N14" s="105">
        <v>111431</v>
      </c>
      <c r="O14" s="105">
        <v>111431</v>
      </c>
      <c r="P14" s="105">
        <v>111431</v>
      </c>
      <c r="Q14" s="105">
        <v>111431</v>
      </c>
      <c r="R14" s="105">
        <v>111431</v>
      </c>
      <c r="S14" s="105">
        <v>111431</v>
      </c>
      <c r="T14" s="105">
        <v>111431</v>
      </c>
      <c r="U14" s="105">
        <v>111431</v>
      </c>
      <c r="V14" s="105">
        <v>111431</v>
      </c>
      <c r="W14" s="105">
        <v>111431</v>
      </c>
      <c r="X14" s="105">
        <v>111431</v>
      </c>
      <c r="Y14" s="105">
        <v>111431</v>
      </c>
      <c r="Z14" s="105">
        <v>111431</v>
      </c>
    </row>
    <row r="15" spans="1:26" ht="12.75">
      <c r="A15" s="1">
        <v>68000</v>
      </c>
      <c r="B15" s="1">
        <v>68000</v>
      </c>
      <c r="C15" s="1">
        <v>65000</v>
      </c>
      <c r="D15" s="1">
        <v>65000</v>
      </c>
      <c r="E15" s="1">
        <v>68803</v>
      </c>
      <c r="F15" s="105">
        <v>68803.32522763866</v>
      </c>
      <c r="G15" s="105">
        <v>64532</v>
      </c>
      <c r="H15" s="105">
        <v>64532</v>
      </c>
      <c r="I15" s="30" t="s">
        <v>2</v>
      </c>
      <c r="J15" s="109" t="s">
        <v>4</v>
      </c>
      <c r="K15" s="105">
        <v>64214</v>
      </c>
      <c r="L15" s="105">
        <v>68000</v>
      </c>
      <c r="M15" s="105">
        <v>68000</v>
      </c>
      <c r="N15" s="105">
        <v>68000</v>
      </c>
      <c r="O15" s="105">
        <v>68000</v>
      </c>
      <c r="P15" s="105">
        <v>68000</v>
      </c>
      <c r="Q15" s="105">
        <v>68000</v>
      </c>
      <c r="R15" s="105">
        <v>68000</v>
      </c>
      <c r="S15" s="105">
        <v>68000</v>
      </c>
      <c r="T15" s="105">
        <v>68000</v>
      </c>
      <c r="U15" s="105">
        <v>68000</v>
      </c>
      <c r="V15" s="105">
        <v>68000</v>
      </c>
      <c r="W15" s="105">
        <v>68000</v>
      </c>
      <c r="X15" s="105">
        <v>68000</v>
      </c>
      <c r="Y15" s="105">
        <v>68000</v>
      </c>
      <c r="Z15" s="105">
        <v>68000</v>
      </c>
    </row>
    <row r="16" spans="1:26" ht="12.75">
      <c r="A16" s="1">
        <v>111000</v>
      </c>
      <c r="B16" s="1">
        <v>111000</v>
      </c>
      <c r="C16" s="1">
        <v>118000</v>
      </c>
      <c r="D16" s="1">
        <v>118000</v>
      </c>
      <c r="E16" s="1">
        <v>115711</v>
      </c>
      <c r="F16" s="105">
        <v>115710.72319201996</v>
      </c>
      <c r="G16" s="105">
        <v>116374</v>
      </c>
      <c r="H16" s="105">
        <v>116374</v>
      </c>
      <c r="I16" s="30" t="s">
        <v>2</v>
      </c>
      <c r="J16" s="109" t="s">
        <v>5</v>
      </c>
      <c r="K16" s="105">
        <v>116609</v>
      </c>
      <c r="L16" s="105">
        <v>116590</v>
      </c>
      <c r="M16" s="105">
        <v>117797</v>
      </c>
      <c r="N16" s="105">
        <v>117797</v>
      </c>
      <c r="O16" s="105">
        <v>117797</v>
      </c>
      <c r="P16" s="105">
        <v>117797</v>
      </c>
      <c r="Q16" s="105">
        <v>117797</v>
      </c>
      <c r="R16" s="105">
        <v>117797</v>
      </c>
      <c r="S16" s="105">
        <v>117797</v>
      </c>
      <c r="T16" s="105">
        <v>117797</v>
      </c>
      <c r="U16" s="105">
        <v>117797</v>
      </c>
      <c r="V16" s="105">
        <v>117797</v>
      </c>
      <c r="W16" s="105">
        <v>117797</v>
      </c>
      <c r="X16" s="105">
        <v>117797</v>
      </c>
      <c r="Y16" s="105">
        <v>117797</v>
      </c>
      <c r="Z16" s="105">
        <v>117797</v>
      </c>
    </row>
    <row r="17" spans="1:26" ht="12.75">
      <c r="A17" s="1">
        <v>115000</v>
      </c>
      <c r="B17" s="1">
        <v>115000</v>
      </c>
      <c r="C17" s="1">
        <v>109000</v>
      </c>
      <c r="D17" s="1">
        <v>109000</v>
      </c>
      <c r="E17" s="1">
        <v>111092</v>
      </c>
      <c r="F17" s="105">
        <v>111092.41870680844</v>
      </c>
      <c r="G17" s="105">
        <v>114452</v>
      </c>
      <c r="H17" s="105">
        <v>114452</v>
      </c>
      <c r="I17" s="30" t="s">
        <v>6</v>
      </c>
      <c r="J17" s="109" t="s">
        <v>7</v>
      </c>
      <c r="K17" s="105">
        <v>114683</v>
      </c>
      <c r="L17" s="105">
        <v>115221</v>
      </c>
      <c r="M17" s="105">
        <v>115452</v>
      </c>
      <c r="N17" s="105">
        <v>115452</v>
      </c>
      <c r="O17" s="105">
        <v>115452</v>
      </c>
      <c r="P17" s="105">
        <v>115452</v>
      </c>
      <c r="Q17" s="105">
        <v>115452</v>
      </c>
      <c r="R17" s="105">
        <v>115452</v>
      </c>
      <c r="S17" s="105">
        <v>115452</v>
      </c>
      <c r="T17" s="105">
        <v>115452</v>
      </c>
      <c r="U17" s="105">
        <v>115452</v>
      </c>
      <c r="V17" s="105">
        <v>115452</v>
      </c>
      <c r="W17" s="105">
        <v>115452</v>
      </c>
      <c r="X17" s="105">
        <v>115452</v>
      </c>
      <c r="Y17" s="105">
        <v>115452</v>
      </c>
      <c r="Z17" s="105">
        <v>115452</v>
      </c>
    </row>
    <row r="18" spans="1:26" ht="12.75">
      <c r="A18" s="1">
        <v>39500</v>
      </c>
      <c r="B18" s="1">
        <v>40000</v>
      </c>
      <c r="C18" s="1">
        <v>40000</v>
      </c>
      <c r="D18" s="1">
        <v>40000</v>
      </c>
      <c r="E18" s="1">
        <v>41025</v>
      </c>
      <c r="F18" s="1">
        <v>41025</v>
      </c>
      <c r="G18" s="1">
        <v>44686</v>
      </c>
      <c r="H18" s="1">
        <v>44686</v>
      </c>
      <c r="I18" s="30" t="s">
        <v>6</v>
      </c>
      <c r="J18" s="109" t="s">
        <v>8</v>
      </c>
      <c r="K18" s="1">
        <v>47826</v>
      </c>
      <c r="L18" s="1">
        <v>47770</v>
      </c>
      <c r="M18" s="1">
        <v>47909</v>
      </c>
      <c r="N18" s="1">
        <v>47909</v>
      </c>
      <c r="O18" s="1">
        <v>47909</v>
      </c>
      <c r="P18" s="1">
        <v>47909</v>
      </c>
      <c r="Q18" s="1">
        <v>47909</v>
      </c>
      <c r="R18" s="1">
        <v>47909</v>
      </c>
      <c r="S18" s="1">
        <v>47909</v>
      </c>
      <c r="T18" s="1">
        <v>47909</v>
      </c>
      <c r="U18" s="1">
        <v>47909</v>
      </c>
      <c r="V18" s="1">
        <v>47909</v>
      </c>
      <c r="W18" s="1">
        <v>47909</v>
      </c>
      <c r="X18" s="1">
        <v>47909</v>
      </c>
      <c r="Y18" s="1">
        <v>47909</v>
      </c>
      <c r="Z18" s="1">
        <v>47909</v>
      </c>
    </row>
    <row r="19" spans="1:26" ht="12.75">
      <c r="A19" s="1"/>
      <c r="B19" s="1"/>
      <c r="C19" s="1">
        <v>0</v>
      </c>
      <c r="D19" s="1">
        <v>100000</v>
      </c>
      <c r="E19" s="1">
        <v>108538</v>
      </c>
      <c r="F19" s="1">
        <v>108538</v>
      </c>
      <c r="G19" s="1">
        <v>118447</v>
      </c>
      <c r="H19" s="1">
        <v>118447</v>
      </c>
      <c r="I19" s="30" t="s">
        <v>6</v>
      </c>
      <c r="J19" s="109" t="s">
        <v>142</v>
      </c>
      <c r="K19" s="1">
        <v>124372</v>
      </c>
      <c r="L19" s="1">
        <v>126694</v>
      </c>
      <c r="M19" s="1">
        <v>127447</v>
      </c>
      <c r="N19" s="1">
        <v>127447</v>
      </c>
      <c r="O19" s="1">
        <v>127447</v>
      </c>
      <c r="P19" s="1">
        <v>127447</v>
      </c>
      <c r="Q19" s="1">
        <v>127447</v>
      </c>
      <c r="R19" s="1">
        <v>127447</v>
      </c>
      <c r="S19" s="1">
        <v>127447</v>
      </c>
      <c r="T19" s="1">
        <v>127447</v>
      </c>
      <c r="U19" s="1">
        <v>127447</v>
      </c>
      <c r="V19" s="1">
        <v>127447</v>
      </c>
      <c r="W19" s="1">
        <v>127447</v>
      </c>
      <c r="X19" s="1">
        <v>127447</v>
      </c>
      <c r="Y19" s="1">
        <v>127447</v>
      </c>
      <c r="Z19" s="1">
        <v>127447</v>
      </c>
    </row>
    <row r="20" spans="1:26" ht="12.75">
      <c r="A20" s="1">
        <v>200000</v>
      </c>
      <c r="B20" s="1">
        <v>190000</v>
      </c>
      <c r="C20" s="1">
        <v>190000</v>
      </c>
      <c r="D20" s="1">
        <v>190000</v>
      </c>
      <c r="E20" s="1">
        <v>190000</v>
      </c>
      <c r="F20" s="1">
        <v>190000</v>
      </c>
      <c r="G20" s="1">
        <v>205000</v>
      </c>
      <c r="H20" s="1">
        <v>205000</v>
      </c>
      <c r="I20" s="30" t="s">
        <v>9</v>
      </c>
      <c r="J20" s="109" t="s">
        <v>10</v>
      </c>
      <c r="K20" s="1">
        <v>205000</v>
      </c>
      <c r="L20" s="1">
        <v>205000</v>
      </c>
      <c r="M20" s="1">
        <v>205000</v>
      </c>
      <c r="N20" s="1">
        <v>205000</v>
      </c>
      <c r="O20" s="1">
        <v>205000</v>
      </c>
      <c r="P20" s="1">
        <v>205000</v>
      </c>
      <c r="Q20" s="1">
        <v>205000</v>
      </c>
      <c r="R20" s="1">
        <v>205000</v>
      </c>
      <c r="S20" s="1">
        <v>205000</v>
      </c>
      <c r="T20" s="1">
        <v>205000</v>
      </c>
      <c r="U20" s="1">
        <v>205000</v>
      </c>
      <c r="V20" s="1">
        <v>205000</v>
      </c>
      <c r="W20" s="1">
        <v>205000</v>
      </c>
      <c r="X20" s="1">
        <v>205000</v>
      </c>
      <c r="Y20" s="1">
        <v>205000</v>
      </c>
      <c r="Z20" s="1">
        <v>205000</v>
      </c>
    </row>
    <row r="21" spans="1:26" ht="12.75">
      <c r="A21" s="1">
        <v>87000</v>
      </c>
      <c r="B21" s="1">
        <v>87000</v>
      </c>
      <c r="C21" s="1">
        <v>84000</v>
      </c>
      <c r="D21" s="1">
        <v>84000</v>
      </c>
      <c r="E21" s="1">
        <v>80637</v>
      </c>
      <c r="F21" s="1">
        <v>80637</v>
      </c>
      <c r="G21" s="1">
        <v>88779</v>
      </c>
      <c r="H21" s="1">
        <v>88779</v>
      </c>
      <c r="I21" s="30" t="s">
        <v>17</v>
      </c>
      <c r="J21" s="109" t="s">
        <v>18</v>
      </c>
      <c r="K21" s="1">
        <v>85073</v>
      </c>
      <c r="L21" s="1">
        <v>85370</v>
      </c>
      <c r="M21" s="1">
        <v>85595</v>
      </c>
      <c r="N21" s="1">
        <v>85595</v>
      </c>
      <c r="O21" s="1">
        <v>85595</v>
      </c>
      <c r="P21" s="1">
        <v>85595</v>
      </c>
      <c r="Q21" s="1">
        <v>42797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</row>
    <row r="22" spans="1:26" ht="12.75">
      <c r="A22" s="1"/>
      <c r="B22" s="1"/>
      <c r="C22" s="1"/>
      <c r="D22" s="1"/>
      <c r="E22" s="1"/>
      <c r="F22" s="1"/>
      <c r="G22" s="1"/>
      <c r="H22" s="1"/>
      <c r="I22" s="30" t="s">
        <v>17</v>
      </c>
      <c r="J22" s="109" t="s">
        <v>151</v>
      </c>
      <c r="K22" s="1"/>
      <c r="L22" s="1"/>
      <c r="M22" s="1"/>
      <c r="N22" s="1"/>
      <c r="O22" s="1"/>
      <c r="P22" s="1"/>
      <c r="Q22" s="1">
        <v>100000</v>
      </c>
      <c r="R22" s="1">
        <v>200000</v>
      </c>
      <c r="S22" s="1">
        <v>200000</v>
      </c>
      <c r="T22" s="1">
        <v>200000</v>
      </c>
      <c r="U22" s="1">
        <v>200000</v>
      </c>
      <c r="V22" s="1">
        <v>200000</v>
      </c>
      <c r="W22" s="1">
        <v>200000</v>
      </c>
      <c r="X22" s="1">
        <v>200000</v>
      </c>
      <c r="Y22" s="1">
        <v>200000</v>
      </c>
      <c r="Z22" s="1">
        <v>200000</v>
      </c>
    </row>
    <row r="23" spans="1:26" ht="12.75">
      <c r="A23" s="1">
        <v>192000</v>
      </c>
      <c r="B23" s="1">
        <v>210000</v>
      </c>
      <c r="C23" s="1">
        <v>204000</v>
      </c>
      <c r="D23" s="1">
        <v>206000</v>
      </c>
      <c r="E23" s="1">
        <v>207888</v>
      </c>
      <c r="F23" s="1">
        <v>207888</v>
      </c>
      <c r="G23" s="1">
        <v>216072</v>
      </c>
      <c r="H23" s="1">
        <v>215482</v>
      </c>
      <c r="I23" s="30" t="s">
        <v>25</v>
      </c>
      <c r="J23" s="109" t="s">
        <v>26</v>
      </c>
      <c r="K23" s="1">
        <v>217131</v>
      </c>
      <c r="L23" s="1">
        <v>220801</v>
      </c>
      <c r="M23" s="1">
        <v>222107</v>
      </c>
      <c r="N23" s="1">
        <v>222107</v>
      </c>
      <c r="O23" s="1">
        <v>222107</v>
      </c>
      <c r="P23" s="1">
        <v>222107</v>
      </c>
      <c r="Q23" s="1">
        <v>222107</v>
      </c>
      <c r="R23" s="1">
        <v>222107</v>
      </c>
      <c r="S23" s="1">
        <v>222107</v>
      </c>
      <c r="T23" s="1">
        <v>222107</v>
      </c>
      <c r="U23" s="1">
        <v>222107</v>
      </c>
      <c r="V23" s="1">
        <v>222107</v>
      </c>
      <c r="W23" s="1">
        <v>222107</v>
      </c>
      <c r="X23" s="1">
        <v>222107</v>
      </c>
      <c r="Y23" s="1">
        <v>222107</v>
      </c>
      <c r="Z23" s="1">
        <v>222107</v>
      </c>
    </row>
    <row r="24" spans="1:26" ht="12.75">
      <c r="A24" s="38">
        <f aca="true" t="shared" si="1" ref="A24:V24">SUM(A14:A23)</f>
        <v>932500</v>
      </c>
      <c r="B24" s="38">
        <f t="shared" si="1"/>
        <v>941000</v>
      </c>
      <c r="C24" s="38">
        <f t="shared" si="1"/>
        <v>925000</v>
      </c>
      <c r="D24" s="38">
        <f t="shared" si="1"/>
        <v>1027000</v>
      </c>
      <c r="E24" s="38">
        <f t="shared" si="1"/>
        <v>1036076</v>
      </c>
      <c r="F24" s="38">
        <f t="shared" si="1"/>
        <v>1036076.678822529</v>
      </c>
      <c r="G24" s="38">
        <f t="shared" si="1"/>
        <v>1081234</v>
      </c>
      <c r="H24" s="38">
        <f t="shared" si="1"/>
        <v>1080644</v>
      </c>
      <c r="I24" s="37" t="s">
        <v>79</v>
      </c>
      <c r="J24" s="37"/>
      <c r="K24" s="38">
        <f t="shared" si="1"/>
        <v>1086337</v>
      </c>
      <c r="L24" s="38">
        <f t="shared" si="1"/>
        <v>1097268</v>
      </c>
      <c r="M24" s="38">
        <f t="shared" si="1"/>
        <v>1100738</v>
      </c>
      <c r="N24" s="38">
        <f t="shared" si="1"/>
        <v>1100738</v>
      </c>
      <c r="O24" s="38">
        <f t="shared" si="1"/>
        <v>1100738</v>
      </c>
      <c r="P24" s="38">
        <f t="shared" si="1"/>
        <v>1100738</v>
      </c>
      <c r="Q24" s="38">
        <f t="shared" si="1"/>
        <v>1157940</v>
      </c>
      <c r="R24" s="38">
        <f t="shared" si="1"/>
        <v>1215143</v>
      </c>
      <c r="S24" s="38">
        <f t="shared" si="1"/>
        <v>1215143</v>
      </c>
      <c r="T24" s="38">
        <f t="shared" si="1"/>
        <v>1215143</v>
      </c>
      <c r="U24" s="38">
        <f t="shared" si="1"/>
        <v>1215143</v>
      </c>
      <c r="V24" s="38">
        <f t="shared" si="1"/>
        <v>1215143</v>
      </c>
      <c r="W24" s="38">
        <f>SUM(W14:W23)</f>
        <v>1215143</v>
      </c>
      <c r="X24" s="38">
        <f>SUM(X14:X23)</f>
        <v>1215143</v>
      </c>
      <c r="Y24" s="38">
        <f>SUM(Y14:Y23)</f>
        <v>1215143</v>
      </c>
      <c r="Z24" s="38">
        <f>SUM(Z14:Z23)</f>
        <v>1215143</v>
      </c>
    </row>
    <row r="25" spans="1:26" ht="12.75">
      <c r="A25" s="1">
        <v>110000</v>
      </c>
      <c r="B25" s="1">
        <v>110000</v>
      </c>
      <c r="C25" s="1">
        <v>105000</v>
      </c>
      <c r="D25" s="1">
        <v>105000</v>
      </c>
      <c r="E25" s="1">
        <v>112000</v>
      </c>
      <c r="F25" s="1">
        <v>112000</v>
      </c>
      <c r="G25" s="1">
        <v>126795</v>
      </c>
      <c r="H25" s="1">
        <v>126795</v>
      </c>
      <c r="I25" s="30" t="s">
        <v>13</v>
      </c>
      <c r="J25" s="109" t="s">
        <v>14</v>
      </c>
      <c r="K25" s="1">
        <v>126687</v>
      </c>
      <c r="L25" s="1">
        <v>125748</v>
      </c>
      <c r="M25" s="1">
        <v>125890</v>
      </c>
      <c r="N25" s="1">
        <v>125890</v>
      </c>
      <c r="O25" s="1">
        <v>125890</v>
      </c>
      <c r="P25" s="1">
        <v>125890</v>
      </c>
      <c r="Q25" s="1">
        <v>125890</v>
      </c>
      <c r="R25" s="1">
        <v>125890</v>
      </c>
      <c r="S25" s="1">
        <v>125890</v>
      </c>
      <c r="T25" s="1">
        <v>125890</v>
      </c>
      <c r="U25" s="1">
        <v>125890</v>
      </c>
      <c r="V25" s="1">
        <v>125890</v>
      </c>
      <c r="W25" s="1">
        <v>125890</v>
      </c>
      <c r="X25" s="1">
        <v>125890</v>
      </c>
      <c r="Y25" s="1">
        <v>125890</v>
      </c>
      <c r="Z25" s="1">
        <v>125890</v>
      </c>
    </row>
    <row r="26" spans="1:26" ht="12.75">
      <c r="A26" s="1">
        <v>50000</v>
      </c>
      <c r="B26" s="1">
        <v>50000</v>
      </c>
      <c r="C26" s="1">
        <v>50000</v>
      </c>
      <c r="D26" s="1">
        <v>50000</v>
      </c>
      <c r="E26" s="1">
        <v>76000</v>
      </c>
      <c r="F26" s="1">
        <v>76000</v>
      </c>
      <c r="G26" s="1">
        <v>94548</v>
      </c>
      <c r="H26" s="1">
        <v>94548</v>
      </c>
      <c r="I26" s="30" t="s">
        <v>15</v>
      </c>
      <c r="J26" s="109" t="s">
        <v>16</v>
      </c>
      <c r="K26" s="1">
        <v>95000</v>
      </c>
      <c r="L26" s="1">
        <v>95000</v>
      </c>
      <c r="M26" s="1">
        <v>95000</v>
      </c>
      <c r="N26" s="1">
        <v>95000</v>
      </c>
      <c r="O26" s="1">
        <v>95000</v>
      </c>
      <c r="P26" s="1">
        <v>95000</v>
      </c>
      <c r="Q26" s="1">
        <v>95000</v>
      </c>
      <c r="R26" s="1">
        <v>95000</v>
      </c>
      <c r="S26" s="1">
        <v>95000</v>
      </c>
      <c r="T26" s="1">
        <v>95000</v>
      </c>
      <c r="U26" s="1">
        <v>95000</v>
      </c>
      <c r="V26" s="1">
        <v>95000</v>
      </c>
      <c r="W26" s="1">
        <v>95000</v>
      </c>
      <c r="X26" s="1">
        <v>95000</v>
      </c>
      <c r="Y26" s="1">
        <v>95000</v>
      </c>
      <c r="Z26" s="1">
        <v>95000</v>
      </c>
    </row>
    <row r="27" spans="1:26" ht="12.75">
      <c r="A27" s="1">
        <v>150000</v>
      </c>
      <c r="B27" s="1">
        <v>150000</v>
      </c>
      <c r="C27" s="1">
        <v>165000</v>
      </c>
      <c r="D27" s="1">
        <v>165000</v>
      </c>
      <c r="E27" s="1">
        <v>181029</v>
      </c>
      <c r="F27" s="1">
        <v>181029</v>
      </c>
      <c r="G27" s="1">
        <v>183590</v>
      </c>
      <c r="H27" s="1">
        <v>183590</v>
      </c>
      <c r="I27" s="30" t="s">
        <v>22</v>
      </c>
      <c r="J27" s="109" t="s">
        <v>23</v>
      </c>
      <c r="K27" s="1">
        <v>182713</v>
      </c>
      <c r="L27" s="1">
        <v>180541</v>
      </c>
      <c r="M27" s="1">
        <v>176470</v>
      </c>
      <c r="N27" s="1">
        <v>176470</v>
      </c>
      <c r="O27" s="1">
        <v>176470</v>
      </c>
      <c r="P27" s="1">
        <v>176470</v>
      </c>
      <c r="Q27" s="1">
        <v>176470</v>
      </c>
      <c r="R27" s="1">
        <v>176470</v>
      </c>
      <c r="S27" s="1">
        <v>176470</v>
      </c>
      <c r="T27" s="1">
        <v>176470</v>
      </c>
      <c r="U27" s="1">
        <v>176470</v>
      </c>
      <c r="V27" s="1">
        <v>176470</v>
      </c>
      <c r="W27" s="1">
        <v>176470</v>
      </c>
      <c r="X27" s="1">
        <v>176470</v>
      </c>
      <c r="Y27" s="1">
        <v>176470</v>
      </c>
      <c r="Z27" s="1">
        <v>176470</v>
      </c>
    </row>
    <row r="28" spans="1:26" ht="12.75">
      <c r="A28" s="1">
        <v>74400</v>
      </c>
      <c r="B28" s="1">
        <v>74500</v>
      </c>
      <c r="C28" s="1">
        <v>70000</v>
      </c>
      <c r="D28" s="1">
        <v>70000</v>
      </c>
      <c r="E28" s="1">
        <v>71084</v>
      </c>
      <c r="F28" s="1">
        <v>71084</v>
      </c>
      <c r="G28" s="1">
        <v>71272</v>
      </c>
      <c r="H28" s="1">
        <v>71272</v>
      </c>
      <c r="I28" s="30" t="s">
        <v>22</v>
      </c>
      <c r="J28" s="109" t="s">
        <v>24</v>
      </c>
      <c r="K28" s="1">
        <v>71375</v>
      </c>
      <c r="L28" s="1">
        <v>71196</v>
      </c>
      <c r="M28" s="1">
        <v>70663</v>
      </c>
      <c r="N28" s="1">
        <v>70663</v>
      </c>
      <c r="O28" s="1">
        <v>70663</v>
      </c>
      <c r="P28" s="1">
        <v>70663</v>
      </c>
      <c r="Q28" s="1">
        <v>70663</v>
      </c>
      <c r="R28" s="1">
        <v>70663</v>
      </c>
      <c r="S28" s="1">
        <v>70663</v>
      </c>
      <c r="T28" s="1">
        <v>70663</v>
      </c>
      <c r="U28" s="1">
        <v>70663</v>
      </c>
      <c r="V28" s="1">
        <v>70663</v>
      </c>
      <c r="W28" s="1">
        <v>70663</v>
      </c>
      <c r="X28" s="1">
        <v>70663</v>
      </c>
      <c r="Y28" s="1">
        <v>70663</v>
      </c>
      <c r="Z28" s="1">
        <v>70663</v>
      </c>
    </row>
    <row r="29" spans="1:26" ht="12.75">
      <c r="A29" s="1">
        <v>80000</v>
      </c>
      <c r="B29" s="1">
        <v>80000</v>
      </c>
      <c r="C29" s="1">
        <v>80000</v>
      </c>
      <c r="D29" s="1">
        <v>80000</v>
      </c>
      <c r="E29" s="1">
        <v>70278</v>
      </c>
      <c r="F29" s="105">
        <v>70277.77777777778</v>
      </c>
      <c r="G29" s="105">
        <v>72139</v>
      </c>
      <c r="H29" s="105">
        <v>72139</v>
      </c>
      <c r="I29" s="30" t="s">
        <v>22</v>
      </c>
      <c r="J29" s="110" t="s">
        <v>83</v>
      </c>
      <c r="K29" s="105">
        <v>96528</v>
      </c>
      <c r="L29" s="105">
        <v>95875</v>
      </c>
      <c r="M29" s="105">
        <v>95085</v>
      </c>
      <c r="N29" s="105">
        <v>95085</v>
      </c>
      <c r="O29" s="105">
        <v>95085</v>
      </c>
      <c r="P29" s="105">
        <v>95085</v>
      </c>
      <c r="Q29" s="105">
        <v>95085</v>
      </c>
      <c r="R29" s="105">
        <v>95085</v>
      </c>
      <c r="S29" s="105">
        <v>95085</v>
      </c>
      <c r="T29" s="105">
        <v>95085</v>
      </c>
      <c r="U29" s="105">
        <v>95085</v>
      </c>
      <c r="V29" s="105">
        <v>95085</v>
      </c>
      <c r="W29" s="105">
        <v>95085</v>
      </c>
      <c r="X29" s="105">
        <v>95085</v>
      </c>
      <c r="Y29" s="105">
        <v>95085</v>
      </c>
      <c r="Z29" s="105">
        <v>95085</v>
      </c>
    </row>
    <row r="30" spans="1:26" ht="12.75">
      <c r="A30" s="1">
        <v>127000</v>
      </c>
      <c r="B30" s="1">
        <v>125000</v>
      </c>
      <c r="C30" s="1">
        <v>131500</v>
      </c>
      <c r="D30" s="1">
        <v>130000</v>
      </c>
      <c r="E30" s="1">
        <v>129084</v>
      </c>
      <c r="F30" s="1">
        <v>129084</v>
      </c>
      <c r="G30" s="1">
        <v>145042</v>
      </c>
      <c r="H30" s="1">
        <v>145042</v>
      </c>
      <c r="I30" s="30" t="s">
        <v>27</v>
      </c>
      <c r="J30" s="109" t="s">
        <v>28</v>
      </c>
      <c r="K30" s="1">
        <v>145042</v>
      </c>
      <c r="L30" s="1">
        <v>145361</v>
      </c>
      <c r="M30" s="1">
        <v>144275</v>
      </c>
      <c r="N30" s="1">
        <v>144275</v>
      </c>
      <c r="O30" s="1">
        <v>144275</v>
      </c>
      <c r="P30" s="1">
        <v>144275</v>
      </c>
      <c r="Q30" s="1">
        <v>144275</v>
      </c>
      <c r="R30" s="1">
        <v>144275</v>
      </c>
      <c r="S30" s="1">
        <v>144275</v>
      </c>
      <c r="T30" s="1">
        <v>144275</v>
      </c>
      <c r="U30" s="1">
        <v>144275</v>
      </c>
      <c r="V30" s="1">
        <v>144275</v>
      </c>
      <c r="W30" s="1">
        <v>144275</v>
      </c>
      <c r="X30" s="1">
        <v>144275</v>
      </c>
      <c r="Y30" s="1">
        <v>144275</v>
      </c>
      <c r="Z30" s="1">
        <v>144275</v>
      </c>
    </row>
    <row r="31" spans="1:26" ht="12.75">
      <c r="A31" s="1">
        <v>313700</v>
      </c>
      <c r="B31" s="1">
        <v>324500</v>
      </c>
      <c r="C31" s="1">
        <v>324000</v>
      </c>
      <c r="D31" s="1">
        <v>320000</v>
      </c>
      <c r="E31" s="1">
        <v>332247</v>
      </c>
      <c r="F31" s="1">
        <v>332247</v>
      </c>
      <c r="G31" s="1">
        <v>344587</v>
      </c>
      <c r="H31" s="105">
        <v>344587</v>
      </c>
      <c r="I31" s="30" t="s">
        <v>37</v>
      </c>
      <c r="J31" s="109" t="s">
        <v>38</v>
      </c>
      <c r="K31" s="105">
        <v>362094</v>
      </c>
      <c r="L31" s="105">
        <v>383235</v>
      </c>
      <c r="M31" s="105">
        <v>218559</v>
      </c>
      <c r="N31" s="105">
        <v>257221</v>
      </c>
      <c r="O31" s="105">
        <v>258839</v>
      </c>
      <c r="P31" s="105">
        <v>258839</v>
      </c>
      <c r="Q31" s="105">
        <v>258839</v>
      </c>
      <c r="R31" s="105">
        <v>230000</v>
      </c>
      <c r="S31" s="105">
        <v>230000</v>
      </c>
      <c r="T31" s="105">
        <v>230000</v>
      </c>
      <c r="U31" s="105">
        <v>230000</v>
      </c>
      <c r="V31" s="105">
        <v>230000</v>
      </c>
      <c r="W31" s="105">
        <v>230000</v>
      </c>
      <c r="X31" s="105">
        <v>230000</v>
      </c>
      <c r="Y31" s="105">
        <v>230000</v>
      </c>
      <c r="Z31" s="105">
        <v>230000</v>
      </c>
    </row>
    <row r="32" spans="1:26" ht="12.75">
      <c r="A32" s="1">
        <v>160000</v>
      </c>
      <c r="B32" s="1">
        <v>160000</v>
      </c>
      <c r="C32" s="1">
        <v>160000</v>
      </c>
      <c r="D32" s="1">
        <v>160000</v>
      </c>
      <c r="E32" s="1">
        <v>175000</v>
      </c>
      <c r="F32" s="1">
        <v>175000</v>
      </c>
      <c r="G32" s="1">
        <v>201091</v>
      </c>
      <c r="H32" s="1">
        <v>201091</v>
      </c>
      <c r="I32" s="30" t="s">
        <v>37</v>
      </c>
      <c r="J32" s="109" t="s">
        <v>39</v>
      </c>
      <c r="K32" s="1">
        <v>141883</v>
      </c>
      <c r="L32" s="1">
        <v>105420</v>
      </c>
      <c r="M32" s="1">
        <v>104495</v>
      </c>
      <c r="N32" s="1">
        <v>147331</v>
      </c>
      <c r="O32" s="1">
        <v>190166</v>
      </c>
      <c r="P32" s="1">
        <v>190166</v>
      </c>
      <c r="Q32" s="1">
        <v>190166</v>
      </c>
      <c r="R32" s="1">
        <v>190166</v>
      </c>
      <c r="S32" s="1">
        <v>190166</v>
      </c>
      <c r="T32" s="1">
        <v>190166</v>
      </c>
      <c r="U32" s="1">
        <v>85671</v>
      </c>
      <c r="V32" s="1">
        <v>124088</v>
      </c>
      <c r="W32" s="1">
        <v>162506</v>
      </c>
      <c r="X32" s="1">
        <v>162506</v>
      </c>
      <c r="Y32" s="1">
        <v>162506</v>
      </c>
      <c r="Z32" s="1">
        <v>162506</v>
      </c>
    </row>
    <row r="33" spans="1:26" ht="12.75">
      <c r="A33" s="1">
        <v>60000</v>
      </c>
      <c r="B33" s="1">
        <v>60000</v>
      </c>
      <c r="C33" s="1">
        <v>60000</v>
      </c>
      <c r="D33" s="1">
        <v>60000</v>
      </c>
      <c r="E33" s="1">
        <v>61283</v>
      </c>
      <c r="F33" s="1">
        <v>61283</v>
      </c>
      <c r="G33" s="1">
        <v>63885</v>
      </c>
      <c r="H33" s="1">
        <v>63885</v>
      </c>
      <c r="I33" s="30" t="s">
        <v>37</v>
      </c>
      <c r="J33" s="109" t="s">
        <v>40</v>
      </c>
      <c r="K33" s="1">
        <v>64305</v>
      </c>
      <c r="L33" s="1">
        <v>65087</v>
      </c>
      <c r="M33" s="1">
        <v>62921</v>
      </c>
      <c r="N33" s="1">
        <v>62921</v>
      </c>
      <c r="O33" s="1">
        <v>62921</v>
      </c>
      <c r="P33" s="1">
        <v>62921</v>
      </c>
      <c r="Q33" s="1">
        <v>62921</v>
      </c>
      <c r="R33" s="1">
        <v>62921</v>
      </c>
      <c r="S33" s="1">
        <v>62921</v>
      </c>
      <c r="T33" s="1">
        <v>62921</v>
      </c>
      <c r="U33" s="1">
        <v>62921</v>
      </c>
      <c r="V33" s="105">
        <v>0</v>
      </c>
      <c r="W33" s="106">
        <v>0</v>
      </c>
      <c r="X33" s="106">
        <v>0</v>
      </c>
      <c r="Y33" s="106">
        <v>0</v>
      </c>
      <c r="Z33" s="106">
        <v>0</v>
      </c>
    </row>
    <row r="34" spans="1:26" ht="12.75">
      <c r="A34" s="1">
        <v>150000</v>
      </c>
      <c r="B34" s="1">
        <v>160000</v>
      </c>
      <c r="C34" s="1">
        <v>172000</v>
      </c>
      <c r="D34" s="1">
        <v>188000</v>
      </c>
      <c r="E34" s="1">
        <v>196222</v>
      </c>
      <c r="F34" s="1">
        <v>194287</v>
      </c>
      <c r="G34" s="1">
        <v>204625</v>
      </c>
      <c r="H34" s="1">
        <v>204625</v>
      </c>
      <c r="I34" s="30" t="s">
        <v>37</v>
      </c>
      <c r="J34" s="109" t="s">
        <v>41</v>
      </c>
      <c r="K34" s="1">
        <v>197499</v>
      </c>
      <c r="L34" s="1">
        <v>200986</v>
      </c>
      <c r="M34" s="1">
        <v>193396</v>
      </c>
      <c r="N34" s="1">
        <v>193396</v>
      </c>
      <c r="O34" s="1">
        <v>193396</v>
      </c>
      <c r="P34" s="1">
        <v>193396</v>
      </c>
      <c r="Q34" s="1">
        <v>193396</v>
      </c>
      <c r="R34" s="1">
        <v>193396</v>
      </c>
      <c r="S34" s="1">
        <v>193396</v>
      </c>
      <c r="T34" s="1">
        <v>193396</v>
      </c>
      <c r="U34" s="1">
        <v>193396</v>
      </c>
      <c r="V34" s="1">
        <v>193396</v>
      </c>
      <c r="W34" s="1">
        <v>193396</v>
      </c>
      <c r="X34" s="1">
        <v>193396</v>
      </c>
      <c r="Y34" s="1">
        <v>193396</v>
      </c>
      <c r="Z34" s="1">
        <v>193396</v>
      </c>
    </row>
    <row r="35" spans="1:26" ht="12.75">
      <c r="A35" s="1">
        <v>82000</v>
      </c>
      <c r="B35" s="1">
        <v>80000</v>
      </c>
      <c r="C35" s="1">
        <v>85000</v>
      </c>
      <c r="D35" s="1">
        <v>85000</v>
      </c>
      <c r="E35" s="1">
        <v>81220</v>
      </c>
      <c r="F35" s="105">
        <v>82672</v>
      </c>
      <c r="G35" s="105">
        <v>83541</v>
      </c>
      <c r="H35" s="105">
        <v>83541</v>
      </c>
      <c r="I35" s="30" t="s">
        <v>37</v>
      </c>
      <c r="J35" s="30" t="s">
        <v>42</v>
      </c>
      <c r="K35" s="105">
        <v>84619</v>
      </c>
      <c r="L35" s="105">
        <v>84865</v>
      </c>
      <c r="M35" s="105">
        <v>84685</v>
      </c>
      <c r="N35" s="105">
        <v>84685</v>
      </c>
      <c r="O35" s="105">
        <v>84685</v>
      </c>
      <c r="P35" s="105">
        <v>84685</v>
      </c>
      <c r="Q35" s="105">
        <v>84685</v>
      </c>
      <c r="R35" s="105">
        <v>84685</v>
      </c>
      <c r="S35" s="105">
        <v>84685</v>
      </c>
      <c r="T35" s="105">
        <v>84685</v>
      </c>
      <c r="U35" s="105">
        <v>84685</v>
      </c>
      <c r="V35" s="105">
        <v>84685</v>
      </c>
      <c r="W35" s="105">
        <v>84685</v>
      </c>
      <c r="X35" s="105">
        <v>84685</v>
      </c>
      <c r="Y35" s="106">
        <v>169370</v>
      </c>
      <c r="Z35" s="106">
        <v>169370</v>
      </c>
    </row>
    <row r="36" spans="1:26" ht="12.75">
      <c r="A36" s="38">
        <f aca="true" t="shared" si="2" ref="A36:V36">SUM(A25:A35)</f>
        <v>1357100</v>
      </c>
      <c r="B36" s="38">
        <f t="shared" si="2"/>
        <v>1374000</v>
      </c>
      <c r="C36" s="38">
        <f t="shared" si="2"/>
        <v>1402500</v>
      </c>
      <c r="D36" s="38">
        <f t="shared" si="2"/>
        <v>1413000</v>
      </c>
      <c r="E36" s="38">
        <f t="shared" si="2"/>
        <v>1485447</v>
      </c>
      <c r="F36" s="38">
        <f t="shared" si="2"/>
        <v>1484963.7777777778</v>
      </c>
      <c r="G36" s="38">
        <f t="shared" si="2"/>
        <v>1591115</v>
      </c>
      <c r="H36" s="38">
        <f t="shared" si="2"/>
        <v>1591115</v>
      </c>
      <c r="I36" s="37" t="s">
        <v>80</v>
      </c>
      <c r="J36" s="37"/>
      <c r="K36" s="38">
        <f t="shared" si="2"/>
        <v>1567745</v>
      </c>
      <c r="L36" s="38">
        <f t="shared" si="2"/>
        <v>1553314</v>
      </c>
      <c r="M36" s="38">
        <f t="shared" si="2"/>
        <v>1371439</v>
      </c>
      <c r="N36" s="38">
        <f t="shared" si="2"/>
        <v>1452937</v>
      </c>
      <c r="O36" s="38">
        <f t="shared" si="2"/>
        <v>1497390</v>
      </c>
      <c r="P36" s="38">
        <f t="shared" si="2"/>
        <v>1497390</v>
      </c>
      <c r="Q36" s="38">
        <f t="shared" si="2"/>
        <v>1497390</v>
      </c>
      <c r="R36" s="38">
        <f t="shared" si="2"/>
        <v>1468551</v>
      </c>
      <c r="S36" s="38">
        <f t="shared" si="2"/>
        <v>1468551</v>
      </c>
      <c r="T36" s="38">
        <f t="shared" si="2"/>
        <v>1468551</v>
      </c>
      <c r="U36" s="38">
        <f t="shared" si="2"/>
        <v>1364056</v>
      </c>
      <c r="V36" s="38">
        <f t="shared" si="2"/>
        <v>1339552</v>
      </c>
      <c r="W36" s="38">
        <f>SUM(W25:W35)</f>
        <v>1377970</v>
      </c>
      <c r="X36" s="38">
        <f>SUM(X25:X35)</f>
        <v>1377970</v>
      </c>
      <c r="Y36" s="38">
        <f>SUM(Y25:Y35)</f>
        <v>1462655</v>
      </c>
      <c r="Z36" s="38">
        <f>SUM(Z25:Z35)</f>
        <v>1462655</v>
      </c>
    </row>
    <row r="37" spans="1:26" ht="12.75">
      <c r="A37" s="1">
        <v>0</v>
      </c>
      <c r="B37" s="1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30" t="s">
        <v>29</v>
      </c>
      <c r="J37" s="30" t="s">
        <v>148</v>
      </c>
      <c r="K37" s="105">
        <v>0</v>
      </c>
      <c r="L37" s="105">
        <v>140000</v>
      </c>
      <c r="M37" s="105">
        <v>184394</v>
      </c>
      <c r="N37" s="105">
        <v>184394</v>
      </c>
      <c r="O37" s="105">
        <v>184394</v>
      </c>
      <c r="P37" s="105">
        <v>184394</v>
      </c>
      <c r="Q37" s="105">
        <v>184394</v>
      </c>
      <c r="R37" s="105">
        <v>184394</v>
      </c>
      <c r="S37" s="105">
        <v>184394</v>
      </c>
      <c r="T37" s="105">
        <v>184394</v>
      </c>
      <c r="U37" s="105">
        <v>184394</v>
      </c>
      <c r="V37" s="105">
        <v>184394</v>
      </c>
      <c r="W37" s="105">
        <v>184394</v>
      </c>
      <c r="X37" s="105">
        <v>184394</v>
      </c>
      <c r="Y37" s="105">
        <v>184394</v>
      </c>
      <c r="Z37" s="105">
        <v>184394</v>
      </c>
    </row>
    <row r="38" spans="1:26" ht="12.75">
      <c r="A38" s="38">
        <f aca="true" t="shared" si="3" ref="A38:V38">SUM(A37)</f>
        <v>0</v>
      </c>
      <c r="B38" s="38">
        <f t="shared" si="3"/>
        <v>0</v>
      </c>
      <c r="C38" s="38">
        <f t="shared" si="3"/>
        <v>0</v>
      </c>
      <c r="D38" s="38">
        <f t="shared" si="3"/>
        <v>0</v>
      </c>
      <c r="E38" s="38">
        <f t="shared" si="3"/>
        <v>0</v>
      </c>
      <c r="F38" s="38">
        <f t="shared" si="3"/>
        <v>0</v>
      </c>
      <c r="G38" s="38">
        <f t="shared" si="3"/>
        <v>0</v>
      </c>
      <c r="H38" s="38">
        <f t="shared" si="3"/>
        <v>0</v>
      </c>
      <c r="I38" s="37" t="s">
        <v>81</v>
      </c>
      <c r="J38" s="37"/>
      <c r="K38" s="38">
        <f t="shared" si="3"/>
        <v>0</v>
      </c>
      <c r="L38" s="38">
        <f t="shared" si="3"/>
        <v>140000</v>
      </c>
      <c r="M38" s="38">
        <f t="shared" si="3"/>
        <v>184394</v>
      </c>
      <c r="N38" s="38">
        <f t="shared" si="3"/>
        <v>184394</v>
      </c>
      <c r="O38" s="38">
        <f t="shared" si="3"/>
        <v>184394</v>
      </c>
      <c r="P38" s="38">
        <f t="shared" si="3"/>
        <v>184394</v>
      </c>
      <c r="Q38" s="38">
        <f t="shared" si="3"/>
        <v>184394</v>
      </c>
      <c r="R38" s="38">
        <f t="shared" si="3"/>
        <v>184394</v>
      </c>
      <c r="S38" s="38">
        <f t="shared" si="3"/>
        <v>184394</v>
      </c>
      <c r="T38" s="38">
        <f t="shared" si="3"/>
        <v>184394</v>
      </c>
      <c r="U38" s="38">
        <f t="shared" si="3"/>
        <v>184394</v>
      </c>
      <c r="V38" s="38">
        <f t="shared" si="3"/>
        <v>184394</v>
      </c>
      <c r="W38" s="38">
        <f>SUM(W37)</f>
        <v>184394</v>
      </c>
      <c r="X38" s="38">
        <f>SUM(X37)</f>
        <v>184394</v>
      </c>
      <c r="Y38" s="38">
        <f>SUM(Y37)</f>
        <v>184394</v>
      </c>
      <c r="Z38" s="38">
        <f>SUM(Z37)</f>
        <v>184394</v>
      </c>
    </row>
    <row r="39" spans="1:10" ht="12.75">
      <c r="A39" s="3"/>
      <c r="B39" s="3"/>
      <c r="C39" s="3"/>
      <c r="D39" s="3"/>
      <c r="E39" s="3"/>
      <c r="I39" s="30"/>
      <c r="J39" s="30"/>
    </row>
    <row r="40" spans="1:26" ht="12.75">
      <c r="A40" s="35">
        <f aca="true" t="shared" si="4" ref="A40:Z40">A38+A36+A13+A24</f>
        <v>3055000</v>
      </c>
      <c r="B40" s="35">
        <f t="shared" si="4"/>
        <v>3100200</v>
      </c>
      <c r="C40" s="35">
        <f t="shared" si="4"/>
        <v>3134500</v>
      </c>
      <c r="D40" s="35">
        <f t="shared" si="4"/>
        <v>3286000</v>
      </c>
      <c r="E40" s="35">
        <f t="shared" si="4"/>
        <v>3376732</v>
      </c>
      <c r="F40" s="35">
        <f t="shared" si="4"/>
        <v>3488595.9982346217</v>
      </c>
      <c r="G40" s="35">
        <f t="shared" si="4"/>
        <v>3651201</v>
      </c>
      <c r="H40" s="35">
        <f t="shared" si="4"/>
        <v>3639189</v>
      </c>
      <c r="I40" s="36" t="s">
        <v>82</v>
      </c>
      <c r="J40" s="36"/>
      <c r="K40" s="35">
        <f t="shared" si="4"/>
        <v>3595041</v>
      </c>
      <c r="L40" s="35">
        <f t="shared" si="4"/>
        <v>3752477</v>
      </c>
      <c r="M40" s="35">
        <f t="shared" si="4"/>
        <v>3587500</v>
      </c>
      <c r="N40" s="35">
        <f t="shared" si="4"/>
        <v>3669160</v>
      </c>
      <c r="O40" s="35">
        <f t="shared" si="4"/>
        <v>3713451</v>
      </c>
      <c r="P40" s="35">
        <f t="shared" si="4"/>
        <v>3713613</v>
      </c>
      <c r="Q40" s="35">
        <f t="shared" si="4"/>
        <v>3770653</v>
      </c>
      <c r="R40" s="35">
        <f t="shared" si="4"/>
        <v>3799179</v>
      </c>
      <c r="S40" s="35">
        <f t="shared" si="4"/>
        <v>3799017</v>
      </c>
      <c r="T40" s="35">
        <f t="shared" si="4"/>
        <v>3799179</v>
      </c>
      <c r="U40" s="35">
        <f t="shared" si="4"/>
        <v>3694522</v>
      </c>
      <c r="V40" s="35">
        <f t="shared" si="4"/>
        <v>3670180</v>
      </c>
      <c r="W40" s="35">
        <f t="shared" si="4"/>
        <v>3708436</v>
      </c>
      <c r="X40" s="35">
        <f t="shared" si="4"/>
        <v>3708598</v>
      </c>
      <c r="Y40" s="35">
        <f t="shared" si="4"/>
        <v>3793121</v>
      </c>
      <c r="Z40" s="35">
        <f t="shared" si="4"/>
        <v>3793283</v>
      </c>
    </row>
    <row r="41" spans="2:22" ht="12.75">
      <c r="B41" s="108">
        <f aca="true" t="shared" si="5" ref="B41:V41">B40-A40</f>
        <v>45200</v>
      </c>
      <c r="C41" s="108">
        <f t="shared" si="5"/>
        <v>34300</v>
      </c>
      <c r="D41" s="108">
        <f t="shared" si="5"/>
        <v>151500</v>
      </c>
      <c r="E41" s="108">
        <f t="shared" si="5"/>
        <v>90732</v>
      </c>
      <c r="F41" s="108">
        <f t="shared" si="5"/>
        <v>111863.99823462171</v>
      </c>
      <c r="G41" s="108">
        <f t="shared" si="5"/>
        <v>162605.00176537829</v>
      </c>
      <c r="H41" s="108">
        <f t="shared" si="5"/>
        <v>-12012</v>
      </c>
      <c r="I41" s="106" t="s">
        <v>149</v>
      </c>
      <c r="J41" s="106"/>
      <c r="K41" s="108">
        <f>K40-H40</f>
        <v>-44148</v>
      </c>
      <c r="L41" s="108">
        <f t="shared" si="5"/>
        <v>157436</v>
      </c>
      <c r="M41" s="108">
        <f t="shared" si="5"/>
        <v>-164977</v>
      </c>
      <c r="N41" s="108">
        <f t="shared" si="5"/>
        <v>81660</v>
      </c>
      <c r="O41" s="108">
        <f t="shared" si="5"/>
        <v>44291</v>
      </c>
      <c r="P41" s="108">
        <f t="shared" si="5"/>
        <v>162</v>
      </c>
      <c r="Q41" s="108">
        <f t="shared" si="5"/>
        <v>57040</v>
      </c>
      <c r="R41" s="108">
        <f t="shared" si="5"/>
        <v>28526</v>
      </c>
      <c r="S41" s="108">
        <f t="shared" si="5"/>
        <v>-162</v>
      </c>
      <c r="T41" s="108">
        <f t="shared" si="5"/>
        <v>162</v>
      </c>
      <c r="U41" s="108">
        <f t="shared" si="5"/>
        <v>-104657</v>
      </c>
      <c r="V41" s="108">
        <f t="shared" si="5"/>
        <v>-24342</v>
      </c>
    </row>
    <row r="50" ht="9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Kettler Rolf</dc:creator>
  <cp:keywords/>
  <dc:description/>
  <cp:lastModifiedBy>Rainer Kegel</cp:lastModifiedBy>
  <cp:lastPrinted>2011-05-13T12:13:49Z</cp:lastPrinted>
  <dcterms:created xsi:type="dcterms:W3CDTF">2001-12-19T10:35:59Z</dcterms:created>
  <dcterms:modified xsi:type="dcterms:W3CDTF">2012-02-28T13:06:22Z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COO.2002.100.7.5114479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Abfallstatistik 2006 / 2007-00012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12</vt:lpwstr>
  </property>
  <property fmtid="{D5CDD505-2E9C-101B-9397-08002B2CF9AE}" pid="7" name="FSC#COOELAK@1.1001:FileRefOU">
    <vt:lpwstr>Abfall und Rohstoffe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Sehr geehrter Herr Hügi Hügi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Abfall und Rohstoffe (ABRO)</vt:lpwstr>
  </property>
  <property fmtid="{D5CDD505-2E9C-101B-9397-08002B2CF9AE}" pid="16" name="FSC#COOELAK@1.1001:CreatedAt">
    <vt:lpwstr>30.03.2007 12:29:11</vt:lpwstr>
  </property>
  <property fmtid="{D5CDD505-2E9C-101B-9397-08002B2CF9AE}" pid="17" name="FSC#COOELAK@1.1001:OU">
    <vt:lpwstr>Abfall und Rohstoffe (ABRO)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*COO.2002.100.7.1956047*</vt:lpwstr>
  </property>
  <property fmtid="{D5CDD505-2E9C-101B-9397-08002B2CF9AE}" pid="20" name="FSC#ELAKGOV@1.1001:ExternalRef">
    <vt:lpwstr/>
  </property>
  <property fmtid="{D5CDD505-2E9C-101B-9397-08002B2CF9AE}" pid="21" name="FSC#COOELAK@1.1001:OwnerFaxExtension">
    <vt:lpwstr/>
  </property>
  <property fmtid="{D5CDD505-2E9C-101B-9397-08002B2CF9AE}" pid="22" name="FSC#COOELAK@1.1001:RefBarCode">
    <vt:lpwstr>*Statistik 2006*</vt:lpwstr>
  </property>
  <property fmtid="{D5CDD505-2E9C-101B-9397-08002B2CF9AE}" pid="23" name="FSC#COOELAK@1.1001:FileRefBarCode">
    <vt:lpwstr>*Abfallstatistik 2006 / 2007-00012*</vt:lpwstr>
  </property>
  <property fmtid="{D5CDD505-2E9C-101B-9397-08002B2CF9AE}" pid="24" name="FSC#COOELAK@1.1001:ExternalRef">
    <vt:lpwstr/>
  </property>
  <property fmtid="{D5CDD505-2E9C-101B-9397-08002B2CF9AE}" pid="25" name="FSC#COOELAK@1.1001:IncomingNumber">
    <vt:lpwstr/>
  </property>
  <property fmtid="{D5CDD505-2E9C-101B-9397-08002B2CF9AE}" pid="26" name="FSC#COOELAK@1.1001:IncomingSubject">
    <vt:lpwstr/>
  </property>
  <property fmtid="{D5CDD505-2E9C-101B-9397-08002B2CF9AE}" pid="27" name="FSC#COOELAK@1.1001:ProcessResponsible">
    <vt:lpwstr>Hügi, Michael</vt:lpwstr>
  </property>
  <property fmtid="{D5CDD505-2E9C-101B-9397-08002B2CF9AE}" pid="28" name="FSC#COOELAK@1.1001:ProcessResponsiblePhone">
    <vt:lpwstr/>
  </property>
  <property fmtid="{D5CDD505-2E9C-101B-9397-08002B2CF9AE}" pid="29" name="FSC#COOELAK@1.1001:ProcessResponsibleMail">
    <vt:lpwstr/>
  </property>
  <property fmtid="{D5CDD505-2E9C-101B-9397-08002B2CF9AE}" pid="30" name="FSC#COOELAK@1.1001:ProcessResponsibleFax">
    <vt:lpwstr/>
  </property>
  <property fmtid="{D5CDD505-2E9C-101B-9397-08002B2CF9AE}" pid="31" name="FSC#COOELAK@1.1001:ApproverFirstName">
    <vt:lpwstr/>
  </property>
  <property fmtid="{D5CDD505-2E9C-101B-9397-08002B2CF9AE}" pid="32" name="FSC#COOELAK@1.1001:ApproverSurName">
    <vt:lpwstr/>
  </property>
  <property fmtid="{D5CDD505-2E9C-101B-9397-08002B2CF9AE}" pid="33" name="FSC#COOELAK@1.1001:ApproverTitle">
    <vt:lpwstr/>
  </property>
  <property fmtid="{D5CDD505-2E9C-101B-9397-08002B2CF9AE}" pid="34" name="FSC#COOELAK@1.1001:ExternalDate">
    <vt:lpwstr/>
  </property>
  <property fmtid="{D5CDD505-2E9C-101B-9397-08002B2CF9AE}" pid="35" name="FSC#COOELAK@1.1001:SettlementApprovedAt">
    <vt:lpwstr/>
  </property>
  <property fmtid="{D5CDD505-2E9C-101B-9397-08002B2CF9AE}" pid="36" name="FSC#COOELAK@1.1001:BaseNumber">
    <vt:lpwstr>2007-00012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</Properties>
</file>