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65" windowWidth="15480" windowHeight="11640" activeTab="0"/>
  </bookViews>
  <sheets>
    <sheet name="Evaluation globale commune" sheetId="1" r:id="rId1"/>
    <sheet name="J" sheetId="2" state="hidden" r:id="rId2"/>
    <sheet name="M" sheetId="3" state="hidden" r:id="rId3"/>
    <sheet name="N" sheetId="4" state="hidden" r:id="rId4"/>
    <sheet name="Z" sheetId="5" r:id="rId5"/>
    <sheet name="S" sheetId="6" state="hidden" r:id="rId6"/>
    <sheet name="Arbeitsblatt diverse Listen" sheetId="7" state="hidden" r:id="rId7"/>
  </sheets>
  <definedNames>
    <definedName name="_xlnm.Print_Area" localSheetId="0">'Evaluation globale commune'!$A$1:$AA$822</definedName>
  </definedNames>
  <calcPr fullCalcOnLoad="1"/>
</workbook>
</file>

<file path=xl/sharedStrings.xml><?xml version="1.0" encoding="utf-8"?>
<sst xmlns="http://schemas.openxmlformats.org/spreadsheetml/2006/main" count="4650" uniqueCount="3495">
  <si>
    <t>Blatten</t>
  </si>
  <si>
    <t>Hersiwil</t>
  </si>
  <si>
    <t>Herznach</t>
  </si>
  <si>
    <t>Blitzingen</t>
  </si>
  <si>
    <t>Féchy</t>
  </si>
  <si>
    <t>Clugin</t>
  </si>
  <si>
    <t>Böbikon</t>
  </si>
  <si>
    <t>Böckten</t>
  </si>
  <si>
    <t>Bodio</t>
  </si>
  <si>
    <t>Coeuve</t>
  </si>
  <si>
    <t>Les Tavernes</t>
  </si>
  <si>
    <t>Les Thioleyres</t>
  </si>
  <si>
    <t>Les Verrières</t>
  </si>
  <si>
    <t>Fehren</t>
  </si>
  <si>
    <t>Felben-Wellhausen</t>
  </si>
  <si>
    <t>Collombey-Muraz</t>
  </si>
  <si>
    <t>Collonge-Bellerive</t>
  </si>
  <si>
    <t>Collonges</t>
  </si>
  <si>
    <t>Cologny</t>
  </si>
  <si>
    <t>Hilterfingen</t>
  </si>
  <si>
    <t>Himmelried</t>
  </si>
  <si>
    <t>Feldbrunnen-St. Niklaus</t>
  </si>
  <si>
    <t>Bottighofen</t>
  </si>
  <si>
    <t>Bottmingen</t>
  </si>
  <si>
    <t>Böttstein</t>
  </si>
  <si>
    <t>Boudevilliers</t>
  </si>
  <si>
    <t>Adliswil</t>
  </si>
  <si>
    <t>Aarau</t>
  </si>
  <si>
    <t>Aarberg</t>
  </si>
  <si>
    <t>Aarburg</t>
  </si>
  <si>
    <t>Aetingen</t>
  </si>
  <si>
    <t>Aeugst am Albis</t>
  </si>
  <si>
    <t>Vilters-Wangs</t>
  </si>
  <si>
    <t>Vinelz</t>
  </si>
  <si>
    <t>Vinzel</t>
  </si>
  <si>
    <t>Vionnaz</t>
  </si>
  <si>
    <t>Vira (Gambarogno)</t>
  </si>
  <si>
    <t>Visp</t>
  </si>
  <si>
    <t>Visperterminen</t>
  </si>
  <si>
    <t>Vissoie</t>
  </si>
  <si>
    <t>Vitznau</t>
  </si>
  <si>
    <t>Vogorno</t>
  </si>
  <si>
    <t>Villars-le-Grand</t>
  </si>
  <si>
    <t>Villars-le-Terroir</t>
  </si>
  <si>
    <t>Villars-Mendraz</t>
  </si>
  <si>
    <t>Travers</t>
  </si>
  <si>
    <t>Treiten</t>
  </si>
  <si>
    <t>Trélex</t>
  </si>
  <si>
    <t>Sarzens</t>
  </si>
  <si>
    <t>Sassel</t>
  </si>
  <si>
    <t>Satigny</t>
  </si>
  <si>
    <t>Sattel</t>
  </si>
  <si>
    <t>Savigny</t>
  </si>
  <si>
    <t>Savognin</t>
  </si>
  <si>
    <t>Savosa</t>
  </si>
  <si>
    <t>Montpreveyres</t>
  </si>
  <si>
    <t>Montreux</t>
  </si>
  <si>
    <t>Saxon</t>
  </si>
  <si>
    <t>Says</t>
  </si>
  <si>
    <t>Schaffhausen</t>
  </si>
  <si>
    <t>Schafisheim</t>
  </si>
  <si>
    <t>Schalunen</t>
  </si>
  <si>
    <t>S-chanf</t>
  </si>
  <si>
    <t>Schangnau</t>
  </si>
  <si>
    <t>Schänis</t>
  </si>
  <si>
    <t>Prahins</t>
  </si>
  <si>
    <t>Prangins</t>
  </si>
  <si>
    <t>Prato (Leventina)</t>
  </si>
  <si>
    <t>Pratteln</t>
  </si>
  <si>
    <t>Pratval</t>
  </si>
  <si>
    <t>Präz</t>
  </si>
  <si>
    <t>Schattdorf</t>
  </si>
  <si>
    <t>Schattenhalb</t>
  </si>
  <si>
    <t>Scheid</t>
  </si>
  <si>
    <t>Schelten</t>
  </si>
  <si>
    <t>Schenkon</t>
  </si>
  <si>
    <t>Scherz</t>
  </si>
  <si>
    <t>Scheunen</t>
  </si>
  <si>
    <t>Scheuren</t>
  </si>
  <si>
    <t>Schiers</t>
  </si>
  <si>
    <t>Uesslingen-Buch</t>
  </si>
  <si>
    <t>Uetendorf</t>
  </si>
  <si>
    <t>Uetikon am See</t>
  </si>
  <si>
    <t>Uezwil</t>
  </si>
  <si>
    <t>Ufhusen</t>
  </si>
  <si>
    <t>Udligenswil</t>
  </si>
  <si>
    <t>Ueberstorf</t>
  </si>
  <si>
    <t>Weisslingen</t>
  </si>
  <si>
    <t>Welschenrohr</t>
  </si>
  <si>
    <t>Tremona</t>
  </si>
  <si>
    <t>Trey</t>
  </si>
  <si>
    <t>Treycovagnes</t>
  </si>
  <si>
    <t>Buchs (AG)</t>
  </si>
  <si>
    <t>Deisswil bei Münchenbuchsee</t>
  </si>
  <si>
    <t>Deitingen</t>
  </si>
  <si>
    <t>Delémont</t>
  </si>
  <si>
    <t>Delley-Portalban</t>
  </si>
  <si>
    <t>Démoret</t>
  </si>
  <si>
    <t>Denens</t>
  </si>
  <si>
    <t>Denezy</t>
  </si>
  <si>
    <t>Denges</t>
  </si>
  <si>
    <t>Densbüren</t>
  </si>
  <si>
    <t>Derendingen</t>
  </si>
  <si>
    <t>Develier</t>
  </si>
  <si>
    <t>Diegten</t>
  </si>
  <si>
    <t>Dielsdorf</t>
  </si>
  <si>
    <t>Diemerswil</t>
  </si>
  <si>
    <t>Diemtigen</t>
  </si>
  <si>
    <t>Diepflingen</t>
  </si>
  <si>
    <t>Burg im Leimental</t>
  </si>
  <si>
    <t>Burgdorf</t>
  </si>
  <si>
    <t>Burgistein</t>
  </si>
  <si>
    <t>Buochs</t>
  </si>
  <si>
    <t>Bürchen</t>
  </si>
  <si>
    <t>Bure</t>
  </si>
  <si>
    <t>Büren (SO)</t>
  </si>
  <si>
    <t>Büren an der Aare</t>
  </si>
  <si>
    <t>Brüttelen</t>
  </si>
  <si>
    <t>Brütten</t>
  </si>
  <si>
    <t>Bruzella</t>
  </si>
  <si>
    <t>Bubendorf</t>
  </si>
  <si>
    <t>Bubikon</t>
  </si>
  <si>
    <t>Buch (SH)</t>
  </si>
  <si>
    <t>Gletterens</t>
  </si>
  <si>
    <t>Glovelier</t>
  </si>
  <si>
    <t>Gnosca</t>
  </si>
  <si>
    <t>Golaten</t>
  </si>
  <si>
    <t>Goldach</t>
  </si>
  <si>
    <t>Damphreux</t>
  </si>
  <si>
    <t>Kestenholz</t>
  </si>
  <si>
    <t>Kienberg</t>
  </si>
  <si>
    <t>Gerzensee</t>
  </si>
  <si>
    <t>Gettnau</t>
  </si>
  <si>
    <t>Geuensee</t>
  </si>
  <si>
    <t>Ghirone</t>
  </si>
  <si>
    <t>Giebenach</t>
  </si>
  <si>
    <t>Kilchberg (BL)</t>
  </si>
  <si>
    <t>Kilchberg (ZH)</t>
  </si>
  <si>
    <t>Killwangen</t>
  </si>
  <si>
    <t>Kippel</t>
  </si>
  <si>
    <t>Kirchleerau</t>
  </si>
  <si>
    <t>Glarus</t>
  </si>
  <si>
    <t>Glattfelden</t>
  </si>
  <si>
    <t>Buseno</t>
  </si>
  <si>
    <t>Büsserach</t>
  </si>
  <si>
    <t>Bussigny-près-Lausanne</t>
  </si>
  <si>
    <t>Busswil bei Büren</t>
  </si>
  <si>
    <t>Bussy (FR)</t>
  </si>
  <si>
    <t>Bussy-Chardonney</t>
  </si>
  <si>
    <t>Klosters-Serneus</t>
  </si>
  <si>
    <t>Kloten</t>
  </si>
  <si>
    <t>Knonau</t>
  </si>
  <si>
    <t>Mellikon</t>
  </si>
  <si>
    <t>Gorgier</t>
  </si>
  <si>
    <t>Göschenen</t>
  </si>
  <si>
    <t>Diessenhofen</t>
  </si>
  <si>
    <t>Gossau (ZH)</t>
  </si>
  <si>
    <t>Gossens</t>
  </si>
  <si>
    <t>Gossliwil</t>
  </si>
  <si>
    <t>Gottlieben</t>
  </si>
  <si>
    <t>Menznau</t>
  </si>
  <si>
    <t>Kradolf-Schönenberg</t>
  </si>
  <si>
    <t>Goumoens-la-Ville</t>
  </si>
  <si>
    <t>Dombresson</t>
  </si>
  <si>
    <t>Domdidier</t>
  </si>
  <si>
    <t>Calonico</t>
  </si>
  <si>
    <t>Calpiogna</t>
  </si>
  <si>
    <t>Cama</t>
  </si>
  <si>
    <t>Camignolo</t>
  </si>
  <si>
    <t>Camorino</t>
  </si>
  <si>
    <t>Campello</t>
  </si>
  <si>
    <t>Campo (Blenio)</t>
  </si>
  <si>
    <t>Campo (Vallemaggia)</t>
  </si>
  <si>
    <t>Caneggio</t>
  </si>
  <si>
    <t>Canobbio</t>
  </si>
  <si>
    <t>Ballwil</t>
  </si>
  <si>
    <t>Chézard-Saint-Martin</t>
  </si>
  <si>
    <t>Chiasso</t>
  </si>
  <si>
    <t>Chiggiogna</t>
  </si>
  <si>
    <t>Chigny</t>
  </si>
  <si>
    <t>Bettlach</t>
  </si>
  <si>
    <t>Bettwiesen</t>
  </si>
  <si>
    <t>Bettwil</t>
  </si>
  <si>
    <t>Beurnevésin</t>
  </si>
  <si>
    <t>Bevaix</t>
  </si>
  <si>
    <t>Bever</t>
  </si>
  <si>
    <t>Bévilard</t>
  </si>
  <si>
    <t>Bex</t>
  </si>
  <si>
    <t>Biasca</t>
  </si>
  <si>
    <t>Biberist</t>
  </si>
  <si>
    <t>Bibern (SH)</t>
  </si>
  <si>
    <t>Bibern (SO)</t>
  </si>
  <si>
    <t>Zauggenried</t>
  </si>
  <si>
    <t>Zäziwil</t>
  </si>
  <si>
    <t>Zeglingen</t>
  </si>
  <si>
    <t>Zeihen</t>
  </si>
  <si>
    <t>St. Antoni</t>
  </si>
  <si>
    <t>St. Antönien</t>
  </si>
  <si>
    <t>St. Antönien Ascharina</t>
  </si>
  <si>
    <t>St. Gallen</t>
  </si>
  <si>
    <t>St. Gallenkappel</t>
  </si>
  <si>
    <t>St. Margrethen</t>
  </si>
  <si>
    <t>St. Martin</t>
  </si>
  <si>
    <t>Röthenbach bei Herzogenbuchsee</t>
  </si>
  <si>
    <t>Röthenbach im Emmental</t>
  </si>
  <si>
    <t>Rothenbrunnen</t>
  </si>
  <si>
    <t>Sornetan</t>
  </si>
  <si>
    <t>Sorvilier</t>
  </si>
  <si>
    <t>Spiez</t>
  </si>
  <si>
    <t>Spiringen</t>
  </si>
  <si>
    <t>Splügen</t>
  </si>
  <si>
    <t>Spreitenbach</t>
  </si>
  <si>
    <t>Villaz-Saint-Pierre</t>
  </si>
  <si>
    <t>Villeneuve (FR)</t>
  </si>
  <si>
    <t>Villeneuve (VD)</t>
  </si>
  <si>
    <t>Villeret</t>
  </si>
  <si>
    <t>Villette (Lavaux)</t>
  </si>
  <si>
    <t>Villiers</t>
  </si>
  <si>
    <t>Villigen</t>
  </si>
  <si>
    <t>Villmergen</t>
  </si>
  <si>
    <t>Villnachern</t>
  </si>
  <si>
    <t>Villorsonnens</t>
  </si>
  <si>
    <t>Zürich</t>
  </si>
  <si>
    <t>Sottens</t>
  </si>
  <si>
    <t>Soubey</t>
  </si>
  <si>
    <t>Treyvaux</t>
  </si>
  <si>
    <t>Triengen</t>
  </si>
  <si>
    <t>Bettenhausen</t>
  </si>
  <si>
    <t>Bettens</t>
  </si>
  <si>
    <t>Bettingen</t>
  </si>
  <si>
    <t>Cheseaux-sur-Lausanne</t>
  </si>
  <si>
    <t>Chéserex</t>
  </si>
  <si>
    <t>Chésopelloz</t>
  </si>
  <si>
    <t>Chessel</t>
  </si>
  <si>
    <t>Chevenez</t>
  </si>
  <si>
    <t>Chevilly</t>
  </si>
  <si>
    <t>Estavayer-le-Lac</t>
  </si>
  <si>
    <t>Etagnières</t>
  </si>
  <si>
    <t>Etoy</t>
  </si>
  <si>
    <t>Ettingen</t>
  </si>
  <si>
    <t>Ettiswil</t>
  </si>
  <si>
    <t>Etzelkofen</t>
  </si>
  <si>
    <t>Etzgen</t>
  </si>
  <si>
    <t>Etziken</t>
  </si>
  <si>
    <t>Evilard</t>
  </si>
  <si>
    <t>Evionnaz</t>
  </si>
  <si>
    <t>Evolène</t>
  </si>
  <si>
    <t>Eysins</t>
  </si>
  <si>
    <t>Fahrni</t>
  </si>
  <si>
    <t>Fahrwangen</t>
  </si>
  <si>
    <t>Fahy</t>
  </si>
  <si>
    <t>Faido</t>
  </si>
  <si>
    <t>Falera</t>
  </si>
  <si>
    <t>Fällanden</t>
  </si>
  <si>
    <t>Churwalden</t>
  </si>
  <si>
    <t>Cimadera</t>
  </si>
  <si>
    <t>Ermensee</t>
  </si>
  <si>
    <t>Ernen</t>
  </si>
  <si>
    <t>Ernetschwil</t>
  </si>
  <si>
    <t>Erschmatt</t>
  </si>
  <si>
    <t>Erschwil</t>
  </si>
  <si>
    <t>Ersigen</t>
  </si>
  <si>
    <t>Erstfeld</t>
  </si>
  <si>
    <t>Chavannes-sur-Moudon</t>
  </si>
  <si>
    <t>Chavornay</t>
  </si>
  <si>
    <t>Cheiry</t>
  </si>
  <si>
    <t>Benken (ZH)</t>
  </si>
  <si>
    <t>Châtonnaye</t>
  </si>
  <si>
    <t>Châtillens</t>
  </si>
  <si>
    <t>Châtillon (FR)</t>
  </si>
  <si>
    <t>Châtillon (JU)</t>
  </si>
  <si>
    <t>Erlinsbach (SO)</t>
  </si>
  <si>
    <t>Ermatingen</t>
  </si>
  <si>
    <t>Heimenhausen</t>
  </si>
  <si>
    <t>Heimiswil</t>
  </si>
  <si>
    <t>Eschenbach (LU)</t>
  </si>
  <si>
    <t>Eschenbach (SG)</t>
  </si>
  <si>
    <t>Eschenz</t>
  </si>
  <si>
    <t>Henggart</t>
  </si>
  <si>
    <t>Henniez</t>
  </si>
  <si>
    <t>Herbetswil</t>
  </si>
  <si>
    <t>Fanas</t>
  </si>
  <si>
    <t>Faoug</t>
  </si>
  <si>
    <t>Farnern</t>
  </si>
  <si>
    <t>Farvagny</t>
  </si>
  <si>
    <t>Les Montets</t>
  </si>
  <si>
    <t>Les Planchettes</t>
  </si>
  <si>
    <t>Les Pommerats</t>
  </si>
  <si>
    <t>Leuggelbach</t>
  </si>
  <si>
    <t>Leuggern</t>
  </si>
  <si>
    <t>Leuk</t>
  </si>
  <si>
    <t>Herzogenbuchsee</t>
  </si>
  <si>
    <t>Hessigkofen</t>
  </si>
  <si>
    <t>Hettlingen</t>
  </si>
  <si>
    <t>Hildisrieden</t>
  </si>
  <si>
    <t>Hilfikon</t>
  </si>
  <si>
    <t>Prévonloup</t>
  </si>
  <si>
    <t>Prez-vers-Noréaz</t>
  </si>
  <si>
    <t>Prilly</t>
  </si>
  <si>
    <t>Provence</t>
  </si>
  <si>
    <t>Puidoux</t>
  </si>
  <si>
    <t>Pully</t>
  </si>
  <si>
    <t>Feldis/Veulden</t>
  </si>
  <si>
    <t>Felsberg</t>
  </si>
  <si>
    <t>Fenin-Vilars-Saules</t>
  </si>
  <si>
    <t>Combremont-le-Grand</t>
  </si>
  <si>
    <t>Combremont-le-Petit</t>
  </si>
  <si>
    <t>Commugny</t>
  </si>
  <si>
    <t>Concise</t>
  </si>
  <si>
    <t>Confignon</t>
  </si>
  <si>
    <t>Constantine</t>
  </si>
  <si>
    <t>Conters im Prättigau</t>
  </si>
  <si>
    <t>Conthey</t>
  </si>
  <si>
    <t>Contone</t>
  </si>
  <si>
    <t>Coppet</t>
  </si>
  <si>
    <t>Affeltrangen</t>
  </si>
  <si>
    <t>Affoltern am Albis</t>
  </si>
  <si>
    <t>Aire-la-Ville</t>
  </si>
  <si>
    <t>Airolo</t>
  </si>
  <si>
    <t>Alberswil</t>
  </si>
  <si>
    <t>Albinen</t>
  </si>
  <si>
    <t>Albligen</t>
  </si>
  <si>
    <t>Alchenstorf</t>
  </si>
  <si>
    <t>Allaman</t>
  </si>
  <si>
    <t>Alle</t>
  </si>
  <si>
    <t>Allmendingen</t>
  </si>
  <si>
    <t>Allschwil</t>
  </si>
  <si>
    <t>Almens</t>
  </si>
  <si>
    <t>Alpnach</t>
  </si>
  <si>
    <t>Alpthal</t>
  </si>
  <si>
    <t>Saxeten</t>
  </si>
  <si>
    <t>Truttikon</t>
  </si>
  <si>
    <t>Tschappina</t>
  </si>
  <si>
    <t>Tscheppach</t>
  </si>
  <si>
    <t>Tschiertschen</t>
  </si>
  <si>
    <t>Tschierv</t>
  </si>
  <si>
    <t>Tschlin</t>
  </si>
  <si>
    <t>Tschugg</t>
  </si>
  <si>
    <t>Tübach</t>
  </si>
  <si>
    <t>Tuggen</t>
  </si>
  <si>
    <t>Tujetsch</t>
  </si>
  <si>
    <t>Tumegl/Tomils</t>
  </si>
  <si>
    <t>Scharans</t>
  </si>
  <si>
    <t>Wangen (SZ)</t>
  </si>
  <si>
    <t>Wangen an der Aare</t>
  </si>
  <si>
    <t>Teufen (AR)</t>
  </si>
  <si>
    <t>Teufenthal (AG)</t>
  </si>
  <si>
    <t>Teuffenthal (BE)</t>
  </si>
  <si>
    <t>Thal</t>
  </si>
  <si>
    <t>Thalheim (AG)</t>
  </si>
  <si>
    <t>Thalheim an der Thur</t>
  </si>
  <si>
    <t>Thalwil</t>
  </si>
  <si>
    <t>Thayngen</t>
  </si>
  <si>
    <t>Therwil</t>
  </si>
  <si>
    <t>Thielle-Wavre</t>
  </si>
  <si>
    <t>Thierachern</t>
  </si>
  <si>
    <t>Thierrens</t>
  </si>
  <si>
    <t>Thônex</t>
  </si>
  <si>
    <t>Thörigen</t>
  </si>
  <si>
    <t>Thun</t>
  </si>
  <si>
    <t>Thundorf</t>
  </si>
  <si>
    <t>Saint-Saphorin-sur-Morges</t>
  </si>
  <si>
    <t>Buchillon</t>
  </si>
  <si>
    <t>Buchrain</t>
  </si>
  <si>
    <t>Buchberg</t>
  </si>
  <si>
    <t>Buchholterberg</t>
  </si>
  <si>
    <t>Altendorf</t>
  </si>
  <si>
    <t>Alterswil</t>
  </si>
  <si>
    <t>Altikon</t>
  </si>
  <si>
    <t>Altishofen</t>
  </si>
  <si>
    <t>Altnau</t>
  </si>
  <si>
    <t>Alto Malcantone</t>
  </si>
  <si>
    <t>Brienz/Brinzauls</t>
  </si>
  <si>
    <t>Brienzwiler</t>
  </si>
  <si>
    <t>Brig-Glis</t>
  </si>
  <si>
    <t>Brione (Verzasca)</t>
  </si>
  <si>
    <t>Brione sopra Minusio</t>
  </si>
  <si>
    <t>Brislach</t>
  </si>
  <si>
    <t>Brissago</t>
  </si>
  <si>
    <t>Brittnau</t>
  </si>
  <si>
    <t>Broc</t>
  </si>
  <si>
    <t>C'za Capriasca/Lugaggia</t>
  </si>
  <si>
    <t>C'za Corticiasca/Valcolla</t>
  </si>
  <si>
    <t>C'za Medeglia/Cadenazzo</t>
  </si>
  <si>
    <t>Dachsen</t>
  </si>
  <si>
    <t>Dägerlen</t>
  </si>
  <si>
    <t>Dagmersellen</t>
  </si>
  <si>
    <t>Brusino Arsizio</t>
  </si>
  <si>
    <t>Brusio</t>
  </si>
  <si>
    <t>Gerra (Gambarogno)</t>
  </si>
  <si>
    <t>Gerra (Verzasca)</t>
  </si>
  <si>
    <t>Gersau</t>
  </si>
  <si>
    <t>Daillens</t>
  </si>
  <si>
    <t>Dallenwil</t>
  </si>
  <si>
    <t>Dällikon</t>
  </si>
  <si>
    <t>Dalpe</t>
  </si>
  <si>
    <t>Bratsch</t>
  </si>
  <si>
    <t>Braunau</t>
  </si>
  <si>
    <t>Aedermannsdorf</t>
  </si>
  <si>
    <t>Aefligen</t>
  </si>
  <si>
    <t>Aegerten</t>
  </si>
  <si>
    <t>Aesch (BL)</t>
  </si>
  <si>
    <t>Aesch (LU)</t>
  </si>
  <si>
    <t>Aesch (ZH)</t>
  </si>
  <si>
    <t>Aeschi (SO)</t>
  </si>
  <si>
    <t>Breil/Brigels</t>
  </si>
  <si>
    <t>Breitenbach</t>
  </si>
  <si>
    <t>Bremblens</t>
  </si>
  <si>
    <t>Bremgarten (AG)</t>
  </si>
  <si>
    <t>Bremgarten bei Bern</t>
  </si>
  <si>
    <t>Brenles</t>
  </si>
  <si>
    <t>Brenzikofen</t>
  </si>
  <si>
    <t>Knutwil</t>
  </si>
  <si>
    <t>Koblenz</t>
  </si>
  <si>
    <t>Kölliken</t>
  </si>
  <si>
    <t>Kirchberg (BE)</t>
  </si>
  <si>
    <t>Kirchberg (SG)</t>
  </si>
  <si>
    <t>Kleinandelfingen</t>
  </si>
  <si>
    <t>Mellingen</t>
  </si>
  <si>
    <t>Mels</t>
  </si>
  <si>
    <t>Meltingen</t>
  </si>
  <si>
    <t>Mendrisio</t>
  </si>
  <si>
    <t>Konolfingen</t>
  </si>
  <si>
    <t>Koppigen</t>
  </si>
  <si>
    <t>Gossau (SG)</t>
  </si>
  <si>
    <t>Ménières</t>
  </si>
  <si>
    <t>Menziken</t>
  </si>
  <si>
    <t>Menzingen</t>
  </si>
  <si>
    <t>Villars-Sainte-Croix</t>
  </si>
  <si>
    <t>Walliswil bei Niederbipp</t>
  </si>
  <si>
    <t>Walliswil bei Wangen</t>
  </si>
  <si>
    <t>Walperswil</t>
  </si>
  <si>
    <t>Waltalingen</t>
  </si>
  <si>
    <t>Waltensburg/Vuorz</t>
  </si>
  <si>
    <t>Waltenschwil</t>
  </si>
  <si>
    <t>Walterswil (BE)</t>
  </si>
  <si>
    <t>Walterswil (SO)</t>
  </si>
  <si>
    <t>Walzenhausen</t>
  </si>
  <si>
    <t>Amden</t>
  </si>
  <si>
    <t>Amlikon-Bissegg</t>
  </si>
  <si>
    <t>Ammerswil</t>
  </si>
  <si>
    <t>Buchs (SG)</t>
  </si>
  <si>
    <t>Buchs (ZH)</t>
  </si>
  <si>
    <t>Büchslen</t>
  </si>
  <si>
    <t>Buckten</t>
  </si>
  <si>
    <t>Büetigen</t>
  </si>
  <si>
    <t>Bühl</t>
  </si>
  <si>
    <t>Bühler</t>
  </si>
  <si>
    <t>Buix</t>
  </si>
  <si>
    <t>Bülach</t>
  </si>
  <si>
    <t>Bulle</t>
  </si>
  <si>
    <t>Bullet</t>
  </si>
  <si>
    <t>Bünzen</t>
  </si>
  <si>
    <t>Amriswil</t>
  </si>
  <si>
    <t>Amsoldingen</t>
  </si>
  <si>
    <t>Andeer</t>
  </si>
  <si>
    <t>Andelfingen</t>
  </si>
  <si>
    <t>Andermatt</t>
  </si>
  <si>
    <t>Andiast</t>
  </si>
  <si>
    <t>Andwil (SG)</t>
  </si>
  <si>
    <t>Anières</t>
  </si>
  <si>
    <t>Anwil</t>
  </si>
  <si>
    <t>Buch am Irchel</t>
  </si>
  <si>
    <t>Zeiningen</t>
  </si>
  <si>
    <t>Zell (LU)</t>
  </si>
  <si>
    <t>Zell (ZH)</t>
  </si>
  <si>
    <t>Zeneggen</t>
  </si>
  <si>
    <t>Zermatt</t>
  </si>
  <si>
    <t>Zuchwil</t>
  </si>
  <si>
    <t>Zufikon</t>
  </si>
  <si>
    <t>Zug</t>
  </si>
  <si>
    <t>Zullwil</t>
  </si>
  <si>
    <t>Zumholz</t>
  </si>
  <si>
    <t>Zumikon</t>
  </si>
  <si>
    <t>Zunzgen</t>
  </si>
  <si>
    <t>Zuoz</t>
  </si>
  <si>
    <t>Sorengo</t>
  </si>
  <si>
    <t>Sorens</t>
  </si>
  <si>
    <t>Wangen bei Olten</t>
  </si>
  <si>
    <t>Wangen-Brüttisellen</t>
  </si>
  <si>
    <t>Wangenried</t>
  </si>
  <si>
    <t>Wängi</t>
  </si>
  <si>
    <t>Wanzwil</t>
  </si>
  <si>
    <t>Wartau</t>
  </si>
  <si>
    <t>Warth-Weiningen</t>
  </si>
  <si>
    <t>Wassen</t>
  </si>
  <si>
    <t>Wasterkingen</t>
  </si>
  <si>
    <t>Wattenwil</t>
  </si>
  <si>
    <t>Wattwil</t>
  </si>
  <si>
    <t>Wauwil</t>
  </si>
  <si>
    <t>Weesen</t>
  </si>
  <si>
    <t>Wegenstetten</t>
  </si>
  <si>
    <t>Weggis</t>
  </si>
  <si>
    <t>Weiach</t>
  </si>
  <si>
    <t>Weinfelden</t>
  </si>
  <si>
    <t>Weiningen (ZH)</t>
  </si>
  <si>
    <t>Agiez</t>
  </si>
  <si>
    <t>Agno</t>
  </si>
  <si>
    <t>Aigle</t>
  </si>
  <si>
    <t>Treytorrens (Payerne)</t>
  </si>
  <si>
    <t>Betten</t>
  </si>
  <si>
    <t>Bressaucourt</t>
  </si>
  <si>
    <t>Bretigny-sur-Morrens</t>
  </si>
  <si>
    <t>Bretonnières</t>
  </si>
  <si>
    <t>Bretzwil</t>
  </si>
  <si>
    <t>Brienz (BE)</t>
  </si>
  <si>
    <t>Gerlafingen</t>
  </si>
  <si>
    <t>Geroldswil</t>
  </si>
  <si>
    <t>Kernenried</t>
  </si>
  <si>
    <t>Kerns</t>
  </si>
  <si>
    <t>Kerzers</t>
  </si>
  <si>
    <t>Kesswil</t>
  </si>
  <si>
    <t>Kleinbösingen</t>
  </si>
  <si>
    <t>Kleindietwil</t>
  </si>
  <si>
    <t>Kleinlützel</t>
  </si>
  <si>
    <t>Klingnau</t>
  </si>
  <si>
    <t>Meierskappel</t>
  </si>
  <si>
    <t>Meikirch</t>
  </si>
  <si>
    <t>Meilen</t>
  </si>
  <si>
    <t>Meinier</t>
  </si>
  <si>
    <t>Meinisberg</t>
  </si>
  <si>
    <t>Goumoens-le-Jux</t>
  </si>
  <si>
    <t>Goumois</t>
  </si>
  <si>
    <t>Graben</t>
  </si>
  <si>
    <t>Grabs</t>
  </si>
  <si>
    <t>Dommartin</t>
  </si>
  <si>
    <t>Dompierre (FR)</t>
  </si>
  <si>
    <t>Dompierre (VD)</t>
  </si>
  <si>
    <t>Donat</t>
  </si>
  <si>
    <t>Donatyre</t>
  </si>
  <si>
    <t>Donneloye</t>
  </si>
  <si>
    <t>Doppleschwand</t>
  </si>
  <si>
    <t>Dorénaz</t>
  </si>
  <si>
    <t>Dörflingen</t>
  </si>
  <si>
    <t>Dornach</t>
  </si>
  <si>
    <t>Dottikon</t>
  </si>
  <si>
    <t>Balm bei Günsberg</t>
  </si>
  <si>
    <t>Balm bei Messen</t>
  </si>
  <si>
    <t>Balsthal</t>
  </si>
  <si>
    <t>Baltschieder</t>
  </si>
  <si>
    <t>Bangerten</t>
  </si>
  <si>
    <t>Bannwil</t>
  </si>
  <si>
    <t>Barbengo</t>
  </si>
  <si>
    <t>Barberêche</t>
  </si>
  <si>
    <t>Bardonnex</t>
  </si>
  <si>
    <t>Castel San Pietro</t>
  </si>
  <si>
    <t>Castiel</t>
  </si>
  <si>
    <t>Casti-Wergenstein</t>
  </si>
  <si>
    <t>Castrisch</t>
  </si>
  <si>
    <t>Ballaigues</t>
  </si>
  <si>
    <t>Biberstein</t>
  </si>
  <si>
    <t>Bichelsee-Balterswil</t>
  </si>
  <si>
    <t>Hermetschwil-Staffeln</t>
  </si>
  <si>
    <t>Hermiswil</t>
  </si>
  <si>
    <t>Hermrigen</t>
  </si>
  <si>
    <t>Herrliberg</t>
  </si>
  <si>
    <t>Hersberg</t>
  </si>
  <si>
    <t>Les Hauts-Geneveys</t>
  </si>
  <si>
    <t>Les Ponts-de-Martel</t>
  </si>
  <si>
    <t>Muzzano</t>
  </si>
  <si>
    <t>Näfels</t>
  </si>
  <si>
    <t>Naters</t>
  </si>
  <si>
    <t>Nax</t>
  </si>
  <si>
    <t>Naz</t>
  </si>
  <si>
    <t>Leukerbad</t>
  </si>
  <si>
    <t>Leutwil</t>
  </si>
  <si>
    <t>Leuzigen</t>
  </si>
  <si>
    <t>= 1, pour autant qu'au moins 3 x 3 points ou davantage aient été attribués</t>
  </si>
  <si>
    <t>= Valeur individuelle la plus élevée de la colonne "Evaluation"</t>
  </si>
  <si>
    <t>= Somme ("Résultat" + "Bonus")</t>
  </si>
  <si>
    <t>valeurs possibles : 0 à 5 points</t>
  </si>
  <si>
    <t>Village</t>
  </si>
  <si>
    <t>- Mode d'extraction et de stockage principalement souterrain (faible impact optique sur le paysage)</t>
  </si>
  <si>
    <t>Montagny (FR)</t>
  </si>
  <si>
    <t>3. BIOTOPES, BIODIVERSITE</t>
  </si>
  <si>
    <t>Total évaluation rubrique "Extraction de matières premières, décharges" :</t>
  </si>
  <si>
    <t>Total évaluation rubrique "Densité de la desserte" :</t>
  </si>
  <si>
    <t>-4 --&gt; plus de 4km par km2</t>
  </si>
  <si>
    <t>= 2, pour autant que le nombre des biotopes, milieux naturels existants &gt; que 1/2 des biotopes, milieux naturels potentiels de la région biogéographique</t>
  </si>
  <si>
    <t>Nombre des différentes formes d'exploitations intensives existantes :</t>
  </si>
  <si>
    <t>valeurs possibles : -5 à 0 points</t>
  </si>
  <si>
    <t>Montagny-près-Yverdon</t>
  </si>
  <si>
    <t>Lavey-Morcles</t>
  </si>
  <si>
    <t>valeurs possible : 0 à 8 points</t>
  </si>
  <si>
    <t>Total évaluation "Inventaires paysagers cantonaux" :</t>
  </si>
  <si>
    <t>Résultat rubrique "Inventaire des biotopes nationaux" :</t>
  </si>
  <si>
    <t>= valeur moyenne arrondie des deux résultats 1</t>
  </si>
  <si>
    <t>4 = Elément tout à fait remarquable, exemplaire</t>
  </si>
  <si>
    <t>Nombre de biotopes, milieux naturels potentiellement existants dans la région biogéographique :</t>
  </si>
  <si>
    <t>Total évaluation rubrique "Biotopes, milieux naturels" :</t>
  </si>
  <si>
    <t>- Suppression et remise en état prévue dans le cadre du parc</t>
  </si>
  <si>
    <t>Seule une partie du domaine skiable sur territoire communal et &lt; 1'000'000 Pm/h</t>
  </si>
  <si>
    <t>Total évaluation rubrique "Activités et infrastructures pour les sports d'hiver" :</t>
  </si>
  <si>
    <t>1 ou 2 points par "facteur atténuant"; somme de tous les "facteurs atténuants" au maximum 2 points</t>
  </si>
  <si>
    <t>3 = formes bien préservées, peu de mitage</t>
  </si>
  <si>
    <t>2 = formes partiellement conservées, paysage moyennement mité</t>
  </si>
  <si>
    <t>Cours d'eau corrigés, aménagés</t>
  </si>
  <si>
    <t>Ouvrages d'art</t>
  </si>
  <si>
    <t>Mézières (VD)</t>
  </si>
  <si>
    <t>Mezzovico-Vira</t>
  </si>
  <si>
    <t>Miécourt</t>
  </si>
  <si>
    <t>Miège</t>
  </si>
  <si>
    <t>Mies</t>
  </si>
  <si>
    <t>Miglieglia</t>
  </si>
  <si>
    <t>Minusio</t>
  </si>
  <si>
    <t>Mirchel</t>
  </si>
  <si>
    <t>Grosswangen</t>
  </si>
  <si>
    <t>Laconnex</t>
  </si>
  <si>
    <t>Serres, tunnels, couverts plastiques, protections contre la grêle</t>
  </si>
  <si>
    <t>Total évaluation rubrique "Nouvelles constructions" :</t>
  </si>
  <si>
    <t>= 1 : pour autant qu'au moins 3 valeurs de la colonne "Evaluation" soient positives</t>
  </si>
  <si>
    <t>Maracon</t>
  </si>
  <si>
    <t>Marbach (LU)</t>
  </si>
  <si>
    <t>= 2, pour autant que le nombre des éléments géomorphologiques existants &gt; que 1/2 des éléments géomorphologiques potentiels de la région biogéographique</t>
  </si>
  <si>
    <t>3 = bien intégré, architecture réussie</t>
  </si>
  <si>
    <t>cluse</t>
  </si>
  <si>
    <t>gorge</t>
  </si>
  <si>
    <t>Résidences secondaires</t>
  </si>
  <si>
    <t>Parc d'attraction</t>
  </si>
  <si>
    <t>Pistes pour véhicules motorisés destinés à des manifestations sportives</t>
  </si>
  <si>
    <t>Total évaluation rubrique "Autres infrastructure touristiques et de loisirs" :</t>
  </si>
  <si>
    <t>Entrepôt stockage déchets et matériaux radioactifs</t>
  </si>
  <si>
    <t>1 point par "facteur atténuant"</t>
  </si>
  <si>
    <t xml:space="preserve">4 = Biotope tout à fait remarquable, exemplaire </t>
  </si>
  <si>
    <t>Place de tir (utilisée plus de 20 semaines/année par aviation, blindés ou artillerie)</t>
  </si>
  <si>
    <t>Nombre d'éléments géomorphologiques potentiellemement existants dans la région biogéographique :</t>
  </si>
  <si>
    <t xml:space="preserve">= Combinaison des valeurs des tableaux A1 et A2 : la valeur individuelle la plus élevée de la colonne "Evaluation" du tableaux A1 pour autant qu'elle soit plus élevée que celle du tableau A2;   dans le cas contraire, valeur moyenne des valeurs individuelles les plus élevées des tableaux A1 et A2 </t>
  </si>
  <si>
    <t>Aéroports nationaux et aérodromes régionaux &gt; 10'000 mouvements/an</t>
  </si>
  <si>
    <t>- Seule une petite partie de piste sur territoire communal</t>
  </si>
  <si>
    <t>Aérodromes militaires</t>
  </si>
  <si>
    <t>Facteurs atténuants:</t>
  </si>
  <si>
    <t>= Valeur individuelle la plus basse de la colonne "Evaluation"</t>
  </si>
  <si>
    <t>= Somme colonne "Part de surface en % de la surface communale"</t>
  </si>
  <si>
    <t>= Somme ("Résultat" + "Malus")</t>
  </si>
  <si>
    <t>-3 --&gt; plus de 1km par km2 et moins de 2km/km2</t>
  </si>
  <si>
    <t>-2 --&gt; plus de 0.5km par km2 et moins de 1 km/km2</t>
  </si>
  <si>
    <t>-1 --&gt; plus petit ou égal à 0.5 km/km2</t>
  </si>
  <si>
    <t>Longirod</t>
  </si>
  <si>
    <t>Losone</t>
  </si>
  <si>
    <t>Lostallo</t>
  </si>
  <si>
    <t>Lostorf</t>
  </si>
  <si>
    <t>Luchsingen</t>
  </si>
  <si>
    <t>Ludiano</t>
  </si>
  <si>
    <t>Lüen</t>
  </si>
  <si>
    <t>Lufingen</t>
  </si>
  <si>
    <t>Lugaggia</t>
  </si>
  <si>
    <t>Lugano</t>
  </si>
  <si>
    <t>valeurs possibles : 0 à 4 points</t>
  </si>
  <si>
    <t>Dimension historique</t>
  </si>
  <si>
    <t xml:space="preserve"> Résultat évaluation rubrique "Perception du paysage" :</t>
  </si>
  <si>
    <t>Total évaluation rubrique "Perception du paysage" :</t>
  </si>
  <si>
    <t>= Somme (Résultat + Bonus)</t>
  </si>
  <si>
    <t>--&gt; J = 29 / M = 27 / N = 35 / Z = 30 / S = 36</t>
  </si>
  <si>
    <t>-3 --&gt; plus de 3km par km2 et moins de 4km /km2</t>
  </si>
  <si>
    <t xml:space="preserve">- &lt; 300 mouvements/an et sans conflit avec les zones protégées </t>
  </si>
  <si>
    <t>Total évaluation rubrique "Terrains d'aviation" :</t>
  </si>
  <si>
    <t>Total évalutation rubrique "Affectations, zones bâties" :</t>
  </si>
  <si>
    <t>2 = au moins 1 objet d'importance régionale</t>
  </si>
  <si>
    <t>3 = au moins 1 objet d'importance nationale</t>
  </si>
  <si>
    <t>= 2, pour autant que le nombre d'éléments culturels existants &gt; que 1/2 des éléments culturels potentiels de la région biogéographique</t>
  </si>
  <si>
    <t>locale</t>
  </si>
  <si>
    <t>valeurs possibles : 0 à 6 points</t>
  </si>
  <si>
    <t>Résultat 2 rubrique "Eléments culturels" :</t>
  </si>
  <si>
    <t>Nombre d'éléments culturels effectivement existants :</t>
  </si>
  <si>
    <t>Nombre d'éléments culturels potentiellement existants dans la région biogéographique :</t>
  </si>
  <si>
    <t xml:space="preserve">1 objet d'importance régionale = 1 point; &gt;= 2 objets d'importance régionale = 2 points; au moins 1 objet d'importance nationale = 3 points; 2 ou plus d'objets d'importance nationale = 4 points </t>
  </si>
  <si>
    <t>5. QUALITE DU BÂTI</t>
  </si>
  <si>
    <t>Constuctions isolées, constructions groupées</t>
  </si>
  <si>
    <t>Hameau</t>
  </si>
  <si>
    <t>Total évaluation rubrique "Routes nationales" :</t>
  </si>
  <si>
    <t>- La somme de la colonne "Evaluation" &gt;= 18 (Tableaux A1 plus A2)</t>
  </si>
  <si>
    <t>Ports de plaisance &gt; 300 places</t>
  </si>
  <si>
    <t>- Seulement en bordure du territoire communal, sur une longueur de moins de 5km</t>
  </si>
  <si>
    <t>Domaines skiables (&gt; 6'000'000 Pm/h)</t>
  </si>
  <si>
    <t>Seule une petite partie du domaine skiable sur territoire communal et &lt; 500'000 Pm/h</t>
  </si>
  <si>
    <t>Autres</t>
  </si>
  <si>
    <t>valeurs possibles : -18 à 0 points</t>
  </si>
  <si>
    <t>= Somme ("Resultat" + "Malus")</t>
  </si>
  <si>
    <t>grotte</t>
  </si>
  <si>
    <t>lapiez</t>
  </si>
  <si>
    <t>ponor / perte</t>
  </si>
  <si>
    <t>doline</t>
  </si>
  <si>
    <t>Formes glaciaires (4)</t>
  </si>
  <si>
    <t>moraine latérale</t>
  </si>
  <si>
    <t>moraine frontale</t>
  </si>
  <si>
    <t>bloc erratique</t>
  </si>
  <si>
    <t>Formes fluviatiles (10)</t>
  </si>
  <si>
    <t>bras mort</t>
  </si>
  <si>
    <t>cirque</t>
  </si>
  <si>
    <t>delta</t>
  </si>
  <si>
    <t>= Somme des deux valeurs individuelles les plus extrêmes (positive et negative) de la colonne "Evaluation", resp. la  valeur positive / négative la plus élevée, dans le cas de valeurs individuelles exclusivement positives ou négatives</t>
  </si>
  <si>
    <t>1 = formes quasiment disparues, paysage bâti fortement mité, déstructuré</t>
  </si>
  <si>
    <t>Eléments marquants des techniques culturales modernes</t>
  </si>
  <si>
    <t>- Échéance du permis d'exploiter &lt; 10 ans et mesures de renaturation de qualité élevée prévues (&gt; conditions RIE)</t>
  </si>
  <si>
    <t>Formes gravitatives (3)</t>
  </si>
  <si>
    <t>glissement de terrain</t>
  </si>
  <si>
    <t>éboulement</t>
  </si>
  <si>
    <t>éboulis</t>
  </si>
  <si>
    <t>Formes périglaciaires (3)</t>
  </si>
  <si>
    <t>lobe de solifluxion</t>
  </si>
  <si>
    <t>glacière</t>
  </si>
  <si>
    <t xml:space="preserve">permafrost </t>
  </si>
  <si>
    <t>Formes tectoniques / géologiques (7)</t>
  </si>
  <si>
    <t>anticlinal</t>
  </si>
  <si>
    <t>synclinal</t>
  </si>
  <si>
    <t>faille / décrochement</t>
  </si>
  <si>
    <t>= 1, pour autant que le nombre d'éléments culturels existants &gt; que 1/3 des éléments culturels potentiels de la région biogéographique</t>
  </si>
  <si>
    <t>4 = formes parfaitement conservées, aucun mitage</t>
  </si>
  <si>
    <t>Constructions agricoles</t>
  </si>
  <si>
    <t>Habitations</t>
  </si>
  <si>
    <t>Total évaluation rubrique "Activités et infrastructures militaires" :</t>
  </si>
  <si>
    <t>valeurs possibles : -8 à 0 points</t>
  </si>
  <si>
    <t>Place d'armes sur le territoire communal</t>
  </si>
  <si>
    <t>- Transport de personnes &lt; 10 Mio pers./année et/ou transport de marchandises &lt; 5 Mio T/année</t>
  </si>
  <si>
    <t>- Seulement en bordure du territoire communal</t>
  </si>
  <si>
    <t>Exploitations ne satisfaisant pas aux critères de l'ordonnance sur les paiements directs pour les PER, notamment les grandes installations d'élevage d'animaux de rente</t>
  </si>
  <si>
    <r>
      <t xml:space="preserve">1D. Inventaires paysagers cantonaux avec force légale </t>
    </r>
    <r>
      <rPr>
        <sz val="10"/>
        <rFont val="Arial"/>
        <family val="0"/>
      </rPr>
      <t>(pour autant qu'ils ne recoupent pas les inventaires fédéraux à plus de 30%)</t>
    </r>
  </si>
  <si>
    <r>
      <t>4)</t>
    </r>
    <r>
      <rPr>
        <i/>
        <sz val="10"/>
        <rFont val="Arial"/>
        <family val="2"/>
      </rPr>
      <t xml:space="preserve"> Evaluation :</t>
    </r>
  </si>
  <si>
    <r>
      <t>Pho-to no.</t>
    </r>
    <r>
      <rPr>
        <i/>
        <sz val="8"/>
        <rFont val="Arial"/>
        <family val="2"/>
      </rPr>
      <t xml:space="preserve"> (voir an-nexe)</t>
    </r>
  </si>
  <si>
    <r>
      <t xml:space="preserve">Qualité  formes indivi-duelles </t>
    </r>
    <r>
      <rPr>
        <vertAlign val="superscript"/>
        <sz val="10"/>
        <rFont val="Arial"/>
        <family val="2"/>
      </rPr>
      <t>5)</t>
    </r>
  </si>
  <si>
    <r>
      <t xml:space="preserve">Effet dans le paysage </t>
    </r>
    <r>
      <rPr>
        <vertAlign val="superscript"/>
        <sz val="10"/>
        <rFont val="Arial"/>
        <family val="2"/>
      </rPr>
      <t>6)</t>
    </r>
  </si>
  <si>
    <r>
      <t xml:space="preserve">Bonus </t>
    </r>
    <r>
      <rPr>
        <vertAlign val="superscript"/>
        <sz val="10"/>
        <rFont val="Arial"/>
        <family val="2"/>
      </rPr>
      <t>7)</t>
    </r>
    <r>
      <rPr>
        <b/>
        <sz val="10"/>
        <rFont val="Arial"/>
        <family val="2"/>
      </rPr>
      <t xml:space="preserve"> :</t>
    </r>
  </si>
  <si>
    <r>
      <t>5)</t>
    </r>
    <r>
      <rPr>
        <i/>
        <sz val="10"/>
        <rFont val="Arial"/>
        <family val="2"/>
      </rPr>
      <t xml:space="preserve"> Evaluation de la qualité de la forme individuelle :</t>
    </r>
  </si>
  <si>
    <r>
      <t>6)</t>
    </r>
    <r>
      <rPr>
        <i/>
        <sz val="10"/>
        <rFont val="Arial"/>
        <family val="2"/>
      </rPr>
      <t xml:space="preserve"> Evaluation de l'effet de la forme dans le paysage :</t>
    </r>
  </si>
  <si>
    <r>
      <t>7)</t>
    </r>
    <r>
      <rPr>
        <i/>
        <sz val="10"/>
        <rFont val="Arial"/>
        <family val="2"/>
      </rPr>
      <t xml:space="preserve"> Bonus</t>
    </r>
  </si>
  <si>
    <t xml:space="preserve">peu abondant, isolé= -1 point; présence dispersée = -2 points; abondant, groupé = -3 points; très abondant, dominant = -4 points </t>
  </si>
  <si>
    <t>- Surface totale des exploitations en question &lt; 10 ha</t>
  </si>
  <si>
    <t>Surface bâtie &gt; 20% du territoire communal</t>
  </si>
  <si>
    <t>Zones industrielles et commerciales &gt; 20 ha ou &gt; 5% du territoire communal</t>
  </si>
  <si>
    <t xml:space="preserve">Facteurs atténuants: </t>
  </si>
  <si>
    <t>Total évaluation rubrique "Surfaces d'exploitation agricole et sylvicole intensive" :</t>
  </si>
  <si>
    <t>3A. Biotopes, milieux naturels</t>
  </si>
  <si>
    <t>3C. Inventaires des biotopes nationaux</t>
  </si>
  <si>
    <t xml:space="preserve">4A. Eléments culturels </t>
  </si>
  <si>
    <t>4B. Inventaires</t>
  </si>
  <si>
    <t>5A1. Formes d'habitat traditionnelles</t>
  </si>
  <si>
    <t>Marge proglaciaire</t>
  </si>
  <si>
    <t xml:space="preserve">Saulaie buissonnante alluviale </t>
  </si>
  <si>
    <t>Pelouses sèches, prairies maigres et pâturages (4)</t>
  </si>
  <si>
    <t>43 points et plus</t>
  </si>
  <si>
    <t>--&gt; positif</t>
  </si>
  <si>
    <t>Somme "Atteintes"</t>
  </si>
  <si>
    <t>(maximum 70 points)</t>
  </si>
  <si>
    <r>
      <t>a)</t>
    </r>
    <r>
      <rPr>
        <i/>
        <sz val="10"/>
        <rFont val="Arial"/>
        <family val="2"/>
      </rPr>
      <t xml:space="preserve"> Nombre d'objets (Haut-marais et marais de transition) : 1 objet = 1 point; 2 objets = 2 points; 3 objets = 3 points; &gt;3 objets= 4 points</t>
    </r>
  </si>
  <si>
    <r>
      <t xml:space="preserve">Evaluation </t>
    </r>
    <r>
      <rPr>
        <vertAlign val="superscript"/>
        <sz val="10"/>
        <rFont val="Arial"/>
        <family val="2"/>
      </rPr>
      <t>1)</t>
    </r>
  </si>
  <si>
    <r>
      <t xml:space="preserve">Evaluation </t>
    </r>
    <r>
      <rPr>
        <vertAlign val="superscript"/>
        <sz val="10"/>
        <rFont val="Arial"/>
        <family val="2"/>
      </rPr>
      <t>2)</t>
    </r>
  </si>
  <si>
    <r>
      <t xml:space="preserve">Evaluation </t>
    </r>
    <r>
      <rPr>
        <vertAlign val="superscript"/>
        <sz val="10"/>
        <rFont val="Arial"/>
        <family val="2"/>
      </rPr>
      <t>4)</t>
    </r>
  </si>
  <si>
    <t>Inventaire suisse des biens culturels d'importance nationale et régionale</t>
  </si>
  <si>
    <r>
      <t>b)</t>
    </r>
    <r>
      <rPr>
        <i/>
        <sz val="10"/>
        <rFont val="Arial"/>
        <family val="2"/>
      </rPr>
      <t xml:space="preserve"> Part de surface en % de la surface communale (Bas-marais / Zones alluviales / Sites de reproduction de batraciens / Prairies et pâturages secs / Réserves d'oiseaux d'eau et de migrateurs) : 0% &lt; territoire de la commune &lt;=0.5% = 1 point; 0.5% &lt; territoire de la commune &lt;=2% = 2 points; 2% &lt; territoire de la commune &lt;=3% = 3 points; &gt;3% territoire de la commune = 4 points</t>
    </r>
  </si>
  <si>
    <t>7E. Installations touristiques et de loisirs</t>
  </si>
  <si>
    <t>7F. Production, transport et exploitation d'énergie</t>
  </si>
  <si>
    <t>7G. Divers</t>
  </si>
  <si>
    <t>SOMME</t>
  </si>
  <si>
    <t>EVALUATION TOTALE</t>
  </si>
  <si>
    <t>0 à 28 points</t>
  </si>
  <si>
    <t>29 à 42 points</t>
  </si>
  <si>
    <t>6B. Trafic ferroviaire</t>
  </si>
  <si>
    <t>La ligne ferroviaire à fort trafic traverse le territoire communal en surface</t>
  </si>
  <si>
    <t>Décharges matériaux &gt; 1'500'000 m3</t>
  </si>
  <si>
    <t>Résultat évaluation rubrique "Autres atteintes" (7B - 7G) :</t>
  </si>
  <si>
    <t>Total évaluation rubrique "Autres atteintes" (7B - 7G) :</t>
  </si>
  <si>
    <t>plaine alluviale</t>
  </si>
  <si>
    <t>terrasse</t>
  </si>
  <si>
    <t>= 1, si  &gt;  20% du territoire présente des formes d'exploitation intensive du sol et/ou &gt; 4 formes d'exploitation intensives du sol ont été relevées</t>
  </si>
  <si>
    <t>Installations diverses (p. ex. halles industrielles) :</t>
  </si>
  <si>
    <t>Total évaluation rubrique "Agriculture intensive" :</t>
  </si>
  <si>
    <t>Formes tectoniques / géologiques (5)</t>
  </si>
  <si>
    <t>cône de déjection</t>
  </si>
  <si>
    <t>chute d’eau</t>
  </si>
  <si>
    <t>lac</t>
  </si>
  <si>
    <t>Forêts de ravins (p.ex. Erablaie méso-hygrophile)</t>
  </si>
  <si>
    <t>Pessière-sapinière des éboulis, autres forêts sur éboulis</t>
  </si>
  <si>
    <t>Rivière naturelle (traçé, régime)</t>
  </si>
  <si>
    <t>Méleizin</t>
  </si>
  <si>
    <t>Formations arbustives buisonnantes (p.ex. brousse de pins couchés)</t>
  </si>
  <si>
    <t>Habitats, biotopes (30)</t>
  </si>
  <si>
    <t>Conduites</t>
  </si>
  <si>
    <t>Installation de télécommunication (p.ex antenne)</t>
  </si>
  <si>
    <t>Habitats, biotopes (36)</t>
  </si>
  <si>
    <t>Eléments historico-culturels (33)</t>
  </si>
  <si>
    <t>Pelouses sèches, prairies maigres et pâturages (2)</t>
  </si>
  <si>
    <t>Murs de pierre sèche</t>
  </si>
  <si>
    <t>Résultat pondéré de l'évaluation des rubriques "Atteintes majeures" (A à I) :</t>
  </si>
  <si>
    <t>Bâtiments artisanaux</t>
  </si>
  <si>
    <t>Autres types d'utilisation</t>
  </si>
  <si>
    <t>Total évaluation rubrique "Lignes ferroviaires principales" :</t>
  </si>
  <si>
    <t>-4 points par objet</t>
  </si>
  <si>
    <t>2 points par "facteur atténuant"</t>
  </si>
  <si>
    <t>valeurs possibles : -12 à 0 points</t>
  </si>
  <si>
    <r>
      <t xml:space="preserve"> Jura </t>
    </r>
    <r>
      <rPr>
        <i/>
        <sz val="10"/>
        <rFont val="Arial"/>
        <family val="2"/>
      </rPr>
      <t xml:space="preserve">(= </t>
    </r>
    <r>
      <rPr>
        <b/>
        <i/>
        <sz val="10"/>
        <rFont val="Arial"/>
        <family val="2"/>
      </rPr>
      <t>J</t>
    </r>
    <r>
      <rPr>
        <i/>
        <sz val="10"/>
        <rFont val="Arial"/>
        <family val="2"/>
      </rPr>
      <t xml:space="preserve"> ) / Plateau (= </t>
    </r>
    <r>
      <rPr>
        <b/>
        <i/>
        <sz val="10"/>
        <rFont val="Arial"/>
        <family val="2"/>
      </rPr>
      <t>M</t>
    </r>
    <r>
      <rPr>
        <i/>
        <sz val="10"/>
        <rFont val="Arial"/>
        <family val="2"/>
      </rPr>
      <t xml:space="preserve"> ) / Versant nord des Alpes (= </t>
    </r>
    <r>
      <rPr>
        <b/>
        <i/>
        <sz val="10"/>
        <rFont val="Arial"/>
        <family val="2"/>
      </rPr>
      <t>N</t>
    </r>
    <r>
      <rPr>
        <i/>
        <sz val="10"/>
        <rFont val="Arial"/>
        <family val="2"/>
      </rPr>
      <t xml:space="preserve"> ) / Alpes centrales (= </t>
    </r>
    <r>
      <rPr>
        <b/>
        <i/>
        <sz val="10"/>
        <rFont val="Arial"/>
        <family val="2"/>
      </rPr>
      <t>Z</t>
    </r>
    <r>
      <rPr>
        <i/>
        <sz val="10"/>
        <rFont val="Arial"/>
        <family val="2"/>
      </rPr>
      <t xml:space="preserve"> ) / Versant sud des Alpes (= </t>
    </r>
    <r>
      <rPr>
        <b/>
        <i/>
        <sz val="10"/>
        <rFont val="Arial"/>
        <family val="2"/>
      </rPr>
      <t>S</t>
    </r>
    <r>
      <rPr>
        <i/>
        <sz val="10"/>
        <rFont val="Arial"/>
        <family val="2"/>
      </rPr>
      <t xml:space="preserve"> )</t>
    </r>
  </si>
  <si>
    <r>
      <t>km</t>
    </r>
    <r>
      <rPr>
        <vertAlign val="superscript"/>
        <sz val="10"/>
        <rFont val="Arial"/>
        <family val="2"/>
      </rPr>
      <t>2</t>
    </r>
  </si>
  <si>
    <r>
      <t xml:space="preserve"> oui = </t>
    </r>
    <r>
      <rPr>
        <b/>
        <sz val="10"/>
        <rFont val="Arial"/>
        <family val="2"/>
      </rPr>
      <t>j</t>
    </r>
    <r>
      <rPr>
        <sz val="10"/>
        <rFont val="Arial"/>
        <family val="0"/>
      </rPr>
      <t xml:space="preserve"> / non = </t>
    </r>
    <r>
      <rPr>
        <b/>
        <sz val="10"/>
        <rFont val="Arial"/>
        <family val="2"/>
      </rPr>
      <t>n</t>
    </r>
  </si>
  <si>
    <r>
      <t xml:space="preserve">Inventaire fédéral des paysages, sites et monuments naturels d'importance nationale (IFP) </t>
    </r>
    <r>
      <rPr>
        <vertAlign val="superscript"/>
        <sz val="10"/>
        <rFont val="Arial"/>
        <family val="2"/>
      </rPr>
      <t>1a)</t>
    </r>
  </si>
  <si>
    <r>
      <t xml:space="preserve">Inventaire fédéral des sites marécageux (ISM) </t>
    </r>
    <r>
      <rPr>
        <vertAlign val="superscript"/>
        <sz val="10"/>
        <rFont val="Arial"/>
        <family val="2"/>
      </rPr>
      <t>1b)</t>
    </r>
  </si>
  <si>
    <r>
      <t>1a)</t>
    </r>
    <r>
      <rPr>
        <i/>
        <sz val="10"/>
        <rFont val="Arial"/>
        <family val="2"/>
      </rPr>
      <t xml:space="preserve"> Evaluation IFP :</t>
    </r>
  </si>
  <si>
    <r>
      <t>1b)</t>
    </r>
    <r>
      <rPr>
        <i/>
        <sz val="10"/>
        <rFont val="Arial"/>
        <family val="2"/>
      </rPr>
      <t xml:space="preserve"> Evaluation ISM :</t>
    </r>
  </si>
  <si>
    <r>
      <t xml:space="preserve">Bonus </t>
    </r>
    <r>
      <rPr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:</t>
    </r>
  </si>
  <si>
    <r>
      <t>2)</t>
    </r>
    <r>
      <rPr>
        <i/>
        <sz val="10"/>
        <rFont val="Arial"/>
        <family val="2"/>
      </rPr>
      <t xml:space="preserve"> Evaluation : </t>
    </r>
    <r>
      <rPr>
        <b/>
        <i/>
        <sz val="10"/>
        <rFont val="Arial"/>
        <family val="2"/>
      </rPr>
      <t>subjective !</t>
    </r>
  </si>
  <si>
    <r>
      <t>3)</t>
    </r>
    <r>
      <rPr>
        <i/>
        <sz val="10"/>
        <rFont val="Arial"/>
        <family val="2"/>
      </rPr>
      <t xml:space="preserve"> Bonus :</t>
    </r>
  </si>
  <si>
    <t>Exploitation extensive de la litière</t>
  </si>
  <si>
    <t>Meules de litière</t>
  </si>
  <si>
    <t>Etangs piscicoles extensifs</t>
  </si>
  <si>
    <t>Bundesamt für Umwelt (BAFU)</t>
  </si>
  <si>
    <t xml:space="preserve">Hintermann &amp; Weber SA </t>
  </si>
  <si>
    <t>3003 Bern</t>
  </si>
  <si>
    <t>Rue de l'Eglise-Catholique 8, 1820 Montreux</t>
  </si>
  <si>
    <r>
      <t>2B. Inventaires cantonaux et autres inventaires</t>
    </r>
    <r>
      <rPr>
        <sz val="10"/>
        <rFont val="Arial"/>
        <family val="0"/>
      </rPr>
      <t xml:space="preserve"> (p.ex. Inventaire des géotopes d'importance nationale)</t>
    </r>
  </si>
  <si>
    <r>
      <t xml:space="preserve">Qualité des biotopes </t>
    </r>
    <r>
      <rPr>
        <vertAlign val="superscript"/>
        <sz val="10"/>
        <rFont val="Arial"/>
        <family val="2"/>
      </rPr>
      <t>8)</t>
    </r>
  </si>
  <si>
    <r>
      <t xml:space="preserve">Effet dans le paysage </t>
    </r>
    <r>
      <rPr>
        <vertAlign val="superscript"/>
        <sz val="10"/>
        <rFont val="Arial"/>
        <family val="2"/>
      </rPr>
      <t>9)</t>
    </r>
  </si>
  <si>
    <r>
      <t xml:space="preserve">Resultats 1 rubrique "Biotopes, milieux naturels" </t>
    </r>
    <r>
      <rPr>
        <b/>
        <sz val="10"/>
        <rFont val="Arial"/>
        <family val="2"/>
      </rPr>
      <t>:</t>
    </r>
  </si>
  <si>
    <t>= Valeur moyenne des 4 valeurs individuelles les plus élevées des colonnes "évaluation des qualités des formes individuelles" et "évaluation de l'effet dans le paysage"</t>
  </si>
  <si>
    <t>--&gt; négatif</t>
  </si>
  <si>
    <t>-1 = partiellement intégré, architecture banale</t>
  </si>
  <si>
    <r>
      <t xml:space="preserve">Existence :    </t>
    </r>
    <r>
      <rPr>
        <sz val="10"/>
        <rFont val="Arial"/>
        <family val="0"/>
      </rPr>
      <t xml:space="preserve">oui = </t>
    </r>
    <r>
      <rPr>
        <b/>
        <sz val="10"/>
        <rFont val="Arial"/>
        <family val="2"/>
      </rPr>
      <t xml:space="preserve">j          </t>
    </r>
    <r>
      <rPr>
        <sz val="10"/>
        <rFont val="Arial"/>
        <family val="0"/>
      </rPr>
      <t xml:space="preserve">non = </t>
    </r>
    <r>
      <rPr>
        <b/>
        <sz val="10"/>
        <rFont val="Arial"/>
        <family val="2"/>
      </rPr>
      <t>n</t>
    </r>
  </si>
  <si>
    <r>
      <t xml:space="preserve">Existence :    </t>
    </r>
    <r>
      <rPr>
        <sz val="10"/>
        <rFont val="Arial"/>
        <family val="0"/>
      </rPr>
      <t>oui =</t>
    </r>
    <r>
      <rPr>
        <b/>
        <sz val="10"/>
        <rFont val="Arial"/>
        <family val="2"/>
      </rPr>
      <t xml:space="preserve"> j          </t>
    </r>
    <r>
      <rPr>
        <sz val="10"/>
        <rFont val="Arial"/>
        <family val="0"/>
      </rPr>
      <t>non =</t>
    </r>
    <r>
      <rPr>
        <b/>
        <sz val="10"/>
        <rFont val="Arial"/>
        <family val="2"/>
      </rPr>
      <t xml:space="preserve"> n</t>
    </r>
  </si>
  <si>
    <r>
      <t xml:space="preserve">Existence :    </t>
    </r>
    <r>
      <rPr>
        <sz val="10"/>
        <rFont val="Arial"/>
        <family val="0"/>
      </rPr>
      <t>oui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</t>
    </r>
    <r>
      <rPr>
        <b/>
        <sz val="10"/>
        <rFont val="Arial"/>
        <family val="2"/>
      </rPr>
      <t xml:space="preserve"> j          </t>
    </r>
    <r>
      <rPr>
        <sz val="10"/>
        <rFont val="Arial"/>
        <family val="0"/>
      </rPr>
      <t>non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</t>
    </r>
    <r>
      <rPr>
        <b/>
        <sz val="10"/>
        <rFont val="Arial"/>
        <family val="2"/>
      </rPr>
      <t xml:space="preserve"> n</t>
    </r>
  </si>
  <si>
    <t xml:space="preserve">Places d'atterrissage en montagne </t>
  </si>
  <si>
    <t>Divers aménagements de circulation:</t>
  </si>
  <si>
    <t>Lignes à haute tension, transformateurs</t>
  </si>
  <si>
    <t>= Somme des moyennes pondérées des colonnes "Evaluation S" des sous-rubriques "Autres atteintes" (B - G) (voir manuel)</t>
  </si>
  <si>
    <r>
      <t xml:space="preserve">Evaluation </t>
    </r>
    <r>
      <rPr>
        <vertAlign val="superscript"/>
        <sz val="10"/>
        <rFont val="Arial"/>
        <family val="2"/>
      </rPr>
      <t>36)</t>
    </r>
  </si>
  <si>
    <t>-13 à -18</t>
  </si>
  <si>
    <t>points</t>
  </si>
  <si>
    <t>Pelouses alpines, végétation en espaliers, combes à neige</t>
  </si>
  <si>
    <t xml:space="preserve">Hêtraie xérothermophile  </t>
  </si>
  <si>
    <t>Forêt de mélèzes et d’aroles</t>
  </si>
  <si>
    <t>0% de la surface communale = 0 points; moins de 5% de la surface communale = 1 point; 5 - 15% de la surface communale = 2 points; 16 - 25% de la surface communale = 3 points; plus de 25% de la surface communale = 4 points</t>
  </si>
  <si>
    <t>6C. Terrains d'aviation</t>
  </si>
  <si>
    <t>6D. Activités et infrastructures militaires</t>
  </si>
  <si>
    <t>6E. Activités et infrastructures pour les sports d'hiver</t>
  </si>
  <si>
    <t>6F. Autres infrastructures touristiques et de loisirs</t>
  </si>
  <si>
    <t>6G. Extraction de matières premières, décharges</t>
  </si>
  <si>
    <t>6H. Agriculture intensive</t>
  </si>
  <si>
    <t>6I. Affectations, zones bâties</t>
  </si>
  <si>
    <t>7A. Surfaces d'exploitation agricole et sylvicole intensive</t>
  </si>
  <si>
    <t>7B. Industrie, extraction, décharge</t>
  </si>
  <si>
    <t>7C. Techniques culturales modernes</t>
  </si>
  <si>
    <t>7D. Trafic, transport, desserte</t>
  </si>
  <si>
    <t>= -1 point pour chaque rubrique "Autres atteintes (7B - 7G)" comportant 2 atteintes ou plus --&gt; total malus maximum = -6 points (à savoir 6 x -1 point)</t>
  </si>
  <si>
    <t>= Valeur moyenne des 4 valeurs individuelles les plus élevées des colonnes "évaluation qualité des biotopes" et "évaluation de l'effet dans le paysage"</t>
  </si>
  <si>
    <t>Prairies et pâturages (semi-) secs (p.ex. Xerobromion, Mesobromion)</t>
  </si>
  <si>
    <t>Prairies et pâturages maigres d'altitude (p.ex. Nardion)</t>
  </si>
  <si>
    <t>Prairies de fauche extensives (p.ex. Arrhenatherion, Polygono-tristion)</t>
  </si>
  <si>
    <t>Eléments géomorphologiques (40)</t>
  </si>
  <si>
    <t>Formes glaciaires (12)</t>
  </si>
  <si>
    <t>Rivière naturelle (traçé, fonctionalités)</t>
  </si>
  <si>
    <t>Lisières, broussailles et landes (5)</t>
  </si>
  <si>
    <t>Landes (humide et acide, à rhododendron)</t>
  </si>
  <si>
    <t>Exploitation traditionnelle des marais (1)</t>
  </si>
  <si>
    <t>Utilisation traditionnelle des marais (4)</t>
  </si>
  <si>
    <t>Châtaigneraies</t>
  </si>
  <si>
    <t>Différents arbres utilitaires ( mûrier par ex. )</t>
  </si>
  <si>
    <t>Chemins dallés</t>
  </si>
  <si>
    <t>Landes karstiques faiblement boisées et autres végétations karstiques</t>
  </si>
  <si>
    <t>Haies</t>
  </si>
  <si>
    <t>Bosquets en plein champ, bouquets d’arbres</t>
  </si>
  <si>
    <t>Marais, milieux aquatiques (7)</t>
  </si>
  <si>
    <t>Roselières</t>
  </si>
  <si>
    <t>Tas d’épierrage</t>
  </si>
  <si>
    <t>Talus de champs, systèmes de talus et terrasses</t>
  </si>
  <si>
    <t>Système d’irrigation traditionnel</t>
  </si>
  <si>
    <t>Pâturages et alpages (6)</t>
  </si>
  <si>
    <t>Abris, cabanes</t>
  </si>
  <si>
    <t>Enclos</t>
  </si>
  <si>
    <t>Arbres à litière</t>
  </si>
  <si>
    <r>
      <t>Sites et monuments</t>
    </r>
    <r>
      <rPr>
        <b/>
        <i/>
        <sz val="8"/>
        <rFont val="Arial"/>
        <family val="0"/>
      </rPr>
      <t xml:space="preserve"> </t>
    </r>
    <r>
      <rPr>
        <b/>
        <sz val="8"/>
        <rFont val="Arial"/>
        <family val="0"/>
      </rPr>
      <t>historiques (7)</t>
    </r>
  </si>
  <si>
    <t>Autres traces historiques de l’utilisation de la force hydraulique</t>
  </si>
  <si>
    <t>Activités manufacturières et industrielles liées au site et à son histoire</t>
  </si>
  <si>
    <t>Tourisme (2)</t>
  </si>
  <si>
    <t>Hôtels historiques</t>
  </si>
  <si>
    <t>Lignes de chemin de fer et installations de transport historiques (funiculaire, …)</t>
  </si>
  <si>
    <t>Exploitation traditionnelle des marais (5)</t>
  </si>
  <si>
    <t>Cabanes de tourbiers</t>
  </si>
  <si>
    <t>Fosses de tourbage</t>
  </si>
  <si>
    <t>4 = forme avec un très fort effet dans le paysage; densité très haute</t>
  </si>
  <si>
    <t>1 = Biotope n'ayant que peu d'effet dans le paysage; faible densité</t>
  </si>
  <si>
    <t>1A. Description des caractéristiques et spécificités générales du paysage (formes principales et particularités)</t>
  </si>
  <si>
    <t>1B. Inventaires fédéraux de type paysager</t>
  </si>
  <si>
    <t>- La somme de toutes les parts de surfaces mesurée à la surface bâtie totale &gt; 70% (Tableau A1)</t>
  </si>
  <si>
    <t>- La somme de toutes les parts mesurée à la totalité des constructions &gt; 70% (Tableau A2)</t>
  </si>
  <si>
    <t>6A. Trafic routier</t>
  </si>
  <si>
    <t>La route à fort trafic traverse le territoire communal en surface</t>
  </si>
  <si>
    <r>
      <t>Sites et monuments</t>
    </r>
    <r>
      <rPr>
        <b/>
        <i/>
        <sz val="8"/>
        <rFont val="Arial"/>
        <family val="0"/>
      </rPr>
      <t xml:space="preserve"> </t>
    </r>
    <r>
      <rPr>
        <b/>
        <sz val="8"/>
        <rFont val="Arial"/>
        <family val="0"/>
      </rPr>
      <t>historiques (8)</t>
    </r>
  </si>
  <si>
    <t>valeurs possible : 0 à 10 points</t>
  </si>
  <si>
    <r>
      <t xml:space="preserve">Part en % de tous les bâtiments individuels </t>
    </r>
    <r>
      <rPr>
        <vertAlign val="superscript"/>
        <sz val="10"/>
        <rFont val="Arial"/>
        <family val="2"/>
      </rPr>
      <t>21)</t>
    </r>
  </si>
  <si>
    <r>
      <t xml:space="preserve">Part en % de tous les bâtiments individuels </t>
    </r>
    <r>
      <rPr>
        <vertAlign val="superscript"/>
        <sz val="10"/>
        <rFont val="Arial"/>
        <family val="2"/>
      </rPr>
      <t>24)</t>
    </r>
  </si>
  <si>
    <t>Steppe rocheuse</t>
  </si>
  <si>
    <t>Rochers, éboulis et lapiez (3)</t>
  </si>
  <si>
    <t>Oberstocken</t>
  </si>
  <si>
    <t>Oberthal</t>
  </si>
  <si>
    <t>Oberurnen</t>
  </si>
  <si>
    <t>Oberuzwil</t>
  </si>
  <si>
    <t>Oberwald</t>
  </si>
  <si>
    <t>Oberweningen</t>
  </si>
  <si>
    <t>Oberwil (BL)</t>
  </si>
  <si>
    <t>Oberwil bei Büren</t>
  </si>
  <si>
    <t>Oberwil im Simmental</t>
  </si>
  <si>
    <t>Oberwil-Lieli</t>
  </si>
  <si>
    <t>Obfelden</t>
  </si>
  <si>
    <t>Obstalden</t>
  </si>
  <si>
    <t>Ochlenberg</t>
  </si>
  <si>
    <t>Plagne</t>
  </si>
  <si>
    <t>Plan-les-Ouates</t>
  </si>
  <si>
    <t>Penthaz</t>
  </si>
  <si>
    <t>Montaubion-Chardonney</t>
  </si>
  <si>
    <t>Rempli par</t>
  </si>
  <si>
    <t>Date / période du relevé</t>
  </si>
  <si>
    <t>Région biogéographique *</t>
  </si>
  <si>
    <t>Olsberg</t>
  </si>
  <si>
    <t>Olten</t>
  </si>
  <si>
    <t>Oltingen</t>
  </si>
  <si>
    <t>Onex</t>
  </si>
  <si>
    <t>Wallisellen</t>
  </si>
  <si>
    <t>Surcuolm</t>
  </si>
  <si>
    <t>Vernier</t>
  </si>
  <si>
    <t>Vérossaz</t>
  </si>
  <si>
    <t>Versam</t>
  </si>
  <si>
    <t>Verscio</t>
  </si>
  <si>
    <t>Versoix</t>
  </si>
  <si>
    <t>Vétroz</t>
  </si>
  <si>
    <t>Vevey</t>
  </si>
  <si>
    <t>Tägerig</t>
  </si>
  <si>
    <t>Tägertschi</t>
  </si>
  <si>
    <t>Tägerwilen</t>
  </si>
  <si>
    <t>Tamins</t>
  </si>
  <si>
    <t>Tannay</t>
  </si>
  <si>
    <t>Tarasp</t>
  </si>
  <si>
    <t>Tartar</t>
  </si>
  <si>
    <t>Saint-Aubin-Sauges</t>
  </si>
  <si>
    <t>Villars-Burquin</t>
  </si>
  <si>
    <t>Saint-Légier-La Chiésaz</t>
  </si>
  <si>
    <t>Saint-Léonard</t>
  </si>
  <si>
    <t>Saint-Livres</t>
  </si>
  <si>
    <t>Saint-Luc</t>
  </si>
  <si>
    <t>Palagnedra</t>
  </si>
  <si>
    <t>Commune</t>
  </si>
  <si>
    <t>Plaines alluviales (4)</t>
  </si>
  <si>
    <t xml:space="preserve">Aulnaie noire </t>
  </si>
  <si>
    <t>Aulnaie alluviale</t>
  </si>
  <si>
    <t>Forêts de ravins, de pente, thermophiles (6)</t>
  </si>
  <si>
    <t xml:space="preserve">Lisières forestières étagées/structurées à ourlets </t>
  </si>
  <si>
    <t>Plaines alluviales (7)</t>
  </si>
  <si>
    <t>Plaine alluviale alpine</t>
  </si>
  <si>
    <t>Ormalingen</t>
  </si>
  <si>
    <t>Ormont-Dessous</t>
  </si>
  <si>
    <t>Ormont-Dessus</t>
  </si>
  <si>
    <t>Orny</t>
  </si>
  <si>
    <t>Oron-la-Ville</t>
  </si>
  <si>
    <t>Oron-le-Châtel</t>
  </si>
  <si>
    <t>Orpund</t>
  </si>
  <si>
    <t>Orselina</t>
  </si>
  <si>
    <t>Orsières</t>
  </si>
  <si>
    <t>Orvin</t>
  </si>
  <si>
    <t>Orzens</t>
  </si>
  <si>
    <t>Prairies (4)</t>
  </si>
  <si>
    <t>Installations pour le transport du foin</t>
  </si>
  <si>
    <t>Exploitation du foin des rochers</t>
  </si>
  <si>
    <t>Exploitation mixte, autres formes agricoles traditionnelles (6)</t>
  </si>
  <si>
    <t>Tourisme (4)</t>
  </si>
  <si>
    <t>Anciens hospices</t>
  </si>
  <si>
    <t>Témoins historiques du tourisme (bains, …)</t>
  </si>
  <si>
    <r>
      <t>Murs de pierre sèche, clôtures en bois</t>
    </r>
    <r>
      <rPr>
        <b/>
        <sz val="8"/>
        <rFont val="Arial"/>
        <family val="0"/>
      </rPr>
      <t xml:space="preserve"> </t>
    </r>
  </si>
  <si>
    <t>Cabane en tourbe</t>
  </si>
  <si>
    <t>Fossé de tourbage</t>
  </si>
  <si>
    <t>Utilisation extensive de la litière</t>
  </si>
  <si>
    <t>8A. Densité de la desserte</t>
  </si>
  <si>
    <t>* utiliser l'abréviation adéquate (p.ex. "j" pour Jura)</t>
  </si>
  <si>
    <t>méandres</t>
  </si>
  <si>
    <t>Eléments géomorphologiques (34)</t>
  </si>
  <si>
    <t>Ramlinsburg</t>
  </si>
  <si>
    <t>Ramosch</t>
  </si>
  <si>
    <t>Ramsen</t>
  </si>
  <si>
    <t>Rancate</t>
  </si>
  <si>
    <t>Rances</t>
  </si>
  <si>
    <t>Pontenet</t>
  </si>
  <si>
    <t>Pont-en-Ogoz</t>
  </si>
  <si>
    <t>Ponthaux</t>
  </si>
  <si>
    <t>Randa</t>
  </si>
  <si>
    <t>Randogne</t>
  </si>
  <si>
    <t>Raperswilen</t>
  </si>
  <si>
    <t>Rapperswil (BE)</t>
  </si>
  <si>
    <t>Rapperswil (SG)</t>
  </si>
  <si>
    <t>Raron</t>
  </si>
  <si>
    <t>Realp</t>
  </si>
  <si>
    <t>Rebeuvelier</t>
  </si>
  <si>
    <t>Rebévelier</t>
  </si>
  <si>
    <t>Rebstein</t>
  </si>
  <si>
    <t>Recherswil</t>
  </si>
  <si>
    <t>Rechthalten</t>
  </si>
  <si>
    <t>Reckingen-Gluringen</t>
  </si>
  <si>
    <t>Réclère</t>
  </si>
  <si>
    <t>Reconvilier</t>
  </si>
  <si>
    <t>Regensberg</t>
  </si>
  <si>
    <t>Regensdorf</t>
  </si>
  <si>
    <t>Rehetobel</t>
  </si>
  <si>
    <t>Reichenbach im Kandertal</t>
  </si>
  <si>
    <t>Reichenburg</t>
  </si>
  <si>
    <t>Schönenwerd</t>
  </si>
  <si>
    <t>Schongau</t>
  </si>
  <si>
    <t>Schönholzerswilen</t>
  </si>
  <si>
    <t>Schötz</t>
  </si>
  <si>
    <t>Schübelbach</t>
  </si>
  <si>
    <t>Schupfart</t>
  </si>
  <si>
    <t>Schüpfen</t>
  </si>
  <si>
    <t>Schüpfheim</t>
  </si>
  <si>
    <t>Uttwil</t>
  </si>
  <si>
    <t>Utzenstorf</t>
  </si>
  <si>
    <t>Arni (AG)</t>
  </si>
  <si>
    <t>Arni (BE)</t>
  </si>
  <si>
    <t>Arogno</t>
  </si>
  <si>
    <t>Arosa</t>
  </si>
  <si>
    <t>Arth</t>
  </si>
  <si>
    <t>Arvigo</t>
  </si>
  <si>
    <t>Arzier</t>
  </si>
  <si>
    <t>Arzo</t>
  </si>
  <si>
    <t>Valeyres-sous-Rances</t>
  </si>
  <si>
    <t>Valeyres-sous-Ursins</t>
  </si>
  <si>
    <t>Vallamand</t>
  </si>
  <si>
    <t>Vallon</t>
  </si>
  <si>
    <t>Vallorbe</t>
  </si>
  <si>
    <t>Vals</t>
  </si>
  <si>
    <t>Seengen</t>
  </si>
  <si>
    <t>Seewen</t>
  </si>
  <si>
    <t>Château fort, ruine</t>
  </si>
  <si>
    <t>Eglise, chapelle</t>
  </si>
  <si>
    <t>Autres monuments historiques remarquables</t>
  </si>
  <si>
    <t>Eléments historico-culturels (34)</t>
  </si>
  <si>
    <t>Eléments historico-culturels (41)</t>
  </si>
  <si>
    <t>Roues à eau, pierres à meules</t>
  </si>
  <si>
    <t>Sennwald</t>
  </si>
  <si>
    <t>Sent</t>
  </si>
  <si>
    <t>Seon</t>
  </si>
  <si>
    <t>Sergey</t>
  </si>
  <si>
    <t>Servion</t>
  </si>
  <si>
    <t>Sessa</t>
  </si>
  <si>
    <t>Seuzach</t>
  </si>
  <si>
    <t>Riex</t>
  </si>
  <si>
    <t>Rifferswil</t>
  </si>
  <si>
    <t>Riggisberg</t>
  </si>
  <si>
    <t>Riehen</t>
  </si>
  <si>
    <t>Riein</t>
  </si>
  <si>
    <t>Riemenstalden</t>
  </si>
  <si>
    <t>Rietheim</t>
  </si>
  <si>
    <t>Ried-Brig</t>
  </si>
  <si>
    <t>Rieden</t>
  </si>
  <si>
    <t>Riederalp</t>
  </si>
  <si>
    <t>Retschwil</t>
  </si>
  <si>
    <t>Reute (AR)</t>
  </si>
  <si>
    <t>Reutigen</t>
  </si>
  <si>
    <t>Reverolle</t>
  </si>
  <si>
    <t>Rhäzüns</t>
  </si>
  <si>
    <t>Rheinau</t>
  </si>
  <si>
    <t>Rheineck</t>
  </si>
  <si>
    <t>Rheinfelden</t>
  </si>
  <si>
    <t>Riaz</t>
  </si>
  <si>
    <t>Richterswil</t>
  </si>
  <si>
    <t>Rickenbach (BL)</t>
  </si>
  <si>
    <t>Rickenbach (LU)</t>
  </si>
  <si>
    <t>Oberbüren</t>
  </si>
  <si>
    <t>Oberburg</t>
  </si>
  <si>
    <t>Oberdiessbach</t>
  </si>
  <si>
    <t>Riva San Vitale</t>
  </si>
  <si>
    <t>Rivaz</t>
  </si>
  <si>
    <t>Rivera</t>
  </si>
  <si>
    <t>Roche (VD)</t>
  </si>
  <si>
    <t>Roche-d'Or</t>
  </si>
  <si>
    <t>2 = Biotope avec un effet moyen dans le paysage; densité moyenne</t>
  </si>
  <si>
    <t>3 = Biotope avec un effet marqué dans le paysage; densité élevée</t>
  </si>
  <si>
    <t>4 = Biotope avec un très fort effet dans le paysage; densité très haute</t>
  </si>
  <si>
    <t>1 = Elément n'ayant que peu d'effet dans le paysage; faible densité</t>
  </si>
  <si>
    <t>2 = Elément avec un effet moyen dans le paysage; densité moyenne</t>
  </si>
  <si>
    <t>3 = Elément avec un effet marqué dans le paysage; densité élevée</t>
  </si>
  <si>
    <t>4 = Elément avec un très fort effet dans le paysage; densité très haute</t>
  </si>
  <si>
    <t>Rüschlikon</t>
  </si>
  <si>
    <t>Russikon</t>
  </si>
  <si>
    <t>Russin</t>
  </si>
  <si>
    <t>Russy</t>
  </si>
  <si>
    <t>Ruswil</t>
  </si>
  <si>
    <t>Rüte</t>
  </si>
  <si>
    <t>Rüthi (SG)</t>
  </si>
  <si>
    <t>Rüti (GL)</t>
  </si>
  <si>
    <t>Rüti (ZH)</t>
  </si>
  <si>
    <t>Rüti bei Büren</t>
  </si>
  <si>
    <t>Rüti bei Lyssach</t>
  </si>
  <si>
    <t>Rüti bei Riggisberg</t>
  </si>
  <si>
    <t>Rütschelen</t>
  </si>
  <si>
    <t>Rüttenen</t>
  </si>
  <si>
    <t>Saanen</t>
  </si>
  <si>
    <t>Saas</t>
  </si>
  <si>
    <t>Saas Almagell</t>
  </si>
  <si>
    <t>Ocourt</t>
  </si>
  <si>
    <t>Oekingen</t>
  </si>
  <si>
    <t>Oensingen</t>
  </si>
  <si>
    <t>Oeschenbach</t>
  </si>
  <si>
    <t>Oeschgen</t>
  </si>
  <si>
    <t>Oetwil am See</t>
  </si>
  <si>
    <t>Oetwil an der Limmat</t>
  </si>
  <si>
    <t>Oftringen</t>
  </si>
  <si>
    <t>Ogens</t>
  </si>
  <si>
    <t>Ohmstal</t>
  </si>
  <si>
    <t>Oleyres</t>
  </si>
  <si>
    <t>Olivone</t>
  </si>
  <si>
    <t>Ollon</t>
  </si>
  <si>
    <t>Subingen</t>
  </si>
  <si>
    <t>Suchy</t>
  </si>
  <si>
    <t>Sufers</t>
  </si>
  <si>
    <t>Sugnens</t>
  </si>
  <si>
    <t>Suhr</t>
  </si>
  <si>
    <t>Sulgen</t>
  </si>
  <si>
    <t>Sullens</t>
  </si>
  <si>
    <t>Sulz (AG)</t>
  </si>
  <si>
    <t>Sulz (LU)</t>
  </si>
  <si>
    <t>Sumiswald</t>
  </si>
  <si>
    <t>Walkringen</t>
  </si>
  <si>
    <t>Wallbach</t>
  </si>
  <si>
    <t>Wallenried</t>
  </si>
  <si>
    <t>Birmensdorf (ZH)</t>
  </si>
  <si>
    <t>Birmenstorf (AG)</t>
  </si>
  <si>
    <t>Vex</t>
  </si>
  <si>
    <t>Siglistorf</t>
  </si>
  <si>
    <t>Wohlen bei Bern</t>
  </si>
  <si>
    <t>Wohlenschwil</t>
  </si>
  <si>
    <t>Zernez</t>
  </si>
  <si>
    <t>Zetzwil</t>
  </si>
  <si>
    <t>Ziefen</t>
  </si>
  <si>
    <t>Zielebach</t>
  </si>
  <si>
    <t>Zwingen</t>
  </si>
  <si>
    <t>Tartegnin</t>
  </si>
  <si>
    <t>Täsch</t>
  </si>
  <si>
    <t>Täuffelen</t>
  </si>
  <si>
    <t>--&gt; Remplir uniquement les champs en jaune et en bleu clair &lt;--</t>
  </si>
  <si>
    <t>Saint-Brais</t>
  </si>
  <si>
    <t>Tenero-Contra</t>
  </si>
  <si>
    <t>Tenna</t>
  </si>
  <si>
    <t>Saint-Cierges</t>
  </si>
  <si>
    <t>Vicques</t>
  </si>
  <si>
    <t>Vignogn</t>
  </si>
  <si>
    <t>Villa Luganese</t>
  </si>
  <si>
    <t>Sainte-Croix</t>
  </si>
  <si>
    <t>Saint-George</t>
  </si>
  <si>
    <t>Villarepos</t>
  </si>
  <si>
    <t>Villars-Bramard</t>
  </si>
  <si>
    <t>Villarsel-sur-Marly</t>
  </si>
  <si>
    <t>Zurzach</t>
  </si>
  <si>
    <t>Zuzgen</t>
  </si>
  <si>
    <t>Zuzwil (BE)</t>
  </si>
  <si>
    <t>Zuzwil (SG)</t>
  </si>
  <si>
    <t>Zweisimmen</t>
  </si>
  <si>
    <t>Saint-Martin (FR)</t>
  </si>
  <si>
    <t>Palézieux</t>
  </si>
  <si>
    <t>Pampigny</t>
  </si>
  <si>
    <t>Paradiso</t>
  </si>
  <si>
    <t>Parpan</t>
  </si>
  <si>
    <t>Paspels</t>
  </si>
  <si>
    <t>Paudex</t>
  </si>
  <si>
    <t>Payerne</t>
  </si>
  <si>
    <t>Peist</t>
  </si>
  <si>
    <t>Peney-le-Jorat</t>
  </si>
  <si>
    <t>Penthalaz</t>
  </si>
  <si>
    <t>Pierrafortscha</t>
  </si>
  <si>
    <t>Pieterlen</t>
  </si>
  <si>
    <t>Pignia</t>
  </si>
  <si>
    <t>Pigniu</t>
  </si>
  <si>
    <t>Pitasch</t>
  </si>
  <si>
    <t>Pizy</t>
  </si>
  <si>
    <t>Saint-Sulpice (NE)</t>
  </si>
  <si>
    <t>Saint-Sulpice (VD)</t>
  </si>
  <si>
    <t>Saint-Ursanne</t>
  </si>
  <si>
    <t>Salenstein</t>
  </si>
  <si>
    <t>Sâles</t>
  </si>
  <si>
    <t>Salgesch</t>
  </si>
  <si>
    <t>Salins</t>
  </si>
  <si>
    <t>Salmsach</t>
  </si>
  <si>
    <t>Salouf</t>
  </si>
  <si>
    <t>Pianezzo</t>
  </si>
  <si>
    <t>Piazzogna</t>
  </si>
  <si>
    <t>San Nazzaro</t>
  </si>
  <si>
    <t>Osco</t>
  </si>
  <si>
    <t>Osogna</t>
  </si>
  <si>
    <t>Ossingen</t>
  </si>
  <si>
    <t>Ostermundigen</t>
  </si>
  <si>
    <t>Otelfingen</t>
  </si>
  <si>
    <t>Othmarsingen</t>
  </si>
  <si>
    <t>Ottenbach</t>
  </si>
  <si>
    <t>Plaffeien</t>
  </si>
  <si>
    <t>Perly-Certoux</t>
  </si>
  <si>
    <t>Perrefitte</t>
  </si>
  <si>
    <t>Perroy</t>
  </si>
  <si>
    <t>Personico</t>
  </si>
  <si>
    <t>Péry</t>
  </si>
  <si>
    <t>Peseux</t>
  </si>
  <si>
    <t>Peyres-Possens</t>
  </si>
  <si>
    <t>Pfäfers</t>
  </si>
  <si>
    <t>Pfäffikon</t>
  </si>
  <si>
    <t>Résumé des résultats des différents thèmes</t>
  </si>
  <si>
    <t>(max. 15 points)</t>
  </si>
  <si>
    <t>(max. 10 points)</t>
  </si>
  <si>
    <t>(max. 21 points)</t>
  </si>
  <si>
    <t>(max. 14 points)</t>
  </si>
  <si>
    <t>(max. -30 points)</t>
  </si>
  <si>
    <t>(max. -23 points)</t>
  </si>
  <si>
    <t>--&gt; pas adapté</t>
  </si>
  <si>
    <t>Schlieren</t>
  </si>
  <si>
    <t>Quarten</t>
  </si>
  <si>
    <t>Quinto</t>
  </si>
  <si>
    <t>Radelfingen</t>
  </si>
  <si>
    <t>Rafz</t>
  </si>
  <si>
    <t>Rain</t>
  </si>
  <si>
    <t>Willadingen</t>
  </si>
  <si>
    <t>Willisau</t>
  </si>
  <si>
    <t>Wimmis</t>
  </si>
  <si>
    <t>Unterbäch</t>
  </si>
  <si>
    <t>Schlossrued</t>
  </si>
  <si>
    <t>Schlosswil</t>
  </si>
  <si>
    <t>Schluein</t>
  </si>
  <si>
    <t>Undervelier</t>
  </si>
  <si>
    <t>Unterägeri</t>
  </si>
  <si>
    <t>Pont-la-Ville</t>
  </si>
  <si>
    <t>Pontresina</t>
  </si>
  <si>
    <t>Porrentruy</t>
  </si>
  <si>
    <t>Port</t>
  </si>
  <si>
    <t>Portein</t>
  </si>
  <si>
    <t>Port-Valais</t>
  </si>
  <si>
    <t>Porza</t>
  </si>
  <si>
    <t>Poschiavo</t>
  </si>
  <si>
    <t>Praden</t>
  </si>
  <si>
    <t>Schleitheim</t>
  </si>
  <si>
    <t>Schmitten (FR)</t>
  </si>
  <si>
    <t>Schmitten (GR)</t>
  </si>
  <si>
    <t>Schnaus</t>
  </si>
  <si>
    <t>Schneisingen</t>
  </si>
  <si>
    <t>Schnottwil</t>
  </si>
  <si>
    <t>Schöfflisdorf</t>
  </si>
  <si>
    <t>Schöftland</t>
  </si>
  <si>
    <t>Schönenberg (ZH)</t>
  </si>
  <si>
    <t>Schönenbuch</t>
  </si>
  <si>
    <t>Schönengrund</t>
  </si>
  <si>
    <t>Urmein</t>
  </si>
  <si>
    <t>Urnäsch</t>
  </si>
  <si>
    <t>Ursenbach</t>
  </si>
  <si>
    <t>Ursins</t>
  </si>
  <si>
    <t>Ursy</t>
  </si>
  <si>
    <t>Urtenen-Schönbühl</t>
  </si>
  <si>
    <t>Uster</t>
  </si>
  <si>
    <t>Uttigen</t>
  </si>
  <si>
    <t>Wil (SG)</t>
  </si>
  <si>
    <t>Wil (ZH)</t>
  </si>
  <si>
    <t>Wila</t>
  </si>
  <si>
    <t>Valangin</t>
  </si>
  <si>
    <t>Dierikon</t>
  </si>
  <si>
    <t>Diessbach bei Büren</t>
  </si>
  <si>
    <t>Ascona</t>
  </si>
  <si>
    <t>Assens</t>
  </si>
  <si>
    <t>Astano</t>
  </si>
  <si>
    <t>Asuel</t>
  </si>
  <si>
    <t>Attalens</t>
  </si>
  <si>
    <t>Attelwil</t>
  </si>
  <si>
    <t>Attinghausen</t>
  </si>
  <si>
    <t>Attiswil</t>
  </si>
  <si>
    <t>Au (SG)</t>
  </si>
  <si>
    <t>Valzeina</t>
  </si>
  <si>
    <t>Vandoeuvres</t>
  </si>
  <si>
    <t>Varen</t>
  </si>
  <si>
    <t>Seewis im Prättigau</t>
  </si>
  <si>
    <t>Renan (BE)</t>
  </si>
  <si>
    <t>Renens (VD)</t>
  </si>
  <si>
    <t>Rennaz</t>
  </si>
  <si>
    <t>Seleute</t>
  </si>
  <si>
    <t>Selma</t>
  </si>
  <si>
    <t>Vaulion</t>
  </si>
  <si>
    <t>Vaulruz</t>
  </si>
  <si>
    <t>Rickenbach (SO)</t>
  </si>
  <si>
    <t>Rickenbach (TG)</t>
  </si>
  <si>
    <t>Avers</t>
  </si>
  <si>
    <t>Büttenhardt</t>
  </si>
  <si>
    <t>Buttes</t>
  </si>
  <si>
    <t>Büttikon</t>
  </si>
  <si>
    <t>Avry</t>
  </si>
  <si>
    <t>Avully</t>
  </si>
  <si>
    <t>Avusy</t>
  </si>
  <si>
    <t>Ayent</t>
  </si>
  <si>
    <t>Ayer</t>
  </si>
  <si>
    <t>Senèdes</t>
  </si>
  <si>
    <t>Bäretswil</t>
  </si>
  <si>
    <t>Bargen (BE)</t>
  </si>
  <si>
    <t>Bargen (SH)</t>
  </si>
  <si>
    <t>Sévaz</t>
  </si>
  <si>
    <t>Sevelen</t>
  </si>
  <si>
    <t>Sévery</t>
  </si>
  <si>
    <t>Sevgein</t>
  </si>
  <si>
    <t>Siat</t>
  </si>
  <si>
    <t>Siblingen</t>
  </si>
  <si>
    <t>Ringgenberg (BE)</t>
  </si>
  <si>
    <t>Riniken</t>
  </si>
  <si>
    <t>Niederwil (AG)</t>
  </si>
  <si>
    <t>Signy-Avenex</t>
  </si>
  <si>
    <t>Sigriswil</t>
  </si>
  <si>
    <t>Silenen</t>
  </si>
  <si>
    <t>Sils im Domleschg</t>
  </si>
  <si>
    <t>Sils im Engadin/Segl</t>
  </si>
  <si>
    <t>Silvaplana</t>
  </si>
  <si>
    <t>Simplon</t>
  </si>
  <si>
    <t>Sins</t>
  </si>
  <si>
    <t>Sion</t>
  </si>
  <si>
    <t>Soazza</t>
  </si>
  <si>
    <t>Sobrio</t>
  </si>
  <si>
    <t>Soglio</t>
  </si>
  <si>
    <t>Solothurn</t>
  </si>
  <si>
    <t>Romanel-sur-Lausanne</t>
  </si>
  <si>
    <t>Romanel-sur-Morges</t>
  </si>
  <si>
    <t>Romanshorn</t>
  </si>
  <si>
    <t>Römerswil</t>
  </si>
  <si>
    <t>Romont (BE)</t>
  </si>
  <si>
    <t>Rongellen</t>
  </si>
  <si>
    <t>Root</t>
  </si>
  <si>
    <t>Ropraz</t>
  </si>
  <si>
    <t>Rorbas</t>
  </si>
  <si>
    <t>Rorschach</t>
  </si>
  <si>
    <t>Rochefort</t>
  </si>
  <si>
    <t>Roches (BE)</t>
  </si>
  <si>
    <t>Rocourt</t>
  </si>
  <si>
    <t>Rodels</t>
  </si>
  <si>
    <t>Rodersdorf</t>
  </si>
  <si>
    <t>Roggenburg</t>
  </si>
  <si>
    <t>Roggliswil</t>
  </si>
  <si>
    <t>Roggwil (BE)</t>
  </si>
  <si>
    <t>Roggwil (TG)</t>
  </si>
  <si>
    <t>Sisikon</t>
  </si>
  <si>
    <t>Sissach</t>
  </si>
  <si>
    <t>Sisseln</t>
  </si>
  <si>
    <t>Siviriez</t>
  </si>
  <si>
    <t>Niederwil (SO)</t>
  </si>
  <si>
    <t>Nods</t>
  </si>
  <si>
    <t>Noflen</t>
  </si>
  <si>
    <t>Noiraigue</t>
  </si>
  <si>
    <t>Noréaz</t>
  </si>
  <si>
    <t>Nottwil</t>
  </si>
  <si>
    <t>Rüfenach</t>
  </si>
  <si>
    <t>Rumendingen</t>
  </si>
  <si>
    <t>Rümikon</t>
  </si>
  <si>
    <t>Rumisberg</t>
  </si>
  <si>
    <t>Rudolfstetten-Friedlisberg</t>
  </si>
  <si>
    <t>Rümlang</t>
  </si>
  <si>
    <t>Rümligen</t>
  </si>
  <si>
    <t>Rümlingen</t>
  </si>
  <si>
    <t>Rünenberg</t>
  </si>
  <si>
    <t>Rüdtligen-Alchenflüh</t>
  </si>
  <si>
    <t>Obersiggenthal</t>
  </si>
  <si>
    <t>Oberstammheim</t>
  </si>
  <si>
    <t>Obersteckholz</t>
  </si>
  <si>
    <t>Rüschegg</t>
  </si>
  <si>
    <t>Ruschein</t>
  </si>
  <si>
    <t>Steg</t>
  </si>
  <si>
    <t>Stein (AG)</t>
  </si>
  <si>
    <t>Rüeggisberg</t>
  </si>
  <si>
    <t>Rüegsau</t>
  </si>
  <si>
    <t>Rueun</t>
  </si>
  <si>
    <t>Rueyres</t>
  </si>
  <si>
    <t>Rueyres-les-Prés</t>
  </si>
  <si>
    <t>Stein (AR)</t>
  </si>
  <si>
    <t>Stein (SG)</t>
  </si>
  <si>
    <t>Stein am Rhein</t>
  </si>
  <si>
    <t>Steinach</t>
  </si>
  <si>
    <t>Steinen</t>
  </si>
  <si>
    <t>Steinerberg</t>
  </si>
  <si>
    <t>Steinhausen</t>
  </si>
  <si>
    <t>Steinhof</t>
  </si>
  <si>
    <t>Steinmaur</t>
  </si>
  <si>
    <t>Sternenberg</t>
  </si>
  <si>
    <t>Stetten (AG)</t>
  </si>
  <si>
    <t>Stetten (SH)</t>
  </si>
  <si>
    <t>Stettfurt</t>
  </si>
  <si>
    <t>Stettlen</t>
  </si>
  <si>
    <t>Stierva</t>
  </si>
  <si>
    <t>Strengelbach</t>
  </si>
  <si>
    <t>Studen</t>
  </si>
  <si>
    <t>Stüsslingen</t>
  </si>
  <si>
    <t>Walchwil</t>
  </si>
  <si>
    <t>Wald (AR)</t>
  </si>
  <si>
    <t>Wald (BE)</t>
  </si>
  <si>
    <t>Wald (ZH)</t>
  </si>
  <si>
    <t>Waldenburg</t>
  </si>
  <si>
    <t>Wäldi</t>
  </si>
  <si>
    <t>Waldkirch</t>
  </si>
  <si>
    <t>Waldstatt</t>
  </si>
  <si>
    <t>Walenstadt</t>
  </si>
  <si>
    <t>Binn</t>
  </si>
  <si>
    <t>Binningen</t>
  </si>
  <si>
    <t>Bioggio</t>
  </si>
  <si>
    <t>Bioley-Magnoux</t>
  </si>
  <si>
    <t>Bioley-Orjulaz</t>
  </si>
  <si>
    <t>Birgisch</t>
  </si>
  <si>
    <t>Chesalles-sur-Oron</t>
  </si>
  <si>
    <t>Cheseaux-Noréaz</t>
  </si>
  <si>
    <t>Bironico</t>
  </si>
  <si>
    <t>Birr</t>
  </si>
  <si>
    <t>Birrhard</t>
  </si>
  <si>
    <t>Birrwil</t>
  </si>
  <si>
    <t>Birsfelden</t>
  </si>
  <si>
    <t>Birwinken</t>
  </si>
  <si>
    <t>Bischofszell</t>
  </si>
  <si>
    <t>Bissone</t>
  </si>
  <si>
    <t>Bister</t>
  </si>
  <si>
    <t>Zwischbergen</t>
  </si>
  <si>
    <t>Veyras</t>
  </si>
  <si>
    <t>Tavannes</t>
  </si>
  <si>
    <t>Tecknau</t>
  </si>
  <si>
    <t>Veyrier</t>
  </si>
  <si>
    <t>Saint-Barthélemy (VD)</t>
  </si>
  <si>
    <t>Saint-Blaise</t>
  </si>
  <si>
    <t>Tegerfelden</t>
  </si>
  <si>
    <t>Tegna</t>
  </si>
  <si>
    <t>Veytaux</t>
  </si>
  <si>
    <t>Vezia</t>
  </si>
  <si>
    <t>Tenniken</t>
  </si>
  <si>
    <t>Tentlingen</t>
  </si>
  <si>
    <t>Termen</t>
  </si>
  <si>
    <t>Collex-Bossy</t>
  </si>
  <si>
    <t>Collina d'Oro</t>
  </si>
  <si>
    <t>Bolken</t>
  </si>
  <si>
    <t>Bolligen</t>
  </si>
  <si>
    <t>Bofflens</t>
  </si>
  <si>
    <t>Bogis-Bossey</t>
  </si>
  <si>
    <t>Bogno</t>
  </si>
  <si>
    <t>Bôle</t>
  </si>
  <si>
    <t>Bönigen</t>
  </si>
  <si>
    <t>Zwieselberg</t>
  </si>
  <si>
    <t>Vordemwald</t>
  </si>
  <si>
    <t>Vorderthal</t>
  </si>
  <si>
    <t>Vouvry</t>
  </si>
  <si>
    <t>Vrin</t>
  </si>
  <si>
    <t>Villars-sous-Champvent</t>
  </si>
  <si>
    <t>Saint-Martin (VS)</t>
  </si>
  <si>
    <t>Saint-Maurice</t>
  </si>
  <si>
    <t>Saint-Oyens</t>
  </si>
  <si>
    <t>Saint-Prex</t>
  </si>
  <si>
    <t>Saint-Saphorin (Lavaux)</t>
  </si>
  <si>
    <t>Penthéréaz</t>
  </si>
  <si>
    <t>Wengi</t>
  </si>
  <si>
    <t>Wenslingen</t>
  </si>
  <si>
    <t>Werthenstein</t>
  </si>
  <si>
    <t>Wettingen</t>
  </si>
  <si>
    <t>Wettswil am Albis</t>
  </si>
  <si>
    <t>Wetzikon (ZH)</t>
  </si>
  <si>
    <t>Salvan</t>
  </si>
  <si>
    <t>Salvenach</t>
  </si>
  <si>
    <t>Samedan</t>
  </si>
  <si>
    <t>Samnaun</t>
  </si>
  <si>
    <t>Tobel-Tägerschen</t>
  </si>
  <si>
    <t>Toffen</t>
  </si>
  <si>
    <t>Tolochenaz</t>
  </si>
  <si>
    <t>Törbel</t>
  </si>
  <si>
    <t>Torny</t>
  </si>
  <si>
    <t>Torre</t>
  </si>
  <si>
    <t>Torricella-Taverne</t>
  </si>
  <si>
    <t>Sant'Antonino</t>
  </si>
  <si>
    <t>Sant'Antonio</t>
  </si>
  <si>
    <t>San Vittore</t>
  </si>
  <si>
    <t>Santa Maria in Calanca</t>
  </si>
  <si>
    <t>Santa Maria Val Müstair</t>
  </si>
  <si>
    <t>Sant'Abbondio</t>
  </si>
  <si>
    <t>Plasselb</t>
  </si>
  <si>
    <t>Pleigne</t>
  </si>
  <si>
    <t>Pleujouse</t>
  </si>
  <si>
    <t>Pohlern</t>
  </si>
  <si>
    <t>Poliez-le-Grand</t>
  </si>
  <si>
    <t>(Territoire de la commune divisé en plusieurs entités paysagères, voir carte en annexe)</t>
  </si>
  <si>
    <t>Montsevelier</t>
  </si>
  <si>
    <t>Mont-sur-Rolle</t>
  </si>
  <si>
    <t>Mont-Tramelan</t>
  </si>
  <si>
    <t>Moosleerau</t>
  </si>
  <si>
    <t>Moosseedorf</t>
  </si>
  <si>
    <t>Morbio Inferiore</t>
  </si>
  <si>
    <t>Morbio Superiore</t>
  </si>
  <si>
    <t>Morcote</t>
  </si>
  <si>
    <t>Mörel</t>
  </si>
  <si>
    <t>Morens (FR)</t>
  </si>
  <si>
    <t>Ponte Capriasca</t>
  </si>
  <si>
    <t>Ponte Tresa</t>
  </si>
  <si>
    <t>Ulrichen</t>
  </si>
  <si>
    <t>Umiken</t>
  </si>
  <si>
    <t>Schlierbach</t>
  </si>
  <si>
    <t>Ulmiz</t>
  </si>
  <si>
    <t>Unterbözberg</t>
  </si>
  <si>
    <t>Schmerikon</t>
  </si>
  <si>
    <t>Schmiedrued</t>
  </si>
  <si>
    <t>Untereggen</t>
  </si>
  <si>
    <t>Unterems</t>
  </si>
  <si>
    <t>Unterendingen</t>
  </si>
  <si>
    <t>Unterengstringen</t>
  </si>
  <si>
    <t>Unterentfelden</t>
  </si>
  <si>
    <t>Unteriberg</t>
  </si>
  <si>
    <t>Unterkulm</t>
  </si>
  <si>
    <t>Unterlangenegg</t>
  </si>
  <si>
    <t>Unterlunkhofen</t>
  </si>
  <si>
    <t>Unterramsern</t>
  </si>
  <si>
    <t>Unterschächen</t>
  </si>
  <si>
    <t>Unterseen</t>
  </si>
  <si>
    <t>Untersiggenthal</t>
  </si>
  <si>
    <t>Unterstammheim</t>
  </si>
  <si>
    <t>Untersteckholz</t>
  </si>
  <si>
    <t>Untervaz</t>
  </si>
  <si>
    <t>Urdorf</t>
  </si>
  <si>
    <t>Wilen (TG)</t>
  </si>
  <si>
    <t>Wiler (Lötschen)</t>
  </si>
  <si>
    <t>Wiler bei Utzenstorf</t>
  </si>
  <si>
    <t>Wileroltigen</t>
  </si>
  <si>
    <t>Wiliberg</t>
  </si>
  <si>
    <t>Wiggiswil</t>
  </si>
  <si>
    <t>Wigoltingen</t>
  </si>
  <si>
    <t>Wikon</t>
  </si>
  <si>
    <t>Wil (AG)</t>
  </si>
  <si>
    <t>Gommiswald</t>
  </si>
  <si>
    <t>Gondiswil</t>
  </si>
  <si>
    <t>Gonten</t>
  </si>
  <si>
    <t>Gontenschwil</t>
  </si>
  <si>
    <t>Gordevio</t>
  </si>
  <si>
    <t>Gordola</t>
  </si>
  <si>
    <t>Diepoldsau</t>
  </si>
  <si>
    <t>Dättlikon</t>
  </si>
  <si>
    <t>Davos</t>
  </si>
  <si>
    <t>Degen</t>
  </si>
  <si>
    <t>Degersheim</t>
  </si>
  <si>
    <t>Givisiez</t>
  </si>
  <si>
    <t>Givrins</t>
  </si>
  <si>
    <t>Gland</t>
  </si>
  <si>
    <t>Diesse</t>
  </si>
  <si>
    <t>Bürglen (TG)</t>
  </si>
  <si>
    <t>Bürglen (UR)</t>
  </si>
  <si>
    <t>Büron</t>
  </si>
  <si>
    <t>Bursinel</t>
  </si>
  <si>
    <t>Bursins</t>
  </si>
  <si>
    <t>Burtigny</t>
  </si>
  <si>
    <t>Vauffelin</t>
  </si>
  <si>
    <t>Augst</t>
  </si>
  <si>
    <t>Ausserberg</t>
  </si>
  <si>
    <t>Seftigen</t>
  </si>
  <si>
    <t>Seigneux</t>
  </si>
  <si>
    <t>Vaugondry</t>
  </si>
  <si>
    <t>Auswil</t>
  </si>
  <si>
    <t>Autafond</t>
  </si>
  <si>
    <t>Vaumarcus</t>
  </si>
  <si>
    <t>Vaux-sur-Morges</t>
  </si>
  <si>
    <t>Avenches</t>
  </si>
  <si>
    <t>Bussy-sur-Moudon</t>
  </si>
  <si>
    <t>Bütschwil</t>
  </si>
  <si>
    <t>Dietikon</t>
  </si>
  <si>
    <t>Dietlikon</t>
  </si>
  <si>
    <t>Baar</t>
  </si>
  <si>
    <t>Bachenbülach</t>
  </si>
  <si>
    <t>Bachs</t>
  </si>
  <si>
    <t>Bad Ragaz</t>
  </si>
  <si>
    <t>Baden</t>
  </si>
  <si>
    <t>Cadenazzo</t>
  </si>
  <si>
    <t>Cadro</t>
  </si>
  <si>
    <t>Calfreisen</t>
  </si>
  <si>
    <t>Bäriswil</t>
  </si>
  <si>
    <t>Bauen</t>
  </si>
  <si>
    <t>Bagnes</t>
  </si>
  <si>
    <t>Baldingen</t>
  </si>
  <si>
    <t>Sierre</t>
  </si>
  <si>
    <t>Sigirino</t>
  </si>
  <si>
    <t>Riom-Parsonz</t>
  </si>
  <si>
    <t>Risch</t>
  </si>
  <si>
    <t>Signau</t>
  </si>
  <si>
    <t>Wolfenschiessen</t>
  </si>
  <si>
    <t>Wolfhalden</t>
  </si>
  <si>
    <t>Wolfisberg</t>
  </si>
  <si>
    <t>Wölflinswil</t>
  </si>
  <si>
    <t>Wolfwil</t>
  </si>
  <si>
    <t>Sirnach</t>
  </si>
  <si>
    <t>Siselen</t>
  </si>
  <si>
    <t>Zihlschlacht-Sitterdorf</t>
  </si>
  <si>
    <t>Zillis-Reischen</t>
  </si>
  <si>
    <t>Zizers</t>
  </si>
  <si>
    <t>Zofingen</t>
  </si>
  <si>
    <t>Zollikofen</t>
  </si>
  <si>
    <t>Zollikon</t>
  </si>
  <si>
    <t>Sommeri</t>
  </si>
  <si>
    <t>Sonceboz-Sombeval</t>
  </si>
  <si>
    <t>Sonogno</t>
  </si>
  <si>
    <t>Sonvico</t>
  </si>
  <si>
    <t>Sonvilier</t>
  </si>
  <si>
    <t>Rorschacherberg</t>
  </si>
  <si>
    <t>Röschenz</t>
  </si>
  <si>
    <t>Rossens (FR)</t>
  </si>
  <si>
    <t>Rossens (VD)</t>
  </si>
  <si>
    <t>Rossinière</t>
  </si>
  <si>
    <t>Nunningen</t>
  </si>
  <si>
    <t>Nürensdorf</t>
  </si>
  <si>
    <t>Nusshof</t>
  </si>
  <si>
    <t>Nuvilly</t>
  </si>
  <si>
    <t>Rohr (AG)</t>
  </si>
  <si>
    <t>Rohr (SO)</t>
  </si>
  <si>
    <t>Rohrbach</t>
  </si>
  <si>
    <t>Rohrbachgraben</t>
  </si>
  <si>
    <t>Rolle</t>
  </si>
  <si>
    <t>Romainmôtier-Envy</t>
  </si>
  <si>
    <t>Romairon</t>
  </si>
  <si>
    <t>Oberdorf (BL)</t>
  </si>
  <si>
    <t>Oberdorf (NW)</t>
  </si>
  <si>
    <t>Oberdorf (SO)</t>
  </si>
  <si>
    <t>Oberegg</t>
  </si>
  <si>
    <t>Oberembrach</t>
  </si>
  <si>
    <t>Oberems</t>
  </si>
  <si>
    <t>Rüdlingen</t>
  </si>
  <si>
    <t>Stallikon</t>
  </si>
  <si>
    <t>Vuadens</t>
  </si>
  <si>
    <t>Vuarmarens</t>
  </si>
  <si>
    <t>Vuarrens</t>
  </si>
  <si>
    <t>Vucherens</t>
  </si>
  <si>
    <t>Stansstad</t>
  </si>
  <si>
    <t>Starrkirch-Wil</t>
  </si>
  <si>
    <t>Staufen</t>
  </si>
  <si>
    <t>Rue</t>
  </si>
  <si>
    <t>Stampa</t>
  </si>
  <si>
    <t>Stans</t>
  </si>
  <si>
    <t>Rupperswil</t>
  </si>
  <si>
    <t>Ruppoldsried</t>
  </si>
  <si>
    <t>St. Peterzell</t>
  </si>
  <si>
    <t>Vufflens-la-Ville</t>
  </si>
  <si>
    <t>Steckborn</t>
  </si>
  <si>
    <t>Steffisburg</t>
  </si>
  <si>
    <t>Staatswald Galm</t>
  </si>
  <si>
    <t>Volken</t>
  </si>
  <si>
    <t>Volketswil</t>
  </si>
  <si>
    <t>Vollèges</t>
  </si>
  <si>
    <t>Villarvolard</t>
  </si>
  <si>
    <t>Villarzel</t>
  </si>
  <si>
    <t>Vufflens-le-Château</t>
  </si>
  <si>
    <t>Vugelles-La Mothe</t>
  </si>
  <si>
    <t>Vuibroye</t>
  </si>
  <si>
    <t>Vuissens</t>
  </si>
  <si>
    <t>Vuisternens-devant-Romont</t>
  </si>
  <si>
    <t>Vuisternens-en-Ogoz</t>
  </si>
  <si>
    <t>Vuiteboeuf</t>
  </si>
  <si>
    <t>Vulliens</t>
  </si>
  <si>
    <t>Vullierens</t>
  </si>
  <si>
    <t>Wachseldorn</t>
  </si>
  <si>
    <t>Wädenswil</t>
  </si>
  <si>
    <t>Wagenhausen</t>
  </si>
  <si>
    <t>Wahlen</t>
  </si>
  <si>
    <t>Wahlern</t>
  </si>
  <si>
    <t>Veltheim (AG)</t>
  </si>
  <si>
    <t>Vendlincourt</t>
  </si>
  <si>
    <t>Venthône</t>
  </si>
  <si>
    <t>Verdabbio</t>
  </si>
  <si>
    <t>Vergeletto</t>
  </si>
  <si>
    <t>Vermes</t>
  </si>
  <si>
    <t>Vernamiège</t>
  </si>
  <si>
    <t>Vernate</t>
  </si>
  <si>
    <t>Vernay</t>
  </si>
  <si>
    <t>Vernayaz</t>
  </si>
  <si>
    <t>Bilten</t>
  </si>
  <si>
    <t>Chêne-Bourg</t>
  </si>
  <si>
    <t>Chénens</t>
  </si>
  <si>
    <t>Chêne-Pâquier</t>
  </si>
  <si>
    <t>Chermignon</t>
  </si>
  <si>
    <t>Chesalles-sur-Moudon</t>
  </si>
  <si>
    <t>Essertines-sur-Rolle</t>
  </si>
  <si>
    <t>Essertines-sur-Yverdon</t>
  </si>
  <si>
    <t>Essert-Pittet</t>
  </si>
  <si>
    <t>Essert-sous-Champvent</t>
  </si>
  <si>
    <t>Herbligen</t>
  </si>
  <si>
    <t>Herdern</t>
  </si>
  <si>
    <t>Hérémence</t>
  </si>
  <si>
    <t>Hergiswil bei Willisau</t>
  </si>
  <si>
    <t>Herisau</t>
  </si>
  <si>
    <t>Blauen</t>
  </si>
  <si>
    <t>Bleienbach</t>
  </si>
  <si>
    <t>Bleiken bei Oberdiessbach</t>
  </si>
  <si>
    <t>Veysonnaz</t>
  </si>
  <si>
    <t>Blonay</t>
  </si>
  <si>
    <t>Blumenstein</t>
  </si>
  <si>
    <t>Vich</t>
  </si>
  <si>
    <t>Vico Morcote</t>
  </si>
  <si>
    <t>Vicosoprano</t>
  </si>
  <si>
    <t>Boécourt</t>
  </si>
  <si>
    <t>Coffrane</t>
  </si>
  <si>
    <t>Coinsins</t>
  </si>
  <si>
    <t>Coldrerio</t>
  </si>
  <si>
    <t>Fehraltorf</t>
  </si>
  <si>
    <t>Bollodingen</t>
  </si>
  <si>
    <t>Boltigen</t>
  </si>
  <si>
    <t>Bonaduz</t>
  </si>
  <si>
    <t>Boncourt</t>
  </si>
  <si>
    <t>Bondo</t>
  </si>
  <si>
    <t>Bonfol</t>
  </si>
  <si>
    <t>Colombier (NE)</t>
  </si>
  <si>
    <t>Colombier (VD)</t>
  </si>
  <si>
    <t>Comano</t>
  </si>
  <si>
    <t>Bottenwil</t>
  </si>
  <si>
    <t>Botterens</t>
  </si>
  <si>
    <t>Villars-sous-Yens</t>
  </si>
  <si>
    <t>Villars-sur-Glâne</t>
  </si>
  <si>
    <t>Villars-Tiercelin</t>
  </si>
  <si>
    <t>Villars-Epeney</t>
  </si>
  <si>
    <t>Villars-le-Comte</t>
  </si>
  <si>
    <t>Wichtrach</t>
  </si>
  <si>
    <t>Widen</t>
  </si>
  <si>
    <t>Widnau</t>
  </si>
  <si>
    <t>Wiedlisbach</t>
  </si>
  <si>
    <t>Thunstetten</t>
  </si>
  <si>
    <t>Thürnen</t>
  </si>
  <si>
    <t>Thusis</t>
  </si>
  <si>
    <t>Tiefencastel</t>
  </si>
  <si>
    <t>Tinizong-Rona</t>
  </si>
  <si>
    <t>Titterten</t>
  </si>
  <si>
    <t>Trachselwald</t>
  </si>
  <si>
    <t>Tramelan</t>
  </si>
  <si>
    <t>Trans</t>
  </si>
  <si>
    <t>Trasadingen</t>
  </si>
  <si>
    <t>Sarmenstorf</t>
  </si>
  <si>
    <t>Sarn</t>
  </si>
  <si>
    <t>Sarnen</t>
  </si>
  <si>
    <t>Pollegio</t>
  </si>
  <si>
    <t>Pompaples</t>
  </si>
  <si>
    <t>Pomy</t>
  </si>
  <si>
    <t>Saules (BE)</t>
  </si>
  <si>
    <t>Savagnier</t>
  </si>
  <si>
    <t>Savièse</t>
  </si>
  <si>
    <t>Montmollin</t>
  </si>
  <si>
    <t>Sargans</t>
  </si>
  <si>
    <t>Poliez-Pittet</t>
  </si>
  <si>
    <t>Montherod</t>
  </si>
  <si>
    <t>Monthey</t>
  </si>
  <si>
    <t>Montignez</t>
  </si>
  <si>
    <t>Mont-la-Ville</t>
  </si>
  <si>
    <t>Montmagny</t>
  </si>
  <si>
    <t>Montmelon</t>
  </si>
  <si>
    <t>Montcherand</t>
  </si>
  <si>
    <t>Monte Carasso</t>
  </si>
  <si>
    <t>Monteggio</t>
  </si>
  <si>
    <t>Montenol</t>
  </si>
  <si>
    <t>Montet (Glâne)</t>
  </si>
  <si>
    <t>Montfaucon</t>
  </si>
  <si>
    <t>Montfavergier</t>
  </si>
  <si>
    <t>Mönthal</t>
  </si>
  <si>
    <t>Montricher</t>
  </si>
  <si>
    <t>Pregny-Chambésy</t>
  </si>
  <si>
    <t>Prêles</t>
  </si>
  <si>
    <t>Schinznach-Bad</t>
  </si>
  <si>
    <t>Schinznach-Dorf</t>
  </si>
  <si>
    <t>Schlans</t>
  </si>
  <si>
    <t>Schlatt (TG)</t>
  </si>
  <si>
    <t>Schlatt (ZH)</t>
  </si>
  <si>
    <t>Schlatt-Haslen</t>
  </si>
  <si>
    <t>Schleinikon</t>
  </si>
  <si>
    <t>Uitikon</t>
  </si>
  <si>
    <t>Uebeschi</t>
  </si>
  <si>
    <t>Ueken</t>
  </si>
  <si>
    <t>Uerkheim</t>
  </si>
  <si>
    <t>Windisch</t>
  </si>
  <si>
    <t>Winikon</t>
  </si>
  <si>
    <t>Winkel</t>
  </si>
  <si>
    <t>Wintersingen</t>
  </si>
  <si>
    <t>Saubraz</t>
  </si>
  <si>
    <t>Saulcy</t>
  </si>
  <si>
    <t>Trubschachen</t>
  </si>
  <si>
    <t>Trüllikon</t>
  </si>
  <si>
    <t>Trun</t>
  </si>
  <si>
    <t>Trimmis</t>
  </si>
  <si>
    <t>Trimstein</t>
  </si>
  <si>
    <t>Trin</t>
  </si>
  <si>
    <t>Trogen</t>
  </si>
  <si>
    <t>Troinex</t>
  </si>
  <si>
    <t>Troistorrents</t>
  </si>
  <si>
    <t>Trub</t>
  </si>
  <si>
    <t>Jura</t>
  </si>
  <si>
    <t>Mittelland</t>
  </si>
  <si>
    <t>Zentralalpen</t>
  </si>
  <si>
    <t>Alpennordflanke</t>
  </si>
  <si>
    <t>Alpensüdflanke</t>
  </si>
  <si>
    <t>Wiesen (GR)</t>
  </si>
  <si>
    <t>Wiesendangen</t>
  </si>
  <si>
    <t>Turbenthal</t>
  </si>
  <si>
    <t>Turgi</t>
  </si>
  <si>
    <t>Turtmann</t>
  </si>
  <si>
    <t>Tüscherz-Alfermée</t>
  </si>
  <si>
    <t>Twann</t>
  </si>
  <si>
    <t>:</t>
  </si>
  <si>
    <t>Büren zum Hof</t>
  </si>
  <si>
    <t>Burg (AG)</t>
  </si>
  <si>
    <t>Arconciel</t>
  </si>
  <si>
    <t>Ardez</t>
  </si>
  <si>
    <t>Ardon</t>
  </si>
  <si>
    <t>Arisdorf</t>
  </si>
  <si>
    <t>Aristau</t>
  </si>
  <si>
    <t>Arlesheim</t>
  </si>
  <si>
    <t>Arnex-sur-Nyon</t>
  </si>
  <si>
    <t>Arnex-sur-Orbe</t>
  </si>
  <si>
    <t>Goldingen</t>
  </si>
  <si>
    <t>Gollion</t>
  </si>
  <si>
    <t>Dardagny</t>
  </si>
  <si>
    <t>Därligen</t>
  </si>
  <si>
    <t>Därstetten</t>
  </si>
  <si>
    <t>Damvant</t>
  </si>
  <si>
    <t>Däniken</t>
  </si>
  <si>
    <t>Dänikon</t>
  </si>
  <si>
    <t>Giez</t>
  </si>
  <si>
    <t>Giffers</t>
  </si>
  <si>
    <t>Gilly</t>
  </si>
  <si>
    <t>Gimel</t>
  </si>
  <si>
    <t>Gingins</t>
  </si>
  <si>
    <t>Giornico</t>
  </si>
  <si>
    <t>Gipf-Oberfrick</t>
  </si>
  <si>
    <t>Gisikon</t>
  </si>
  <si>
    <t>Giswil</t>
  </si>
  <si>
    <t>Giubiasco</t>
  </si>
  <si>
    <t>Aubonne</t>
  </si>
  <si>
    <t>Auboranges</t>
  </si>
  <si>
    <t>Auenstein</t>
  </si>
  <si>
    <t>Bussigny-sur-Oron</t>
  </si>
  <si>
    <t>Bussnang</t>
  </si>
  <si>
    <t>Ausserferrera</t>
  </si>
  <si>
    <t>Busswil bei Melchnau</t>
  </si>
  <si>
    <t>Autigny</t>
  </si>
  <si>
    <t>Auvernier</t>
  </si>
  <si>
    <t>Auw</t>
  </si>
  <si>
    <t>Avegno</t>
  </si>
  <si>
    <t>Kom. Reckingen-Gluringen/Grafschaft</t>
  </si>
  <si>
    <t>Köniz</t>
  </si>
  <si>
    <t>Gorduno</t>
  </si>
  <si>
    <t>Dietwil</t>
  </si>
  <si>
    <t>Buttisholz</t>
  </si>
  <si>
    <t>Buttwil</t>
  </si>
  <si>
    <t>Buus</t>
  </si>
  <si>
    <t>Cabbio</t>
  </si>
  <si>
    <t>Cademario</t>
  </si>
  <si>
    <t>Cadempino</t>
  </si>
  <si>
    <t>Dinhard</t>
  </si>
  <si>
    <t>Dintikon</t>
  </si>
  <si>
    <t>Disentis/Mustér</t>
  </si>
  <si>
    <t>Dittingen</t>
  </si>
  <si>
    <t>Dizy</t>
  </si>
  <si>
    <t>Domat/Ems</t>
  </si>
  <si>
    <t>Balerna</t>
  </si>
  <si>
    <t>Balgach</t>
  </si>
  <si>
    <t>Dorf</t>
  </si>
  <si>
    <t>Baulmes</t>
  </si>
  <si>
    <t>Bauma</t>
  </si>
  <si>
    <t>Bavois</t>
  </si>
  <si>
    <t>R</t>
  </si>
  <si>
    <t>S</t>
  </si>
  <si>
    <t>Chevroux</t>
  </si>
  <si>
    <t>Chexbres</t>
  </si>
  <si>
    <t>Cheyres</t>
  </si>
  <si>
    <t>Wolhusen</t>
  </si>
  <si>
    <t>Wollerau</t>
  </si>
  <si>
    <t>Worb</t>
  </si>
  <si>
    <t>Worben</t>
  </si>
  <si>
    <t>Wünnewil-Flamatt</t>
  </si>
  <si>
    <t>Wuppenau</t>
  </si>
  <si>
    <t>Würenlingen</t>
  </si>
  <si>
    <t>Würenlos</t>
  </si>
  <si>
    <t>Wynau</t>
  </si>
  <si>
    <t>Wynigen</t>
  </si>
  <si>
    <t>Wyssachen</t>
  </si>
  <si>
    <t>Yens</t>
  </si>
  <si>
    <t>Yverdon-les-Bains</t>
  </si>
  <si>
    <t>Yvonand</t>
  </si>
  <si>
    <t>Yvorne</t>
  </si>
  <si>
    <t>Sool</t>
  </si>
  <si>
    <t>Soral</t>
  </si>
  <si>
    <t>Romont (FR)</t>
  </si>
  <si>
    <t>Romoos</t>
  </si>
  <si>
    <t>Ronco sopra Ascona</t>
  </si>
  <si>
    <t>Speicher</t>
  </si>
  <si>
    <t>Rossa</t>
  </si>
  <si>
    <t>Rossemaison</t>
  </si>
  <si>
    <t>Rossenges</t>
  </si>
  <si>
    <t>Rossura</t>
  </si>
  <si>
    <t>Oberhofen am Thunersee</t>
  </si>
  <si>
    <t>Oberhünigen</t>
  </si>
  <si>
    <t>Oberiberg</t>
  </si>
  <si>
    <t>Oberkirch</t>
  </si>
  <si>
    <t>Oberkulm</t>
  </si>
  <si>
    <t>Oberlangenegg</t>
  </si>
  <si>
    <t>Oberlunkhofen</t>
  </si>
  <si>
    <t>Rottenschwil</t>
  </si>
  <si>
    <t>Rougemont</t>
  </si>
  <si>
    <t>Roveredo (GR)</t>
  </si>
  <si>
    <t>Rovio</t>
  </si>
  <si>
    <t>Rovray</t>
  </si>
  <si>
    <t>Rubigen</t>
  </si>
  <si>
    <t>Rüderswil</t>
  </si>
  <si>
    <t>Rothenburg</t>
  </si>
  <si>
    <t>Rothenfluh</t>
  </si>
  <si>
    <t>Rothenthurm</t>
  </si>
  <si>
    <t>Rothrist</t>
  </si>
  <si>
    <t>Stabio</t>
  </si>
  <si>
    <t>Stadel</t>
  </si>
  <si>
    <t>Stäfa</t>
  </si>
  <si>
    <t>Staffelbach</t>
  </si>
  <si>
    <t>Stalden (VS)</t>
  </si>
  <si>
    <t>Staldenried</t>
  </si>
  <si>
    <t>St. Moritz</t>
  </si>
  <si>
    <t>St. Niklaus</t>
  </si>
  <si>
    <t>St. Peter</t>
  </si>
  <si>
    <t>Souboz</t>
  </si>
  <si>
    <t>Soulce</t>
  </si>
  <si>
    <t>Soyhières</t>
  </si>
  <si>
    <t>St. Silvester</t>
  </si>
  <si>
    <t>St. Stephan</t>
  </si>
  <si>
    <t>St. Ursen</t>
  </si>
  <si>
    <t>Trient</t>
  </si>
  <si>
    <t>Trimbach</t>
  </si>
  <si>
    <t>Anzonico</t>
  </si>
  <si>
    <t>Appenzell</t>
  </si>
  <si>
    <t>Apples</t>
  </si>
  <si>
    <t>Aquila</t>
  </si>
  <si>
    <t>Aranno</t>
  </si>
  <si>
    <t>Arbaz</t>
  </si>
  <si>
    <t>Arbedo-Castione</t>
  </si>
  <si>
    <t>Arboldswil</t>
  </si>
  <si>
    <t>Arbon</t>
  </si>
  <si>
    <t>Arch</t>
  </si>
  <si>
    <t>Wilchingen</t>
  </si>
  <si>
    <t>Wildberg</t>
  </si>
  <si>
    <t>Wilderswil</t>
  </si>
  <si>
    <t>Wildhaus</t>
  </si>
  <si>
    <t>Winterthur</t>
  </si>
  <si>
    <t>Winznau</t>
  </si>
  <si>
    <t>Wisen (SO)</t>
  </si>
  <si>
    <t>Wislikofen</t>
  </si>
  <si>
    <t>Wittenbach</t>
  </si>
  <si>
    <t>Witterswil</t>
  </si>
  <si>
    <t>Wittinsburg</t>
  </si>
  <si>
    <t>Wittnau</t>
  </si>
  <si>
    <t>Wohlen (AG)</t>
  </si>
  <si>
    <t>Vella</t>
  </si>
  <si>
    <t>Vellerat</t>
  </si>
  <si>
    <t>Clarmont</t>
  </si>
  <si>
    <t>Claro</t>
  </si>
  <si>
    <t>Clavaleyres</t>
  </si>
  <si>
    <t>Chippis</t>
  </si>
  <si>
    <t>Chironico</t>
  </si>
  <si>
    <t>Choulex</t>
  </si>
  <si>
    <t>Chur</t>
  </si>
  <si>
    <t>Bière</t>
  </si>
  <si>
    <t>Biezwil</t>
  </si>
  <si>
    <t>Biglen</t>
  </si>
  <si>
    <t>Bignasco</t>
  </si>
  <si>
    <t>Billens-Hennens</t>
  </si>
  <si>
    <t>Chêne-Bougeries</t>
  </si>
  <si>
    <t>Eschert</t>
  </si>
  <si>
    <t>Eschlikon</t>
  </si>
  <si>
    <t>Escholzmatt</t>
  </si>
  <si>
    <t>Essertes</t>
  </si>
  <si>
    <t>Heitenried</t>
  </si>
  <si>
    <t>Hellikon</t>
  </si>
  <si>
    <t>Hellsau</t>
  </si>
  <si>
    <t>Hemberg</t>
  </si>
  <si>
    <t>Hemishofen</t>
  </si>
  <si>
    <t>Hemmental</t>
  </si>
  <si>
    <t>Hemmiken</t>
  </si>
  <si>
    <t>Hendschiken</t>
  </si>
  <si>
    <t>Hermance</t>
  </si>
  <si>
    <t>Hermenches</t>
  </si>
  <si>
    <t>Bitsch</t>
  </si>
  <si>
    <t>Bivio</t>
  </si>
  <si>
    <t>1 point par "facteur atténuant"; somme de tous les "facteurs atténuants" au maximum 2 points</t>
  </si>
  <si>
    <t>Places de parc</t>
  </si>
  <si>
    <t>Corridor aérien</t>
  </si>
  <si>
    <t>Diverses installations sportives et de loisirs :</t>
  </si>
  <si>
    <t>Pistes de ski de fond</t>
  </si>
  <si>
    <t>= "Résultat non pondéré", mais au maximum -30 points</t>
  </si>
  <si>
    <t xml:space="preserve">= Somme des résultats individuels de chaque sous-rubrique "A - I" </t>
  </si>
  <si>
    <t>sols polygonaux / guirlandes de gélifluxion</t>
  </si>
  <si>
    <t>Formes tectoniques / géologiques (6)</t>
  </si>
  <si>
    <t>faille /décrochement</t>
  </si>
  <si>
    <t>ligne de contact tectonique</t>
  </si>
  <si>
    <t>parois rocheuse (si présentant des caractéristiques particulières)</t>
  </si>
  <si>
    <t xml:space="preserve">gîte fossilifère </t>
  </si>
  <si>
    <t xml:space="preserve">gîte de minéraux </t>
  </si>
  <si>
    <t>1C. Perception du paysage</t>
  </si>
  <si>
    <t>2A. Eléments géomorphologiques</t>
  </si>
  <si>
    <t>Part totale des surfaces d'exploitation agricole et sylvicole intensive:</t>
  </si>
  <si>
    <t>Orbe</t>
  </si>
  <si>
    <t>Orges</t>
  </si>
  <si>
    <t>Origlio</t>
  </si>
  <si>
    <t>Saas Balen</t>
  </si>
  <si>
    <t>Saas Fee</t>
  </si>
  <si>
    <t>Saas Grund</t>
  </si>
  <si>
    <t>Sachseln</t>
  </si>
  <si>
    <t>Safenwil</t>
  </si>
  <si>
    <t>Numéro de commune OFS</t>
  </si>
  <si>
    <t>-2 --&gt; plus de 1km par km2 et moins de 3km/km2</t>
  </si>
  <si>
    <t>-1 --&gt; plus petit ou égal à 1km/km2</t>
  </si>
  <si>
    <t>-4 points, pour autant qu'une atteinte soit présente</t>
  </si>
  <si>
    <t>valeurs possibles : -5 à 5 points</t>
  </si>
  <si>
    <t>Formes karstiques (8)</t>
  </si>
  <si>
    <t>Somme "Valeurs nature et paysage"</t>
  </si>
  <si>
    <t>-4 --&gt; plus de 2km par km2</t>
  </si>
  <si>
    <t>- Mode de stockage principalement souterrain (faible impact optique sur le paysage)</t>
  </si>
  <si>
    <t>- Activités manufacturières et industrielles liées au site et à son histoire</t>
  </si>
  <si>
    <t>Pistes de luge (exploitation estivale)</t>
  </si>
  <si>
    <t>Terrains de golf</t>
  </si>
  <si>
    <t>Terrains de camping</t>
  </si>
  <si>
    <t>Prises d'eau</t>
  </si>
  <si>
    <t>Installations d'énergie éolienne</t>
  </si>
  <si>
    <t>Installations d'énergie solaire</t>
  </si>
  <si>
    <t>Digues, barrages</t>
  </si>
  <si>
    <t>Eléments géomorphologiques (36)</t>
  </si>
  <si>
    <t>plaines alluviale</t>
  </si>
  <si>
    <t>Reinach (BL)</t>
  </si>
  <si>
    <t>Reisiswil</t>
  </si>
  <si>
    <t>Nyon</t>
  </si>
  <si>
    <t>Oberägeri</t>
  </si>
  <si>
    <t>Oberbalm</t>
  </si>
  <si>
    <t>Oberbipp</t>
  </si>
  <si>
    <t>Oberbözberg</t>
  </si>
  <si>
    <t>Oberbuchsiten</t>
  </si>
  <si>
    <t>Schwanden (GL)</t>
  </si>
  <si>
    <t>Schwaderloch</t>
  </si>
  <si>
    <t>Schwadernau</t>
  </si>
  <si>
    <t>Schwende</t>
  </si>
  <si>
    <t>Schwendibach</t>
  </si>
  <si>
    <t>Schwerzenbach</t>
  </si>
  <si>
    <t>Schwyz</t>
  </si>
  <si>
    <t>Scuol</t>
  </si>
  <si>
    <t>Sédeilles</t>
  </si>
  <si>
    <t>Schwanden bei Brienz</t>
  </si>
  <si>
    <t>Schwändi</t>
  </si>
  <si>
    <t>Schwarzenberg</t>
  </si>
  <si>
    <t>Schwarzhäusern</t>
  </si>
  <si>
    <t>Reitnau</t>
  </si>
  <si>
    <t>Rekingen (AG)</t>
  </si>
  <si>
    <t>faille/décrochement</t>
  </si>
  <si>
    <t>gîte de minéraux</t>
  </si>
  <si>
    <t>Ried bei Kerzers</t>
  </si>
  <si>
    <t>nationale = nombre d'objets d'importance nationale / régionale =nombre d'objets d'importance régionale / locale = nombre d'objets d'importance locale</t>
  </si>
  <si>
    <t>6. ATTEINTES MAJEURES</t>
  </si>
  <si>
    <t xml:space="preserve">Facteurs atténuants : </t>
  </si>
  <si>
    <t>valeurs possibles : -4 à 0 points</t>
  </si>
  <si>
    <t>- Tracé en partie souterrain</t>
  </si>
  <si>
    <t>roches moutonnées</t>
  </si>
  <si>
    <t>col de transfluence</t>
  </si>
  <si>
    <t>marmite glaciaire</t>
  </si>
  <si>
    <t>4 = parfaitement intrégré, architecture remarquable</t>
  </si>
  <si>
    <t>-2 = partiellement intégré, architecture mauvaise</t>
  </si>
  <si>
    <t>-3 = pas intégré, architecture mauvaise</t>
  </si>
  <si>
    <t>-2 = moyen</t>
  </si>
  <si>
    <t>-3 = important, dominant</t>
  </si>
  <si>
    <t xml:space="preserve">-2 = moyen </t>
  </si>
  <si>
    <t>-3 = fort</t>
  </si>
  <si>
    <t>Résultat évaluation rubrique "Surfaces d'exploitation agricole et sylvicole intensive" :</t>
  </si>
  <si>
    <t>--&gt; J = 34 / M = 20 / N = 43 / Z = 36 / S = 40</t>
  </si>
  <si>
    <t>Exploitation traditionnelle des marais (6)</t>
  </si>
  <si>
    <t>Potagers et champs bombés sur tourbe</t>
  </si>
  <si>
    <t>Exploitation mixte, autres formes agricoles traditionnelles (5)</t>
  </si>
  <si>
    <t>Jardins de petits fruits, potagers, jardins paysans</t>
  </si>
  <si>
    <t>- Trafic journalier moyen (TJM) &lt; 45'000 véhicules par jour</t>
  </si>
  <si>
    <t>Vergers haute-tige</t>
  </si>
  <si>
    <t>Vignoble traditionnel</t>
  </si>
  <si>
    <t>Arbres isolés marquants, allées d’arbres</t>
  </si>
  <si>
    <t>Site archéologique</t>
  </si>
  <si>
    <t>Voies de communication historiques</t>
  </si>
  <si>
    <t>Pont historique</t>
  </si>
  <si>
    <t>Monuments militaires</t>
  </si>
  <si>
    <t>Végétation sur rochers, éboulis et glissements</t>
  </si>
  <si>
    <t>Végétation rudérale</t>
  </si>
  <si>
    <t>Végétation sur murs (ruines, murs de terrasses, et autre)</t>
  </si>
  <si>
    <t>Forêts de ravins, de pente, thermophiles (8)</t>
  </si>
  <si>
    <t>Forêts de ravins</t>
  </si>
  <si>
    <t xml:space="preserve">Forêt de tilleuls thermophile </t>
  </si>
  <si>
    <t xml:space="preserve">Hêtraie xérothermophile </t>
  </si>
  <si>
    <t xml:space="preserve">Chênaie à charme </t>
  </si>
  <si>
    <t xml:space="preserve">Chênaie buissonnante </t>
  </si>
  <si>
    <t>Pinède</t>
  </si>
  <si>
    <t>Lisières, broussailles et landes (4)</t>
  </si>
  <si>
    <t>Landes (xérophiles)</t>
  </si>
  <si>
    <t>Onnens (VD)</t>
  </si>
  <si>
    <t>Onsernone</t>
  </si>
  <si>
    <t>Opfertshofen (SH)</t>
  </si>
  <si>
    <t>Opfikon</t>
  </si>
  <si>
    <t>Oppens</t>
  </si>
  <si>
    <t>Oppligen</t>
  </si>
  <si>
    <t>Sumvitg</t>
  </si>
  <si>
    <t>Sur</t>
  </si>
  <si>
    <t>Suraua</t>
  </si>
  <si>
    <t>Surava</t>
  </si>
  <si>
    <t>Surpierre</t>
  </si>
  <si>
    <t>Sursee</t>
  </si>
  <si>
    <t>Suscévaz</t>
  </si>
  <si>
    <t>Susch</t>
  </si>
  <si>
    <t>Sutz-Lattrigen</t>
  </si>
  <si>
    <t>Syens</t>
  </si>
  <si>
    <t>Tafers</t>
  </si>
  <si>
    <t>Safien</t>
  </si>
  <si>
    <t>Safnern</t>
  </si>
  <si>
    <t>Sagno</t>
  </si>
  <si>
    <t>Sagogn</t>
  </si>
  <si>
    <t>Saicourt</t>
  </si>
  <si>
    <t>Saignelégier</t>
  </si>
  <si>
    <t>Saillon</t>
  </si>
  <si>
    <t>Saint-Aubin (FR)</t>
  </si>
  <si>
    <t>Superficie de la Commune</t>
  </si>
  <si>
    <t>Nombre d'entités paysagères</t>
  </si>
  <si>
    <t>Agglomération selon OFDT</t>
  </si>
  <si>
    <t>Oulens-sous-Echallens</t>
  </si>
  <si>
    <t>Centres commerciaux &gt; 5'000 m2 et/ou &gt; 300 places de parc et/ou &gt; 2'000 trajets voiture/jour</t>
  </si>
  <si>
    <t>4 = au moins 2 objets d'importance nationale</t>
  </si>
  <si>
    <t>bassin fermé</t>
  </si>
  <si>
    <t>source karstique</t>
  </si>
  <si>
    <t>karst recouvert de végétation</t>
  </si>
  <si>
    <t>vallée sèche</t>
  </si>
  <si>
    <t>Total évaluation rubrique "Inventaires" :</t>
  </si>
  <si>
    <t>nationale = Nombre d'objets d'importance nationale avec substance (IVS), régionale = Nombre d'objets d'importance régionale avec substance (IVS), locale = Nombre d'objets d'importance locale avec substance</t>
  </si>
  <si>
    <t>Formes glaciaires (5)</t>
  </si>
  <si>
    <t>drumlin</t>
  </si>
  <si>
    <t>lac de bordure glaciaire</t>
  </si>
  <si>
    <t>Formes fluviatiles (9)</t>
  </si>
  <si>
    <t>plaine fluviatile</t>
  </si>
  <si>
    <t>source</t>
  </si>
  <si>
    <t>Formes gravitatives (2)</t>
  </si>
  <si>
    <t>Formes tectoniques / géologiques (4)</t>
  </si>
  <si>
    <t>escaliers</t>
  </si>
  <si>
    <t>Eléments géomorphologiques (43)</t>
  </si>
  <si>
    <t>Formes glaciaires (14)</t>
  </si>
  <si>
    <t>glacier</t>
  </si>
  <si>
    <t>lac de cirque</t>
  </si>
  <si>
    <t>verrou</t>
  </si>
  <si>
    <t>Pfaffnau</t>
  </si>
  <si>
    <t>Pfeffikon</t>
  </si>
  <si>
    <t>Pfeffingen</t>
  </si>
  <si>
    <t>Pfungen</t>
  </si>
  <si>
    <t>Pfyn</t>
  </si>
  <si>
    <t>Habitats, biotopes (29)</t>
  </si>
  <si>
    <t>Plaines alluviales (5)</t>
  </si>
  <si>
    <t>-4 = totalement inadapté, architecture très mauvaise</t>
  </si>
  <si>
    <t>Habitats, biotopes (35)</t>
  </si>
  <si>
    <t>Forêts de ravins, de pente, thermophiles (11)</t>
  </si>
  <si>
    <t>Ostryaie buissonnante du sud des Alpes</t>
  </si>
  <si>
    <t>Pâturages et alpages (3)</t>
  </si>
  <si>
    <t>Pâturages boisés extensifs</t>
  </si>
  <si>
    <t xml:space="preserve">Bâtiments d’alpage traditionnels </t>
  </si>
  <si>
    <t>Prairies (2)</t>
  </si>
  <si>
    <t>Prairies de fauche extensives</t>
  </si>
  <si>
    <t>Prairies à narcisses</t>
  </si>
  <si>
    <t>--&gt; part. adapté</t>
  </si>
  <si>
    <t>--&gt; adapté</t>
  </si>
  <si>
    <t>1. PAYSAGE D'ENSEMBLE, PERCEPTION GENERALE</t>
  </si>
  <si>
    <t>Remarques, particularités :</t>
  </si>
  <si>
    <t>= Somme colonne "Evaluation"</t>
  </si>
  <si>
    <t>Total évaluation Rubrique "Inventaires fédéraux de type paysager" :</t>
  </si>
  <si>
    <t>Projet / Mesure</t>
  </si>
  <si>
    <t>Evaluation</t>
  </si>
  <si>
    <t>Reiden</t>
  </si>
  <si>
    <t>Reigoldswil</t>
  </si>
  <si>
    <t>Reinach (AG)</t>
  </si>
  <si>
    <t>Uznach</t>
  </si>
  <si>
    <t>Uzwil</t>
  </si>
  <si>
    <t>Vacallo</t>
  </si>
  <si>
    <t>Schwellbrunn</t>
  </si>
  <si>
    <t>Valchava</t>
  </si>
  <si>
    <t>Valcolla</t>
  </si>
  <si>
    <t>Val-d'Illiez</t>
  </si>
  <si>
    <t>Valendas</t>
  </si>
  <si>
    <t>Valeyres-sous-Montagny</t>
  </si>
  <si>
    <t>Seeberg</t>
  </si>
  <si>
    <t>Seedorf (BE)</t>
  </si>
  <si>
    <t>Seedorf (UR)</t>
  </si>
  <si>
    <t>Seegräben</t>
  </si>
  <si>
    <t>Seehof</t>
  </si>
  <si>
    <t>Seelisberg</t>
  </si>
  <si>
    <t>Remetschwil</t>
  </si>
  <si>
    <t>Remigen</t>
  </si>
  <si>
    <t>Remaufens</t>
  </si>
  <si>
    <t>Alpages à petit bétail (moutons, chèvres)</t>
  </si>
  <si>
    <t>Prairies extensives</t>
  </si>
  <si>
    <t>Seltisberg</t>
  </si>
  <si>
    <t>Selzach</t>
  </si>
  <si>
    <t>Vaz/Obervaz</t>
  </si>
  <si>
    <t>Vechigen</t>
  </si>
  <si>
    <t>Sembrancher</t>
  </si>
  <si>
    <t>valeurs possible : 0 à 5 points</t>
  </si>
  <si>
    <t>Petits champs de céréales et de pommes-de-terre</t>
  </si>
  <si>
    <t>1 = intégré, architecture banale</t>
  </si>
  <si>
    <t>2 = intégré, architecture correcte</t>
  </si>
  <si>
    <t>plissement</t>
  </si>
  <si>
    <t>Drainages</t>
  </si>
  <si>
    <t xml:space="preserve">Moyenne de la colonne "S" : </t>
  </si>
  <si>
    <t>N</t>
  </si>
  <si>
    <t>P</t>
  </si>
  <si>
    <t>E</t>
  </si>
  <si>
    <t>R = Reversibilité</t>
  </si>
  <si>
    <t>P = impact paysager, dominance (y.c. émissions sonores et olfactives)</t>
  </si>
  <si>
    <t>N = Nombre</t>
  </si>
  <si>
    <t>E = impact écologique</t>
  </si>
  <si>
    <t>S = Somme</t>
  </si>
  <si>
    <t>-1 = court à moyen terme</t>
  </si>
  <si>
    <t>-2 = long terme</t>
  </si>
  <si>
    <t>-3 = irréversible</t>
  </si>
  <si>
    <t>-1 = peu</t>
  </si>
  <si>
    <t>-2 = quelques-unes</t>
  </si>
  <si>
    <t>-3 = beaucoup</t>
  </si>
  <si>
    <t>-1 = faible</t>
  </si>
  <si>
    <t>Habitats, biotopes (27)</t>
  </si>
  <si>
    <t>Forêt marécageuse (avec bouleaux, pins)</t>
  </si>
  <si>
    <t>Haut-marais</t>
  </si>
  <si>
    <t>Bas-marais (marais à petites laîches, marais à grandes laîches, prairie à populage, prairie à molinie)</t>
  </si>
  <si>
    <t>Marais de source, sources encroûtantes </t>
  </si>
  <si>
    <t>Pâturages et alpages (1)</t>
  </si>
  <si>
    <t>Murs de pierre sèche, clôtures de bois</t>
  </si>
  <si>
    <t>Prairies (1)</t>
  </si>
  <si>
    <t>Novaggio</t>
  </si>
  <si>
    <t>Novalles</t>
  </si>
  <si>
    <t>Novazzano</t>
  </si>
  <si>
    <t>Noville</t>
  </si>
  <si>
    <t>Nufenen</t>
  </si>
  <si>
    <t>Nuglar-St. Pantaleon</t>
  </si>
  <si>
    <t>Disposition traditionnelle des champs, des prairies et des pâturages</t>
  </si>
  <si>
    <t>Saulaie blanche</t>
  </si>
  <si>
    <t>Frênaie humide</t>
  </si>
  <si>
    <t>Bidogno</t>
  </si>
  <si>
    <t>Biel/Bienne</t>
  </si>
  <si>
    <t>Biel-Benken</t>
  </si>
  <si>
    <t>Acquarossa</t>
  </si>
  <si>
    <t>Adelboden</t>
  </si>
  <si>
    <t>Adligenswil</t>
  </si>
  <si>
    <t>Adlikon</t>
  </si>
  <si>
    <t>Aeschi bei Spiez</t>
  </si>
  <si>
    <t>Aeschlen</t>
  </si>
  <si>
    <t>Aetigkofen</t>
  </si>
  <si>
    <t>Ebersecken</t>
  </si>
  <si>
    <t>Ebikon</t>
  </si>
  <si>
    <t>Ebnat-Kappel</t>
  </si>
  <si>
    <t>Echallens</t>
  </si>
  <si>
    <t>Echandens</t>
  </si>
  <si>
    <t>Ballens</t>
  </si>
  <si>
    <t>Ballmoos</t>
  </si>
  <si>
    <t>Bas-Intyamon</t>
  </si>
  <si>
    <t>Bassecourt</t>
  </si>
  <si>
    <t>Bassersdorf</t>
  </si>
  <si>
    <t>Bedigliora</t>
  </si>
  <si>
    <t>Bedretto</t>
  </si>
  <si>
    <t>Bennwil</t>
  </si>
  <si>
    <t>Benzenschwil</t>
  </si>
  <si>
    <t>Bercher</t>
  </si>
  <si>
    <t>Berg (SG)</t>
  </si>
  <si>
    <t>Berg (TG)</t>
  </si>
  <si>
    <t>Berg am Irchel</t>
  </si>
  <si>
    <t>Bergdietikon</t>
  </si>
  <si>
    <t>Bergün/Bravuogn</t>
  </si>
  <si>
    <t>Berikon</t>
  </si>
  <si>
    <t>Beringen</t>
  </si>
  <si>
    <t>Chavannes-de-Bogis</t>
  </si>
  <si>
    <t>Chavannes-des-Bois</t>
  </si>
  <si>
    <t>Chavannes-le-Chêne</t>
  </si>
  <si>
    <t>Chavannes-le-Veyron</t>
  </si>
  <si>
    <t>Chavannes-près-Renens</t>
  </si>
  <si>
    <t>Berken</t>
  </si>
  <si>
    <t>Berlingen</t>
  </si>
  <si>
    <t>Bern</t>
  </si>
  <si>
    <t>Berneck</t>
  </si>
  <si>
    <t>Bernex</t>
  </si>
  <si>
    <t>Berolle</t>
  </si>
  <si>
    <t>Beromünster</t>
  </si>
  <si>
    <t>Bertschikon</t>
  </si>
  <si>
    <t>Besazio</t>
  </si>
  <si>
    <t>Besenbüren</t>
  </si>
  <si>
    <t>Betschwanden</t>
  </si>
  <si>
    <t>Beinwil (Freiamt)</t>
  </si>
  <si>
    <t>Beinwil (SO)</t>
  </si>
  <si>
    <t>Beinwil am See</t>
  </si>
  <si>
    <t>Belfaux</t>
  </si>
  <si>
    <t>Bellach</t>
  </si>
  <si>
    <t>Bellerive (VD)</t>
  </si>
  <si>
    <t>Bellevue</t>
  </si>
  <si>
    <t>Bellikon</t>
  </si>
  <si>
    <t>Bellinzona</t>
  </si>
  <si>
    <t>Bellmund</t>
  </si>
  <si>
    <t>Bellwald</t>
  </si>
  <si>
    <t>Belmont-sur-Lausanne</t>
  </si>
  <si>
    <t>Belmont-sur-Yverdon</t>
  </si>
  <si>
    <t>Belp</t>
  </si>
  <si>
    <t>Belpberg</t>
  </si>
  <si>
    <t>Belprahon</t>
  </si>
  <si>
    <t>Saint-Cergue</t>
  </si>
  <si>
    <t>Oulens-sur-Lucens</t>
  </si>
  <si>
    <t>Pagig</t>
  </si>
  <si>
    <t>Pailly</t>
  </si>
  <si>
    <t>Saint-Gingolph</t>
  </si>
  <si>
    <t>Saint-Imier</t>
  </si>
  <si>
    <t>Saint-Jean</t>
  </si>
  <si>
    <t>- Territoire communal restreint et objet d'intérêt national inscrit à l'ISOS, couvrant la plus grande partie de la zone bâtie</t>
  </si>
  <si>
    <t>stries glaciaires</t>
  </si>
  <si>
    <t>marge proglaciaire</t>
  </si>
  <si>
    <t>vallée en U</t>
  </si>
  <si>
    <t>Formes gravitatives (5)</t>
  </si>
  <si>
    <t>niche d’arrachement</t>
  </si>
  <si>
    <t>écroulement</t>
  </si>
  <si>
    <t>glacier rocheux</t>
  </si>
  <si>
    <t>parois rocheuse</t>
  </si>
  <si>
    <t>gîte fossilifère</t>
  </si>
  <si>
    <t>traces de dinosaures</t>
  </si>
  <si>
    <t>Eléments géomorphologiques (20)</t>
  </si>
  <si>
    <r>
      <t>37)</t>
    </r>
    <r>
      <rPr>
        <i/>
        <sz val="10"/>
        <rFont val="Arial"/>
        <family val="2"/>
      </rPr>
      <t xml:space="preserve"> Indication à la décimale près; Résultats d'une analyse SIG : Routes classes 1 -4 (selon vecteur 25) --&gt; Recoupement avec les polygones des limites communales, statistiques de longueur</t>
    </r>
  </si>
  <si>
    <r>
      <t xml:space="preserve">Bonus </t>
    </r>
    <r>
      <rPr>
        <vertAlign val="superscript"/>
        <sz val="10"/>
        <rFont val="Arial"/>
        <family val="2"/>
      </rPr>
      <t>13)</t>
    </r>
    <r>
      <rPr>
        <b/>
        <sz val="10"/>
        <rFont val="Arial"/>
        <family val="2"/>
      </rPr>
      <t xml:space="preserve"> :</t>
    </r>
  </si>
  <si>
    <t>Hindelbank</t>
  </si>
  <si>
    <t>Hinterrhein</t>
  </si>
  <si>
    <t>Hinwil</t>
  </si>
  <si>
    <t>Hirschthal</t>
  </si>
  <si>
    <t>Hirzel</t>
  </si>
  <si>
    <t>Ferden</t>
  </si>
  <si>
    <t>Ferenbalm</t>
  </si>
  <si>
    <t>Ferlens (VD)</t>
  </si>
  <si>
    <t>Ferpicloz</t>
  </si>
  <si>
    <t>Ferreyres</t>
  </si>
  <si>
    <t>Fétigny</t>
  </si>
  <si>
    <t>Feuerthalen</t>
  </si>
  <si>
    <t>Feusisberg</t>
  </si>
  <si>
    <t>Fey</t>
  </si>
  <si>
    <t>Fideris</t>
  </si>
  <si>
    <t>Fiesch</t>
  </si>
  <si>
    <t>Forêts de ravins, de pente, thermophiles (7)</t>
  </si>
  <si>
    <t>Chênaie buissonnante</t>
  </si>
  <si>
    <t>Affoltern im Emmental</t>
  </si>
  <si>
    <t>Agarn</t>
  </si>
  <si>
    <t>Altstätten</t>
  </si>
  <si>
    <t>Altwis</t>
  </si>
  <si>
    <t>Alvaneu</t>
  </si>
  <si>
    <t>Alvaschein</t>
  </si>
  <si>
    <t>Hofstetten bei Brienz</t>
  </si>
  <si>
    <t>Hofstetten-Flüh</t>
  </si>
  <si>
    <t>Hohenrain</t>
  </si>
  <si>
    <t>Filisur</t>
  </si>
  <si>
    <t>Filzbach</t>
  </si>
  <si>
    <t>Finhaut</t>
  </si>
  <si>
    <t>Finsterhennen</t>
  </si>
  <si>
    <t>Fischbach</t>
  </si>
  <si>
    <t>Fischbach-Göslikon</t>
  </si>
  <si>
    <t>Fischenthal</t>
  </si>
  <si>
    <t>Fischingen</t>
  </si>
  <si>
    <t>Fisibach</t>
  </si>
  <si>
    <t>Fislisbach</t>
  </si>
  <si>
    <t>Flaach</t>
  </si>
  <si>
    <t>Fläsch</t>
  </si>
  <si>
    <t>Flawil</t>
  </si>
  <si>
    <t>Flerden</t>
  </si>
  <si>
    <t>Fleurier</t>
  </si>
  <si>
    <t>Flims</t>
  </si>
  <si>
    <t>Flond</t>
  </si>
  <si>
    <t>Flüelen</t>
  </si>
  <si>
    <t>Flühli</t>
  </si>
  <si>
    <t>Bonvillars</t>
  </si>
  <si>
    <t>Boppelsen</t>
  </si>
  <si>
    <t>Borex</t>
  </si>
  <si>
    <t>Borgnone</t>
  </si>
  <si>
    <t>Bosco/Gurin</t>
  </si>
  <si>
    <t>Bösingen</t>
  </si>
  <si>
    <t>Bossonnens</t>
  </si>
  <si>
    <t>Boswil</t>
  </si>
  <si>
    <t>Bottens</t>
  </si>
  <si>
    <t>Corsier (GE)</t>
  </si>
  <si>
    <t>Corsier-sur-Vevey</t>
  </si>
  <si>
    <t>Cortaillod</t>
  </si>
  <si>
    <t>Cortébert</t>
  </si>
  <si>
    <t>Aadorf</t>
  </si>
  <si>
    <t>Bourg-Saint-Pierre</t>
  </si>
  <si>
    <t>Bournens</t>
  </si>
  <si>
    <t>Bourrignon</t>
  </si>
  <si>
    <t>Aarwangen</t>
  </si>
  <si>
    <t>Abtwil</t>
  </si>
  <si>
    <t>Aclens</t>
  </si>
  <si>
    <t>Bovernier</t>
  </si>
  <si>
    <t>Bowil</t>
  </si>
  <si>
    <t>Bözen</t>
  </si>
  <si>
    <t>Braggio</t>
  </si>
  <si>
    <t>Altdorf (SH)</t>
  </si>
  <si>
    <t>Altdorf (UR)</t>
  </si>
  <si>
    <t>Bronschhofen</t>
  </si>
  <si>
    <t>Brot-Dessous</t>
  </si>
  <si>
    <t>Brot-Plamboz</t>
  </si>
  <si>
    <t>Brugg</t>
  </si>
  <si>
    <t>Brügg</t>
  </si>
  <si>
    <t>Brügglen</t>
  </si>
  <si>
    <t>Brunegg</t>
  </si>
  <si>
    <t>Brünisried</t>
  </si>
  <si>
    <t>Brunnadern</t>
  </si>
  <si>
    <t>Brunnenthal</t>
  </si>
  <si>
    <t>Cremin</t>
  </si>
  <si>
    <t>Crémines</t>
  </si>
  <si>
    <r>
      <t>15)</t>
    </r>
    <r>
      <rPr>
        <i/>
        <sz val="10"/>
        <rFont val="Arial"/>
        <family val="2"/>
      </rPr>
      <t xml:space="preserve"> Effet de l'élément dans le paysage :</t>
    </r>
  </si>
  <si>
    <r>
      <t>16)</t>
    </r>
    <r>
      <rPr>
        <i/>
        <sz val="10"/>
        <rFont val="Arial"/>
        <family val="2"/>
      </rPr>
      <t xml:space="preserve"> Bonus :</t>
    </r>
  </si>
  <si>
    <r>
      <t xml:space="preserve">Importance </t>
    </r>
    <r>
      <rPr>
        <vertAlign val="superscript"/>
        <sz val="10"/>
        <rFont val="Arial"/>
        <family val="2"/>
      </rPr>
      <t>17)</t>
    </r>
  </si>
  <si>
    <t>Rickenbach (ZH)</t>
  </si>
  <si>
    <t>Riddes</t>
  </si>
  <si>
    <t>Sementina</t>
  </si>
  <si>
    <t>Semione</t>
  </si>
  <si>
    <t>Sempach</t>
  </si>
  <si>
    <t>Semsales</t>
  </si>
  <si>
    <t>Senarclens</t>
  </si>
  <si>
    <t>Riedern</t>
  </si>
  <si>
    <t>Riedholz</t>
  </si>
  <si>
    <t>Activités pré-industrielles (3)</t>
  </si>
  <si>
    <t>Extraction historique de roches et de minerais</t>
  </si>
  <si>
    <t xml:space="preserve">Fours à chaux </t>
  </si>
  <si>
    <t>Traces de charbonnières</t>
  </si>
  <si>
    <t>Activités artisanales et du début de l’ère industrielle (6)</t>
  </si>
  <si>
    <t>Etang artificiel</t>
  </si>
  <si>
    <t>Moulins, scieries</t>
  </si>
  <si>
    <t>Canaux</t>
  </si>
  <si>
    <t>Formes karstiques (4)</t>
  </si>
  <si>
    <t>perte</t>
  </si>
  <si>
    <t>lobes de solifluxion</t>
  </si>
  <si>
    <t>sols polygonaux/ guirlandes de gélifluxion</t>
  </si>
  <si>
    <r>
      <t>20)</t>
    </r>
    <r>
      <rPr>
        <i/>
        <sz val="10"/>
        <rFont val="Arial"/>
        <family val="2"/>
      </rPr>
      <t xml:space="preserve"> Evaluation du degré de conservation / du morcellement :</t>
    </r>
  </si>
  <si>
    <r>
      <t xml:space="preserve">5A2. Etat du bâti historique pour tout le bâti </t>
    </r>
    <r>
      <rPr>
        <sz val="10"/>
        <rFont val="Arial"/>
        <family val="0"/>
      </rPr>
      <t>(villages et constructions dispersées)</t>
    </r>
  </si>
  <si>
    <r>
      <t xml:space="preserve">Bonus </t>
    </r>
    <r>
      <rPr>
        <vertAlign val="superscript"/>
        <sz val="10"/>
        <rFont val="Arial"/>
        <family val="2"/>
      </rPr>
      <t>23)</t>
    </r>
    <r>
      <rPr>
        <b/>
        <sz val="10"/>
        <rFont val="Arial"/>
        <family val="2"/>
      </rPr>
      <t xml:space="preserve"> :</t>
    </r>
  </si>
  <si>
    <t>Meiringen</t>
  </si>
  <si>
    <t>Meisterschwanden</t>
  </si>
  <si>
    <t>Melano</t>
  </si>
  <si>
    <t>Melchnau</t>
  </si>
  <si>
    <t>Melide</t>
  </si>
  <si>
    <t>Oberhallau</t>
  </si>
  <si>
    <t>Oberhelfenschwil</t>
  </si>
  <si>
    <t>Oberhof</t>
  </si>
  <si>
    <t>Oberhofen (AG)</t>
  </si>
  <si>
    <t>Exploitation mixte, autres formes agricoles traditionnelles (8)</t>
  </si>
  <si>
    <t>Granges à foin / fenils</t>
  </si>
  <si>
    <t>Cours d’eau naturel, ruisseau de champ</t>
  </si>
  <si>
    <t>Etangs, mares</t>
  </si>
  <si>
    <t>Plaines alluviales (3)</t>
  </si>
  <si>
    <t xml:space="preserve">Aulnaie marécageuse </t>
  </si>
  <si>
    <t>Grancia</t>
  </si>
  <si>
    <t>Grancy</t>
  </si>
  <si>
    <t>Grandcour</t>
  </si>
  <si>
    <t>Grandevent</t>
  </si>
  <si>
    <t>Grandfontaine</t>
  </si>
  <si>
    <t>Grandson</t>
  </si>
  <si>
    <t>Grandval</t>
  </si>
  <si>
    <t>Grandvaux</t>
  </si>
  <si>
    <t>Grandvillard</t>
  </si>
  <si>
    <t>Granges (Veveyse)</t>
  </si>
  <si>
    <t>Döttingen</t>
  </si>
  <si>
    <t>Dotzigen</t>
  </si>
  <si>
    <t>Dozwil</t>
  </si>
  <si>
    <t>Dübendorf</t>
  </si>
  <si>
    <t>Düdingen</t>
  </si>
  <si>
    <t>Duggingen</t>
  </si>
  <si>
    <t>Duillier</t>
  </si>
  <si>
    <t>Dulliken</t>
  </si>
  <si>
    <t>Dully</t>
  </si>
  <si>
    <t>Dürnten</t>
  </si>
  <si>
    <t>Dürrenäsch</t>
  </si>
  <si>
    <t>Dürrenroth</t>
  </si>
  <si>
    <t>Duvin</t>
  </si>
  <si>
    <r>
      <t xml:space="preserve">Part de surf. % de la surf. commu-nale </t>
    </r>
    <r>
      <rPr>
        <vertAlign val="superscript"/>
        <sz val="10"/>
        <rFont val="Arial"/>
        <family val="2"/>
      </rPr>
      <t>30)</t>
    </r>
  </si>
  <si>
    <r>
      <t xml:space="preserve">Malus </t>
    </r>
    <r>
      <rPr>
        <vertAlign val="superscript"/>
        <sz val="10"/>
        <rFont val="Arial"/>
        <family val="2"/>
      </rPr>
      <t>32)</t>
    </r>
    <r>
      <rPr>
        <b/>
        <sz val="10"/>
        <rFont val="Arial"/>
        <family val="2"/>
      </rPr>
      <t xml:space="preserve"> :</t>
    </r>
  </si>
  <si>
    <r>
      <t>30)</t>
    </r>
    <r>
      <rPr>
        <i/>
        <sz val="10"/>
        <rFont val="Arial"/>
        <family val="2"/>
      </rPr>
      <t xml:space="preserve"> Estimation; Somme de toutes les parts au maximum 100% !</t>
    </r>
  </si>
  <si>
    <r>
      <t>31)</t>
    </r>
    <r>
      <rPr>
        <i/>
        <sz val="10"/>
        <rFont val="Arial"/>
        <family val="2"/>
      </rPr>
      <t xml:space="preserve"> Evaluation :</t>
    </r>
  </si>
  <si>
    <r>
      <t>32)</t>
    </r>
    <r>
      <rPr>
        <i/>
        <sz val="10"/>
        <rFont val="Arial"/>
        <family val="2"/>
      </rPr>
      <t xml:space="preserve"> Malus :</t>
    </r>
  </si>
  <si>
    <r>
      <t xml:space="preserve">Evaluation </t>
    </r>
    <r>
      <rPr>
        <vertAlign val="superscript"/>
        <sz val="10"/>
        <rFont val="Arial"/>
        <family val="2"/>
      </rPr>
      <t>33)</t>
    </r>
  </si>
  <si>
    <r>
      <t xml:space="preserve">Extraction </t>
    </r>
    <r>
      <rPr>
        <vertAlign val="superscript"/>
        <sz val="10"/>
        <rFont val="Arial"/>
        <family val="2"/>
      </rPr>
      <t>34)</t>
    </r>
  </si>
  <si>
    <r>
      <t xml:space="preserve">Décharges, dépôts, remblais </t>
    </r>
    <r>
      <rPr>
        <vertAlign val="superscript"/>
        <sz val="10"/>
        <rFont val="Arial"/>
        <family val="2"/>
      </rPr>
      <t>34)</t>
    </r>
  </si>
  <si>
    <r>
      <t>33)</t>
    </r>
    <r>
      <rPr>
        <i/>
        <sz val="10"/>
        <rFont val="Arial"/>
        <family val="2"/>
      </rPr>
      <t xml:space="preserve"> Evaluation :</t>
    </r>
  </si>
  <si>
    <r>
      <t>34)</t>
    </r>
    <r>
      <rPr>
        <i/>
        <sz val="10"/>
        <rFont val="Arial"/>
        <family val="2"/>
      </rPr>
      <t xml:space="preserve"> pour autant qu'il n'en ait pas déjà été tenu compte dans "6. Atteintes majeures"</t>
    </r>
  </si>
  <si>
    <r>
      <t xml:space="preserve">Aérodromes </t>
    </r>
    <r>
      <rPr>
        <vertAlign val="superscript"/>
        <sz val="10"/>
        <rFont val="Arial"/>
        <family val="2"/>
      </rPr>
      <t>34)</t>
    </r>
  </si>
  <si>
    <r>
      <t xml:space="preserve">Téléphériques, remontées mécaniques </t>
    </r>
    <r>
      <rPr>
        <vertAlign val="superscript"/>
        <sz val="10"/>
        <rFont val="Arial"/>
        <family val="2"/>
      </rPr>
      <t>34)</t>
    </r>
  </si>
  <si>
    <r>
      <t xml:space="preserve">Pistes de ski, installations d'enneigement artificiel </t>
    </r>
    <r>
      <rPr>
        <vertAlign val="superscript"/>
        <sz val="10"/>
        <rFont val="Arial"/>
        <family val="2"/>
      </rPr>
      <t>34)</t>
    </r>
  </si>
  <si>
    <r>
      <t xml:space="preserve">Ports de plaisance (&lt;300 places) </t>
    </r>
    <r>
      <rPr>
        <vertAlign val="superscript"/>
        <sz val="10"/>
        <rFont val="Arial"/>
        <family val="2"/>
      </rPr>
      <t>34)</t>
    </r>
  </si>
  <si>
    <r>
      <t xml:space="preserve">Infrastructures militaires </t>
    </r>
    <r>
      <rPr>
        <vertAlign val="superscript"/>
        <sz val="10"/>
        <rFont val="Arial"/>
        <family val="2"/>
      </rPr>
      <t>34)</t>
    </r>
  </si>
  <si>
    <r>
      <t>Malus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35)</t>
    </r>
    <r>
      <rPr>
        <b/>
        <sz val="10"/>
        <rFont val="Arial"/>
        <family val="2"/>
      </rPr>
      <t xml:space="preserve"> :</t>
    </r>
  </si>
  <si>
    <r>
      <t>35)</t>
    </r>
    <r>
      <rPr>
        <i/>
        <sz val="10"/>
        <rFont val="Arial"/>
        <family val="2"/>
      </rPr>
      <t xml:space="preserve"> Malus :</t>
    </r>
  </si>
  <si>
    <r>
      <t xml:space="preserve">8. MORCELLEMENT DU PAYSAGE PAR LES DESSERTES </t>
    </r>
    <r>
      <rPr>
        <sz val="10"/>
        <rFont val="Arial"/>
        <family val="0"/>
      </rPr>
      <t>(routes et chemins de fer)</t>
    </r>
  </si>
  <si>
    <t>Benken (SG)</t>
  </si>
  <si>
    <r>
      <t xml:space="preserve">Routes classes 1 et 2,  lignes de chemin de fer à voie normale </t>
    </r>
    <r>
      <rPr>
        <vertAlign val="superscript"/>
        <sz val="10"/>
        <rFont val="Arial"/>
        <family val="2"/>
      </rPr>
      <t>37)</t>
    </r>
  </si>
  <si>
    <r>
      <t xml:space="preserve">Routes classes 3 et 4,  lignes de chemin de fer à voie étroite </t>
    </r>
    <r>
      <rPr>
        <vertAlign val="superscript"/>
        <sz val="10"/>
        <rFont val="Arial"/>
        <family val="2"/>
      </rPr>
      <t>38)</t>
    </r>
  </si>
  <si>
    <r>
      <t>36)</t>
    </r>
    <r>
      <rPr>
        <i/>
        <sz val="10"/>
        <rFont val="Arial"/>
        <family val="2"/>
      </rPr>
      <t xml:space="preserve"> Densité de la desserte, routes classes 1 et 2, et lignes de chemin de fer à voie normale:</t>
    </r>
  </si>
  <si>
    <r>
      <t>36)</t>
    </r>
    <r>
      <rPr>
        <i/>
        <sz val="10"/>
        <rFont val="Arial"/>
        <family val="2"/>
      </rPr>
      <t xml:space="preserve"> Densité de la desserte, route classes 3 et 4, lignes de chemin de fer à voie étroite: :</t>
    </r>
  </si>
  <si>
    <r>
      <t>11)</t>
    </r>
    <r>
      <rPr>
        <i/>
        <sz val="10"/>
        <rFont val="Arial"/>
        <family val="2"/>
      </rPr>
      <t xml:space="preserve"> Evaluation :</t>
    </r>
  </si>
  <si>
    <r>
      <t xml:space="preserve">Haut-marais et marais de transition </t>
    </r>
    <r>
      <rPr>
        <vertAlign val="superscript"/>
        <sz val="10"/>
        <rFont val="Arial"/>
        <family val="2"/>
      </rPr>
      <t>a)</t>
    </r>
  </si>
  <si>
    <r>
      <t xml:space="preserve">Bas-marais </t>
    </r>
    <r>
      <rPr>
        <vertAlign val="superscript"/>
        <sz val="10"/>
        <rFont val="Arial"/>
        <family val="2"/>
      </rPr>
      <t>b)</t>
    </r>
  </si>
  <si>
    <r>
      <t xml:space="preserve">Zones alluviales </t>
    </r>
    <r>
      <rPr>
        <vertAlign val="superscript"/>
        <sz val="10"/>
        <rFont val="Arial"/>
        <family val="2"/>
      </rPr>
      <t>b)</t>
    </r>
  </si>
  <si>
    <r>
      <t xml:space="preserve">Sites de reproduction de batraciens </t>
    </r>
    <r>
      <rPr>
        <vertAlign val="superscript"/>
        <sz val="10"/>
        <rFont val="Arial"/>
        <family val="2"/>
      </rPr>
      <t>b)</t>
    </r>
  </si>
  <si>
    <r>
      <t xml:space="preserve">Prairies et pâturages secs </t>
    </r>
    <r>
      <rPr>
        <i/>
        <sz val="10"/>
        <rFont val="Arial"/>
        <family val="2"/>
      </rPr>
      <t xml:space="preserve">(projet) </t>
    </r>
    <r>
      <rPr>
        <vertAlign val="superscript"/>
        <sz val="10"/>
        <rFont val="Arial"/>
        <family val="2"/>
      </rPr>
      <t>b)</t>
    </r>
  </si>
  <si>
    <r>
      <t xml:space="preserve">Réserves d'oiseaux d'eau et de migrateurs </t>
    </r>
    <r>
      <rPr>
        <vertAlign val="superscript"/>
        <sz val="10"/>
        <rFont val="Arial"/>
        <family val="2"/>
      </rPr>
      <t>b)</t>
    </r>
  </si>
  <si>
    <r>
      <t xml:space="preserve">Districts francs fédéraux </t>
    </r>
    <r>
      <rPr>
        <vertAlign val="superscript"/>
        <sz val="10"/>
        <rFont val="Arial"/>
        <family val="2"/>
      </rPr>
      <t>c)</t>
    </r>
  </si>
  <si>
    <r>
      <t>12)</t>
    </r>
    <r>
      <rPr>
        <i/>
        <sz val="10"/>
        <rFont val="Arial"/>
        <family val="2"/>
      </rPr>
      <t xml:space="preserve"> Evaluation :</t>
    </r>
  </si>
  <si>
    <t>Fieschertal</t>
  </si>
  <si>
    <t>Fiez</t>
  </si>
  <si>
    <t>Filet</t>
  </si>
  <si>
    <t>Corban</t>
  </si>
  <si>
    <t>Corbeyrier</t>
  </si>
  <si>
    <t>Corbières</t>
  </si>
  <si>
    <t>Corcelles (BE)</t>
  </si>
  <si>
    <t>Corcelles-Cormondrèche</t>
  </si>
  <si>
    <t>Corcelles-le-Jorat</t>
  </si>
  <si>
    <t>Corcelles-près-Concise</t>
  </si>
  <si>
    <t>Corcelles-près-Payerne</t>
  </si>
  <si>
    <t>Corcelles-sur-Chavornay</t>
  </si>
  <si>
    <t>Boningen</t>
  </si>
  <si>
    <t>Boniswil</t>
  </si>
  <si>
    <t>Bonstetten</t>
  </si>
  <si>
    <t>Alt St. Johann</t>
  </si>
  <si>
    <t>Altbüron</t>
  </si>
  <si>
    <t>2. GEOMORPHOLOGIE, GEOLOGIE</t>
  </si>
  <si>
    <t>Les Geneveys-sur-Coffrane</t>
  </si>
  <si>
    <t>Les Genevez (JU)</t>
  </si>
  <si>
    <t>Nbre d'ob-jets ou part de surf. en % de la surf. communale</t>
  </si>
  <si>
    <r>
      <t xml:space="preserve">Evaluation </t>
    </r>
    <r>
      <rPr>
        <vertAlign val="superscript"/>
        <sz val="10"/>
        <rFont val="Arial"/>
        <family val="2"/>
      </rPr>
      <t>12)</t>
    </r>
  </si>
  <si>
    <r>
      <t xml:space="preserve">Evaluation </t>
    </r>
    <r>
      <rPr>
        <vertAlign val="superscript"/>
        <sz val="10"/>
        <rFont val="Arial"/>
        <family val="2"/>
      </rPr>
      <t>18)</t>
    </r>
  </si>
  <si>
    <r>
      <t xml:space="preserve">Evaluation </t>
    </r>
    <r>
      <rPr>
        <vertAlign val="superscript"/>
        <sz val="10"/>
        <rFont val="Arial"/>
        <family val="2"/>
      </rPr>
      <t>22)</t>
    </r>
  </si>
  <si>
    <r>
      <t xml:space="preserve">Evaluation </t>
    </r>
    <r>
      <rPr>
        <vertAlign val="superscript"/>
        <sz val="10"/>
        <rFont val="Arial"/>
        <family val="2"/>
      </rPr>
      <t>25)</t>
    </r>
  </si>
  <si>
    <r>
      <t xml:space="preserve">Evaluation </t>
    </r>
    <r>
      <rPr>
        <vertAlign val="superscript"/>
        <sz val="10"/>
        <rFont val="Arial"/>
        <family val="2"/>
      </rPr>
      <t>28)</t>
    </r>
  </si>
  <si>
    <r>
      <t xml:space="preserve">Evaluation </t>
    </r>
    <r>
      <rPr>
        <vertAlign val="superscript"/>
        <sz val="10"/>
        <rFont val="Arial"/>
        <family val="2"/>
      </rPr>
      <t>29)</t>
    </r>
  </si>
  <si>
    <r>
      <t xml:space="preserve">Evaluation </t>
    </r>
    <r>
      <rPr>
        <vertAlign val="superscript"/>
        <sz val="10"/>
        <rFont val="Arial"/>
        <family val="2"/>
      </rPr>
      <t>31)</t>
    </r>
  </si>
  <si>
    <t>3 = Biotope bien développé, intéressant</t>
  </si>
  <si>
    <r>
      <t>21)</t>
    </r>
    <r>
      <rPr>
        <i/>
        <sz val="10"/>
        <rFont val="Arial"/>
        <family val="2"/>
      </rPr>
      <t>Estimation; Somme de toutes les parts = au maximum 100% !</t>
    </r>
  </si>
  <si>
    <t>= 1, pour autant que</t>
  </si>
  <si>
    <t>Hitzkirch</t>
  </si>
  <si>
    <t>Hochdorf</t>
  </si>
  <si>
    <t>Hochfelden</t>
  </si>
  <si>
    <t>Höchstetten</t>
  </si>
  <si>
    <t>Hochwald</t>
  </si>
  <si>
    <t>Hofen</t>
  </si>
  <si>
    <t>Höfen</t>
  </si>
  <si>
    <t>Hofstetten (ZH)</t>
  </si>
  <si>
    <r>
      <t>c)</t>
    </r>
    <r>
      <rPr>
        <i/>
        <sz val="10"/>
        <rFont val="Arial"/>
        <family val="2"/>
      </rPr>
      <t xml:space="preserve"> Part de surface en % de la surface communale (Districts francs fédéraux) : 0% &lt; territoire de la commune &lt;5% = 1 point; 5% &lt;= territoire de la commune &lt;15% = 2 points; 15% &lt;= territoire de la commune &lt;25% = 3 points; &gt;=25% territoire de la commune = 4 points</t>
    </r>
  </si>
  <si>
    <r>
      <t>13)</t>
    </r>
    <r>
      <rPr>
        <i/>
        <sz val="10"/>
        <rFont val="Arial"/>
        <family val="2"/>
      </rPr>
      <t xml:space="preserve"> Bonus :</t>
    </r>
  </si>
  <si>
    <r>
      <t>3D. Inventaires cantonaux et autres inventaires</t>
    </r>
    <r>
      <rPr>
        <sz val="10"/>
        <rFont val="Arial"/>
        <family val="0"/>
      </rPr>
      <t xml:space="preserve"> (p.ex. biotopes d'importance régionale, réserves naturelles cantonales, réserves de chasse, réserves forestières, zones de tranquillité pour la faune, etc.)</t>
    </r>
  </si>
  <si>
    <r>
      <t xml:space="preserve">Inventaire des voies de communication historiques de la Suisse (IVS) </t>
    </r>
    <r>
      <rPr>
        <i/>
        <sz val="10"/>
        <rFont val="Arial"/>
        <family val="2"/>
      </rPr>
      <t>(Projet)</t>
    </r>
  </si>
  <si>
    <r>
      <t>17)</t>
    </r>
    <r>
      <rPr>
        <i/>
        <sz val="10"/>
        <rFont val="Arial"/>
        <family val="2"/>
      </rPr>
      <t xml:space="preserve"> Importance :</t>
    </r>
  </si>
  <si>
    <r>
      <t>18)</t>
    </r>
    <r>
      <rPr>
        <i/>
        <sz val="10"/>
        <rFont val="Arial"/>
        <family val="2"/>
      </rPr>
      <t xml:space="preserve"> Evaluation :</t>
    </r>
  </si>
  <si>
    <r>
      <t>4C. Inventaires cantonaux et autres inventaires</t>
    </r>
    <r>
      <rPr>
        <sz val="10"/>
        <rFont val="Arial"/>
        <family val="0"/>
      </rPr>
      <t xml:space="preserve"> (p.ex. Inventaire des ouvrages de combat et de commandement)</t>
    </r>
  </si>
  <si>
    <r>
      <t xml:space="preserve">Part de surf. en % de la surf. commu-nale bâtie </t>
    </r>
    <r>
      <rPr>
        <vertAlign val="superscript"/>
        <sz val="10"/>
        <rFont val="Arial"/>
        <family val="2"/>
      </rPr>
      <t>19)</t>
    </r>
  </si>
  <si>
    <r>
      <t>19)</t>
    </r>
    <r>
      <rPr>
        <i/>
        <sz val="10"/>
        <rFont val="Arial"/>
        <family val="2"/>
      </rPr>
      <t xml:space="preserve"> Estimation; Somme de toutes les parts = au maximum100% !</t>
    </r>
  </si>
  <si>
    <t>moins de 5 espèces = 0 point; 5 - 8 espèces = 1 point; 9 - 12 espèces = 2 points; 13 - 16 espèces = 3 points; 17 espèces et plus = 4 points</t>
  </si>
  <si>
    <t>Marais, milieux aquatiques (8)</t>
  </si>
  <si>
    <t>Part de surf. en % de la surf. commmu-nale</t>
  </si>
  <si>
    <t>Part de surf. en % de la surf. commu-nale</t>
  </si>
  <si>
    <t>natio-nale</t>
  </si>
  <si>
    <t>régio-nale</t>
  </si>
  <si>
    <t>Facteurs atténuants :</t>
  </si>
  <si>
    <t>Résultat non pondéré de l'évaluation des rubriques "Atteintes majeures"(A à I) :</t>
  </si>
  <si>
    <r>
      <t>22)</t>
    </r>
    <r>
      <rPr>
        <i/>
        <sz val="10"/>
        <rFont val="Arial"/>
        <family val="2"/>
      </rPr>
      <t xml:space="preserve"> Evaluation de la qualité générale de conservation:</t>
    </r>
  </si>
  <si>
    <t>Luterbach</t>
  </si>
  <si>
    <t>Lüterkofen-Ichertswil</t>
  </si>
  <si>
    <t>Lüterswil-Gächliwil</t>
  </si>
  <si>
    <t>Luthern</t>
  </si>
  <si>
    <t>Krattigen</t>
  </si>
  <si>
    <t>Krauchthal</t>
  </si>
  <si>
    <t>Kreuzlingen</t>
  </si>
  <si>
    <t>Kriechenwil</t>
  </si>
  <si>
    <t>Grächen</t>
  </si>
  <si>
    <t>Grafenried</t>
  </si>
  <si>
    <t>Grafschaft</t>
  </si>
  <si>
    <r>
      <t>24)</t>
    </r>
    <r>
      <rPr>
        <i/>
        <sz val="10"/>
        <rFont val="Arial"/>
        <family val="2"/>
      </rPr>
      <t xml:space="preserve"> Estimation; Somme de toutes les parts au maximum 100% !</t>
    </r>
  </si>
  <si>
    <r>
      <t>25)</t>
    </r>
    <r>
      <rPr>
        <i/>
        <sz val="10"/>
        <rFont val="Arial"/>
        <family val="2"/>
      </rPr>
      <t xml:space="preserve"> Evaluation de l'adaptation / intégration de nouvelles constructions:</t>
    </r>
  </si>
  <si>
    <r>
      <t>26)</t>
    </r>
    <r>
      <rPr>
        <i/>
        <sz val="10"/>
        <rFont val="Arial"/>
        <family val="2"/>
      </rPr>
      <t xml:space="preserve"> Bonus ou Malus:</t>
    </r>
  </si>
  <si>
    <r>
      <t xml:space="preserve">5C. Inventaire fédéral des sites construits à protéger en Suisse </t>
    </r>
    <r>
      <rPr>
        <sz val="10"/>
        <rFont val="Arial"/>
        <family val="0"/>
      </rPr>
      <t>(ISOS)</t>
    </r>
  </si>
  <si>
    <r>
      <t xml:space="preserve">Importance </t>
    </r>
    <r>
      <rPr>
        <vertAlign val="superscript"/>
        <sz val="10"/>
        <rFont val="Arial"/>
        <family val="2"/>
      </rPr>
      <t>27)</t>
    </r>
  </si>
  <si>
    <r>
      <t>27)</t>
    </r>
    <r>
      <rPr>
        <i/>
        <sz val="10"/>
        <rFont val="Arial"/>
        <family val="2"/>
      </rPr>
      <t xml:space="preserve"> Importance :</t>
    </r>
  </si>
  <si>
    <r>
      <t>28)</t>
    </r>
    <r>
      <rPr>
        <i/>
        <sz val="10"/>
        <rFont val="Arial"/>
        <family val="2"/>
      </rPr>
      <t xml:space="preserve"> Evaluation ISOS :</t>
    </r>
  </si>
  <si>
    <r>
      <t>29)</t>
    </r>
    <r>
      <rPr>
        <i/>
        <sz val="10"/>
        <rFont val="Arial"/>
        <family val="2"/>
      </rPr>
      <t xml:space="preserve"> Evaluation :</t>
    </r>
  </si>
  <si>
    <r>
      <t>- Seulement en bordure du territoire communal : &lt; 2 km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ou part de surface &lt; 5% du territoire communal</t>
    </r>
  </si>
  <si>
    <t>Bassins</t>
  </si>
  <si>
    <t>Bas-Vully</t>
  </si>
  <si>
    <t>Cerniat (FR)</t>
  </si>
  <si>
    <t>Eischoll</t>
  </si>
  <si>
    <t>Eisten</t>
  </si>
  <si>
    <t>Elfingen</t>
  </si>
  <si>
    <t>Bätterkinden</t>
  </si>
  <si>
    <t>Bättwil</t>
  </si>
  <si>
    <t>Cerniaz (VD)</t>
  </si>
  <si>
    <t>Cernier</t>
  </si>
  <si>
    <t>Certara</t>
  </si>
  <si>
    <t>Cevio</t>
  </si>
  <si>
    <t>Beatenberg</t>
  </si>
  <si>
    <t>Beggingen</t>
  </si>
  <si>
    <t>Begnins</t>
  </si>
  <si>
    <t>Ennetmoos</t>
  </si>
  <si>
    <t>Beckenried</t>
  </si>
  <si>
    <t>Bedano</t>
  </si>
  <si>
    <t>Cham</t>
  </si>
  <si>
    <t>Chamblon</t>
  </si>
  <si>
    <t>Chamoson</t>
  </si>
  <si>
    <t>Champagne</t>
  </si>
  <si>
    <t>Champéry</t>
  </si>
  <si>
    <t>Champoz</t>
  </si>
  <si>
    <t>Champtauroz</t>
  </si>
  <si>
    <t>Champvent</t>
  </si>
  <si>
    <t>Chancy</t>
  </si>
  <si>
    <t>Chandolin</t>
  </si>
  <si>
    <t>Chanéaz</t>
  </si>
  <si>
    <t>Genève</t>
  </si>
  <si>
    <t>Genolier</t>
  </si>
  <si>
    <t>Genthod</t>
  </si>
  <si>
    <t>Kehrsatz</t>
  </si>
  <si>
    <t>Kemmental</t>
  </si>
  <si>
    <t>Mase</t>
  </si>
  <si>
    <t>Masein</t>
  </si>
  <si>
    <t>Massagno</t>
  </si>
  <si>
    <t>Massongex</t>
  </si>
  <si>
    <t>Massonnens</t>
  </si>
  <si>
    <t>Mastrils</t>
  </si>
  <si>
    <t>Mathod</t>
  </si>
  <si>
    <t>Mathon</t>
  </si>
  <si>
    <t>Matran</t>
  </si>
  <si>
    <r>
      <t>Densité de la desserte en km/km</t>
    </r>
    <r>
      <rPr>
        <b/>
        <vertAlign val="superscript"/>
        <sz val="10"/>
        <rFont val="Arial"/>
        <family val="2"/>
      </rPr>
      <t>2</t>
    </r>
  </si>
  <si>
    <r>
      <t xml:space="preserve">Resultat 2 rubrique "Biotopes, milieux naturels" </t>
    </r>
    <r>
      <rPr>
        <b/>
        <sz val="10"/>
        <rFont val="Arial"/>
        <family val="2"/>
      </rPr>
      <t>:</t>
    </r>
  </si>
  <si>
    <r>
      <t xml:space="preserve">Bonus </t>
    </r>
    <r>
      <rPr>
        <vertAlign val="superscript"/>
        <sz val="10"/>
        <rFont val="Arial"/>
        <family val="2"/>
      </rPr>
      <t>10)</t>
    </r>
    <r>
      <rPr>
        <b/>
        <sz val="10"/>
        <rFont val="Arial"/>
        <family val="2"/>
      </rPr>
      <t xml:space="preserve"> :</t>
    </r>
  </si>
  <si>
    <r>
      <t>8)</t>
    </r>
    <r>
      <rPr>
        <i/>
        <sz val="10"/>
        <rFont val="Arial"/>
        <family val="2"/>
      </rPr>
      <t xml:space="preserve"> Evaluation de la qualité des biotopes :</t>
    </r>
  </si>
  <si>
    <r>
      <t>9)</t>
    </r>
    <r>
      <rPr>
        <i/>
        <sz val="10"/>
        <rFont val="Arial"/>
        <family val="2"/>
      </rPr>
      <t xml:space="preserve"> Evaluation de l'effet du biotope dans le paysage :</t>
    </r>
  </si>
  <si>
    <r>
      <t>10)</t>
    </r>
    <r>
      <rPr>
        <i/>
        <sz val="10"/>
        <rFont val="Arial"/>
        <family val="2"/>
      </rPr>
      <t xml:space="preserve"> Bonus</t>
    </r>
  </si>
  <si>
    <r>
      <t xml:space="preserve">3B. Faune, Flore </t>
    </r>
    <r>
      <rPr>
        <sz val="10"/>
        <rFont val="Arial"/>
        <family val="0"/>
      </rPr>
      <t>(espèces rares, protégées, emblématiques)</t>
    </r>
  </si>
  <si>
    <r>
      <t xml:space="preserve">Total évaluation "Faune, Flore" </t>
    </r>
    <r>
      <rPr>
        <vertAlign val="superscript"/>
        <sz val="10"/>
        <rFont val="Arial"/>
        <family val="2"/>
      </rPr>
      <t>11)</t>
    </r>
    <r>
      <rPr>
        <b/>
        <sz val="10"/>
        <rFont val="Arial"/>
        <family val="2"/>
      </rPr>
      <t xml:space="preserve"> :</t>
    </r>
  </si>
  <si>
    <t>Intragna</t>
  </si>
  <si>
    <t>Jaberg</t>
  </si>
  <si>
    <t>Jaun</t>
  </si>
  <si>
    <t>Puplinge</t>
  </si>
  <si>
    <t>Pura</t>
  </si>
  <si>
    <t>Münchwilen (AG)</t>
  </si>
  <si>
    <t>Münchwilen (TG)</t>
  </si>
  <si>
    <t>Mund</t>
  </si>
  <si>
    <t>Hittnau</t>
  </si>
  <si>
    <t>Holderbank (SO)</t>
  </si>
  <si>
    <t>Hölstein</t>
  </si>
  <si>
    <t>Holziken</t>
  </si>
  <si>
    <t>Homberg</t>
  </si>
  <si>
    <t>Hombrechtikon</t>
  </si>
  <si>
    <t>Homburg</t>
  </si>
  <si>
    <t>Version : septembre 2008</t>
  </si>
  <si>
    <t>(Maximum 70 points)</t>
  </si>
  <si>
    <t>(Maximum -59 points)</t>
  </si>
  <si>
    <t>Hospental</t>
  </si>
  <si>
    <t>Flumenthal</t>
  </si>
  <si>
    <t>Corpataux-Magnedens</t>
  </si>
  <si>
    <t>Formations buisonnantes (p.ex. genévriers, hêtres)</t>
  </si>
  <si>
    <t>Mayens traditionnels</t>
  </si>
  <si>
    <t>Eléments historico-culturels (40)</t>
  </si>
  <si>
    <r>
      <t>38)</t>
    </r>
    <r>
      <rPr>
        <i/>
        <sz val="10"/>
        <rFont val="Arial"/>
        <family val="2"/>
      </rPr>
      <t xml:space="preserve"> Indication à la décimale près; Résultats d'une analyse SIG : Lignes de chemin de fer (selon vecteur 25) --&gt; Recoupement avec les polygones des limites communales, statistiques de longueur</t>
    </r>
  </si>
  <si>
    <t>Hergiswil (NW)</t>
  </si>
  <si>
    <t>Greifensee</t>
  </si>
  <si>
    <t>Grellingen</t>
  </si>
  <si>
    <t>Grenchen</t>
  </si>
  <si>
    <t>Effingen</t>
  </si>
  <si>
    <t>Grub (AR)</t>
  </si>
  <si>
    <t>Eggerberg</t>
  </si>
  <si>
    <t>Eggersriet</t>
  </si>
  <si>
    <t>Eggiwil</t>
  </si>
  <si>
    <t>Cavagnago</t>
  </si>
  <si>
    <t>29 à 34 points</t>
  </si>
  <si>
    <t>35 points et plus</t>
  </si>
  <si>
    <t>-19 points et moins</t>
  </si>
  <si>
    <t>(max. -6 points)</t>
  </si>
  <si>
    <t>Grimisuat</t>
  </si>
  <si>
    <t>Grindel</t>
  </si>
  <si>
    <t>Echarlens</t>
  </si>
  <si>
    <t>Capolago</t>
  </si>
  <si>
    <t>Capriasca</t>
  </si>
  <si>
    <t>valeurs possibles : -6 à 0 points</t>
  </si>
  <si>
    <r>
      <t>37)</t>
    </r>
    <r>
      <rPr>
        <i/>
        <sz val="10"/>
        <rFont val="Arial"/>
        <family val="2"/>
      </rPr>
      <t xml:space="preserve"> Malus :</t>
    </r>
  </si>
  <si>
    <t>= -1, si la somme des valeurs individuelles de la colonne "Evaluation" &lt;= -6 et &gt;= -7</t>
  </si>
  <si>
    <t>= -2, si la somme des valeurs individuelle de la colonne "Evaluation" = -8</t>
  </si>
  <si>
    <r>
      <t xml:space="preserve">Malus </t>
    </r>
    <r>
      <rPr>
        <vertAlign val="superscript"/>
        <sz val="10"/>
        <rFont val="Arial"/>
        <family val="2"/>
      </rPr>
      <t>37)</t>
    </r>
    <r>
      <rPr>
        <b/>
        <sz val="10"/>
        <rFont val="Arial"/>
        <family val="2"/>
      </rPr>
      <t xml:space="preserve"> :</t>
    </r>
  </si>
  <si>
    <t>Résultat évaluation rubrique "Densité de la desserte" :</t>
  </si>
  <si>
    <t>Carrouge (VD)</t>
  </si>
  <si>
    <t>Cartigny</t>
  </si>
  <si>
    <t>Caslano</t>
  </si>
  <si>
    <t>Castaneda</t>
  </si>
  <si>
    <t>Castasegna</t>
  </si>
  <si>
    <t>Egerkingen</t>
  </si>
  <si>
    <t>Egg</t>
  </si>
  <si>
    <t>Eggenwil</t>
  </si>
  <si>
    <t>Cauco</t>
  </si>
  <si>
    <t>Bärschwil</t>
  </si>
  <si>
    <t>Basadingen-Schlattingen</t>
  </si>
  <si>
    <t>Basel</t>
  </si>
  <si>
    <t>Caviano</t>
  </si>
  <si>
    <t>Cavigliano</t>
  </si>
  <si>
    <t>Cazis</t>
  </si>
  <si>
    <t>Léchelles</t>
  </si>
  <si>
    <t>Leggia</t>
  </si>
  <si>
    <t>Mümliswil-Ramiswil</t>
  </si>
  <si>
    <t>Mumpf</t>
  </si>
  <si>
    <t>Münchenbuchsee</t>
  </si>
  <si>
    <t>Münchenstein</t>
  </si>
  <si>
    <t>Münchenwiler</t>
  </si>
  <si>
    <t>Laufen-Uhwiesen</t>
  </si>
  <si>
    <t>Laupen</t>
  </si>
  <si>
    <t>Laupersdorf</t>
  </si>
  <si>
    <r>
      <t xml:space="preserve">Qualité des éléments </t>
    </r>
    <r>
      <rPr>
        <vertAlign val="superscript"/>
        <sz val="10"/>
        <rFont val="Arial"/>
        <family val="2"/>
      </rPr>
      <t>14)</t>
    </r>
  </si>
  <si>
    <r>
      <t xml:space="preserve">Effet dans le paysage </t>
    </r>
    <r>
      <rPr>
        <vertAlign val="superscript"/>
        <sz val="10"/>
        <rFont val="Arial"/>
        <family val="2"/>
      </rPr>
      <t>15)</t>
    </r>
  </si>
  <si>
    <r>
      <t xml:space="preserve">Bonus </t>
    </r>
    <r>
      <rPr>
        <vertAlign val="superscript"/>
        <sz val="10"/>
        <rFont val="Arial"/>
        <family val="2"/>
      </rPr>
      <t>16)</t>
    </r>
    <r>
      <rPr>
        <b/>
        <sz val="10"/>
        <rFont val="Arial"/>
        <family val="2"/>
      </rPr>
      <t xml:space="preserve"> :</t>
    </r>
  </si>
  <si>
    <r>
      <t>14)</t>
    </r>
    <r>
      <rPr>
        <i/>
        <sz val="10"/>
        <rFont val="Arial"/>
        <family val="2"/>
      </rPr>
      <t xml:space="preserve"> Evaluation de la qualité des éléments culturels :</t>
    </r>
  </si>
  <si>
    <t>=Valeur moyenne des 4 valeurs individuelles les plus élevées des colonnes "Evaluation qualité des éléments" et "Evaluation de l'effet sur le paysage"</t>
  </si>
  <si>
    <t>= (Somme (Résultat 2 + Bonus)) * 1.7</t>
  </si>
  <si>
    <t>Charmoille</t>
  </si>
  <si>
    <t>Charrat</t>
  </si>
  <si>
    <t>Château-d'Oex</t>
  </si>
  <si>
    <t>Châtelat</t>
  </si>
  <si>
    <t>Châtel-Saint-Denis</t>
  </si>
  <si>
    <t>Châtel-sur-Montsalvens</t>
  </si>
  <si>
    <t>Heiligenschwendi</t>
  </si>
  <si>
    <t>Heimberg</t>
  </si>
  <si>
    <t>Leibstadt</t>
  </si>
  <si>
    <t>Leimbach (AG)</t>
  </si>
  <si>
    <t>Leimiswil</t>
  </si>
  <si>
    <t>Leissigen</t>
  </si>
  <si>
    <t>Lengnau (AG)</t>
  </si>
  <si>
    <t>Lengnau (BE)</t>
  </si>
  <si>
    <t>Lengwil</t>
  </si>
  <si>
    <t>Lenk</t>
  </si>
  <si>
    <t>Heinrichswil-Winistorf</t>
  </si>
  <si>
    <t>Münchringen</t>
  </si>
  <si>
    <t>Lens</t>
  </si>
  <si>
    <t>Lenzburg</t>
  </si>
  <si>
    <t>Les Agettes</t>
  </si>
  <si>
    <t>Les Bayards</t>
  </si>
  <si>
    <t>Les Bois</t>
  </si>
  <si>
    <t>Les Brenets</t>
  </si>
  <si>
    <t>Les Breuleux</t>
  </si>
  <si>
    <t>Les Clées</t>
  </si>
  <si>
    <t>Les Cullayes</t>
  </si>
  <si>
    <t>Muotathal</t>
  </si>
  <si>
    <t>Mur (VD)</t>
  </si>
  <si>
    <t>Muralto</t>
  </si>
  <si>
    <r>
      <t>23)</t>
    </r>
    <r>
      <rPr>
        <i/>
        <sz val="10"/>
        <rFont val="Arial"/>
        <family val="2"/>
      </rPr>
      <t xml:space="preserve"> Bonus :</t>
    </r>
  </si>
  <si>
    <r>
      <t xml:space="preserve">5B. Nouvelles constructions pour tout le bâti </t>
    </r>
    <r>
      <rPr>
        <sz val="10"/>
        <rFont val="Arial"/>
        <family val="0"/>
      </rPr>
      <t>(villages et constructions dispersées)</t>
    </r>
  </si>
  <si>
    <r>
      <t xml:space="preserve">Bonus ou Malus </t>
    </r>
    <r>
      <rPr>
        <vertAlign val="superscript"/>
        <sz val="10"/>
        <rFont val="Arial"/>
        <family val="2"/>
      </rPr>
      <t>26)</t>
    </r>
    <r>
      <rPr>
        <b/>
        <sz val="10"/>
        <rFont val="Arial"/>
        <family val="2"/>
      </rPr>
      <t xml:space="preserve"> :</t>
    </r>
  </si>
  <si>
    <t>Kirchdorf (BE)</t>
  </si>
  <si>
    <t>Kirchenthurnen</t>
  </si>
  <si>
    <t>Kirchlindach</t>
  </si>
  <si>
    <t>Meggen</t>
  </si>
  <si>
    <t>Meienried</t>
  </si>
  <si>
    <t>Cornaux</t>
  </si>
  <si>
    <t>Cornol</t>
  </si>
  <si>
    <t>Fontaines-sur-Grandson</t>
  </si>
  <si>
    <t>Huttwil</t>
  </si>
  <si>
    <t>Fontenais</t>
  </si>
  <si>
    <t>Forel (Lavaux)</t>
  </si>
  <si>
    <t>Forel-sur-Lucens</t>
  </si>
  <si>
    <t>Forst</t>
  </si>
  <si>
    <t>Corticiasca</t>
  </si>
  <si>
    <t>Honau</t>
  </si>
  <si>
    <t>Horgen</t>
  </si>
  <si>
    <t>Höri</t>
  </si>
  <si>
    <t>Horn</t>
  </si>
  <si>
    <t>Hornussen</t>
  </si>
  <si>
    <t>Horrenbach-Buchen</t>
  </si>
  <si>
    <t>Horriwil</t>
  </si>
  <si>
    <t>Horw</t>
  </si>
  <si>
    <t>Boveresse</t>
  </si>
  <si>
    <t>Courgevaux</t>
  </si>
  <si>
    <t>Courfaivre</t>
  </si>
  <si>
    <t>Courgenay</t>
  </si>
  <si>
    <t>Correvon</t>
  </si>
  <si>
    <t>Corseaux</t>
  </si>
  <si>
    <t>Corserey</t>
  </si>
  <si>
    <t>Fontanezier</t>
  </si>
  <si>
    <t>0 à -12 points</t>
  </si>
  <si>
    <t>Braunwald</t>
  </si>
  <si>
    <t>Courtételle</t>
  </si>
  <si>
    <t>Couvet</t>
  </si>
  <si>
    <t>Crans-près-Céligny</t>
  </si>
  <si>
    <t>Crassier</t>
  </si>
  <si>
    <t>Fully</t>
  </si>
  <si>
    <t>Furna</t>
  </si>
  <si>
    <t>Fürstenau</t>
  </si>
  <si>
    <t>Cresciano</t>
  </si>
  <si>
    <t>Cressier (FR)</t>
  </si>
  <si>
    <t>Cressier (NE)</t>
  </si>
  <si>
    <t>Crésuz</t>
  </si>
  <si>
    <t>Crissier</t>
  </si>
  <si>
    <t>Croglio</t>
  </si>
  <si>
    <t>Cronay</t>
  </si>
  <si>
    <t>Croy</t>
  </si>
  <si>
    <t>Cuarnens</t>
  </si>
  <si>
    <t>Cuarny</t>
  </si>
  <si>
    <t>Cudrefin</t>
  </si>
  <si>
    <t>Cugnasco</t>
  </si>
  <si>
    <t>Cugy (FR)</t>
  </si>
  <si>
    <t>Cugy (VD)</t>
  </si>
  <si>
    <t>Cully</t>
  </si>
  <si>
    <t>Cumbel</t>
  </si>
  <si>
    <t>Cunter</t>
  </si>
  <si>
    <t>Cureglia</t>
  </si>
  <si>
    <t>Curio</t>
  </si>
  <si>
    <t>Curtilles</t>
  </si>
  <si>
    <t>C'za Bidogno/Capriasca/Corticiasca</t>
  </si>
  <si>
    <t>Genestrerio</t>
  </si>
  <si>
    <t>Kaufdorf</t>
  </si>
  <si>
    <t>Maschwanden</t>
  </si>
  <si>
    <t>Neggio</t>
  </si>
  <si>
    <t>Nendaz</t>
  </si>
  <si>
    <t>Nennigkofen</t>
  </si>
  <si>
    <t>Nenzlingen</t>
  </si>
  <si>
    <t>Nesslau-Krummenau</t>
  </si>
  <si>
    <t>Neudorf</t>
  </si>
  <si>
    <t>Neuendorf</t>
  </si>
  <si>
    <t>Neuenegg</t>
  </si>
  <si>
    <t>Neuenhof</t>
  </si>
  <si>
    <t>Matt</t>
  </si>
  <si>
    <t>Kienersrüti</t>
  </si>
  <si>
    <t>Kiesen</t>
  </si>
  <si>
    <t>Oberösch</t>
  </si>
  <si>
    <t>Oberramsern</t>
  </si>
  <si>
    <t>Oberried am Brienzersee</t>
  </si>
  <si>
    <t>Oberrieden</t>
  </si>
  <si>
    <t>Oberriet (SG)</t>
  </si>
  <si>
    <t>Oberrohrdorf</t>
  </si>
  <si>
    <t>Oberrüti</t>
  </si>
  <si>
    <t>Obersaxen</t>
  </si>
  <si>
    <t>Oberschrot</t>
  </si>
  <si>
    <t>Medel (Lucmagn)</t>
  </si>
  <si>
    <t>Matten bei Interlaken</t>
  </si>
  <si>
    <t>Preonzo</t>
  </si>
  <si>
    <t>Presinge</t>
  </si>
  <si>
    <t>Préverenges</t>
  </si>
  <si>
    <t>Prévondavaux</t>
  </si>
  <si>
    <t>Netstal</t>
  </si>
  <si>
    <t>Neuchâtel</t>
  </si>
  <si>
    <t>Interlaken</t>
  </si>
  <si>
    <t>Mauensee</t>
  </si>
  <si>
    <t>Maur</t>
  </si>
  <si>
    <t>Mauraz</t>
  </si>
  <si>
    <t>Medeglia</t>
  </si>
  <si>
    <t>Oberglatt</t>
  </si>
  <si>
    <t>Obergösgen</t>
  </si>
  <si>
    <t>Lurtigen</t>
  </si>
  <si>
    <t>Lüscherz</t>
  </si>
  <si>
    <t>Lussery-Villars</t>
  </si>
  <si>
    <t>Lüsslingen</t>
  </si>
  <si>
    <t>Lussy-sur-Morges</t>
  </si>
  <si>
    <t>Langrickenbach</t>
  </si>
  <si>
    <t>Langwies</t>
  </si>
  <si>
    <t>Lantsch/Lenz</t>
  </si>
  <si>
    <t>Lauenen</t>
  </si>
  <si>
    <t>Lauerz</t>
  </si>
  <si>
    <t>Lütisburg</t>
  </si>
  <si>
    <t>Lutry</t>
  </si>
  <si>
    <t>Lütschental</t>
  </si>
  <si>
    <t>Lützelflüh</t>
  </si>
  <si>
    <t>Lutzenberg</t>
  </si>
  <si>
    <t>Luven</t>
  </si>
  <si>
    <t>Kriegstetten</t>
  </si>
  <si>
    <t>Kriens</t>
  </si>
  <si>
    <t>Krinau</t>
  </si>
  <si>
    <t>Küblis</t>
  </si>
  <si>
    <t>Künten</t>
  </si>
  <si>
    <t>Küsnacht (ZH)</t>
  </si>
  <si>
    <t>Küssnacht (SZ)</t>
  </si>
  <si>
    <t>Küttigen</t>
  </si>
  <si>
    <t>Küttigkofen</t>
  </si>
  <si>
    <t>Kyburg</t>
  </si>
  <si>
    <t>Kyburg-Buchegg</t>
  </si>
  <si>
    <t>Mayens tradtionnels</t>
  </si>
  <si>
    <t>Pâturages et alpages (7)</t>
  </si>
  <si>
    <t>Eléments historico-culturels (38)</t>
  </si>
  <si>
    <t>--&gt; J = 33 / M = 34 / N = 41 / Z = 40 / S = 38</t>
  </si>
  <si>
    <t>La Neuveville</t>
  </si>
  <si>
    <t>La Praz</t>
  </si>
  <si>
    <t>La Punt-Chamues-ch</t>
  </si>
  <si>
    <t>La Rippe</t>
  </si>
  <si>
    <t>La Roche</t>
  </si>
  <si>
    <t>Grindelwald</t>
  </si>
  <si>
    <t>Grolley</t>
  </si>
  <si>
    <t>Grangettes</t>
  </si>
  <si>
    <t>Gränichen</t>
  </si>
  <si>
    <t>Gravesano</t>
  </si>
  <si>
    <t>Eclépens</t>
  </si>
  <si>
    <t>Ecoteaux</t>
  </si>
  <si>
    <t>Ecublens (FR)</t>
  </si>
  <si>
    <t>Ecublens (VD)</t>
  </si>
  <si>
    <t>Ederswiler</t>
  </si>
  <si>
    <t>Grône</t>
  </si>
  <si>
    <t>Grono</t>
  </si>
  <si>
    <t>Grossaffoltern</t>
  </si>
  <si>
    <t>Grossdietwil</t>
  </si>
  <si>
    <t>Grosshöchstetten</t>
  </si>
  <si>
    <t>Grüningen</t>
  </si>
  <si>
    <t>Grüsch</t>
  </si>
  <si>
    <t>Cavergno</t>
  </si>
  <si>
    <t>Eglisau</t>
  </si>
  <si>
    <t>Greng</t>
  </si>
  <si>
    <t>Grengiols</t>
  </si>
  <si>
    <t>Grens</t>
  </si>
  <si>
    <t>Greppen</t>
  </si>
  <si>
    <t>Gresso</t>
  </si>
  <si>
    <t>Gressy</t>
  </si>
  <si>
    <t>Gretzenbach</t>
  </si>
  <si>
    <t>Grimentz</t>
  </si>
  <si>
    <t>Eiken</t>
  </si>
  <si>
    <t>Elgg</t>
  </si>
  <si>
    <t>Châbles</t>
  </si>
  <si>
    <t>Chabrey</t>
  </si>
  <si>
    <t>Chalais</t>
  </si>
  <si>
    <t>Carabbia</t>
  </si>
  <si>
    <t>Carabietta</t>
  </si>
  <si>
    <t>Carona</t>
  </si>
  <si>
    <t>Carouge (GE)</t>
  </si>
  <si>
    <t>Ennetbaden</t>
  </si>
  <si>
    <t>Ennetbürgen</t>
  </si>
  <si>
    <t>Emmen</t>
  </si>
  <si>
    <t>Emmetten</t>
  </si>
  <si>
    <t>Endingen</t>
  </si>
  <si>
    <t>Hägendorf</t>
  </si>
  <si>
    <t>Entlebuch</t>
  </si>
  <si>
    <t>Epalinges</t>
  </si>
  <si>
    <t>Epauvillers</t>
  </si>
  <si>
    <t>Ependes (FR)</t>
  </si>
  <si>
    <t>Ependes (VD)</t>
  </si>
  <si>
    <t>Epesses</t>
  </si>
  <si>
    <t>Epiquerez</t>
  </si>
  <si>
    <t>Eppenberg-Wöschnau</t>
  </si>
  <si>
    <t>Epsach</t>
  </si>
  <si>
    <t>Eptingen</t>
  </si>
  <si>
    <t>Ergisch</t>
  </si>
  <si>
    <t>Eriswil</t>
  </si>
  <si>
    <t>Eriz</t>
  </si>
  <si>
    <t>Erlach</t>
  </si>
  <si>
    <t>Erlen</t>
  </si>
  <si>
    <t>Erlenbach (ZH)</t>
  </si>
  <si>
    <t>Erlenbach im Simmental</t>
  </si>
  <si>
    <t>Erlinsbach (AG)</t>
  </si>
  <si>
    <t>Häutligen</t>
  </si>
  <si>
    <t>Haut-Vully</t>
  </si>
  <si>
    <t>Hedingen</t>
  </si>
  <si>
    <t>Hefenhofen</t>
  </si>
  <si>
    <t>Heiden</t>
  </si>
  <si>
    <t>Hauteville</t>
  </si>
  <si>
    <t>Haut-Intyamon</t>
  </si>
  <si>
    <t>Le Vaud</t>
  </si>
  <si>
    <t>Mühlethurnen</t>
  </si>
  <si>
    <t>Mülchi</t>
  </si>
  <si>
    <t>Mulegns</t>
  </si>
  <si>
    <t>Müllheim</t>
  </si>
  <si>
    <t>Mülligen</t>
  </si>
  <si>
    <t>Lauperswil</t>
  </si>
  <si>
    <t>Lausanne</t>
  </si>
  <si>
    <t>Lausen</t>
  </si>
  <si>
    <t>Lauterbrunnen</t>
  </si>
  <si>
    <t>Lauwil</t>
  </si>
  <si>
    <t>Lavertezzo</t>
  </si>
  <si>
    <t>Morges</t>
  </si>
  <si>
    <t>Mörigen</t>
  </si>
  <si>
    <t>Möriken-Wildegg</t>
  </si>
  <si>
    <t>Morissen</t>
  </si>
  <si>
    <t>Morlon</t>
  </si>
  <si>
    <t>Morrens (VD)</t>
  </si>
  <si>
    <t>Les Enfers</t>
  </si>
  <si>
    <t>Muolen</t>
  </si>
  <si>
    <t>Mötschwil</t>
  </si>
  <si>
    <t>Moudon</t>
  </si>
  <si>
    <t>Moutier</t>
  </si>
  <si>
    <t>Movelier</t>
  </si>
  <si>
    <t>Muggio</t>
  </si>
  <si>
    <t>Chapelle (Glâne)</t>
  </si>
  <si>
    <t>Chapelle-sur-Moudon</t>
  </si>
  <si>
    <t>Chardonne</t>
  </si>
  <si>
    <t>Charmey</t>
  </si>
  <si>
    <t>Mühledorf (SO)</t>
  </si>
  <si>
    <t>Illnau-Effretikon</t>
  </si>
  <si>
    <t>Indemini</t>
  </si>
  <si>
    <t>Inden</t>
  </si>
  <si>
    <t>Ingenbohl</t>
  </si>
  <si>
    <t>Inkwil</t>
  </si>
  <si>
    <t>Innerferrera</t>
  </si>
  <si>
    <t>Nombre d'inventaires des biotopes nationaux effectivement existants :</t>
  </si>
  <si>
    <t>Jegenstorf</t>
  </si>
  <si>
    <t>Jenaz</t>
  </si>
  <si>
    <t>Jenins</t>
  </si>
  <si>
    <t>Jens</t>
  </si>
  <si>
    <t>Jeuss</t>
  </si>
  <si>
    <t>Jona</t>
  </si>
  <si>
    <t>Jonen</t>
  </si>
  <si>
    <t>Münsingen</t>
  </si>
  <si>
    <t>Münster-Geschinen</t>
  </si>
  <si>
    <t>Münsterlingen</t>
  </si>
  <si>
    <t>Muntelier</t>
  </si>
  <si>
    <t>Müntschemier</t>
  </si>
  <si>
    <t>Leysin</t>
  </si>
  <si>
    <t>Leytron</t>
  </si>
  <si>
    <t>Lichtensteig</t>
  </si>
  <si>
    <t>Liddes</t>
  </si>
  <si>
    <t>Liedertswil</t>
  </si>
  <si>
    <t>Lieli</t>
  </si>
  <si>
    <t>Liesberg</t>
  </si>
  <si>
    <t>Liestal</t>
  </si>
  <si>
    <t>Hohentannen</t>
  </si>
  <si>
    <t>Hohtenn</t>
  </si>
  <si>
    <t>Murgenthal</t>
  </si>
  <si>
    <t>Muri (AG)</t>
  </si>
  <si>
    <t>Muri bei Bern</t>
  </si>
  <si>
    <t>Muriaux</t>
  </si>
  <si>
    <t>Murist</t>
  </si>
  <si>
    <t>Murten</t>
  </si>
  <si>
    <t>Müstair</t>
  </si>
  <si>
    <t>Müswangen</t>
  </si>
  <si>
    <t>Mutrux</t>
  </si>
  <si>
    <t>Mutten</t>
  </si>
  <si>
    <t>Muttenz</t>
  </si>
  <si>
    <t>Mühlehorn</t>
  </si>
  <si>
    <t>Premier</t>
  </si>
  <si>
    <t>Lohn-Ammannsegg</t>
  </si>
  <si>
    <t>Löhningen</t>
  </si>
  <si>
    <t>Hottwil</t>
  </si>
  <si>
    <t>Hubersdorf</t>
  </si>
  <si>
    <t>Flums</t>
  </si>
  <si>
    <t>Corgémont</t>
  </si>
  <si>
    <t>Corippo</t>
  </si>
  <si>
    <t>Corminboeuf</t>
  </si>
  <si>
    <t>Cormoret</t>
  </si>
  <si>
    <t>Märstetten</t>
  </si>
  <si>
    <t>Marthalen</t>
  </si>
  <si>
    <t>Humlikon</t>
  </si>
  <si>
    <t>Hundwil</t>
  </si>
  <si>
    <t>Hünenberg</t>
  </si>
  <si>
    <t>Flurlingen</t>
  </si>
  <si>
    <t>Font</t>
  </si>
  <si>
    <t>Fontainemelon</t>
  </si>
  <si>
    <t>Fontaines (NE)</t>
  </si>
  <si>
    <t>Neunforn</t>
  </si>
  <si>
    <t>Neunkirch</t>
  </si>
  <si>
    <t>Neyruz (FR)</t>
  </si>
  <si>
    <t>Neyruz-sur-Moudon</t>
  </si>
  <si>
    <t>Nidau</t>
  </si>
  <si>
    <t>Lohnstorf</t>
  </si>
  <si>
    <t>Lommis</t>
  </si>
  <si>
    <t>Founex</t>
  </si>
  <si>
    <t>Fräschels</t>
  </si>
  <si>
    <t>Frasco</t>
  </si>
  <si>
    <t>Boudry</t>
  </si>
  <si>
    <t>Bougy-Villars</t>
  </si>
  <si>
    <t>Boulens</t>
  </si>
  <si>
    <t>Cossonay</t>
  </si>
  <si>
    <t>Cottens (FR)</t>
  </si>
  <si>
    <t>Cottens (VD)</t>
  </si>
  <si>
    <t>Boussens</t>
  </si>
  <si>
    <t>Freienstein-Teufen</t>
  </si>
  <si>
    <t>Freienwil</t>
  </si>
  <si>
    <t>Courtedoux</t>
  </si>
  <si>
    <t>Courlevon</t>
  </si>
  <si>
    <t>Courrendlin</t>
  </si>
  <si>
    <t>Courroux</t>
  </si>
  <si>
    <t>Court</t>
  </si>
  <si>
    <t>Full-Reuenthal</t>
  </si>
  <si>
    <t>Frutigen</t>
  </si>
  <si>
    <t>Ftan</t>
  </si>
  <si>
    <t>Fuldera</t>
  </si>
  <si>
    <t>Fulenbach</t>
  </si>
  <si>
    <t>Ittigen</t>
  </si>
  <si>
    <t>Gächlingen</t>
  </si>
  <si>
    <t>Gachnang</t>
  </si>
  <si>
    <t>Gadmen</t>
  </si>
  <si>
    <t>Gais</t>
  </si>
  <si>
    <t>Gaiserwald</t>
  </si>
  <si>
    <t>Galgenen</t>
  </si>
  <si>
    <t>Gallenkirch</t>
  </si>
  <si>
    <t>Galmiz</t>
  </si>
  <si>
    <t>Gals</t>
  </si>
  <si>
    <t>Gampel</t>
  </si>
  <si>
    <t>Gampelen</t>
  </si>
  <si>
    <t>Gams</t>
  </si>
  <si>
    <t>Gänsbrunnen</t>
  </si>
  <si>
    <t>Gansingen</t>
  </si>
  <si>
    <t>Ganterschwil</t>
  </si>
  <si>
    <t>Gebenstorf</t>
  </si>
  <si>
    <t>Gelfingen</t>
  </si>
  <si>
    <t>Gelterfingen</t>
  </si>
  <si>
    <t>Gelterkinden</t>
  </si>
  <si>
    <t>Geltwil</t>
  </si>
  <si>
    <t>Gempen</t>
  </si>
  <si>
    <t>Gempenach</t>
  </si>
  <si>
    <t>Kappel am Albis</t>
  </si>
  <si>
    <t>Kappelen</t>
  </si>
  <si>
    <t>Froideville</t>
  </si>
  <si>
    <t>Lavigny</t>
  </si>
  <si>
    <t>Lavin</t>
  </si>
  <si>
    <t>Lavizzara</t>
  </si>
  <si>
    <t>Lax</t>
  </si>
  <si>
    <t>Le Bémont (JU)</t>
  </si>
  <si>
    <t>Le Cerneux-Péquignot</t>
  </si>
  <si>
    <t>Neuenkirch</t>
  </si>
  <si>
    <t>Neuhausen am Rheinfall</t>
  </si>
  <si>
    <t>Neuheim</t>
  </si>
  <si>
    <t>Montalchez</t>
  </si>
  <si>
    <t>Montana</t>
  </si>
  <si>
    <t>Lampenberg</t>
  </si>
  <si>
    <t>Lancy</t>
  </si>
  <si>
    <t>Landiswil</t>
  </si>
  <si>
    <t>Langenbruck</t>
  </si>
  <si>
    <t>Längenbühl</t>
  </si>
  <si>
    <t>Langendorf</t>
  </si>
  <si>
    <t>Langenthal</t>
  </si>
  <si>
    <t>Niederried bei Kallnach</t>
  </si>
  <si>
    <t>Niederrohrdorf</t>
  </si>
  <si>
    <t>Niederstocken</t>
  </si>
  <si>
    <t>Niederurnen</t>
  </si>
  <si>
    <t>Mattstetten</t>
  </si>
  <si>
    <t>Matzendorf</t>
  </si>
  <si>
    <t>Matzingen</t>
  </si>
  <si>
    <t>Mauborget</t>
  </si>
  <si>
    <t>Lupsingen</t>
  </si>
  <si>
    <t>Nombre de biotopes, milieux naturels effectivement existants :</t>
  </si>
  <si>
    <t>Langnau im Emmental</t>
  </si>
  <si>
    <t>Itingen</t>
  </si>
  <si>
    <t>Ittenthal</t>
  </si>
  <si>
    <t>Misery-Courtion</t>
  </si>
  <si>
    <t>Missy</t>
  </si>
  <si>
    <t>Mitlödi</t>
  </si>
  <si>
    <t>Mogelsberg</t>
  </si>
  <si>
    <t>Möhlin</t>
  </si>
  <si>
    <t xml:space="preserve"> </t>
  </si>
  <si>
    <t>1 = banal</t>
  </si>
  <si>
    <t>Lumino</t>
  </si>
  <si>
    <t>Luzein</t>
  </si>
  <si>
    <t>Luzern</t>
  </si>
  <si>
    <t>Lyss</t>
  </si>
  <si>
    <t>Lyssach</t>
  </si>
  <si>
    <t>Madiswil</t>
  </si>
  <si>
    <t>Madulain</t>
  </si>
  <si>
    <t>Magadino</t>
  </si>
  <si>
    <t>Magden</t>
  </si>
  <si>
    <t>Mägenwil</t>
  </si>
  <si>
    <t>Maggia</t>
  </si>
  <si>
    <t>Magliaso</t>
  </si>
  <si>
    <t>Maienfeld</t>
  </si>
  <si>
    <t>Mairengo</t>
  </si>
  <si>
    <t>Maisprach</t>
  </si>
  <si>
    <t>Maladers</t>
  </si>
  <si>
    <t>Malans</t>
  </si>
  <si>
    <t>La Chaux (Cossonay)</t>
  </si>
  <si>
    <t>La Chaux-de-Fonds</t>
  </si>
  <si>
    <t>La Brévine</t>
  </si>
  <si>
    <t>La Brillaz</t>
  </si>
  <si>
    <t>Granges-Paccot</t>
  </si>
  <si>
    <t>Granges-près-Marnand</t>
  </si>
  <si>
    <t>La Chaux-des-Breuleux</t>
  </si>
  <si>
    <t>La Chaux-du-Milieu</t>
  </si>
  <si>
    <t>La Côte-aux-Fées</t>
  </si>
  <si>
    <t>La Ferrière</t>
  </si>
  <si>
    <t>La Folliaz</t>
  </si>
  <si>
    <t>La Heutte</t>
  </si>
  <si>
    <t>Mettmenstetten</t>
  </si>
  <si>
    <t>La Sagne</t>
  </si>
  <si>
    <t>La Sarraz</t>
  </si>
  <si>
    <t>Echichens</t>
  </si>
  <si>
    <t>Eclagnens</t>
  </si>
  <si>
    <t>Mettembert</t>
  </si>
  <si>
    <t>= Valeur moyenne arrondie des deux résultats 1</t>
  </si>
  <si>
    <t>Total évaluation rubrique "Eléments géomorphologiques" :</t>
  </si>
  <si>
    <t xml:space="preserve">Résultats 1 rubrique "Eléments géomorphologiques": </t>
  </si>
  <si>
    <t>La Sonnaz</t>
  </si>
  <si>
    <t>La Tour-de-Peilz</t>
  </si>
  <si>
    <t>La Verrerie</t>
  </si>
  <si>
    <t>Laax</t>
  </si>
  <si>
    <t>L'Abbaye</t>
  </si>
  <si>
    <t>L'Abergement</t>
  </si>
  <si>
    <t>Lachen</t>
  </si>
  <si>
    <t>Résultat 2 rubrique "Eléments géomorphologiques" :</t>
  </si>
  <si>
    <t>Gruyères</t>
  </si>
  <si>
    <t>Gryon</t>
  </si>
  <si>
    <t>Gsteig</t>
  </si>
  <si>
    <t>Egliswil</t>
  </si>
  <si>
    <t>Egnach</t>
  </si>
  <si>
    <t>Egolzwil</t>
  </si>
  <si>
    <t>Celerina/Schlarigna</t>
  </si>
  <si>
    <t>Céligny</t>
  </si>
  <si>
    <t>Cerentino</t>
  </si>
  <si>
    <t>Eichberg</t>
  </si>
  <si>
    <t>Guntmadingen</t>
  </si>
  <si>
    <t>Gunzgen</t>
  </si>
  <si>
    <t>Einsiedeln</t>
  </si>
  <si>
    <t>Gunzwil</t>
  </si>
  <si>
    <t>Engelberg</t>
  </si>
  <si>
    <t>Enges</t>
  </si>
  <si>
    <t>Engi</t>
  </si>
  <si>
    <t>Engollon</t>
  </si>
  <si>
    <t>Ennenda</t>
  </si>
  <si>
    <t>Embd</t>
  </si>
  <si>
    <t>Embrach</t>
  </si>
  <si>
    <t>Häggenschwil</t>
  </si>
  <si>
    <t>Hägglingen</t>
  </si>
  <si>
    <t>Hagneck</t>
  </si>
  <si>
    <t>Haldenstein</t>
  </si>
  <si>
    <t>Hallau</t>
  </si>
  <si>
    <t>Hallwil</t>
  </si>
  <si>
    <t>Halten</t>
  </si>
  <si>
    <t>Hämikon</t>
  </si>
  <si>
    <t>Härkingen</t>
  </si>
  <si>
    <t>Hasle (LU)</t>
  </si>
  <si>
    <t>Hasle bei Burgdorf</t>
  </si>
  <si>
    <t>Haslen</t>
  </si>
  <si>
    <t>Hasliberg</t>
  </si>
  <si>
    <t>Hauenstein-Ifenthal</t>
  </si>
  <si>
    <t>Hauptwil-Gottshaus</t>
  </si>
  <si>
    <t>Hausen (AG)</t>
  </si>
  <si>
    <t>Hausen am Albis</t>
  </si>
  <si>
    <t>Hauterive (FR)</t>
  </si>
  <si>
    <t>Hauterive (NE)</t>
  </si>
  <si>
    <t>Ladir</t>
  </si>
  <si>
    <t>Lajoux (JU)</t>
  </si>
  <si>
    <t>Lalden</t>
  </si>
  <si>
    <t>Moiry</t>
  </si>
  <si>
    <t>Moleno</t>
  </si>
  <si>
    <t>Molinis</t>
  </si>
  <si>
    <t>Gudo</t>
  </si>
  <si>
    <t>3 = forme avec un effet marqué dans le paysage; densité élevée</t>
  </si>
  <si>
    <t>= 1, pour autant que le nombre des éléments géomorphologiques existants  &gt; que 1/3 des éléments géomorphologiques potentiels de la région biogéographique</t>
  </si>
  <si>
    <t>Morschach</t>
  </si>
  <si>
    <t>Mörschwil</t>
  </si>
  <si>
    <t>Mosen</t>
  </si>
  <si>
    <t>Mosnang</t>
  </si>
  <si>
    <t>Mosogno</t>
  </si>
  <si>
    <t>Môtiers (NE)</t>
  </si>
  <si>
    <t>Muhen</t>
  </si>
  <si>
    <t>Mühlau</t>
  </si>
  <si>
    <t>Mühleberg</t>
  </si>
  <si>
    <t>Mühledorf (BE)</t>
  </si>
  <si>
    <t>Nebikon</t>
  </si>
  <si>
    <t xml:space="preserve">4. ELEMENTS HISTORICO-CULTURELS </t>
  </si>
  <si>
    <t>Niederried bei Interlaken</t>
  </si>
  <si>
    <t>Guggisberg</t>
  </si>
  <si>
    <t>Gündlischwand</t>
  </si>
  <si>
    <t>Total évaluation rubrique "Inventaire des biotopes nationaux" :</t>
  </si>
  <si>
    <t>Nombre d'objets</t>
  </si>
  <si>
    <t>part de surface en % de la surface communale</t>
  </si>
  <si>
    <t>Jongny</t>
  </si>
  <si>
    <t>Jonschwil</t>
  </si>
  <si>
    <t>Jouxtens-Mézery</t>
  </si>
  <si>
    <t>Juriens</t>
  </si>
  <si>
    <t>Jussy</t>
  </si>
  <si>
    <t>Kaiseraugst</t>
  </si>
  <si>
    <t>Kaiserstuhl</t>
  </si>
  <si>
    <t>Kaisten</t>
  </si>
  <si>
    <t>Kallern</t>
  </si>
  <si>
    <t>Kallnach</t>
  </si>
  <si>
    <t>Kaltbrunn</t>
  </si>
  <si>
    <t>Kammersrohr</t>
  </si>
  <si>
    <t>Kandergrund</t>
  </si>
  <si>
    <t>Kandersteg</t>
  </si>
  <si>
    <t>Känerkinden</t>
  </si>
  <si>
    <t>Ligerz</t>
  </si>
  <si>
    <t>Holderbank (AG)</t>
  </si>
  <si>
    <t>Lignières</t>
  </si>
  <si>
    <t>Ligornetto</t>
  </si>
  <si>
    <t>Limpach</t>
  </si>
  <si>
    <t>Lindau</t>
  </si>
  <si>
    <t>Linden</t>
  </si>
  <si>
    <t>Linescio</t>
  </si>
  <si>
    <t>Linn</t>
  </si>
  <si>
    <t>Linthal</t>
  </si>
  <si>
    <t>L'Isle</t>
  </si>
  <si>
    <t>Littau</t>
  </si>
  <si>
    <t>Locarno</t>
  </si>
  <si>
    <t>Lodrino</t>
  </si>
  <si>
    <t>Lohn (GR)</t>
  </si>
  <si>
    <t>Lohn (SH)</t>
  </si>
  <si>
    <t>Maroggia</t>
  </si>
  <si>
    <t>Marsens</t>
  </si>
  <si>
    <t>Martisberg</t>
  </si>
  <si>
    <t>Marmorera</t>
  </si>
  <si>
    <t>Marnand</t>
  </si>
  <si>
    <t>Niedergösgen</t>
  </si>
  <si>
    <t>Niederhasli</t>
  </si>
  <si>
    <t>Niederhelfenschwil</t>
  </si>
  <si>
    <t>Niederhünigen</t>
  </si>
  <si>
    <t>Niederlenz</t>
  </si>
  <si>
    <t>Niedermuhlern</t>
  </si>
  <si>
    <t>Niederönz</t>
  </si>
  <si>
    <t>Niederösch</t>
  </si>
  <si>
    <t>Mollens (VD)</t>
  </si>
  <si>
    <t>Mollens (VS)</t>
  </si>
  <si>
    <t>Mollis</t>
  </si>
  <si>
    <t>Molondin</t>
  </si>
  <si>
    <t>= 1, pour autant que le nombre des biotopes, milieux naturels existants &gt; que 1/3 des biotopes, milieux naturels potentiels de la région biogéographique</t>
  </si>
  <si>
    <t>Martherenges</t>
  </si>
  <si>
    <t>Martigny</t>
  </si>
  <si>
    <t>Martigny-Combe</t>
  </si>
  <si>
    <t>Obermumpf</t>
  </si>
  <si>
    <t>Oberönz</t>
  </si>
  <si>
    <t>Fraubrunnen</t>
  </si>
  <si>
    <t>Courchapoix</t>
  </si>
  <si>
    <t>Courchavon</t>
  </si>
  <si>
    <t>Fregiécourt</t>
  </si>
  <si>
    <t>Freienbach</t>
  </si>
  <si>
    <t>Innerthal</t>
  </si>
  <si>
    <t>Lotzwil</t>
  </si>
  <si>
    <t>Lovatens</t>
  </si>
  <si>
    <t>Loveresse</t>
  </si>
  <si>
    <t>Lü</t>
  </si>
  <si>
    <t>Lucens</t>
  </si>
  <si>
    <t>Courtelary</t>
  </si>
  <si>
    <t>Courtemaîche</t>
  </si>
  <si>
    <t>Courtepin</t>
  </si>
  <si>
    <t>Füllinsdorf</t>
  </si>
  <si>
    <t>Lugnez</t>
  </si>
  <si>
    <t>Luins</t>
  </si>
  <si>
    <t>Lully (FR)</t>
  </si>
  <si>
    <t>Lully (VD)</t>
  </si>
  <si>
    <t>Lumbrein</t>
  </si>
  <si>
    <t>Hüttwilen</t>
  </si>
  <si>
    <t>Icogne</t>
  </si>
  <si>
    <t>Iffwil</t>
  </si>
  <si>
    <t>Igis</t>
  </si>
  <si>
    <t>Ilanz</t>
  </si>
  <si>
    <t>Illgau</t>
  </si>
  <si>
    <t>Hütten</t>
  </si>
  <si>
    <t>Hüttikon</t>
  </si>
  <si>
    <t>Hüttlingen</t>
  </si>
  <si>
    <t>Innertkirchen</t>
  </si>
  <si>
    <t>Ins</t>
  </si>
  <si>
    <t>Freimettigen</t>
  </si>
  <si>
    <t>Frenkendorf</t>
  </si>
  <si>
    <t>Fresens</t>
  </si>
  <si>
    <t>Fribourg</t>
  </si>
  <si>
    <t>Frick</t>
  </si>
  <si>
    <t>2 = intéressant</t>
  </si>
  <si>
    <t>3 = remarquable</t>
  </si>
  <si>
    <t>4 = unique,exemplaire</t>
  </si>
  <si>
    <t>Le Châtelard</t>
  </si>
  <si>
    <t>Le Chenit</t>
  </si>
  <si>
    <t>Le Flon</t>
  </si>
  <si>
    <t>Le Glèbe</t>
  </si>
  <si>
    <t>Le Grand-Saconnex</t>
  </si>
  <si>
    <t>Le Landeron</t>
  </si>
  <si>
    <t>Le Lieu</t>
  </si>
  <si>
    <t>Le Locle</t>
  </si>
  <si>
    <t>Le Mont-sur-Lausanne</t>
  </si>
  <si>
    <t>Le Mouret</t>
  </si>
  <si>
    <t>Le Noirmont</t>
  </si>
  <si>
    <t>Le Pâquier (FR)</t>
  </si>
  <si>
    <t>Le Pâquier (NE)</t>
  </si>
  <si>
    <t>Le Peuchapatte</t>
  </si>
  <si>
    <t>Läufelfingen</t>
  </si>
  <si>
    <t>Laufen</t>
  </si>
  <si>
    <t>Laufenburg</t>
  </si>
  <si>
    <t>G2</t>
  </si>
  <si>
    <t>G3</t>
  </si>
  <si>
    <t>Neerach</t>
  </si>
  <si>
    <t>Neftenbach</t>
  </si>
  <si>
    <t>Niederwald</t>
  </si>
  <si>
    <t>Niederweningen</t>
  </si>
  <si>
    <t>Lupfig</t>
  </si>
  <si>
    <t>Projet / mesure</t>
  </si>
  <si>
    <t>= Valeur moyenne arrondie des deux "Résultats 1"</t>
  </si>
  <si>
    <t>Total évaluation rubrique "Eléments culturels :</t>
  </si>
  <si>
    <t>1 = Elément reconnaissable, mais mal développé ou dégradé</t>
  </si>
  <si>
    <t>2 = Elément partiellement développé, mais sans intérêt particulier</t>
  </si>
  <si>
    <t>3 = Elément bien développé, intéressant</t>
  </si>
  <si>
    <t>Isorno</t>
  </si>
  <si>
    <t>Nombre d'éléments géomorphologiques effectivement existants :</t>
  </si>
  <si>
    <t>Malapalud</t>
  </si>
  <si>
    <t>Malix</t>
  </si>
  <si>
    <t>Malleray</t>
  </si>
  <si>
    <t>Malters</t>
  </si>
  <si>
    <t>Malvaglia</t>
  </si>
  <si>
    <t>Mammern</t>
  </si>
  <si>
    <t>Mandach</t>
  </si>
  <si>
    <t>Männedorf</t>
  </si>
  <si>
    <t>Oberentfelden</t>
  </si>
  <si>
    <t>Oberflachs</t>
  </si>
  <si>
    <t>Obergerlafingen</t>
  </si>
  <si>
    <t>Obergesteln</t>
  </si>
  <si>
    <t>Merenschwand</t>
  </si>
  <si>
    <t>Mergoscia</t>
  </si>
  <si>
    <t>Meride</t>
  </si>
  <si>
    <t>Merishausen</t>
  </si>
  <si>
    <t>Mervelier</t>
  </si>
  <si>
    <t>Merzligen</t>
  </si>
  <si>
    <t>Mesocco</t>
  </si>
  <si>
    <t>Messen</t>
  </si>
  <si>
    <t>Mettau</t>
  </si>
  <si>
    <t>Résultats 1 rubrique "Eléments culturels" :</t>
  </si>
  <si>
    <t>Manno</t>
  </si>
  <si>
    <t>Lungern</t>
  </si>
  <si>
    <t>Hüniken</t>
  </si>
  <si>
    <t>Hüntwangen</t>
  </si>
  <si>
    <t>Hunzenschwil</t>
  </si>
  <si>
    <t>Inwil</t>
  </si>
  <si>
    <t>Ipsach</t>
  </si>
  <si>
    <t>Iragna</t>
  </si>
  <si>
    <t>Iseltwald</t>
  </si>
  <si>
    <t>Isenthal</t>
  </si>
  <si>
    <t>Iseo</t>
  </si>
  <si>
    <t>Isérables</t>
  </si>
  <si>
    <t>Islisberg</t>
  </si>
  <si>
    <t>Isone</t>
  </si>
  <si>
    <t>Oberengstringen</t>
  </si>
  <si>
    <t>Valeurs possibles : 0 à 6</t>
  </si>
  <si>
    <t>= Somme ("Résultat 2" + "Bonus")</t>
  </si>
  <si>
    <t>1 = Biotope reconnaissable, mais mal développé</t>
  </si>
  <si>
    <t>2 = Biotope partiellement développé, mais sans intérêt particulier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</si>
  <si>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</si>
  <si>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</si>
  <si>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</si>
  <si>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</si>
  <si>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</si>
  <si>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</si>
  <si>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</si>
  <si>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</si>
  <si>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</si>
  <si>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</si>
  <si>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</si>
  <si>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</si>
  <si>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</si>
  <si>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</si>
  <si>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</si>
  <si>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</si>
  <si>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</si>
  <si>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</si>
  <si>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</si>
  <si>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</si>
  <si>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</si>
  <si>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</si>
  <si>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</si>
  <si>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</si>
  <si>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</si>
  <si>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</si>
  <si>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G1</t>
  </si>
  <si>
    <t>= Somme ("Résultat" + "Bonus" ou "Malus")</t>
  </si>
  <si>
    <t>Résultat évaluation rubrique "Nouvelles constructions" :</t>
  </si>
  <si>
    <t>Gsteigwiler</t>
  </si>
  <si>
    <t>Lamboing</t>
  </si>
  <si>
    <t>Lamone</t>
  </si>
  <si>
    <t>Guarda</t>
  </si>
  <si>
    <t>Ehrendingen</t>
  </si>
  <si>
    <t>Eich</t>
  </si>
  <si>
    <t>Günsberg</t>
  </si>
  <si>
    <t>Gurbrü</t>
  </si>
  <si>
    <t>Gurmels</t>
  </si>
  <si>
    <t>Ellikon an der Thur</t>
  </si>
  <si>
    <t>Elm</t>
  </si>
  <si>
    <t>Elsau</t>
  </si>
  <si>
    <t>Marin-Epagnier</t>
  </si>
  <si>
    <t>Metzerlen-Mariastein</t>
  </si>
  <si>
    <t>Mex (VD)</t>
  </si>
  <si>
    <t>Mex (VS)</t>
  </si>
  <si>
    <t>Meyriez</t>
  </si>
  <si>
    <t>Meyrin</t>
  </si>
  <si>
    <t>Mézery-près-Donneloye</t>
  </si>
  <si>
    <t>Mézières (FR)</t>
  </si>
  <si>
    <t>Langnau am Albis</t>
  </si>
  <si>
    <t>Gurtnellen</t>
  </si>
  <si>
    <t>Gurzelen</t>
  </si>
  <si>
    <t>Gutenburg</t>
  </si>
  <si>
    <t>Guttannen</t>
  </si>
  <si>
    <t>Guttet-Feschel</t>
  </si>
  <si>
    <t>Güttingen</t>
  </si>
  <si>
    <t>Gy</t>
  </si>
  <si>
    <t>Habkern</t>
  </si>
  <si>
    <t>Habsburg</t>
  </si>
  <si>
    <t>Häfelfingen</t>
  </si>
  <si>
    <t>Hagenbuch</t>
  </si>
  <si>
    <t>1 = forme reconnaissable, mais mal développée</t>
  </si>
  <si>
    <t xml:space="preserve">2 = forme partiellement développée, mais sans intérêt particulier </t>
  </si>
  <si>
    <t>3 = forme bien développée, intéressante</t>
  </si>
  <si>
    <t>Frauenfeld</t>
  </si>
  <si>
    <t>Frauenkappelen</t>
  </si>
  <si>
    <t>Marbach (SG)</t>
  </si>
  <si>
    <t>Marchissy</t>
  </si>
  <si>
    <t>Carrières, gravières &gt; 1'500'000 m3</t>
  </si>
  <si>
    <t>- Échéance du permis d'exploiter &lt; 10 ans et mesures de renaturation de qualité élevée prévues(&gt; conditions RIE)</t>
  </si>
  <si>
    <t>4 = forme parfaite, exemplaire</t>
  </si>
  <si>
    <t>1 = forme n'ayant que peu d'effet dans le paysage; faible densité</t>
  </si>
  <si>
    <t>2 = forme avec un effet moyen dans le paysage; densité moyenne</t>
  </si>
  <si>
    <t>1 = à peine conservé</t>
  </si>
  <si>
    <t>2 = partiellement conservé</t>
  </si>
  <si>
    <t>3 = bien conservé</t>
  </si>
  <si>
    <t>4 = parfaitement conservé</t>
  </si>
  <si>
    <t>ou</t>
  </si>
  <si>
    <t>Lignerolle</t>
  </si>
  <si>
    <t>Mon</t>
  </si>
  <si>
    <t>Mönchaltorf</t>
  </si>
  <si>
    <t>Monible</t>
  </si>
  <si>
    <t>Monnaz</t>
  </si>
  <si>
    <t>= 1, pour autant que le nombre des inventaires des biotopes nationaux existants &gt;= 3</t>
  </si>
  <si>
    <t>Kappel (SO)</t>
  </si>
  <si>
    <t>0% de la surface communale = 0 points; moins de 10% de la surface communale = 1 point; 10 - 29% de la surface communale = 2 points; 30 - 49% de la surface communale = 3 points; plus de 49% de la surface communale = 4 points</t>
  </si>
  <si>
    <t>Panorama, vue</t>
  </si>
  <si>
    <t>Isolement, tranquillité</t>
  </si>
  <si>
    <t>Unicité</t>
  </si>
  <si>
    <t>Paysage intact</t>
  </si>
  <si>
    <t>Nidfurn</t>
  </si>
  <si>
    <t>Niederbipp</t>
  </si>
  <si>
    <t>Niederbuchsiten</t>
  </si>
  <si>
    <t>Niederbüren</t>
  </si>
  <si>
    <t>Niederdorf</t>
  </si>
  <si>
    <t>Niedergesteln</t>
  </si>
  <si>
    <t>Niederglatt</t>
  </si>
  <si>
    <t>Résultat pondéré des évalutations des rubriques "Formes d'habitat traditionnelles" et "Etat du bâti historique" :</t>
  </si>
  <si>
    <t>= Somme ("Résultat pondéré" + "Bonus")</t>
  </si>
  <si>
    <t>Total évaluation, résumé des rubriques "Formes d'habitat traditionnelles" et "Etat du bâti historique" :</t>
  </si>
  <si>
    <t>1 = au moins 1 objet d'importance locale</t>
  </si>
  <si>
    <t>2 ou 4 points par "facteur atténuant"</t>
  </si>
  <si>
    <t>7. AUTRES ATTEINTES</t>
  </si>
  <si>
    <t>= -1 : pour autant qu'au moins 3 valeurs de la colonne "Evaluation" soient négatives</t>
  </si>
  <si>
    <t>Total évalutation rubrique " Sites construits à protéger" :</t>
  </si>
  <si>
    <t>Marly</t>
  </si>
  <si>
    <t>Lommiswil</t>
  </si>
  <si>
    <t>Lonay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</si>
</sst>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Vrai&quot;;&quot;Vrai&quot;;&quot;Faux&quot;"/>
    <numFmt numFmtId="187" formatCode="&quot;Actif&quot;;&quot;Actif&quot;;&quot;Inactif&quot;"/>
    <numFmt numFmtId="188" formatCode="00"/>
    <numFmt numFmtId="189" formatCode="\x"/>
    <numFmt numFmtId="190" formatCode="&quot;X&quot;"/>
    <numFmt numFmtId="191" formatCode="0000"/>
    <numFmt numFmtId="192" formatCode="000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 Frutiger Light"/>
      <family val="0"/>
    </font>
    <font>
      <sz val="10"/>
      <color indexed="14"/>
      <name val="L Frutiger Light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b/>
      <i/>
      <sz val="8"/>
      <name val="Arial"/>
      <family val="0"/>
    </font>
    <font>
      <sz val="10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i/>
      <sz val="6"/>
      <name val="Arial"/>
      <family val="2"/>
    </font>
    <font>
      <i/>
      <vertAlign val="superscript"/>
      <sz val="10"/>
      <name val="Arial"/>
      <family val="2"/>
    </font>
    <font>
      <i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9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1" fontId="12" fillId="36" borderId="10" xfId="0" applyNumberFormat="1" applyFont="1" applyFill="1" applyBorder="1" applyAlignment="1" applyProtection="1">
      <alignment horizontal="center" vertical="center"/>
      <protection/>
    </xf>
    <xf numFmtId="1" fontId="12" fillId="36" borderId="11" xfId="0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5" fillId="35" borderId="0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15" fillId="34" borderId="13" xfId="0" applyFont="1" applyFill="1" applyBorder="1" applyAlignment="1" applyProtection="1">
      <alignment vertical="center"/>
      <protection/>
    </xf>
    <xf numFmtId="0" fontId="15" fillId="34" borderId="14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 quotePrefix="1">
      <alignment horizontal="centerContinuous" vertical="center"/>
      <protection/>
    </xf>
    <xf numFmtId="0" fontId="16" fillId="38" borderId="0" xfId="0" applyFont="1" applyFill="1" applyBorder="1" applyAlignment="1" applyProtection="1">
      <alignment horizontal="centerContinuous" vertical="center"/>
      <protection/>
    </xf>
    <xf numFmtId="0" fontId="16" fillId="37" borderId="0" xfId="0" applyFont="1" applyFill="1" applyBorder="1" applyAlignment="1" applyProtection="1">
      <alignment horizontal="centerContinuous" vertical="center"/>
      <protection/>
    </xf>
    <xf numFmtId="0" fontId="16" fillId="37" borderId="0" xfId="0" applyFont="1" applyFill="1" applyBorder="1" applyAlignment="1" applyProtection="1" quotePrefix="1">
      <alignment horizontal="centerContinuous"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190" fontId="12" fillId="39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21" fillId="40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 quotePrefix="1">
      <alignment vertical="center"/>
      <protection/>
    </xf>
    <xf numFmtId="9" fontId="23" fillId="35" borderId="0" xfId="0" applyNumberFormat="1" applyFont="1" applyFill="1" applyBorder="1" applyAlignment="1" applyProtection="1">
      <alignment horizontal="centerContinuous" vertical="center"/>
      <protection/>
    </xf>
    <xf numFmtId="0" fontId="23" fillId="35" borderId="0" xfId="0" applyFont="1" applyFill="1" applyBorder="1" applyAlignment="1" applyProtection="1">
      <alignment horizontal="centerContinuous" vertical="center"/>
      <protection/>
    </xf>
    <xf numFmtId="0" fontId="23" fillId="35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Continuous" vertical="center"/>
      <protection/>
    </xf>
    <xf numFmtId="0" fontId="18" fillId="33" borderId="20" xfId="0" applyFont="1" applyFill="1" applyBorder="1" applyAlignment="1" applyProtection="1">
      <alignment vertical="center"/>
      <protection/>
    </xf>
    <xf numFmtId="0" fontId="24" fillId="35" borderId="0" xfId="0" applyFont="1" applyFill="1" applyBorder="1" applyAlignment="1" applyProtection="1">
      <alignment horizontal="right" vertical="center"/>
      <protection/>
    </xf>
    <xf numFmtId="0" fontId="23" fillId="41" borderId="26" xfId="0" applyFont="1" applyFill="1" applyBorder="1" applyAlignment="1" applyProtection="1">
      <alignment vertical="center"/>
      <protection/>
    </xf>
    <xf numFmtId="0" fontId="23" fillId="41" borderId="0" xfId="0" applyFont="1" applyFill="1" applyBorder="1" applyAlignment="1" applyProtection="1">
      <alignment vertical="center"/>
      <protection/>
    </xf>
    <xf numFmtId="0" fontId="23" fillId="41" borderId="27" xfId="0" applyFont="1" applyFill="1" applyBorder="1" applyAlignment="1" applyProtection="1">
      <alignment vertical="center"/>
      <protection/>
    </xf>
    <xf numFmtId="0" fontId="23" fillId="42" borderId="26" xfId="0" applyFont="1" applyFill="1" applyBorder="1" applyAlignment="1" applyProtection="1">
      <alignment vertical="center"/>
      <protection/>
    </xf>
    <xf numFmtId="0" fontId="23" fillId="42" borderId="0" xfId="0" applyFont="1" applyFill="1" applyBorder="1" applyAlignment="1" applyProtection="1">
      <alignment vertical="center"/>
      <protection/>
    </xf>
    <xf numFmtId="0" fontId="23" fillId="42" borderId="27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23" fillId="34" borderId="26" xfId="0" applyFont="1" applyFill="1" applyBorder="1" applyAlignment="1" applyProtection="1">
      <alignment horizontal="centerContinuous" vertical="center"/>
      <protection/>
    </xf>
    <xf numFmtId="0" fontId="23" fillId="34" borderId="27" xfId="0" applyFont="1" applyFill="1" applyBorder="1" applyAlignment="1" applyProtection="1">
      <alignment horizontal="centerContinuous" vertical="center"/>
      <protection/>
    </xf>
    <xf numFmtId="0" fontId="23" fillId="34" borderId="26" xfId="0" applyFont="1" applyFill="1" applyBorder="1" applyAlignment="1" applyProtection="1" quotePrefix="1">
      <alignment horizontal="centerContinuous" vertical="center"/>
      <protection/>
    </xf>
    <xf numFmtId="0" fontId="23" fillId="34" borderId="26" xfId="0" applyFont="1" applyFill="1" applyBorder="1" applyAlignment="1" applyProtection="1" quotePrefix="1">
      <alignment vertical="center"/>
      <protection/>
    </xf>
    <xf numFmtId="0" fontId="23" fillId="34" borderId="27" xfId="0" applyFont="1" applyFill="1" applyBorder="1" applyAlignment="1" applyProtection="1" quotePrefix="1">
      <alignment vertical="center"/>
      <protection/>
    </xf>
    <xf numFmtId="0" fontId="23" fillId="34" borderId="0" xfId="0" applyFont="1" applyFill="1" applyBorder="1" applyAlignment="1" applyProtection="1" quotePrefix="1">
      <alignment horizontal="centerContinuous" vertical="center"/>
      <protection/>
    </xf>
    <xf numFmtId="0" fontId="0" fillId="43" borderId="17" xfId="0" applyFont="1" applyFill="1" applyBorder="1" applyAlignment="1" applyProtection="1">
      <alignment vertical="center"/>
      <protection/>
    </xf>
    <xf numFmtId="0" fontId="0" fillId="43" borderId="18" xfId="0" applyFont="1" applyFill="1" applyBorder="1" applyAlignment="1" applyProtection="1">
      <alignment vertical="center"/>
      <protection/>
    </xf>
    <xf numFmtId="0" fontId="0" fillId="43" borderId="19" xfId="0" applyFont="1" applyFill="1" applyBorder="1" applyAlignment="1" applyProtection="1">
      <alignment vertical="center"/>
      <protection/>
    </xf>
    <xf numFmtId="0" fontId="0" fillId="43" borderId="20" xfId="0" applyFont="1" applyFill="1" applyBorder="1" applyAlignment="1" applyProtection="1">
      <alignment vertical="center"/>
      <protection/>
    </xf>
    <xf numFmtId="0" fontId="0" fillId="43" borderId="0" xfId="0" applyFont="1" applyFill="1" applyBorder="1" applyAlignment="1" applyProtection="1">
      <alignment vertical="center"/>
      <protection/>
    </xf>
    <xf numFmtId="0" fontId="0" fillId="43" borderId="21" xfId="0" applyFont="1" applyFill="1" applyBorder="1" applyAlignment="1" applyProtection="1">
      <alignment vertical="center"/>
      <protection/>
    </xf>
    <xf numFmtId="0" fontId="21" fillId="43" borderId="20" xfId="0" applyFont="1" applyFill="1" applyBorder="1" applyAlignment="1" applyProtection="1">
      <alignment vertical="center"/>
      <protection/>
    </xf>
    <xf numFmtId="0" fontId="10" fillId="44" borderId="0" xfId="0" applyFont="1" applyFill="1" applyBorder="1" applyAlignment="1" applyProtection="1" quotePrefix="1">
      <alignment vertical="center"/>
      <protection/>
    </xf>
    <xf numFmtId="0" fontId="23" fillId="45" borderId="26" xfId="0" applyFont="1" applyFill="1" applyBorder="1" applyAlignment="1" applyProtection="1">
      <alignment vertical="center"/>
      <protection/>
    </xf>
    <xf numFmtId="0" fontId="23" fillId="45" borderId="0" xfId="0" applyFont="1" applyFill="1" applyBorder="1" applyAlignment="1" applyProtection="1">
      <alignment vertical="center"/>
      <protection/>
    </xf>
    <xf numFmtId="0" fontId="23" fillId="45" borderId="27" xfId="0" applyFont="1" applyFill="1" applyBorder="1" applyAlignment="1" applyProtection="1">
      <alignment vertical="center"/>
      <protection/>
    </xf>
    <xf numFmtId="0" fontId="23" fillId="46" borderId="26" xfId="0" applyFont="1" applyFill="1" applyBorder="1" applyAlignment="1" applyProtection="1">
      <alignment vertical="center"/>
      <protection/>
    </xf>
    <xf numFmtId="0" fontId="23" fillId="46" borderId="27" xfId="0" applyFont="1" applyFill="1" applyBorder="1" applyAlignment="1" applyProtection="1">
      <alignment vertical="center"/>
      <protection/>
    </xf>
    <xf numFmtId="0" fontId="23" fillId="47" borderId="26" xfId="0" applyFont="1" applyFill="1" applyBorder="1" applyAlignment="1" applyProtection="1">
      <alignment vertical="center"/>
      <protection/>
    </xf>
    <xf numFmtId="0" fontId="23" fillId="47" borderId="0" xfId="0" applyFont="1" applyFill="1" applyBorder="1" applyAlignment="1" applyProtection="1">
      <alignment vertical="center"/>
      <protection/>
    </xf>
    <xf numFmtId="0" fontId="23" fillId="47" borderId="27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 quotePrefix="1">
      <alignment vertical="center"/>
      <protection/>
    </xf>
    <xf numFmtId="0" fontId="0" fillId="43" borderId="22" xfId="0" applyFont="1" applyFill="1" applyBorder="1" applyAlignment="1" applyProtection="1">
      <alignment vertical="center"/>
      <protection/>
    </xf>
    <xf numFmtId="0" fontId="0" fillId="43" borderId="23" xfId="0" applyFont="1" applyFill="1" applyBorder="1" applyAlignment="1" applyProtection="1">
      <alignment vertical="center"/>
      <protection/>
    </xf>
    <xf numFmtId="0" fontId="0" fillId="43" borderId="24" xfId="0" applyFont="1" applyFill="1" applyBorder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vertical="center"/>
      <protection/>
    </xf>
    <xf numFmtId="0" fontId="25" fillId="35" borderId="0" xfId="0" applyFont="1" applyFill="1" applyBorder="1" applyAlignment="1" applyProtection="1" quotePrefix="1">
      <alignment vertical="center"/>
      <protection/>
    </xf>
    <xf numFmtId="0" fontId="25" fillId="35" borderId="0" xfId="0" applyFont="1" applyFill="1" applyBorder="1" applyAlignment="1" applyProtection="1" quotePrefix="1">
      <alignment horizontal="centerContinuous" vertical="center"/>
      <protection/>
    </xf>
    <xf numFmtId="0" fontId="0" fillId="0" borderId="0" xfId="0" applyFont="1" applyAlignment="1">
      <alignment vertical="top" wrapText="1"/>
    </xf>
    <xf numFmtId="0" fontId="9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0" fillId="37" borderId="29" xfId="0" applyFont="1" applyFill="1" applyBorder="1" applyAlignment="1" applyProtection="1">
      <alignment horizontal="center" vertical="center"/>
      <protection locked="0"/>
    </xf>
    <xf numFmtId="0" fontId="0" fillId="37" borderId="30" xfId="0" applyFont="1" applyFill="1" applyBorder="1" applyAlignment="1" applyProtection="1">
      <alignment horizontal="center" vertical="center"/>
      <protection locked="0"/>
    </xf>
    <xf numFmtId="0" fontId="0" fillId="37" borderId="31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Border="1" applyAlignment="1" applyProtection="1">
      <alignment vertical="center" wrapText="1"/>
      <protection/>
    </xf>
    <xf numFmtId="0" fontId="27" fillId="34" borderId="0" xfId="0" applyFont="1" applyFill="1" applyBorder="1" applyAlignment="1" applyProtection="1">
      <alignment vertical="top"/>
      <protection/>
    </xf>
    <xf numFmtId="0" fontId="0" fillId="35" borderId="0" xfId="0" applyFont="1" applyFill="1" applyBorder="1" applyAlignment="1" applyProtection="1">
      <alignment vertical="top"/>
      <protection/>
    </xf>
    <xf numFmtId="0" fontId="18" fillId="35" borderId="0" xfId="0" applyFont="1" applyFill="1" applyBorder="1" applyAlignment="1" applyProtection="1">
      <alignment vertical="top"/>
      <protection/>
    </xf>
    <xf numFmtId="0" fontId="18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vertical="top"/>
      <protection/>
    </xf>
    <xf numFmtId="188" fontId="25" fillId="34" borderId="32" xfId="0" applyNumberFormat="1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1" fontId="9" fillId="35" borderId="0" xfId="0" applyNumberFormat="1" applyFont="1" applyFill="1" applyBorder="1" applyAlignment="1" applyProtection="1">
      <alignment vertical="center"/>
      <protection/>
    </xf>
    <xf numFmtId="188" fontId="25" fillId="34" borderId="33" xfId="0" applyNumberFormat="1" applyFont="1" applyFill="1" applyBorder="1" applyAlignment="1" applyProtection="1">
      <alignment horizontal="center" vertical="center"/>
      <protection/>
    </xf>
    <xf numFmtId="188" fontId="25" fillId="34" borderId="34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9" fillId="34" borderId="0" xfId="0" applyNumberFormat="1" applyFont="1" applyFill="1" applyBorder="1" applyAlignment="1" applyProtection="1">
      <alignment vertical="center"/>
      <protection/>
    </xf>
    <xf numFmtId="188" fontId="25" fillId="34" borderId="35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5" fillId="34" borderId="34" xfId="0" applyFont="1" applyFill="1" applyBorder="1" applyAlignment="1" applyProtection="1">
      <alignment horizontal="center" vertical="center"/>
      <protection/>
    </xf>
    <xf numFmtId="0" fontId="18" fillId="35" borderId="0" xfId="0" applyFont="1" applyFill="1" applyBorder="1" applyAlignment="1" applyProtection="1">
      <alignment vertical="top" wrapText="1"/>
      <protection/>
    </xf>
    <xf numFmtId="0" fontId="0" fillId="34" borderId="36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/>
      <protection/>
    </xf>
    <xf numFmtId="0" fontId="0" fillId="34" borderId="38" xfId="0" applyFont="1" applyFill="1" applyBorder="1" applyAlignment="1" applyProtection="1">
      <alignment/>
      <protection/>
    </xf>
    <xf numFmtId="0" fontId="0" fillId="34" borderId="39" xfId="0" applyFont="1" applyFill="1" applyBorder="1" applyAlignment="1" applyProtection="1">
      <alignment/>
      <protection/>
    </xf>
    <xf numFmtId="0" fontId="10" fillId="34" borderId="36" xfId="0" applyFont="1" applyFill="1" applyBorder="1" applyAlignment="1" applyProtection="1">
      <alignment horizontal="right" vertical="center"/>
      <protection/>
    </xf>
    <xf numFmtId="0" fontId="0" fillId="34" borderId="40" xfId="0" applyFont="1" applyFill="1" applyBorder="1" applyAlignment="1" applyProtection="1">
      <alignment/>
      <protection/>
    </xf>
    <xf numFmtId="0" fontId="0" fillId="34" borderId="41" xfId="0" applyFont="1" applyFill="1" applyBorder="1" applyAlignment="1" applyProtection="1">
      <alignment/>
      <protection/>
    </xf>
    <xf numFmtId="0" fontId="0" fillId="34" borderId="42" xfId="0" applyFont="1" applyFill="1" applyBorder="1" applyAlignment="1" applyProtection="1">
      <alignment/>
      <protection/>
    </xf>
    <xf numFmtId="0" fontId="0" fillId="34" borderId="43" xfId="0" applyFont="1" applyFill="1" applyBorder="1" applyAlignment="1" applyProtection="1">
      <alignment/>
      <protection/>
    </xf>
    <xf numFmtId="0" fontId="0" fillId="34" borderId="44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 quotePrefix="1">
      <alignment horizontal="left" vertical="center"/>
      <protection/>
    </xf>
    <xf numFmtId="0" fontId="9" fillId="34" borderId="0" xfId="0" applyFont="1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26" fillId="34" borderId="0" xfId="0" applyFont="1" applyFill="1" applyAlignment="1" applyProtection="1">
      <alignment vertical="top" wrapText="1"/>
      <protection/>
    </xf>
    <xf numFmtId="0" fontId="26" fillId="35" borderId="0" xfId="0" applyFont="1" applyFill="1" applyBorder="1" applyAlignment="1" applyProtection="1">
      <alignment vertical="center"/>
      <protection/>
    </xf>
    <xf numFmtId="0" fontId="5" fillId="34" borderId="46" xfId="0" applyFont="1" applyFill="1" applyBorder="1" applyAlignment="1" applyProtection="1">
      <alignment horizontal="center" vertical="center" wrapText="1"/>
      <protection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0" fontId="5" fillId="34" borderId="48" xfId="0" applyFont="1" applyFill="1" applyBorder="1" applyAlignment="1" applyProtection="1">
      <alignment horizontal="center" vertical="center" wrapText="1"/>
      <protection/>
    </xf>
    <xf numFmtId="0" fontId="0" fillId="39" borderId="32" xfId="0" applyFont="1" applyFill="1" applyBorder="1" applyAlignment="1" applyProtection="1">
      <alignment horizontal="center" vertical="center"/>
      <protection locked="0"/>
    </xf>
    <xf numFmtId="0" fontId="0" fillId="37" borderId="49" xfId="0" applyFont="1" applyFill="1" applyBorder="1" applyAlignment="1" applyProtection="1">
      <alignment horizontal="center" vertical="center"/>
      <protection locked="0"/>
    </xf>
    <xf numFmtId="0" fontId="0" fillId="37" borderId="5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hidden="1"/>
    </xf>
    <xf numFmtId="0" fontId="0" fillId="39" borderId="34" xfId="0" applyFont="1" applyFill="1" applyBorder="1" applyAlignment="1" applyProtection="1">
      <alignment horizontal="center" vertical="center"/>
      <protection locked="0"/>
    </xf>
    <xf numFmtId="0" fontId="0" fillId="37" borderId="51" xfId="0" applyFont="1" applyFill="1" applyBorder="1" applyAlignment="1" applyProtection="1">
      <alignment horizontal="center" vertical="center"/>
      <protection locked="0"/>
    </xf>
    <xf numFmtId="0" fontId="0" fillId="37" borderId="52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 hidden="1"/>
    </xf>
    <xf numFmtId="0" fontId="12" fillId="35" borderId="0" xfId="0" applyFont="1" applyFill="1" applyBorder="1" applyAlignment="1" applyProtection="1">
      <alignment vertical="top"/>
      <protection/>
    </xf>
    <xf numFmtId="0" fontId="12" fillId="35" borderId="0" xfId="0" applyFont="1" applyFill="1" applyBorder="1" applyAlignment="1" applyProtection="1">
      <alignment horizontal="right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9" borderId="33" xfId="0" applyFont="1" applyFill="1" applyBorder="1" applyAlignment="1" applyProtection="1">
      <alignment horizontal="center" vertical="center"/>
      <protection locked="0"/>
    </xf>
    <xf numFmtId="0" fontId="0" fillId="37" borderId="53" xfId="0" applyFont="1" applyFill="1" applyBorder="1" applyAlignment="1" applyProtection="1">
      <alignment horizontal="center" vertical="center"/>
      <protection locked="0"/>
    </xf>
    <xf numFmtId="0" fontId="0" fillId="37" borderId="54" xfId="0" applyFont="1" applyFill="1" applyBorder="1" applyAlignment="1" applyProtection="1">
      <alignment horizontal="center" vertical="center"/>
      <protection locked="0"/>
    </xf>
    <xf numFmtId="0" fontId="9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0" xfId="0" applyFont="1" applyFill="1" applyAlignment="1" quotePrefix="1">
      <alignment vertical="center"/>
    </xf>
    <xf numFmtId="0" fontId="25" fillId="35" borderId="18" xfId="0" applyFont="1" applyFill="1" applyBorder="1" applyAlignment="1" quotePrefix="1">
      <alignment horizontal="centerContinuous" vertical="center"/>
    </xf>
    <xf numFmtId="0" fontId="25" fillId="35" borderId="18" xfId="0" applyFont="1" applyFill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14" fillId="34" borderId="0" xfId="0" applyFont="1" applyFill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18" fillId="35" borderId="0" xfId="0" applyFont="1" applyFill="1" applyBorder="1" applyAlignment="1" applyProtection="1">
      <alignment vertical="center"/>
      <protection/>
    </xf>
    <xf numFmtId="0" fontId="25" fillId="34" borderId="0" xfId="0" applyFont="1" applyFill="1" applyAlignment="1" applyProtection="1" quotePrefix="1">
      <alignment horizontal="left" vertical="center"/>
      <protection/>
    </xf>
    <xf numFmtId="0" fontId="25" fillId="0" borderId="0" xfId="0" applyFont="1" applyFill="1" applyBorder="1" applyAlignment="1" applyProtection="1" quotePrefix="1">
      <alignment vertical="center"/>
      <protection/>
    </xf>
    <xf numFmtId="0" fontId="0" fillId="34" borderId="55" xfId="0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 applyProtection="1">
      <alignment horizontal="center" vertical="center"/>
      <protection/>
    </xf>
    <xf numFmtId="0" fontId="5" fillId="34" borderId="48" xfId="0" applyFont="1" applyFill="1" applyBorder="1" applyAlignment="1" applyProtection="1">
      <alignment horizontal="center" vertical="center"/>
      <protection/>
    </xf>
    <xf numFmtId="0" fontId="0" fillId="39" borderId="49" xfId="0" applyFont="1" applyFill="1" applyBorder="1" applyAlignment="1" applyProtection="1">
      <alignment horizontal="center" vertical="center"/>
      <protection locked="0"/>
    </xf>
    <xf numFmtId="0" fontId="0" fillId="34" borderId="50" xfId="0" applyFont="1" applyFill="1" applyBorder="1" applyAlignment="1" applyProtection="1">
      <alignment horizontal="center" vertical="center"/>
      <protection/>
    </xf>
    <xf numFmtId="0" fontId="0" fillId="39" borderId="53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/>
    </xf>
    <xf numFmtId="0" fontId="0" fillId="39" borderId="51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right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8" fontId="25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horizontal="centerContinuous" vertical="center"/>
      <protection/>
    </xf>
    <xf numFmtId="0" fontId="25" fillId="34" borderId="0" xfId="0" applyFont="1" applyFill="1" applyBorder="1" applyAlignment="1" applyProtection="1" quotePrefix="1">
      <alignment vertical="center"/>
      <protection/>
    </xf>
    <xf numFmtId="0" fontId="12" fillId="34" borderId="15" xfId="0" applyFont="1" applyFill="1" applyBorder="1" applyAlignment="1" applyProtection="1">
      <alignment horizontal="center" vertical="top" wrapText="1"/>
      <protection/>
    </xf>
    <xf numFmtId="0" fontId="9" fillId="34" borderId="28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 locked="0"/>
    </xf>
    <xf numFmtId="0" fontId="23" fillId="34" borderId="27" xfId="0" applyFont="1" applyFill="1" applyBorder="1" applyAlignment="1" applyProtection="1">
      <alignment vertical="center"/>
      <protection/>
    </xf>
    <xf numFmtId="0" fontId="23" fillId="34" borderId="26" xfId="0" applyFont="1" applyFill="1" applyBorder="1" applyAlignment="1" applyProtection="1">
      <alignment vertical="center"/>
      <protection/>
    </xf>
    <xf numFmtId="0" fontId="23" fillId="48" borderId="57" xfId="0" applyFont="1" applyFill="1" applyBorder="1" applyAlignment="1" applyProtection="1">
      <alignment vertical="center"/>
      <protection/>
    </xf>
    <xf numFmtId="0" fontId="23" fillId="34" borderId="57" xfId="0" applyFont="1" applyFill="1" applyBorder="1" applyAlignment="1" applyProtection="1" quotePrefix="1">
      <alignment vertical="center"/>
      <protection/>
    </xf>
    <xf numFmtId="0" fontId="23" fillId="34" borderId="57" xfId="0" applyFont="1" applyFill="1" applyBorder="1" applyAlignment="1" applyProtection="1" quotePrefix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 locked="0"/>
    </xf>
    <xf numFmtId="9" fontId="23" fillId="34" borderId="0" xfId="0" applyNumberFormat="1" applyFont="1" applyFill="1" applyBorder="1" applyAlignment="1" applyProtection="1">
      <alignment horizontal="centerContinuous" vertical="center"/>
      <protection/>
    </xf>
    <xf numFmtId="9" fontId="23" fillId="34" borderId="0" xfId="0" applyNumberFormat="1" applyFont="1" applyFill="1" applyBorder="1" applyAlignment="1" applyProtection="1">
      <alignment vertical="center"/>
      <protection/>
    </xf>
    <xf numFmtId="9" fontId="23" fillId="34" borderId="0" xfId="0" applyNumberFormat="1" applyFont="1" applyFill="1" applyBorder="1" applyAlignment="1" applyProtection="1">
      <alignment horizontal="left" vertical="center"/>
      <protection/>
    </xf>
    <xf numFmtId="0" fontId="23" fillId="34" borderId="57" xfId="0" applyFont="1" applyFill="1" applyBorder="1" applyAlignment="1" applyProtection="1">
      <alignment horizontal="center" vertical="center"/>
      <protection/>
    </xf>
    <xf numFmtId="1" fontId="12" fillId="41" borderId="11" xfId="0" applyNumberFormat="1" applyFont="1" applyFill="1" applyBorder="1" applyAlignment="1" applyProtection="1">
      <alignment horizontal="center" vertical="center"/>
      <protection/>
    </xf>
    <xf numFmtId="0" fontId="5" fillId="49" borderId="0" xfId="0" applyFont="1" applyFill="1" applyAlignment="1">
      <alignment horizontal="justify"/>
    </xf>
    <xf numFmtId="0" fontId="26" fillId="35" borderId="0" xfId="0" applyFont="1" applyFill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18" fillId="35" borderId="0" xfId="0" applyFont="1" applyFill="1" applyBorder="1" applyAlignment="1" applyProtection="1" quotePrefix="1">
      <alignment vertical="top" wrapText="1"/>
      <protection/>
    </xf>
    <xf numFmtId="0" fontId="18" fillId="35" borderId="0" xfId="0" applyFont="1" applyFill="1" applyBorder="1" applyAlignment="1" applyProtection="1">
      <alignment vertical="top" wrapText="1"/>
      <protection/>
    </xf>
    <xf numFmtId="0" fontId="26" fillId="35" borderId="0" xfId="0" applyFont="1" applyFill="1" applyBorder="1" applyAlignment="1" applyProtection="1">
      <alignment vertical="top" wrapText="1"/>
      <protection/>
    </xf>
    <xf numFmtId="0" fontId="26" fillId="34" borderId="0" xfId="0" applyFont="1" applyFill="1" applyBorder="1" applyAlignment="1" applyProtection="1">
      <alignment vertical="top" wrapText="1"/>
      <protection/>
    </xf>
    <xf numFmtId="0" fontId="18" fillId="34" borderId="0" xfId="0" applyFont="1" applyFill="1" applyBorder="1" applyAlignment="1" applyProtection="1" quotePrefix="1">
      <alignment vertical="top" wrapText="1"/>
      <protection/>
    </xf>
    <xf numFmtId="0" fontId="12" fillId="35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12" fillId="34" borderId="58" xfId="0" applyFont="1" applyFill="1" applyBorder="1" applyAlignment="1" applyProtection="1">
      <alignment horizontal="center" vertical="center"/>
      <protection/>
    </xf>
    <xf numFmtId="0" fontId="12" fillId="34" borderId="59" xfId="0" applyFont="1" applyFill="1" applyBorder="1" applyAlignment="1" applyProtection="1">
      <alignment horizontal="center" vertical="center"/>
      <protection/>
    </xf>
    <xf numFmtId="0" fontId="0" fillId="38" borderId="37" xfId="0" applyFont="1" applyFill="1" applyBorder="1" applyAlignment="1" applyProtection="1">
      <alignment horizontal="left" vertical="center"/>
      <protection locked="0"/>
    </xf>
    <xf numFmtId="0" fontId="0" fillId="38" borderId="38" xfId="0" applyFont="1" applyFill="1" applyBorder="1" applyAlignment="1" applyProtection="1">
      <alignment horizontal="left" vertical="center"/>
      <protection locked="0"/>
    </xf>
    <xf numFmtId="0" fontId="0" fillId="38" borderId="39" xfId="0" applyFont="1" applyFill="1" applyBorder="1" applyAlignment="1" applyProtection="1">
      <alignment horizontal="left" vertical="center"/>
      <protection locked="0"/>
    </xf>
    <xf numFmtId="0" fontId="0" fillId="38" borderId="43" xfId="0" applyFont="1" applyFill="1" applyBorder="1" applyAlignment="1" applyProtection="1">
      <alignment horizontal="left" vertical="center"/>
      <protection locked="0"/>
    </xf>
    <xf numFmtId="0" fontId="0" fillId="38" borderId="44" xfId="0" applyFont="1" applyFill="1" applyBorder="1" applyAlignment="1" applyProtection="1">
      <alignment horizontal="left" vertical="center"/>
      <protection locked="0"/>
    </xf>
    <xf numFmtId="0" fontId="0" fillId="38" borderId="45" xfId="0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vertical="center"/>
      <protection/>
    </xf>
    <xf numFmtId="0" fontId="0" fillId="35" borderId="44" xfId="0" applyFont="1" applyFill="1" applyBorder="1" applyAlignment="1" applyProtection="1">
      <alignment vertical="center"/>
      <protection/>
    </xf>
    <xf numFmtId="0" fontId="0" fillId="35" borderId="45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0" borderId="36" xfId="0" applyFont="1" applyBorder="1" applyAlignment="1">
      <alignment horizontal="right" vertical="center" wrapText="1"/>
    </xf>
    <xf numFmtId="0" fontId="12" fillId="40" borderId="12" xfId="0" applyFont="1" applyFill="1" applyBorder="1" applyAlignment="1" applyProtection="1">
      <alignment horizontal="center" vertical="center"/>
      <protection/>
    </xf>
    <xf numFmtId="0" fontId="12" fillId="40" borderId="13" xfId="0" applyFont="1" applyFill="1" applyBorder="1" applyAlignment="1" applyProtection="1">
      <alignment horizontal="center" vertical="center"/>
      <protection/>
    </xf>
    <xf numFmtId="0" fontId="12" fillId="40" borderId="14" xfId="0" applyFont="1" applyFill="1" applyBorder="1" applyAlignment="1" applyProtection="1">
      <alignment horizontal="center" vertical="center"/>
      <protection/>
    </xf>
    <xf numFmtId="0" fontId="12" fillId="45" borderId="58" xfId="0" applyFont="1" applyFill="1" applyBorder="1" applyAlignment="1" applyProtection="1">
      <alignment horizontal="center" vertical="center"/>
      <protection/>
    </xf>
    <xf numFmtId="0" fontId="12" fillId="45" borderId="25" xfId="0" applyFont="1" applyFill="1" applyBorder="1" applyAlignment="1" applyProtection="1">
      <alignment horizontal="center" vertical="center"/>
      <protection/>
    </xf>
    <xf numFmtId="0" fontId="12" fillId="45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34" borderId="63" xfId="0" applyFont="1" applyFill="1" applyBorder="1" applyAlignment="1" applyProtection="1">
      <alignment vertical="center" wrapText="1"/>
      <protection/>
    </xf>
    <xf numFmtId="0" fontId="0" fillId="34" borderId="41" xfId="0" applyFont="1" applyFill="1" applyBorder="1" applyAlignment="1" applyProtection="1">
      <alignment vertical="center" wrapText="1"/>
      <protection/>
    </xf>
    <xf numFmtId="0" fontId="0" fillId="34" borderId="42" xfId="0" applyFont="1" applyFill="1" applyBorder="1" applyAlignment="1" applyProtection="1">
      <alignment vertical="center" wrapText="1"/>
      <protection/>
    </xf>
    <xf numFmtId="0" fontId="14" fillId="34" borderId="64" xfId="0" applyFont="1" applyFill="1" applyBorder="1" applyAlignment="1" applyProtection="1">
      <alignment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0" fontId="14" fillId="34" borderId="65" xfId="0" applyFont="1" applyFill="1" applyBorder="1" applyAlignment="1" applyProtection="1">
      <alignment vertical="center"/>
      <protection/>
    </xf>
    <xf numFmtId="0" fontId="14" fillId="34" borderId="66" xfId="0" applyFont="1" applyFill="1" applyBorder="1" applyAlignment="1" applyProtection="1">
      <alignment vertical="center"/>
      <protection/>
    </xf>
    <xf numFmtId="0" fontId="14" fillId="34" borderId="67" xfId="0" applyFont="1" applyFill="1" applyBorder="1" applyAlignment="1" applyProtection="1">
      <alignment vertical="center"/>
      <protection/>
    </xf>
    <xf numFmtId="0" fontId="14" fillId="34" borderId="68" xfId="0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0" fillId="39" borderId="38" xfId="0" applyFont="1" applyFill="1" applyBorder="1" applyAlignment="1" applyProtection="1">
      <alignment vertical="center" wrapText="1"/>
      <protection locked="0"/>
    </xf>
    <xf numFmtId="0" fontId="0" fillId="39" borderId="39" xfId="0" applyFont="1" applyFill="1" applyBorder="1" applyAlignment="1" applyProtection="1">
      <alignment vertical="center" wrapText="1"/>
      <protection locked="0"/>
    </xf>
    <xf numFmtId="0" fontId="0" fillId="37" borderId="40" xfId="0" applyFont="1" applyFill="1" applyBorder="1" applyAlignment="1" applyProtection="1">
      <alignment horizontal="center" vertical="center"/>
      <protection locked="0"/>
    </xf>
    <xf numFmtId="0" fontId="0" fillId="37" borderId="42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right" vertical="center" wrapText="1"/>
      <protection/>
    </xf>
    <xf numFmtId="0" fontId="0" fillId="38" borderId="40" xfId="0" applyFont="1" applyFill="1" applyBorder="1" applyAlignment="1" applyProtection="1">
      <alignment horizontal="left" vertical="center"/>
      <protection locked="0"/>
    </xf>
    <xf numFmtId="0" fontId="0" fillId="38" borderId="41" xfId="0" applyFont="1" applyFill="1" applyBorder="1" applyAlignment="1" applyProtection="1">
      <alignment horizontal="left" vertical="center"/>
      <protection locked="0"/>
    </xf>
    <xf numFmtId="0" fontId="0" fillId="38" borderId="42" xfId="0" applyFont="1" applyFill="1" applyBorder="1" applyAlignment="1" applyProtection="1">
      <alignment horizontal="left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14" fillId="34" borderId="64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 vertical="center" wrapText="1"/>
      <protection/>
    </xf>
    <xf numFmtId="0" fontId="0" fillId="0" borderId="66" xfId="0" applyFont="1" applyBorder="1" applyAlignment="1" applyProtection="1">
      <alignment vertical="center" wrapText="1"/>
      <protection/>
    </xf>
    <xf numFmtId="0" fontId="0" fillId="0" borderId="67" xfId="0" applyFont="1" applyBorder="1" applyAlignment="1" applyProtection="1">
      <alignment vertical="center" wrapText="1"/>
      <protection/>
    </xf>
    <xf numFmtId="0" fontId="0" fillId="0" borderId="68" xfId="0" applyFont="1" applyBorder="1" applyAlignment="1" applyProtection="1">
      <alignment vertical="center" wrapText="1"/>
      <protection/>
    </xf>
    <xf numFmtId="0" fontId="18" fillId="34" borderId="69" xfId="0" applyFont="1" applyFill="1" applyBorder="1" applyAlignment="1" applyProtection="1">
      <alignment horizontal="right" vertical="top" wrapText="1"/>
      <protection/>
    </xf>
    <xf numFmtId="0" fontId="0" fillId="0" borderId="70" xfId="0" applyFont="1" applyBorder="1" applyAlignment="1">
      <alignment horizontal="right" vertical="top" wrapText="1"/>
    </xf>
    <xf numFmtId="0" fontId="0" fillId="0" borderId="71" xfId="0" applyFont="1" applyBorder="1" applyAlignment="1">
      <alignment horizontal="right" vertical="top" wrapText="1"/>
    </xf>
    <xf numFmtId="0" fontId="0" fillId="0" borderId="66" xfId="0" applyFont="1" applyBorder="1" applyAlignment="1">
      <alignment horizontal="right" vertical="top" wrapText="1"/>
    </xf>
    <xf numFmtId="0" fontId="0" fillId="0" borderId="67" xfId="0" applyFont="1" applyBorder="1" applyAlignment="1">
      <alignment horizontal="right" vertical="top" wrapText="1"/>
    </xf>
    <xf numFmtId="0" fontId="0" fillId="0" borderId="72" xfId="0" applyFont="1" applyBorder="1" applyAlignment="1">
      <alignment horizontal="right" vertical="top" wrapText="1"/>
    </xf>
    <xf numFmtId="0" fontId="18" fillId="34" borderId="73" xfId="0" applyFont="1" applyFill="1" applyBorder="1" applyAlignment="1" applyProtection="1" quotePrefix="1">
      <alignment vertical="center" wrapText="1"/>
      <protection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18" fillId="34" borderId="63" xfId="0" applyFont="1" applyFill="1" applyBorder="1" applyAlignment="1" applyProtection="1" quotePrefix="1">
      <alignment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49" fontId="18" fillId="50" borderId="31" xfId="0" applyNumberFormat="1" applyFont="1" applyFill="1" applyBorder="1" applyAlignment="1" applyProtection="1">
      <alignment horizontal="center" vertical="center"/>
      <protection locked="0"/>
    </xf>
    <xf numFmtId="49" fontId="18" fillId="50" borderId="31" xfId="0" applyNumberFormat="1" applyFont="1" applyFill="1" applyBorder="1" applyAlignment="1" applyProtection="1">
      <alignment vertical="center"/>
      <protection locked="0"/>
    </xf>
    <xf numFmtId="49" fontId="18" fillId="50" borderId="30" xfId="0" applyNumberFormat="1" applyFont="1" applyFill="1" applyBorder="1" applyAlignment="1" applyProtection="1">
      <alignment horizontal="center" vertical="center"/>
      <protection locked="0"/>
    </xf>
    <xf numFmtId="49" fontId="18" fillId="50" borderId="30" xfId="0" applyNumberFormat="1" applyFont="1" applyFill="1" applyBorder="1" applyAlignment="1" applyProtection="1">
      <alignment vertical="center"/>
      <protection locked="0"/>
    </xf>
    <xf numFmtId="49" fontId="0" fillId="50" borderId="29" xfId="0" applyNumberFormat="1" applyFont="1" applyFill="1" applyBorder="1" applyAlignment="1" applyProtection="1">
      <alignment horizontal="center" vertical="center"/>
      <protection locked="0"/>
    </xf>
    <xf numFmtId="49" fontId="0" fillId="50" borderId="29" xfId="0" applyNumberFormat="1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 quotePrefix="1">
      <alignment vertical="top" wrapText="1"/>
      <protection/>
    </xf>
    <xf numFmtId="0" fontId="18" fillId="34" borderId="43" xfId="0" applyFont="1" applyFill="1" applyBorder="1" applyAlignment="1" applyProtection="1">
      <alignment horizontal="right" vertical="top" wrapText="1"/>
      <protection/>
    </xf>
    <xf numFmtId="0" fontId="0" fillId="0" borderId="44" xfId="0" applyFont="1" applyBorder="1" applyAlignment="1">
      <alignment horizontal="right" vertical="top" wrapText="1"/>
    </xf>
    <xf numFmtId="0" fontId="0" fillId="0" borderId="74" xfId="0" applyFont="1" applyBorder="1" applyAlignment="1">
      <alignment horizontal="right" vertical="top" wrapText="1"/>
    </xf>
    <xf numFmtId="0" fontId="0" fillId="34" borderId="37" xfId="0" applyFont="1" applyFill="1" applyBorder="1" applyAlignment="1" applyProtection="1">
      <alignment vertical="center"/>
      <protection/>
    </xf>
    <xf numFmtId="0" fontId="0" fillId="34" borderId="38" xfId="0" applyFont="1" applyFill="1" applyBorder="1" applyAlignment="1" applyProtection="1">
      <alignment vertical="center"/>
      <protection/>
    </xf>
    <xf numFmtId="0" fontId="0" fillId="34" borderId="39" xfId="0" applyFont="1" applyFill="1" applyBorder="1" applyAlignment="1" applyProtection="1">
      <alignment vertical="center"/>
      <protection/>
    </xf>
    <xf numFmtId="0" fontId="26" fillId="34" borderId="0" xfId="0" applyFont="1" applyFill="1" applyAlignment="1" applyProtection="1">
      <alignment vertical="top" wrapText="1"/>
      <protection/>
    </xf>
    <xf numFmtId="1" fontId="12" fillId="34" borderId="58" xfId="0" applyNumberFormat="1" applyFont="1" applyFill="1" applyBorder="1" applyAlignment="1" applyProtection="1">
      <alignment horizontal="center" vertical="center"/>
      <protection/>
    </xf>
    <xf numFmtId="1" fontId="12" fillId="34" borderId="59" xfId="0" applyNumberFormat="1" applyFont="1" applyFill="1" applyBorder="1" applyAlignment="1" applyProtection="1">
      <alignment horizontal="center" vertical="center"/>
      <protection/>
    </xf>
    <xf numFmtId="0" fontId="12" fillId="34" borderId="64" xfId="0" applyFont="1" applyFill="1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vertical="center"/>
      <protection/>
    </xf>
    <xf numFmtId="0" fontId="12" fillId="35" borderId="64" xfId="0" applyFont="1" applyFill="1" applyBorder="1" applyAlignment="1" applyProtection="1">
      <alignment horizontal="center" vertical="top" wrapText="1"/>
      <protection/>
    </xf>
    <xf numFmtId="0" fontId="0" fillId="35" borderId="65" xfId="0" applyFont="1" applyFill="1" applyBorder="1" applyAlignment="1" applyProtection="1">
      <alignment horizontal="center" vertical="top" wrapText="1"/>
      <protection/>
    </xf>
    <xf numFmtId="0" fontId="0" fillId="0" borderId="66" xfId="0" applyFont="1" applyBorder="1" applyAlignment="1" applyProtection="1">
      <alignment horizontal="center" vertical="top" wrapText="1"/>
      <protection/>
    </xf>
    <xf numFmtId="0" fontId="0" fillId="0" borderId="68" xfId="0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18" fillId="35" borderId="63" xfId="0" applyFont="1" applyFill="1" applyBorder="1" applyAlignment="1" applyProtection="1" quotePrefix="1">
      <alignment vertical="center" wrapText="1"/>
      <protection/>
    </xf>
    <xf numFmtId="0" fontId="0" fillId="38" borderId="12" xfId="0" applyFont="1" applyFill="1" applyBorder="1" applyAlignment="1" applyProtection="1">
      <alignment horizontal="left" vertical="center"/>
      <protection locked="0"/>
    </xf>
    <xf numFmtId="0" fontId="0" fillId="38" borderId="13" xfId="0" applyFont="1" applyFill="1" applyBorder="1" applyAlignment="1" applyProtection="1">
      <alignment horizontal="left" vertical="center"/>
      <protection locked="0"/>
    </xf>
    <xf numFmtId="0" fontId="0" fillId="38" borderId="14" xfId="0" applyFont="1" applyFill="1" applyBorder="1" applyAlignment="1" applyProtection="1">
      <alignment horizontal="left" vertical="center"/>
      <protection locked="0"/>
    </xf>
    <xf numFmtId="0" fontId="12" fillId="34" borderId="64" xfId="0" applyFont="1" applyFill="1" applyBorder="1" applyAlignment="1" applyProtection="1">
      <alignment horizontal="center" vertical="top" wrapText="1"/>
      <protection/>
    </xf>
    <xf numFmtId="0" fontId="12" fillId="34" borderId="65" xfId="0" applyFont="1" applyFill="1" applyBorder="1" applyAlignment="1" applyProtection="1">
      <alignment horizontal="center" vertical="top" wrapText="1"/>
      <protection/>
    </xf>
    <xf numFmtId="0" fontId="12" fillId="34" borderId="66" xfId="0" applyFont="1" applyFill="1" applyBorder="1" applyAlignment="1" applyProtection="1">
      <alignment horizontal="center" vertical="top" wrapText="1"/>
      <protection/>
    </xf>
    <xf numFmtId="0" fontId="12" fillId="34" borderId="68" xfId="0" applyFont="1" applyFill="1" applyBorder="1" applyAlignment="1" applyProtection="1">
      <alignment horizontal="center" vertical="top" wrapText="1"/>
      <protection/>
    </xf>
    <xf numFmtId="0" fontId="0" fillId="34" borderId="40" xfId="0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0" fillId="39" borderId="40" xfId="0" applyFont="1" applyFill="1" applyBorder="1" applyAlignment="1" applyProtection="1">
      <alignment horizontal="left" vertical="center"/>
      <protection locked="0"/>
    </xf>
    <xf numFmtId="0" fontId="0" fillId="39" borderId="41" xfId="0" applyFont="1" applyFill="1" applyBorder="1" applyAlignment="1" applyProtection="1">
      <alignment horizontal="left" vertical="center"/>
      <protection locked="0"/>
    </xf>
    <xf numFmtId="0" fontId="0" fillId="39" borderId="42" xfId="0" applyFont="1" applyFill="1" applyBorder="1" applyAlignment="1" applyProtection="1">
      <alignment horizontal="left" vertical="center"/>
      <protection locked="0"/>
    </xf>
    <xf numFmtId="0" fontId="18" fillId="0" borderId="63" xfId="0" applyFont="1" applyFill="1" applyBorder="1" applyAlignment="1" applyProtection="1" quotePrefix="1">
      <alignment vertical="center" wrapText="1"/>
      <protection/>
    </xf>
    <xf numFmtId="0" fontId="0" fillId="35" borderId="37" xfId="0" applyFont="1" applyFill="1" applyBorder="1" applyAlignment="1" applyProtection="1">
      <alignment vertical="center" wrapText="1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39" borderId="37" xfId="0" applyFont="1" applyFill="1" applyBorder="1" applyAlignment="1" applyProtection="1">
      <alignment horizontal="left" vertical="center"/>
      <protection locked="0"/>
    </xf>
    <xf numFmtId="0" fontId="0" fillId="39" borderId="38" xfId="0" applyFont="1" applyFill="1" applyBorder="1" applyAlignment="1" applyProtection="1">
      <alignment horizontal="left" vertical="center"/>
      <protection locked="0"/>
    </xf>
    <xf numFmtId="0" fontId="0" fillId="39" borderId="39" xfId="0" applyFont="1" applyFill="1" applyBorder="1" applyAlignment="1" applyProtection="1">
      <alignment horizontal="left" vertical="center"/>
      <protection locked="0"/>
    </xf>
    <xf numFmtId="0" fontId="18" fillId="34" borderId="0" xfId="0" applyFont="1" applyFill="1" applyBorder="1" applyAlignment="1" applyProtection="1">
      <alignment vertical="top" wrapText="1"/>
      <protection/>
    </xf>
    <xf numFmtId="0" fontId="0" fillId="39" borderId="40" xfId="0" applyFont="1" applyFill="1" applyBorder="1" applyAlignment="1" applyProtection="1">
      <alignment horizontal="center" vertical="center"/>
      <protection locked="0"/>
    </xf>
    <xf numFmtId="0" fontId="0" fillId="39" borderId="42" xfId="0" applyFont="1" applyFill="1" applyBorder="1" applyAlignment="1" applyProtection="1">
      <alignment horizontal="center" vertical="center"/>
      <protection locked="0"/>
    </xf>
    <xf numFmtId="0" fontId="0" fillId="39" borderId="69" xfId="0" applyFont="1" applyFill="1" applyBorder="1" applyAlignment="1" applyProtection="1">
      <alignment horizontal="center" vertical="center"/>
      <protection locked="0"/>
    </xf>
    <xf numFmtId="0" fontId="0" fillId="39" borderId="75" xfId="0" applyFont="1" applyFill="1" applyBorder="1" applyAlignment="1" applyProtection="1">
      <alignment horizontal="center" vertical="center"/>
      <protection locked="0"/>
    </xf>
    <xf numFmtId="0" fontId="0" fillId="38" borderId="30" xfId="0" applyFont="1" applyFill="1" applyBorder="1" applyAlignment="1" applyProtection="1">
      <alignment horizontal="left" vertical="center"/>
      <protection locked="0"/>
    </xf>
    <xf numFmtId="0" fontId="0" fillId="38" borderId="30" xfId="0" applyFont="1" applyFill="1" applyBorder="1" applyAlignment="1">
      <alignment horizontal="left" vertical="center"/>
    </xf>
    <xf numFmtId="0" fontId="0" fillId="38" borderId="31" xfId="0" applyFont="1" applyFill="1" applyBorder="1" applyAlignment="1" applyProtection="1">
      <alignment horizontal="left" vertical="center"/>
      <protection locked="0"/>
    </xf>
    <xf numFmtId="0" fontId="0" fillId="38" borderId="31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63" xfId="0" applyFont="1" applyFill="1" applyBorder="1" applyAlignment="1" applyProtection="1">
      <alignment vertical="center"/>
      <protection/>
    </xf>
    <xf numFmtId="0" fontId="0" fillId="34" borderId="41" xfId="0" applyFont="1" applyFill="1" applyBorder="1" applyAlignment="1" applyProtection="1">
      <alignment vertical="center"/>
      <protection/>
    </xf>
    <xf numFmtId="0" fontId="0" fillId="34" borderId="42" xfId="0" applyFont="1" applyFill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top" wrapText="1"/>
      <protection/>
    </xf>
    <xf numFmtId="0" fontId="12" fillId="0" borderId="65" xfId="0" applyFont="1" applyBorder="1" applyAlignment="1" applyProtection="1">
      <alignment horizontal="center" vertical="top" wrapText="1"/>
      <protection/>
    </xf>
    <xf numFmtId="0" fontId="12" fillId="0" borderId="66" xfId="0" applyFont="1" applyBorder="1" applyAlignment="1" applyProtection="1">
      <alignment horizontal="center" vertical="top" wrapText="1"/>
      <protection/>
    </xf>
    <xf numFmtId="0" fontId="12" fillId="0" borderId="68" xfId="0" applyFont="1" applyBorder="1" applyAlignment="1" applyProtection="1">
      <alignment horizontal="center" vertical="top" wrapText="1"/>
      <protection/>
    </xf>
    <xf numFmtId="0" fontId="18" fillId="34" borderId="0" xfId="0" applyFont="1" applyFill="1" applyAlignment="1" applyProtection="1">
      <alignment vertical="top" wrapText="1"/>
      <protection/>
    </xf>
    <xf numFmtId="0" fontId="0" fillId="34" borderId="76" xfId="0" applyFont="1" applyFill="1" applyBorder="1" applyAlignment="1" applyProtection="1">
      <alignment horizontal="center" vertical="center"/>
      <protection/>
    </xf>
    <xf numFmtId="0" fontId="0" fillId="34" borderId="77" xfId="0" applyFont="1" applyFill="1" applyBorder="1" applyAlignment="1" applyProtection="1">
      <alignment horizontal="center" vertical="center"/>
      <protection/>
    </xf>
    <xf numFmtId="0" fontId="0" fillId="39" borderId="43" xfId="0" applyFont="1" applyFill="1" applyBorder="1" applyAlignment="1" applyProtection="1">
      <alignment horizontal="center" vertical="center"/>
      <protection locked="0"/>
    </xf>
    <xf numFmtId="0" fontId="0" fillId="39" borderId="45" xfId="0" applyFont="1" applyFill="1" applyBorder="1" applyAlignment="1" applyProtection="1">
      <alignment horizontal="center" vertical="center"/>
      <protection locked="0"/>
    </xf>
    <xf numFmtId="0" fontId="0" fillId="39" borderId="63" xfId="0" applyNumberFormat="1" applyFont="1" applyFill="1" applyBorder="1" applyAlignment="1" applyProtection="1">
      <alignment horizontal="left" vertical="center"/>
      <protection locked="0"/>
    </xf>
    <xf numFmtId="0" fontId="0" fillId="39" borderId="41" xfId="0" applyNumberFormat="1" applyFont="1" applyFill="1" applyBorder="1" applyAlignment="1" applyProtection="1">
      <alignment horizontal="left" vertical="center"/>
      <protection locked="0"/>
    </xf>
    <xf numFmtId="0" fontId="0" fillId="39" borderId="42" xfId="0" applyNumberFormat="1" applyFont="1" applyFill="1" applyBorder="1" applyAlignment="1" applyProtection="1">
      <alignment horizontal="left" vertical="center"/>
      <protection locked="0"/>
    </xf>
    <xf numFmtId="0" fontId="0" fillId="38" borderId="41" xfId="0" applyFont="1" applyFill="1" applyBorder="1" applyAlignment="1">
      <alignment horizontal="left" vertical="center"/>
    </xf>
    <xf numFmtId="0" fontId="0" fillId="38" borderId="42" xfId="0" applyFont="1" applyFill="1" applyBorder="1" applyAlignment="1">
      <alignment horizontal="left" vertical="center"/>
    </xf>
    <xf numFmtId="0" fontId="0" fillId="39" borderId="43" xfId="0" applyFont="1" applyFill="1" applyBorder="1" applyAlignment="1" applyProtection="1">
      <alignment horizontal="left" vertical="center"/>
      <protection locked="0"/>
    </xf>
    <xf numFmtId="0" fontId="0" fillId="39" borderId="44" xfId="0" applyFont="1" applyFill="1" applyBorder="1" applyAlignment="1" applyProtection="1">
      <alignment horizontal="left" vertical="center"/>
      <protection locked="0"/>
    </xf>
    <xf numFmtId="0" fontId="0" fillId="39" borderId="45" xfId="0" applyFont="1" applyFill="1" applyBorder="1" applyAlignment="1" applyProtection="1">
      <alignment horizontal="left" vertical="center"/>
      <protection locked="0"/>
    </xf>
    <xf numFmtId="0" fontId="14" fillId="4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34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Border="1" applyAlignment="1">
      <alignment horizontal="center" vertical="top" wrapText="1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34" borderId="80" xfId="0" applyFont="1" applyFill="1" applyBorder="1" applyAlignment="1" applyProtection="1">
      <alignment vertical="center" wrapText="1"/>
      <protection/>
    </xf>
    <xf numFmtId="0" fontId="0" fillId="34" borderId="38" xfId="0" applyFont="1" applyFill="1" applyBorder="1" applyAlignment="1" applyProtection="1">
      <alignment vertical="center" wrapText="1"/>
      <protection/>
    </xf>
    <xf numFmtId="0" fontId="18" fillId="35" borderId="73" xfId="0" applyFont="1" applyFill="1" applyBorder="1" applyAlignment="1" applyProtection="1" quotePrefix="1">
      <alignment vertical="center" wrapText="1"/>
      <protection/>
    </xf>
    <xf numFmtId="0" fontId="18" fillId="35" borderId="43" xfId="0" applyFont="1" applyFill="1" applyBorder="1" applyAlignment="1" applyProtection="1">
      <alignment horizontal="center" vertical="center"/>
      <protection/>
    </xf>
    <xf numFmtId="0" fontId="18" fillId="35" borderId="45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12" fillId="34" borderId="64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35" borderId="38" xfId="0" applyFont="1" applyFill="1" applyBorder="1" applyAlignment="1" applyProtection="1">
      <alignment vertical="center" wrapText="1"/>
      <protection/>
    </xf>
    <xf numFmtId="0" fontId="0" fillId="35" borderId="39" xfId="0" applyFont="1" applyFill="1" applyBorder="1" applyAlignment="1" applyProtection="1">
      <alignment vertical="center" wrapText="1"/>
      <protection/>
    </xf>
    <xf numFmtId="0" fontId="0" fillId="34" borderId="40" xfId="0" applyFont="1" applyFill="1" applyBorder="1" applyAlignment="1" applyProtection="1">
      <alignment vertical="center"/>
      <protection/>
    </xf>
    <xf numFmtId="197" fontId="0" fillId="37" borderId="43" xfId="0" applyNumberFormat="1" applyFont="1" applyFill="1" applyBorder="1" applyAlignment="1" applyProtection="1">
      <alignment horizontal="center" vertical="center"/>
      <protection locked="0"/>
    </xf>
    <xf numFmtId="197" fontId="0" fillId="37" borderId="44" xfId="0" applyNumberFormat="1" applyFont="1" applyFill="1" applyBorder="1" applyAlignment="1" applyProtection="1">
      <alignment horizontal="center" vertical="center"/>
      <protection locked="0"/>
    </xf>
    <xf numFmtId="0" fontId="0" fillId="34" borderId="73" xfId="0" applyFont="1" applyFill="1" applyBorder="1" applyAlignment="1" applyProtection="1">
      <alignment vertical="center" wrapText="1"/>
      <protection/>
    </xf>
    <xf numFmtId="0" fontId="0" fillId="34" borderId="44" xfId="0" applyFont="1" applyFill="1" applyBorder="1" applyAlignment="1" applyProtection="1">
      <alignment vertical="center" wrapText="1"/>
      <protection/>
    </xf>
    <xf numFmtId="0" fontId="0" fillId="34" borderId="45" xfId="0" applyFont="1" applyFill="1" applyBorder="1" applyAlignment="1" applyProtection="1">
      <alignment vertical="center" wrapText="1"/>
      <protection/>
    </xf>
    <xf numFmtId="0" fontId="12" fillId="35" borderId="65" xfId="0" applyFont="1" applyFill="1" applyBorder="1" applyAlignment="1" applyProtection="1">
      <alignment horizontal="center" vertical="top" wrapText="1"/>
      <protection/>
    </xf>
    <xf numFmtId="197" fontId="0" fillId="37" borderId="37" xfId="0" applyNumberFormat="1" applyFont="1" applyFill="1" applyBorder="1" applyAlignment="1" applyProtection="1">
      <alignment horizontal="center" vertical="center"/>
      <protection locked="0"/>
    </xf>
    <xf numFmtId="197" fontId="0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vertical="center"/>
      <protection/>
    </xf>
    <xf numFmtId="0" fontId="0" fillId="35" borderId="38" xfId="0" applyFont="1" applyFill="1" applyBorder="1" applyAlignment="1" applyProtection="1">
      <alignment vertical="center"/>
      <protection/>
    </xf>
    <xf numFmtId="0" fontId="0" fillId="35" borderId="39" xfId="0" applyFont="1" applyFill="1" applyBorder="1" applyAlignment="1" applyProtection="1">
      <alignment vertical="center"/>
      <protection/>
    </xf>
    <xf numFmtId="0" fontId="25" fillId="34" borderId="28" xfId="0" applyFont="1" applyFill="1" applyBorder="1" applyAlignment="1" applyProtection="1" quotePrefix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 applyProtection="1">
      <alignment horizontal="right" vertical="center" wrapText="1"/>
      <protection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7" borderId="37" xfId="0" applyFont="1" applyFill="1" applyBorder="1" applyAlignment="1" applyProtection="1">
      <alignment horizontal="center" vertical="center"/>
      <protection locked="0"/>
    </xf>
    <xf numFmtId="0" fontId="0" fillId="37" borderId="39" xfId="0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61" xfId="0" applyNumberFormat="1" applyFont="1" applyFill="1" applyBorder="1" applyAlignment="1" applyProtection="1">
      <alignment horizontal="center" vertical="center"/>
      <protection/>
    </xf>
    <xf numFmtId="1" fontId="0" fillId="0" borderId="62" xfId="0" applyNumberFormat="1" applyFont="1" applyFill="1" applyBorder="1" applyAlignment="1" applyProtection="1">
      <alignment horizontal="center" vertical="center"/>
      <protection/>
    </xf>
    <xf numFmtId="0" fontId="0" fillId="37" borderId="40" xfId="0" applyFont="1" applyFill="1" applyBorder="1" applyAlignment="1" applyProtection="1">
      <alignment vertical="center"/>
      <protection locked="0"/>
    </xf>
    <xf numFmtId="0" fontId="0" fillId="37" borderId="41" xfId="0" applyFont="1" applyFill="1" applyBorder="1" applyAlignment="1" applyProtection="1">
      <alignment vertical="center"/>
      <protection locked="0"/>
    </xf>
    <xf numFmtId="0" fontId="0" fillId="37" borderId="42" xfId="0" applyFont="1" applyFill="1" applyBorder="1" applyAlignment="1" applyProtection="1">
      <alignment vertical="center"/>
      <protection locked="0"/>
    </xf>
    <xf numFmtId="0" fontId="0" fillId="39" borderId="43" xfId="0" applyFont="1" applyFill="1" applyBorder="1" applyAlignment="1" applyProtection="1">
      <alignment vertical="center"/>
      <protection locked="0"/>
    </xf>
    <xf numFmtId="0" fontId="0" fillId="39" borderId="44" xfId="0" applyFont="1" applyFill="1" applyBorder="1" applyAlignment="1" applyProtection="1">
      <alignment vertical="center"/>
      <protection locked="0"/>
    </xf>
    <xf numFmtId="0" fontId="0" fillId="39" borderId="45" xfId="0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horizontal="center" vertical="top" wrapText="1"/>
      <protection/>
    </xf>
    <xf numFmtId="0" fontId="12" fillId="34" borderId="14" xfId="0" applyFont="1" applyFill="1" applyBorder="1" applyAlignment="1" applyProtection="1">
      <alignment horizontal="center" vertical="top" wrapText="1"/>
      <protection/>
    </xf>
    <xf numFmtId="0" fontId="0" fillId="35" borderId="40" xfId="0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38" borderId="38" xfId="0" applyFont="1" applyFill="1" applyBorder="1" applyAlignment="1">
      <alignment horizontal="left" vertical="center"/>
    </xf>
    <xf numFmtId="0" fontId="0" fillId="38" borderId="39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4" fillId="34" borderId="16" xfId="0" applyFont="1" applyFill="1" applyBorder="1" applyAlignment="1" applyProtection="1">
      <alignment vertical="center" wrapText="1"/>
      <protection/>
    </xf>
    <xf numFmtId="0" fontId="14" fillId="34" borderId="65" xfId="0" applyFont="1" applyFill="1" applyBorder="1" applyAlignment="1" applyProtection="1">
      <alignment vertical="center" wrapText="1"/>
      <protection/>
    </xf>
    <xf numFmtId="0" fontId="14" fillId="34" borderId="66" xfId="0" applyFont="1" applyFill="1" applyBorder="1" applyAlignment="1" applyProtection="1">
      <alignment vertical="center" wrapText="1"/>
      <protection/>
    </xf>
    <xf numFmtId="0" fontId="14" fillId="34" borderId="67" xfId="0" applyFont="1" applyFill="1" applyBorder="1" applyAlignment="1" applyProtection="1">
      <alignment vertical="center" wrapText="1"/>
      <protection/>
    </xf>
    <xf numFmtId="0" fontId="14" fillId="34" borderId="68" xfId="0" applyFont="1" applyFill="1" applyBorder="1" applyAlignment="1" applyProtection="1">
      <alignment vertical="center" wrapText="1"/>
      <protection/>
    </xf>
    <xf numFmtId="1" fontId="0" fillId="40" borderId="12" xfId="0" applyNumberFormat="1" applyFont="1" applyFill="1" applyBorder="1" applyAlignment="1" applyProtection="1">
      <alignment horizontal="center" vertical="center"/>
      <protection/>
    </xf>
    <xf numFmtId="1" fontId="0" fillId="40" borderId="14" xfId="0" applyNumberFormat="1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 locked="0"/>
    </xf>
    <xf numFmtId="0" fontId="0" fillId="37" borderId="45" xfId="0" applyFont="1" applyFill="1" applyBorder="1" applyAlignment="1" applyProtection="1">
      <alignment horizontal="center" vertical="center"/>
      <protection locked="0"/>
    </xf>
    <xf numFmtId="0" fontId="0" fillId="39" borderId="80" xfId="0" applyNumberFormat="1" applyFont="1" applyFill="1" applyBorder="1" applyAlignment="1" applyProtection="1">
      <alignment horizontal="left" vertical="center"/>
      <protection locked="0"/>
    </xf>
    <xf numFmtId="0" fontId="0" fillId="39" borderId="38" xfId="0" applyNumberFormat="1" applyFont="1" applyFill="1" applyBorder="1" applyAlignment="1" applyProtection="1">
      <alignment horizontal="left" vertical="center"/>
      <protection locked="0"/>
    </xf>
    <xf numFmtId="0" fontId="0" fillId="39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vertical="center" wrapText="1"/>
    </xf>
    <xf numFmtId="1" fontId="12" fillId="40" borderId="12" xfId="0" applyNumberFormat="1" applyFont="1" applyFill="1" applyBorder="1" applyAlignment="1" applyProtection="1">
      <alignment horizontal="center" vertical="center"/>
      <protection/>
    </xf>
    <xf numFmtId="1" fontId="12" fillId="40" borderId="14" xfId="0" applyNumberFormat="1" applyFont="1" applyFill="1" applyBorder="1" applyAlignment="1" applyProtection="1">
      <alignment horizontal="center" vertical="center"/>
      <protection/>
    </xf>
    <xf numFmtId="0" fontId="0" fillId="34" borderId="73" xfId="0" applyFont="1" applyFill="1" applyBorder="1" applyAlignment="1" applyProtection="1">
      <alignment vertical="center"/>
      <protection/>
    </xf>
    <xf numFmtId="0" fontId="0" fillId="34" borderId="44" xfId="0" applyFont="1" applyFill="1" applyBorder="1" applyAlignment="1" applyProtection="1">
      <alignment vertical="center"/>
      <protection/>
    </xf>
    <xf numFmtId="0" fontId="0" fillId="34" borderId="45" xfId="0" applyFont="1" applyFill="1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top" wrapText="1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0" fillId="39" borderId="39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vertical="center" wrapText="1"/>
      <protection/>
    </xf>
    <xf numFmtId="0" fontId="0" fillId="0" borderId="36" xfId="0" applyFont="1" applyBorder="1" applyAlignment="1">
      <alignment vertical="center" wrapText="1"/>
    </xf>
    <xf numFmtId="0" fontId="25" fillId="34" borderId="28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28" xfId="0" applyFont="1" applyBorder="1" applyAlignment="1">
      <alignment vertical="top" wrapText="1"/>
    </xf>
    <xf numFmtId="0" fontId="0" fillId="34" borderId="43" xfId="0" applyFont="1" applyFill="1" applyBorder="1" applyAlignment="1" applyProtection="1">
      <alignment vertical="center"/>
      <protection/>
    </xf>
    <xf numFmtId="0" fontId="0" fillId="34" borderId="43" xfId="0" applyFont="1" applyFill="1" applyBorder="1" applyAlignment="1" applyProtection="1">
      <alignment horizontal="left" vertical="center"/>
      <protection/>
    </xf>
    <xf numFmtId="0" fontId="0" fillId="34" borderId="44" xfId="0" applyFont="1" applyFill="1" applyBorder="1" applyAlignment="1" applyProtection="1">
      <alignment horizontal="left" vertical="center"/>
      <protection/>
    </xf>
    <xf numFmtId="0" fontId="0" fillId="34" borderId="45" xfId="0" applyFont="1" applyFill="1" applyBorder="1" applyAlignment="1" applyProtection="1">
      <alignment horizontal="left" vertical="center"/>
      <protection/>
    </xf>
    <xf numFmtId="0" fontId="12" fillId="35" borderId="66" xfId="0" applyFont="1" applyFill="1" applyBorder="1" applyAlignment="1" applyProtection="1">
      <alignment horizontal="center" vertical="top" wrapText="1"/>
      <protection/>
    </xf>
    <xf numFmtId="0" fontId="12" fillId="35" borderId="68" xfId="0" applyFont="1" applyFill="1" applyBorder="1" applyAlignment="1" applyProtection="1">
      <alignment horizontal="center" vertical="top" wrapText="1"/>
      <protection/>
    </xf>
    <xf numFmtId="49" fontId="18" fillId="50" borderId="43" xfId="0" applyNumberFormat="1" applyFont="1" applyFill="1" applyBorder="1" applyAlignment="1" applyProtection="1">
      <alignment horizontal="center" vertical="center"/>
      <protection locked="0"/>
    </xf>
    <xf numFmtId="49" fontId="18" fillId="50" borderId="45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18" fillId="35" borderId="30" xfId="0" applyFont="1" applyFill="1" applyBorder="1" applyAlignment="1" applyProtection="1">
      <alignment horizontal="center" vertical="center"/>
      <protection/>
    </xf>
    <xf numFmtId="0" fontId="18" fillId="35" borderId="81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49" fontId="0" fillId="50" borderId="15" xfId="0" applyNumberFormat="1" applyFont="1" applyFill="1" applyBorder="1" applyAlignment="1" applyProtection="1">
      <alignment horizontal="center" vertical="center"/>
      <protection locked="0"/>
    </xf>
    <xf numFmtId="49" fontId="0" fillId="50" borderId="15" xfId="0" applyNumberFormat="1" applyFont="1" applyFill="1" applyBorder="1" applyAlignment="1" applyProtection="1">
      <alignment vertical="center"/>
      <protection locked="0"/>
    </xf>
    <xf numFmtId="0" fontId="25" fillId="0" borderId="28" xfId="0" applyFont="1" applyFill="1" applyBorder="1" applyAlignment="1" applyProtection="1" quotePrefix="1">
      <alignment vertical="center" wrapText="1"/>
      <protection/>
    </xf>
    <xf numFmtId="0" fontId="0" fillId="38" borderId="44" xfId="0" applyFont="1" applyFill="1" applyBorder="1" applyAlignment="1">
      <alignment horizontal="left" vertical="center"/>
    </xf>
    <xf numFmtId="0" fontId="0" fillId="38" borderId="45" xfId="0" applyFont="1" applyFill="1" applyBorder="1" applyAlignment="1">
      <alignment horizontal="left" vertical="center"/>
    </xf>
    <xf numFmtId="1" fontId="12" fillId="33" borderId="12" xfId="0" applyNumberFormat="1" applyFont="1" applyFill="1" applyBorder="1" applyAlignment="1" applyProtection="1">
      <alignment horizontal="center" vertical="center"/>
      <protection/>
    </xf>
    <xf numFmtId="1" fontId="12" fillId="33" borderId="14" xfId="0" applyNumberFormat="1" applyFont="1" applyFill="1" applyBorder="1" applyAlignment="1" applyProtection="1">
      <alignment horizontal="center" vertical="center"/>
      <protection/>
    </xf>
    <xf numFmtId="0" fontId="0" fillId="5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39" borderId="12" xfId="0" applyFont="1" applyFill="1" applyBorder="1" applyAlignment="1" applyProtection="1">
      <alignment horizontal="center" vertical="center"/>
      <protection locked="0"/>
    </xf>
    <xf numFmtId="0" fontId="0" fillId="39" borderId="13" xfId="0" applyFont="1" applyFill="1" applyBorder="1" applyAlignment="1" applyProtection="1">
      <alignment horizontal="center" vertical="center"/>
      <protection locked="0"/>
    </xf>
    <xf numFmtId="0" fontId="0" fillId="39" borderId="14" xfId="0" applyFont="1" applyFill="1" applyBorder="1" applyAlignment="1" applyProtection="1">
      <alignment horizontal="center" vertical="center"/>
      <protection locked="0"/>
    </xf>
    <xf numFmtId="3" fontId="0" fillId="50" borderId="12" xfId="0" applyNumberFormat="1" applyFont="1" applyFill="1" applyBorder="1" applyAlignment="1" applyProtection="1">
      <alignment horizontal="center" vertical="center"/>
      <protection locked="0"/>
    </xf>
    <xf numFmtId="3" fontId="0" fillId="50" borderId="13" xfId="0" applyNumberFormat="1" applyFont="1" applyFill="1" applyBorder="1" applyAlignment="1" applyProtection="1">
      <alignment horizontal="center" vertical="center"/>
      <protection locked="0"/>
    </xf>
    <xf numFmtId="3" fontId="0" fillId="50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67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7" borderId="37" xfId="0" applyFont="1" applyFill="1" applyBorder="1" applyAlignment="1" applyProtection="1">
      <alignment horizontal="left" vertical="center"/>
      <protection locked="0"/>
    </xf>
    <xf numFmtId="0" fontId="0" fillId="37" borderId="38" xfId="0" applyFont="1" applyFill="1" applyBorder="1" applyAlignment="1" applyProtection="1">
      <alignment horizontal="left" vertical="center"/>
      <protection locked="0"/>
    </xf>
    <xf numFmtId="0" fontId="0" fillId="37" borderId="39" xfId="0" applyFont="1" applyFill="1" applyBorder="1" applyAlignment="1" applyProtection="1">
      <alignment horizontal="left" vertical="center"/>
      <protection locked="0"/>
    </xf>
    <xf numFmtId="0" fontId="0" fillId="37" borderId="43" xfId="0" applyFont="1" applyFill="1" applyBorder="1" applyAlignment="1" applyProtection="1">
      <alignment horizontal="left" vertical="center"/>
      <protection locked="0"/>
    </xf>
    <xf numFmtId="0" fontId="0" fillId="37" borderId="44" xfId="0" applyFont="1" applyFill="1" applyBorder="1" applyAlignment="1" applyProtection="1">
      <alignment horizontal="left" vertical="center"/>
      <protection locked="0"/>
    </xf>
    <xf numFmtId="0" fontId="0" fillId="37" borderId="45" xfId="0" applyFont="1" applyFill="1" applyBorder="1" applyAlignment="1" applyProtection="1">
      <alignment horizontal="left" vertical="center"/>
      <protection locked="0"/>
    </xf>
    <xf numFmtId="0" fontId="0" fillId="37" borderId="40" xfId="0" applyFont="1" applyFill="1" applyBorder="1" applyAlignment="1" applyProtection="1">
      <alignment horizontal="left" vertical="center"/>
      <protection locked="0"/>
    </xf>
    <xf numFmtId="0" fontId="0" fillId="37" borderId="41" xfId="0" applyFont="1" applyFill="1" applyBorder="1" applyAlignment="1" applyProtection="1">
      <alignment horizontal="left" vertical="center"/>
      <protection locked="0"/>
    </xf>
    <xf numFmtId="0" fontId="0" fillId="37" borderId="42" xfId="0" applyFont="1" applyFill="1" applyBorder="1" applyAlignment="1" applyProtection="1">
      <alignment horizontal="left" vertical="center"/>
      <protection locked="0"/>
    </xf>
    <xf numFmtId="1" fontId="19" fillId="40" borderId="12" xfId="0" applyNumberFormat="1" applyFont="1" applyFill="1" applyBorder="1" applyAlignment="1" applyProtection="1">
      <alignment horizontal="center" vertical="center"/>
      <protection/>
    </xf>
    <xf numFmtId="1" fontId="19" fillId="40" borderId="13" xfId="0" applyNumberFormat="1" applyFont="1" applyFill="1" applyBorder="1" applyAlignment="1" applyProtection="1">
      <alignment horizontal="center" vertical="center"/>
      <protection/>
    </xf>
    <xf numFmtId="1" fontId="19" fillId="40" borderId="14" xfId="0" applyNumberFormat="1" applyFont="1" applyFill="1" applyBorder="1" applyAlignment="1" applyProtection="1">
      <alignment horizontal="center" vertical="center"/>
      <protection/>
    </xf>
    <xf numFmtId="0" fontId="0" fillId="39" borderId="63" xfId="0" applyFont="1" applyFill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39" borderId="80" xfId="0" applyFont="1" applyFill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39" borderId="73" xfId="0" applyNumberFormat="1" applyFont="1" applyFill="1" applyBorder="1" applyAlignment="1" applyProtection="1">
      <alignment horizontal="left" vertical="center"/>
      <protection locked="0"/>
    </xf>
    <xf numFmtId="0" fontId="0" fillId="39" borderId="44" xfId="0" applyNumberFormat="1" applyFont="1" applyFill="1" applyBorder="1" applyAlignment="1" applyProtection="1">
      <alignment horizontal="left" vertical="center"/>
      <protection locked="0"/>
    </xf>
    <xf numFmtId="0" fontId="0" fillId="39" borderId="45" xfId="0" applyNumberFormat="1" applyFont="1" applyFill="1" applyBorder="1" applyAlignment="1" applyProtection="1">
      <alignment horizontal="left" vertical="center"/>
      <protection locked="0"/>
    </xf>
    <xf numFmtId="0" fontId="12" fillId="34" borderId="12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>
      <alignment horizontal="left" vertical="center"/>
    </xf>
    <xf numFmtId="0" fontId="12" fillId="34" borderId="78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Border="1" applyAlignment="1">
      <alignment vertical="center"/>
    </xf>
    <xf numFmtId="0" fontId="14" fillId="34" borderId="12" xfId="0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vertical="center" wrapText="1"/>
      <protection/>
    </xf>
    <xf numFmtId="0" fontId="12" fillId="35" borderId="16" xfId="0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 horizontal="right" vertical="center" wrapText="1"/>
    </xf>
    <xf numFmtId="0" fontId="0" fillId="0" borderId="82" xfId="0" applyFont="1" applyBorder="1" applyAlignment="1">
      <alignment horizontal="right" vertical="center" wrapText="1"/>
    </xf>
    <xf numFmtId="1" fontId="12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9" borderId="73" xfId="0" applyFont="1" applyFill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3" fontId="0" fillId="39" borderId="12" xfId="0" applyNumberFormat="1" applyFont="1" applyFill="1" applyBorder="1" applyAlignment="1" applyProtection="1">
      <alignment horizontal="center" vertical="center"/>
      <protection locked="0"/>
    </xf>
    <xf numFmtId="3" fontId="0" fillId="39" borderId="13" xfId="0" applyNumberFormat="1" applyFont="1" applyFill="1" applyBorder="1" applyAlignment="1" applyProtection="1">
      <alignment horizontal="center" vertical="center"/>
      <protection locked="0"/>
    </xf>
    <xf numFmtId="3" fontId="0" fillId="39" borderId="14" xfId="0" applyNumberFormat="1" applyFont="1" applyFill="1" applyBorder="1" applyAlignment="1" applyProtection="1">
      <alignment horizontal="center" vertical="center"/>
      <protection locked="0"/>
    </xf>
    <xf numFmtId="0" fontId="10" fillId="35" borderId="83" xfId="0" applyFont="1" applyFill="1" applyBorder="1" applyAlignment="1" applyProtection="1">
      <alignment horizontal="right" vertical="center"/>
      <protection/>
    </xf>
    <xf numFmtId="0" fontId="0" fillId="0" borderId="83" xfId="0" applyFont="1" applyBorder="1" applyAlignment="1">
      <alignment vertical="center"/>
    </xf>
    <xf numFmtId="0" fontId="1" fillId="35" borderId="0" xfId="48" applyFont="1" applyFill="1" applyBorder="1" applyAlignment="1" applyProtection="1">
      <alignment vertical="center"/>
      <protection/>
    </xf>
    <xf numFmtId="0" fontId="0" fillId="35" borderId="84" xfId="0" applyFont="1" applyFill="1" applyBorder="1" applyAlignment="1" applyProtection="1">
      <alignment vertical="center" wrapText="1"/>
      <protection/>
    </xf>
    <xf numFmtId="0" fontId="0" fillId="0" borderId="83" xfId="0" applyFont="1" applyBorder="1" applyAlignment="1">
      <alignment vertical="center" wrapText="1"/>
    </xf>
    <xf numFmtId="0" fontId="0" fillId="37" borderId="38" xfId="0" applyFont="1" applyFill="1" applyBorder="1" applyAlignment="1" applyProtection="1">
      <alignment vertical="center"/>
      <protection locked="0"/>
    </xf>
    <xf numFmtId="0" fontId="0" fillId="37" borderId="39" xfId="0" applyFont="1" applyFill="1" applyBorder="1" applyAlignment="1" applyProtection="1">
      <alignment vertical="center"/>
      <protection locked="0"/>
    </xf>
    <xf numFmtId="0" fontId="0" fillId="34" borderId="39" xfId="0" applyFont="1" applyFill="1" applyBorder="1" applyAlignment="1" applyProtection="1">
      <alignment vertical="center" wrapText="1"/>
      <protection/>
    </xf>
    <xf numFmtId="0" fontId="12" fillId="34" borderId="64" xfId="0" applyFont="1" applyFill="1" applyBorder="1" applyAlignment="1" applyProtection="1">
      <alignment horizontal="center" vertical="top"/>
      <protection/>
    </xf>
    <xf numFmtId="0" fontId="12" fillId="34" borderId="16" xfId="0" applyFont="1" applyFill="1" applyBorder="1" applyAlignment="1" applyProtection="1">
      <alignment horizontal="center" vertical="top"/>
      <protection/>
    </xf>
    <xf numFmtId="0" fontId="12" fillId="34" borderId="65" xfId="0" applyFont="1" applyFill="1" applyBorder="1" applyAlignment="1" applyProtection="1">
      <alignment horizontal="center" vertical="top"/>
      <protection/>
    </xf>
    <xf numFmtId="0" fontId="0" fillId="34" borderId="37" xfId="0" applyFont="1" applyFill="1" applyBorder="1" applyAlignment="1" applyProtection="1">
      <alignment horizontal="left" vertical="center"/>
      <protection/>
    </xf>
    <xf numFmtId="0" fontId="0" fillId="34" borderId="38" xfId="0" applyFont="1" applyFill="1" applyBorder="1" applyAlignment="1" applyProtection="1">
      <alignment horizontal="left" vertical="center"/>
      <protection/>
    </xf>
    <xf numFmtId="0" fontId="0" fillId="34" borderId="39" xfId="0" applyFont="1" applyFill="1" applyBorder="1" applyAlignment="1" applyProtection="1">
      <alignment horizontal="left" vertical="center"/>
      <protection/>
    </xf>
    <xf numFmtId="0" fontId="14" fillId="0" borderId="64" xfId="0" applyFont="1" applyFill="1" applyBorder="1" applyAlignment="1" applyProtection="1">
      <alignment vertical="center" wrapText="1"/>
      <protection/>
    </xf>
    <xf numFmtId="0" fontId="14" fillId="0" borderId="16" xfId="0" applyFont="1" applyFill="1" applyBorder="1" applyAlignment="1" applyProtection="1">
      <alignment vertical="center" wrapText="1"/>
      <protection/>
    </xf>
    <xf numFmtId="0" fontId="14" fillId="0" borderId="65" xfId="0" applyFont="1" applyFill="1" applyBorder="1" applyAlignment="1" applyProtection="1">
      <alignment vertical="center" wrapText="1"/>
      <protection/>
    </xf>
    <xf numFmtId="0" fontId="14" fillId="0" borderId="66" xfId="0" applyFont="1" applyFill="1" applyBorder="1" applyAlignment="1" applyProtection="1">
      <alignment vertical="center" wrapText="1"/>
      <protection/>
    </xf>
    <xf numFmtId="0" fontId="14" fillId="0" borderId="67" xfId="0" applyFont="1" applyFill="1" applyBorder="1" applyAlignment="1" applyProtection="1">
      <alignment vertical="center" wrapText="1"/>
      <protection/>
    </xf>
    <xf numFmtId="0" fontId="14" fillId="0" borderId="68" xfId="0" applyFont="1" applyFill="1" applyBorder="1" applyAlignment="1" applyProtection="1">
      <alignment vertical="center" wrapText="1"/>
      <protection/>
    </xf>
    <xf numFmtId="188" fontId="0" fillId="34" borderId="40" xfId="0" applyNumberFormat="1" applyFont="1" applyFill="1" applyBorder="1" applyAlignment="1" applyProtection="1">
      <alignment vertical="center"/>
      <protection/>
    </xf>
    <xf numFmtId="0" fontId="12" fillId="34" borderId="78" xfId="0" applyFont="1" applyFill="1" applyBorder="1" applyAlignment="1" applyProtection="1">
      <alignment vertical="center"/>
      <protection/>
    </xf>
    <xf numFmtId="0" fontId="0" fillId="0" borderId="78" xfId="0" applyFont="1" applyBorder="1" applyAlignment="1">
      <alignment vertical="center"/>
    </xf>
    <xf numFmtId="0" fontId="0" fillId="34" borderId="80" xfId="0" applyFont="1" applyFill="1" applyBorder="1" applyAlignment="1" applyProtection="1">
      <alignment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18" fillId="34" borderId="63" xfId="0" applyFont="1" applyFill="1" applyBorder="1" applyAlignment="1" applyProtection="1">
      <alignment vertical="center" wrapText="1"/>
      <protection/>
    </xf>
    <xf numFmtId="0" fontId="18" fillId="34" borderId="73" xfId="0" applyFont="1" applyFill="1" applyBorder="1" applyAlignment="1" applyProtection="1">
      <alignment vertical="center" wrapText="1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12" fillId="45" borderId="85" xfId="0" applyFont="1" applyFill="1" applyBorder="1" applyAlignment="1" applyProtection="1">
      <alignment horizontal="center" vertical="center"/>
      <protection/>
    </xf>
    <xf numFmtId="0" fontId="0" fillId="0" borderId="85" xfId="0" applyFont="1" applyBorder="1" applyAlignment="1">
      <alignment horizontal="center" vertical="center"/>
    </xf>
    <xf numFmtId="1" fontId="19" fillId="34" borderId="86" xfId="0" applyNumberFormat="1" applyFont="1" applyFill="1" applyBorder="1" applyAlignment="1" applyProtection="1">
      <alignment horizontal="center" vertical="center"/>
      <protection/>
    </xf>
    <xf numFmtId="0" fontId="18" fillId="34" borderId="86" xfId="0" applyFont="1" applyFill="1" applyBorder="1" applyAlignment="1">
      <alignment horizontal="center" vertical="center"/>
    </xf>
    <xf numFmtId="0" fontId="0" fillId="37" borderId="12" xfId="0" applyFont="1" applyFill="1" applyBorder="1" applyAlignment="1" applyProtection="1">
      <alignment vertical="center"/>
      <protection locked="0"/>
    </xf>
    <xf numFmtId="0" fontId="0" fillId="37" borderId="13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0" fillId="35" borderId="87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62" xfId="0" applyNumberFormat="1" applyFont="1" applyFill="1" applyBorder="1" applyAlignment="1" applyProtection="1">
      <alignment horizontal="center" vertical="center"/>
      <protection/>
    </xf>
    <xf numFmtId="0" fontId="14" fillId="34" borderId="13" xfId="0" applyFont="1" applyFill="1" applyBorder="1" applyAlignment="1" applyProtection="1">
      <alignment vertical="center" wrapText="1"/>
      <protection/>
    </xf>
    <xf numFmtId="0" fontId="14" fillId="34" borderId="14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7" borderId="58" xfId="0" applyFont="1" applyFill="1" applyBorder="1" applyAlignment="1" applyProtection="1">
      <alignment horizontal="center" vertical="center"/>
      <protection/>
    </xf>
    <xf numFmtId="0" fontId="12" fillId="37" borderId="5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1" fontId="21" fillId="45" borderId="17" xfId="0" applyNumberFormat="1" applyFont="1" applyFill="1" applyBorder="1" applyAlignment="1" applyProtection="1">
      <alignment horizontal="center" vertical="center"/>
      <protection/>
    </xf>
    <xf numFmtId="1" fontId="22" fillId="0" borderId="18" xfId="0" applyNumberFormat="1" applyFont="1" applyBorder="1" applyAlignment="1" applyProtection="1">
      <alignment vertical="center"/>
      <protection/>
    </xf>
    <xf numFmtId="1" fontId="22" fillId="0" borderId="19" xfId="0" applyNumberFormat="1" applyFont="1" applyBorder="1" applyAlignment="1" applyProtection="1">
      <alignment vertical="center"/>
      <protection/>
    </xf>
    <xf numFmtId="1" fontId="22" fillId="0" borderId="20" xfId="0" applyNumberFormat="1" applyFont="1" applyBorder="1" applyAlignment="1" applyProtection="1">
      <alignment vertical="center"/>
      <protection/>
    </xf>
    <xf numFmtId="1" fontId="22" fillId="0" borderId="0" xfId="0" applyNumberFormat="1" applyFont="1" applyBorder="1" applyAlignment="1" applyProtection="1">
      <alignment vertical="center"/>
      <protection/>
    </xf>
    <xf numFmtId="1" fontId="22" fillId="0" borderId="21" xfId="0" applyNumberFormat="1" applyFont="1" applyBorder="1" applyAlignment="1" applyProtection="1">
      <alignment vertical="center"/>
      <protection/>
    </xf>
    <xf numFmtId="1" fontId="22" fillId="0" borderId="22" xfId="0" applyNumberFormat="1" applyFont="1" applyBorder="1" applyAlignment="1" applyProtection="1">
      <alignment vertical="center"/>
      <protection/>
    </xf>
    <xf numFmtId="1" fontId="22" fillId="0" borderId="23" xfId="0" applyNumberFormat="1" applyFont="1" applyBorder="1" applyAlignment="1" applyProtection="1">
      <alignment vertical="center"/>
      <protection/>
    </xf>
    <xf numFmtId="1" fontId="22" fillId="0" borderId="24" xfId="0" applyNumberFormat="1" applyFont="1" applyBorder="1" applyAlignment="1" applyProtection="1">
      <alignment vertical="center"/>
      <protection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2"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 patternType="solid">
          <fgColor indexed="10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 patternType="solid">
          <fgColor indexed="10"/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gis.admin.ch/mapengine.mps?MapSize=940%2C844&amp;PNG=TRUE&amp;ViewRegion=&amp;lang=de&amp;MAPSCALE=1531910&amp;KEYMAPXSIZE=150&amp;KEYMAPYSIZE=99&amp;menustyle=thematic&amp;ch=Y&amp;bioreg=Y&amp;ch=Y&amp;pk25reli=Y&amp;pk50reli=Y&amp;pk100reli=Y&amp;pk200reli=Y&amp;pk500reli=Y&amp;pk1000reli=Y&amp;mask_fade_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2"/>
  <sheetViews>
    <sheetView tabSelected="1" zoomScale="150" zoomScaleNormal="150" zoomScaleSheetLayoutView="150" zoomScalePageLayoutView="0" workbookViewId="0" topLeftCell="A1">
      <selection activeCell="F6" sqref="F6"/>
    </sheetView>
  </sheetViews>
  <sheetFormatPr defaultColWidth="0" defaultRowHeight="12.75" zeroHeight="1"/>
  <cols>
    <col min="1" max="27" width="5.7109375" style="35" customWidth="1"/>
    <col min="28" max="28" width="5.7109375" style="18" customWidth="1"/>
    <col min="29" max="16384" width="5.7109375" style="35" hidden="1" customWidth="1"/>
  </cols>
  <sheetData>
    <row r="1" spans="1:28" s="34" customFormat="1" ht="24.75" customHeight="1">
      <c r="A1" s="30" t="s">
        <v>1130</v>
      </c>
      <c r="B1" s="31"/>
      <c r="C1" s="32"/>
      <c r="D1" s="31"/>
      <c r="E1" s="32"/>
      <c r="F1" s="31"/>
      <c r="G1" s="32"/>
      <c r="H1" s="31"/>
      <c r="I1" s="32"/>
      <c r="J1" s="31"/>
      <c r="K1" s="32"/>
      <c r="L1" s="31"/>
      <c r="M1" s="33"/>
      <c r="N1" s="31"/>
      <c r="O1" s="32"/>
      <c r="P1" s="31"/>
      <c r="Q1" s="32"/>
      <c r="R1" s="31"/>
      <c r="S1" s="32"/>
      <c r="T1" s="31"/>
      <c r="U1" s="32"/>
      <c r="V1" s="31"/>
      <c r="W1" s="32"/>
      <c r="X1" s="31"/>
      <c r="Y1" s="32"/>
      <c r="Z1" s="31"/>
      <c r="AA1" s="32"/>
      <c r="AB1" s="18"/>
    </row>
    <row r="2" spans="1:27" ht="12.75">
      <c r="A2" s="25"/>
      <c r="S2" s="36">
        <v>1</v>
      </c>
      <c r="T2" s="36"/>
      <c r="U2" s="36"/>
      <c r="V2" s="36"/>
      <c r="X2" s="36">
        <v>2</v>
      </c>
      <c r="Y2" s="36"/>
      <c r="Z2" s="36"/>
      <c r="AA2" s="36"/>
    </row>
    <row r="3" spans="1:27" ht="12.75">
      <c r="A3" s="25" t="s">
        <v>906</v>
      </c>
      <c r="F3" s="482"/>
      <c r="G3" s="483"/>
      <c r="H3" s="483"/>
      <c r="I3" s="483"/>
      <c r="J3" s="484"/>
      <c r="P3" s="25" t="s">
        <v>905</v>
      </c>
      <c r="S3" s="574"/>
      <c r="T3" s="575"/>
      <c r="U3" s="575"/>
      <c r="V3" s="576"/>
      <c r="X3" s="574"/>
      <c r="Y3" s="575"/>
      <c r="Z3" s="575"/>
      <c r="AA3" s="576"/>
    </row>
    <row r="4" spans="23:25" ht="12.75">
      <c r="W4" s="37"/>
      <c r="X4" s="37"/>
      <c r="Y4" s="37"/>
    </row>
    <row r="5" spans="1:25" ht="12.75">
      <c r="A5" s="542" t="s">
        <v>907</v>
      </c>
      <c r="B5" s="542"/>
      <c r="C5" s="542"/>
      <c r="D5" s="542"/>
      <c r="F5" s="38"/>
      <c r="G5" s="39" t="s">
        <v>789</v>
      </c>
      <c r="X5" s="37"/>
      <c r="Y5" s="37"/>
    </row>
    <row r="6" spans="6:11" ht="12.75">
      <c r="F6" s="37"/>
      <c r="K6" s="37"/>
    </row>
    <row r="7" spans="1:12" ht="12.75">
      <c r="A7" s="25" t="s">
        <v>935</v>
      </c>
      <c r="F7" s="485"/>
      <c r="G7" s="486"/>
      <c r="H7" s="486"/>
      <c r="I7" s="486"/>
      <c r="J7" s="487"/>
      <c r="L7" s="37"/>
    </row>
    <row r="8" spans="1:12" ht="12.75">
      <c r="A8" s="25" t="s">
        <v>1986</v>
      </c>
      <c r="F8" s="488"/>
      <c r="G8" s="489"/>
      <c r="H8" s="489"/>
      <c r="I8" s="489"/>
      <c r="J8" s="490"/>
      <c r="K8" s="37"/>
      <c r="L8" s="37"/>
    </row>
    <row r="9" spans="1:12" ht="14.25">
      <c r="A9" s="25" t="s">
        <v>2097</v>
      </c>
      <c r="F9" s="537"/>
      <c r="G9" s="538"/>
      <c r="H9" s="538"/>
      <c r="I9" s="538"/>
      <c r="J9" s="539"/>
      <c r="K9" s="37" t="s">
        <v>790</v>
      </c>
      <c r="L9" s="37"/>
    </row>
    <row r="10" spans="1:25" ht="12.75">
      <c r="A10" s="25" t="s">
        <v>2098</v>
      </c>
      <c r="F10" s="537"/>
      <c r="G10" s="538"/>
      <c r="H10" s="538"/>
      <c r="I10" s="538"/>
      <c r="J10" s="539"/>
      <c r="K10" s="37" t="s">
        <v>1466</v>
      </c>
      <c r="L10" s="37"/>
      <c r="M10" s="37"/>
      <c r="N10" s="37"/>
      <c r="O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2.75">
      <c r="A11" s="25" t="s">
        <v>2099</v>
      </c>
      <c r="F11" s="38"/>
      <c r="G11" s="40" t="s">
        <v>791</v>
      </c>
      <c r="H11" s="40"/>
      <c r="I11" s="41"/>
      <c r="J11" s="41"/>
      <c r="L11" s="37"/>
      <c r="M11" s="37"/>
      <c r="N11" s="37"/>
      <c r="O11" s="37"/>
      <c r="P11" s="37"/>
      <c r="Q11" s="37"/>
      <c r="R11" s="42"/>
      <c r="S11" s="42"/>
      <c r="T11" s="42"/>
      <c r="U11" s="42"/>
      <c r="V11" s="37"/>
      <c r="W11" s="37"/>
      <c r="X11" s="37"/>
      <c r="Y11" s="37"/>
    </row>
    <row r="12" ht="12.75"/>
    <row r="13" ht="12.75">
      <c r="A13" s="43" t="s">
        <v>966</v>
      </c>
    </row>
    <row r="14" ht="11.25" customHeight="1">
      <c r="A14" s="37"/>
    </row>
    <row r="15" ht="11.25" customHeight="1">
      <c r="A15" s="37"/>
    </row>
    <row r="16" ht="11.25" customHeight="1">
      <c r="A16" s="37"/>
    </row>
    <row r="17" ht="11.25" customHeight="1">
      <c r="A17" s="37"/>
    </row>
    <row r="18" ht="11.25" customHeight="1">
      <c r="A18" s="37"/>
    </row>
    <row r="19" ht="11.25" customHeight="1">
      <c r="A19" s="37"/>
    </row>
    <row r="20" ht="11.25" customHeight="1">
      <c r="A20" s="37"/>
    </row>
    <row r="21" ht="11.25" customHeight="1">
      <c r="A21" s="37"/>
    </row>
    <row r="22" ht="11.25" customHeight="1">
      <c r="A22" s="37"/>
    </row>
    <row r="23" ht="11.25" customHeight="1">
      <c r="A23" s="37"/>
    </row>
    <row r="24" ht="11.25" customHeight="1">
      <c r="A24" s="37"/>
    </row>
    <row r="25" ht="11.25" customHeight="1">
      <c r="A25" s="37"/>
    </row>
    <row r="26" ht="11.25" customHeight="1">
      <c r="A26" s="37"/>
    </row>
    <row r="27" ht="11.25" customHeight="1">
      <c r="A27" s="37"/>
    </row>
    <row r="28" ht="11.25" customHeight="1">
      <c r="A28" s="37"/>
    </row>
    <row r="29" ht="11.25" customHeight="1">
      <c r="A29" s="37"/>
    </row>
    <row r="30" ht="11.25" customHeight="1">
      <c r="A30" s="37"/>
    </row>
    <row r="31" ht="11.25" customHeight="1">
      <c r="A31" s="37"/>
    </row>
    <row r="32" ht="11.25" customHeight="1">
      <c r="A32" s="37"/>
    </row>
    <row r="33" ht="11.25" customHeight="1">
      <c r="A33" s="37"/>
    </row>
    <row r="34" ht="11.25" customHeight="1">
      <c r="A34" s="37"/>
    </row>
    <row r="35" ht="11.25" customHeight="1">
      <c r="A35" s="37"/>
    </row>
    <row r="36" ht="11.25" customHeight="1">
      <c r="A36" s="37"/>
    </row>
    <row r="37" ht="11.25" customHeight="1">
      <c r="A37" s="37"/>
    </row>
    <row r="38" ht="11.25" customHeight="1">
      <c r="A38" s="37"/>
    </row>
    <row r="39" ht="11.25" customHeight="1">
      <c r="A39" s="37"/>
    </row>
    <row r="40" ht="11.25" customHeight="1">
      <c r="A40" s="37"/>
    </row>
    <row r="41" s="19" customFormat="1" ht="11.25" customHeight="1">
      <c r="AB41" s="20"/>
    </row>
    <row r="42" spans="1:28" s="19" customFormat="1" ht="11.25">
      <c r="A42" s="21"/>
      <c r="AB42" s="20"/>
    </row>
    <row r="43" spans="1:28" s="19" customFormat="1" ht="11.25">
      <c r="A43" s="21" t="s">
        <v>802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s">
        <v>803</v>
      </c>
      <c r="W43" s="21"/>
      <c r="X43" s="21"/>
      <c r="Y43" s="21"/>
      <c r="Z43" s="21"/>
      <c r="AA43" s="21"/>
      <c r="AB43" s="20"/>
    </row>
    <row r="44" spans="1:28" s="19" customFormat="1" ht="11.25">
      <c r="A44" s="21" t="s">
        <v>804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94" t="s">
        <v>2624</v>
      </c>
      <c r="N44" s="594"/>
      <c r="O44" s="594"/>
      <c r="P44" s="21"/>
      <c r="Q44" s="21"/>
      <c r="R44" s="21"/>
      <c r="S44" s="21"/>
      <c r="T44" s="21"/>
      <c r="U44" s="21"/>
      <c r="V44" s="21" t="s">
        <v>805</v>
      </c>
      <c r="W44" s="21"/>
      <c r="X44" s="21"/>
      <c r="Y44" s="21"/>
      <c r="Z44" s="21"/>
      <c r="AA44" s="21"/>
      <c r="AB44" s="20"/>
    </row>
    <row r="45" spans="1:28" s="19" customFormat="1" ht="12" thickBot="1">
      <c r="A45" s="21"/>
      <c r="AB45" s="20"/>
    </row>
    <row r="46" spans="1:27" ht="12" customHeight="1" thickTop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/>
    </row>
    <row r="47" spans="1:27" ht="12" customHeight="1">
      <c r="A47" s="47" t="s">
        <v>1194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9"/>
    </row>
    <row r="48" spans="1:27" ht="12" customHeight="1" thickBot="1">
      <c r="A48" s="50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9"/>
    </row>
    <row r="49" spans="1:28" s="25" customFormat="1" ht="28.5" customHeight="1" thickBot="1">
      <c r="A49" s="543" t="str">
        <f>A84</f>
        <v>1. PAYSAGE D'ENSEMBLE, PERCEPTION GENERALE</v>
      </c>
      <c r="B49" s="544"/>
      <c r="C49" s="544"/>
      <c r="D49" s="544"/>
      <c r="E49" s="544"/>
      <c r="F49" s="544"/>
      <c r="G49" s="544"/>
      <c r="H49" s="544"/>
      <c r="I49" s="544"/>
      <c r="J49" s="544"/>
      <c r="K49" s="540" t="s">
        <v>1197</v>
      </c>
      <c r="L49" s="541"/>
      <c r="M49" s="22">
        <f>SUM(Q101,Q122,Q137)</f>
        <v>0</v>
      </c>
      <c r="N49" s="48"/>
      <c r="O49" s="577" t="str">
        <f>A440</f>
        <v>5. QUALITE DU BÂTI</v>
      </c>
      <c r="P49" s="544"/>
      <c r="Q49" s="544"/>
      <c r="R49" s="544"/>
      <c r="S49" s="544"/>
      <c r="T49" s="544"/>
      <c r="U49" s="544"/>
      <c r="V49" s="544"/>
      <c r="W49" s="544"/>
      <c r="X49" s="544"/>
      <c r="Y49" s="540" t="s">
        <v>1198</v>
      </c>
      <c r="Z49" s="541"/>
      <c r="AA49" s="23">
        <f>SUM(Q463,Q486,Q515)</f>
        <v>0</v>
      </c>
      <c r="AB49" s="24"/>
    </row>
    <row r="50" spans="1:28" s="25" customFormat="1" ht="12" customHeight="1" thickBot="1">
      <c r="A50" s="50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9"/>
      <c r="AB50" s="24"/>
    </row>
    <row r="51" spans="1:28" s="25" customFormat="1" ht="28.5" customHeight="1" thickBot="1">
      <c r="A51" s="543" t="str">
        <f>A144</f>
        <v>2. GEOMORPHOLOGIE, GEOLOGIE</v>
      </c>
      <c r="B51" s="544"/>
      <c r="C51" s="544"/>
      <c r="D51" s="544"/>
      <c r="E51" s="544"/>
      <c r="F51" s="544"/>
      <c r="G51" s="544"/>
      <c r="H51" s="544"/>
      <c r="I51" s="544"/>
      <c r="J51" s="544"/>
      <c r="K51" s="540" t="s">
        <v>1196</v>
      </c>
      <c r="L51" s="541"/>
      <c r="M51" s="22">
        <f>O196</f>
        <v>0</v>
      </c>
      <c r="N51" s="48"/>
      <c r="O51" s="577" t="str">
        <f>A526</f>
        <v>6. ATTEINTES MAJEURES</v>
      </c>
      <c r="P51" s="544"/>
      <c r="Q51" s="544"/>
      <c r="R51" s="544"/>
      <c r="S51" s="544"/>
      <c r="T51" s="544"/>
      <c r="U51" s="544"/>
      <c r="V51" s="544"/>
      <c r="W51" s="544"/>
      <c r="X51" s="544"/>
      <c r="Y51" s="540" t="s">
        <v>1199</v>
      </c>
      <c r="Z51" s="541"/>
      <c r="AA51" s="206">
        <f>O659</f>
        <v>0</v>
      </c>
      <c r="AB51" s="24"/>
    </row>
    <row r="52" spans="1:28" s="25" customFormat="1" ht="12" customHeight="1" thickBot="1">
      <c r="A52" s="50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24"/>
    </row>
    <row r="53" spans="1:28" s="25" customFormat="1" ht="28.5" customHeight="1" thickBot="1">
      <c r="A53" s="543" t="str">
        <f>A225</f>
        <v>3. BIOTOPES, BIODIVERSITE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0" t="s">
        <v>1195</v>
      </c>
      <c r="L53" s="541"/>
      <c r="M53" s="22">
        <f>SUM(O273,O310,Q328)</f>
        <v>0</v>
      </c>
      <c r="N53" s="48"/>
      <c r="O53" s="577" t="str">
        <f>A662</f>
        <v>7. AUTRES ATTEINTES</v>
      </c>
      <c r="P53" s="544"/>
      <c r="Q53" s="544"/>
      <c r="R53" s="544"/>
      <c r="S53" s="544"/>
      <c r="T53" s="544"/>
      <c r="U53" s="544"/>
      <c r="V53" s="544"/>
      <c r="W53" s="544"/>
      <c r="X53" s="544"/>
      <c r="Y53" s="540" t="s">
        <v>1200</v>
      </c>
      <c r="Z53" s="541"/>
      <c r="AA53" s="206">
        <f>SUM(Q679,N793)</f>
        <v>0</v>
      </c>
      <c r="AB53" s="24"/>
    </row>
    <row r="54" spans="1:28" s="25" customFormat="1" ht="12" customHeight="1" thickBot="1">
      <c r="A54" s="50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24"/>
    </row>
    <row r="55" spans="1:28" s="25" customFormat="1" ht="28.5" customHeight="1" thickBot="1">
      <c r="A55" s="543" t="str">
        <f>A353</f>
        <v>4. ELEMENTS HISTORICO-CULTURELS 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0" t="s">
        <v>1196</v>
      </c>
      <c r="L55" s="541"/>
      <c r="M55" s="22">
        <f>SUM(O405,Q424)</f>
        <v>0</v>
      </c>
      <c r="N55" s="48"/>
      <c r="O55" s="577" t="str">
        <f>A798</f>
        <v>8. MORCELLEMENT DU PAYSAGE PAR LES DESSERTES (routes et chemins de fer)</v>
      </c>
      <c r="P55" s="544"/>
      <c r="Q55" s="544"/>
      <c r="R55" s="544"/>
      <c r="S55" s="544"/>
      <c r="T55" s="544"/>
      <c r="U55" s="544"/>
      <c r="V55" s="544"/>
      <c r="W55" s="544"/>
      <c r="X55" s="544"/>
      <c r="Y55" s="540" t="s">
        <v>2647</v>
      </c>
      <c r="Z55" s="541"/>
      <c r="AA55" s="206">
        <f>Q805</f>
        <v>0</v>
      </c>
      <c r="AB55" s="24"/>
    </row>
    <row r="56" spans="1:27" ht="12" customHeight="1" thickBo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</row>
    <row r="57" spans="1:27" ht="18" customHeight="1" thickBot="1" thickTop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2" customHeight="1" thickBot="1" thickTop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</row>
    <row r="59" spans="1:27" ht="12" customHeight="1" thickTop="1">
      <c r="A59" s="50" t="s">
        <v>1992</v>
      </c>
      <c r="B59" s="48"/>
      <c r="C59" s="48"/>
      <c r="D59" s="48"/>
      <c r="E59" s="48"/>
      <c r="F59" s="595">
        <f>SUM(M49,M51,M53,M55,AA49)</f>
        <v>0</v>
      </c>
      <c r="G59" s="596"/>
      <c r="H59" s="596"/>
      <c r="I59" s="596"/>
      <c r="J59" s="597"/>
      <c r="K59" s="55"/>
      <c r="L59" s="48"/>
      <c r="M59" s="202">
        <v>0</v>
      </c>
      <c r="N59" s="59"/>
      <c r="O59" s="68"/>
      <c r="P59" s="68"/>
      <c r="Q59" s="68"/>
      <c r="R59" s="203">
        <v>0.4</v>
      </c>
      <c r="S59" s="203"/>
      <c r="T59" s="204">
        <v>0.5</v>
      </c>
      <c r="U59" s="203"/>
      <c r="V59" s="68"/>
      <c r="W59" s="68"/>
      <c r="X59" s="68"/>
      <c r="Y59" s="202">
        <v>1</v>
      </c>
      <c r="Z59" s="59"/>
      <c r="AA59" s="49"/>
    </row>
    <row r="60" spans="1:27" ht="12" customHeight="1">
      <c r="A60" s="60" t="s">
        <v>2625</v>
      </c>
      <c r="B60" s="48"/>
      <c r="C60" s="48"/>
      <c r="D60" s="48"/>
      <c r="E60" s="48"/>
      <c r="F60" s="598"/>
      <c r="G60" s="599"/>
      <c r="H60" s="599"/>
      <c r="I60" s="599"/>
      <c r="J60" s="600"/>
      <c r="K60" s="55"/>
      <c r="L60" s="48"/>
      <c r="M60" s="61"/>
      <c r="N60" s="62"/>
      <c r="O60" s="63"/>
      <c r="P60" s="63"/>
      <c r="Q60" s="63"/>
      <c r="R60" s="64"/>
      <c r="S60" s="198"/>
      <c r="T60" s="65"/>
      <c r="U60" s="66"/>
      <c r="V60" s="66"/>
      <c r="W60" s="66"/>
      <c r="X60" s="66"/>
      <c r="Y60" s="67"/>
      <c r="Z60" s="68"/>
      <c r="AA60" s="49"/>
    </row>
    <row r="61" spans="1:27" ht="12" customHeight="1">
      <c r="A61" s="50"/>
      <c r="B61" s="48"/>
      <c r="C61" s="48"/>
      <c r="D61" s="48"/>
      <c r="E61" s="48"/>
      <c r="F61" s="598"/>
      <c r="G61" s="599"/>
      <c r="H61" s="599"/>
      <c r="I61" s="599"/>
      <c r="J61" s="600"/>
      <c r="K61" s="55"/>
      <c r="L61" s="48"/>
      <c r="M61" s="68"/>
      <c r="N61" s="197" t="s">
        <v>754</v>
      </c>
      <c r="O61" s="68"/>
      <c r="P61" s="68"/>
      <c r="Q61" s="68"/>
      <c r="R61" s="196"/>
      <c r="S61" s="200" t="s">
        <v>2644</v>
      </c>
      <c r="T61" s="72"/>
      <c r="U61" s="68" t="s">
        <v>2645</v>
      </c>
      <c r="V61" s="37"/>
      <c r="W61" s="68"/>
      <c r="X61" s="68"/>
      <c r="Y61" s="196"/>
      <c r="Z61" s="68"/>
      <c r="AA61" s="49"/>
    </row>
    <row r="62" spans="1:27" ht="12" customHeight="1" thickBot="1">
      <c r="A62" s="50"/>
      <c r="B62" s="48"/>
      <c r="C62" s="48"/>
      <c r="D62" s="48"/>
      <c r="E62" s="48"/>
      <c r="F62" s="601"/>
      <c r="G62" s="602"/>
      <c r="H62" s="602"/>
      <c r="I62" s="602"/>
      <c r="J62" s="603"/>
      <c r="K62" s="48"/>
      <c r="L62" s="48"/>
      <c r="M62" s="68"/>
      <c r="N62" s="72" t="s">
        <v>811</v>
      </c>
      <c r="O62" s="68"/>
      <c r="P62" s="68"/>
      <c r="Q62" s="68"/>
      <c r="R62" s="196"/>
      <c r="S62" s="199"/>
      <c r="T62" s="72"/>
      <c r="U62" s="91" t="s">
        <v>740</v>
      </c>
      <c r="V62" s="37"/>
      <c r="W62" s="68"/>
      <c r="X62" s="68"/>
      <c r="Y62" s="196"/>
      <c r="Z62" s="68"/>
      <c r="AA62" s="49"/>
    </row>
    <row r="63" spans="1:27" ht="12" customHeight="1" thickBot="1" thickTop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</row>
    <row r="64" ht="12.75" customHeight="1" thickBot="1" thickTop="1"/>
    <row r="65" spans="1:27" ht="12" customHeight="1" thickBot="1" thickTop="1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6"/>
    </row>
    <row r="66" spans="1:27" ht="12" customHeight="1" thickTop="1">
      <c r="A66" s="50" t="s">
        <v>741</v>
      </c>
      <c r="B66" s="48"/>
      <c r="C66" s="48"/>
      <c r="D66" s="48"/>
      <c r="E66" s="48"/>
      <c r="F66" s="595">
        <f>SUM(AA51,AA53,AA55)</f>
        <v>0</v>
      </c>
      <c r="G66" s="596"/>
      <c r="H66" s="596"/>
      <c r="I66" s="596"/>
      <c r="J66" s="597"/>
      <c r="K66" s="55"/>
      <c r="L66" s="48"/>
      <c r="M66" s="202">
        <v>0</v>
      </c>
      <c r="N66" s="59"/>
      <c r="O66" s="203">
        <v>0.2</v>
      </c>
      <c r="P66" s="203"/>
      <c r="Q66" s="204">
        <v>0.3</v>
      </c>
      <c r="R66" s="203"/>
      <c r="S66" s="203"/>
      <c r="T66" s="203"/>
      <c r="U66" s="203"/>
      <c r="V66" s="68"/>
      <c r="W66" s="68"/>
      <c r="X66" s="68"/>
      <c r="Y66" s="202">
        <v>1</v>
      </c>
      <c r="Z66" s="59"/>
      <c r="AA66" s="49"/>
    </row>
    <row r="67" spans="1:27" ht="12" customHeight="1">
      <c r="A67" s="60" t="s">
        <v>2626</v>
      </c>
      <c r="B67" s="48"/>
      <c r="C67" s="48"/>
      <c r="D67" s="48"/>
      <c r="E67" s="48"/>
      <c r="F67" s="598"/>
      <c r="G67" s="599"/>
      <c r="H67" s="599"/>
      <c r="I67" s="599"/>
      <c r="J67" s="600"/>
      <c r="K67" s="55"/>
      <c r="L67" s="48"/>
      <c r="M67" s="61"/>
      <c r="N67" s="65"/>
      <c r="O67" s="67"/>
      <c r="P67" s="198"/>
      <c r="Q67" s="62"/>
      <c r="R67" s="63"/>
      <c r="S67" s="63"/>
      <c r="T67" s="63"/>
      <c r="U67" s="63"/>
      <c r="V67" s="63"/>
      <c r="W67" s="63"/>
      <c r="X67" s="63"/>
      <c r="Y67" s="64"/>
      <c r="Z67" s="68"/>
      <c r="AA67" s="49"/>
    </row>
    <row r="68" spans="1:27" ht="12" customHeight="1">
      <c r="A68" s="50"/>
      <c r="B68" s="48"/>
      <c r="C68" s="48"/>
      <c r="D68" s="48"/>
      <c r="E68" s="48"/>
      <c r="F68" s="598"/>
      <c r="G68" s="599"/>
      <c r="H68" s="599"/>
      <c r="I68" s="599"/>
      <c r="J68" s="600"/>
      <c r="K68" s="55"/>
      <c r="L68" s="48"/>
      <c r="M68" s="68"/>
      <c r="N68" s="197" t="s">
        <v>2753</v>
      </c>
      <c r="O68" s="196"/>
      <c r="P68" s="200" t="s">
        <v>821</v>
      </c>
      <c r="Q68" s="197"/>
      <c r="R68" s="91" t="s">
        <v>2646</v>
      </c>
      <c r="S68" s="91"/>
      <c r="T68" s="68"/>
      <c r="U68" s="91"/>
      <c r="V68" s="68"/>
      <c r="W68" s="68"/>
      <c r="X68" s="68"/>
      <c r="Y68" s="196"/>
      <c r="Z68" s="68"/>
      <c r="AA68" s="49"/>
    </row>
    <row r="69" spans="1:27" ht="12" customHeight="1" thickBot="1">
      <c r="A69" s="50"/>
      <c r="B69" s="48"/>
      <c r="C69" s="48"/>
      <c r="D69" s="48"/>
      <c r="E69" s="48"/>
      <c r="F69" s="601"/>
      <c r="G69" s="602"/>
      <c r="H69" s="602"/>
      <c r="I69" s="602"/>
      <c r="J69" s="603"/>
      <c r="K69" s="48"/>
      <c r="L69" s="48"/>
      <c r="M69" s="68"/>
      <c r="N69" s="72" t="s">
        <v>740</v>
      </c>
      <c r="O69" s="196"/>
      <c r="P69" s="205" t="s">
        <v>822</v>
      </c>
      <c r="Q69" s="197"/>
      <c r="R69" s="91" t="s">
        <v>811</v>
      </c>
      <c r="S69" s="91"/>
      <c r="T69" s="91"/>
      <c r="U69" s="37"/>
      <c r="V69" s="91"/>
      <c r="W69" s="68"/>
      <c r="X69" s="68"/>
      <c r="Y69" s="196"/>
      <c r="Z69" s="68"/>
      <c r="AA69" s="49"/>
    </row>
    <row r="70" spans="1:27" ht="12" customHeight="1" thickBot="1" thickTop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/>
    </row>
    <row r="71" ht="18" customHeight="1" thickBot="1" thickTop="1"/>
    <row r="72" spans="1:28" ht="13.5" thickTop="1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  <c r="AB72" s="37"/>
    </row>
    <row r="73" spans="1:28" ht="13.5" thickBo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80"/>
      <c r="AB73" s="37"/>
    </row>
    <row r="74" spans="1:28" ht="16.5" thickTop="1">
      <c r="A74" s="81" t="s">
        <v>752</v>
      </c>
      <c r="B74" s="79"/>
      <c r="C74" s="79"/>
      <c r="D74" s="79"/>
      <c r="E74" s="79"/>
      <c r="F74" s="595">
        <f>SUM(M49,M51,M53,M55,AA49,AA51,AA53,AA55)</f>
        <v>0</v>
      </c>
      <c r="G74" s="604"/>
      <c r="H74" s="604"/>
      <c r="I74" s="604"/>
      <c r="J74" s="605"/>
      <c r="K74" s="82"/>
      <c r="L74" s="79"/>
      <c r="M74" s="56"/>
      <c r="N74" s="57"/>
      <c r="O74" s="58"/>
      <c r="P74" s="58"/>
      <c r="Q74" s="58"/>
      <c r="R74" s="56"/>
      <c r="S74" s="56"/>
      <c r="T74" s="56"/>
      <c r="U74" s="56"/>
      <c r="V74" s="58"/>
      <c r="W74" s="58"/>
      <c r="X74" s="58"/>
      <c r="Y74" s="56"/>
      <c r="Z74" s="59"/>
      <c r="AA74" s="80"/>
      <c r="AB74" s="37"/>
    </row>
    <row r="75" spans="1:28" ht="15.75">
      <c r="A75" s="81" t="s">
        <v>753</v>
      </c>
      <c r="B75" s="79"/>
      <c r="C75" s="79"/>
      <c r="D75" s="79"/>
      <c r="E75" s="79"/>
      <c r="F75" s="606"/>
      <c r="G75" s="607"/>
      <c r="H75" s="607"/>
      <c r="I75" s="607"/>
      <c r="J75" s="608"/>
      <c r="K75" s="82"/>
      <c r="L75" s="79"/>
      <c r="M75" s="56">
        <v>0</v>
      </c>
      <c r="N75" s="57"/>
      <c r="O75" s="58"/>
      <c r="P75" s="58"/>
      <c r="Q75" s="58"/>
      <c r="R75" s="56">
        <v>0.4</v>
      </c>
      <c r="S75" s="56"/>
      <c r="T75" s="56">
        <v>0.6</v>
      </c>
      <c r="U75" s="56"/>
      <c r="V75" s="58"/>
      <c r="W75" s="58"/>
      <c r="X75" s="58"/>
      <c r="Y75" s="56">
        <v>1</v>
      </c>
      <c r="Z75" s="59"/>
      <c r="AA75" s="80"/>
      <c r="AB75" s="37"/>
    </row>
    <row r="76" spans="1:28" ht="12.75">
      <c r="A76" s="78" t="s">
        <v>742</v>
      </c>
      <c r="B76" s="79"/>
      <c r="C76" s="79"/>
      <c r="D76" s="79"/>
      <c r="E76" s="79"/>
      <c r="F76" s="606"/>
      <c r="G76" s="607"/>
      <c r="H76" s="607"/>
      <c r="I76" s="607"/>
      <c r="J76" s="608"/>
      <c r="K76" s="82"/>
      <c r="L76" s="79"/>
      <c r="M76" s="61"/>
      <c r="N76" s="83"/>
      <c r="O76" s="84"/>
      <c r="P76" s="84"/>
      <c r="Q76" s="84"/>
      <c r="R76" s="85"/>
      <c r="S76" s="86"/>
      <c r="T76" s="87"/>
      <c r="U76" s="88"/>
      <c r="V76" s="89"/>
      <c r="W76" s="89"/>
      <c r="X76" s="89"/>
      <c r="Y76" s="90"/>
      <c r="Z76" s="68"/>
      <c r="AA76" s="80"/>
      <c r="AB76" s="37"/>
    </row>
    <row r="77" spans="1:28" ht="12.75">
      <c r="A77" s="78"/>
      <c r="B77" s="79"/>
      <c r="C77" s="79"/>
      <c r="D77" s="79"/>
      <c r="E77" s="79"/>
      <c r="F77" s="606"/>
      <c r="G77" s="607"/>
      <c r="H77" s="607"/>
      <c r="I77" s="607"/>
      <c r="J77" s="608"/>
      <c r="K77" s="82"/>
      <c r="L77" s="79"/>
      <c r="M77" s="61"/>
      <c r="N77" s="83"/>
      <c r="O77" s="84"/>
      <c r="P77" s="84"/>
      <c r="Q77" s="84"/>
      <c r="R77" s="85"/>
      <c r="S77" s="86"/>
      <c r="T77" s="87"/>
      <c r="U77" s="88"/>
      <c r="V77" s="89"/>
      <c r="W77" s="89"/>
      <c r="X77" s="89"/>
      <c r="Y77" s="90"/>
      <c r="Z77" s="68"/>
      <c r="AA77" s="80"/>
      <c r="AB77" s="37"/>
    </row>
    <row r="78" spans="1:28" ht="12.75">
      <c r="A78" s="78"/>
      <c r="B78" s="79"/>
      <c r="C78" s="79"/>
      <c r="D78" s="79"/>
      <c r="E78" s="79"/>
      <c r="F78" s="606"/>
      <c r="G78" s="607"/>
      <c r="H78" s="607"/>
      <c r="I78" s="607"/>
      <c r="J78" s="608"/>
      <c r="K78" s="82"/>
      <c r="L78" s="79"/>
      <c r="M78" s="58"/>
      <c r="N78" s="69" t="s">
        <v>754</v>
      </c>
      <c r="O78" s="59"/>
      <c r="P78" s="59"/>
      <c r="Q78" s="59"/>
      <c r="R78" s="70"/>
      <c r="S78" s="71" t="s">
        <v>755</v>
      </c>
      <c r="T78" s="70"/>
      <c r="U78" s="69" t="s">
        <v>739</v>
      </c>
      <c r="V78" s="59"/>
      <c r="W78" s="59"/>
      <c r="X78" s="59"/>
      <c r="Y78" s="70"/>
      <c r="Z78" s="68"/>
      <c r="AA78" s="80"/>
      <c r="AB78" s="37"/>
    </row>
    <row r="79" spans="1:28" ht="12.75">
      <c r="A79" s="78"/>
      <c r="B79" s="79"/>
      <c r="C79" s="79"/>
      <c r="D79" s="79"/>
      <c r="E79" s="79"/>
      <c r="F79" s="606"/>
      <c r="G79" s="607"/>
      <c r="H79" s="607"/>
      <c r="I79" s="607"/>
      <c r="J79" s="608"/>
      <c r="K79" s="79"/>
      <c r="L79" s="79"/>
      <c r="M79" s="58"/>
      <c r="N79" s="71" t="s">
        <v>1201</v>
      </c>
      <c r="O79" s="59"/>
      <c r="P79" s="59"/>
      <c r="Q79" s="59"/>
      <c r="R79" s="70"/>
      <c r="S79" s="72" t="s">
        <v>2140</v>
      </c>
      <c r="T79" s="73"/>
      <c r="U79" s="71" t="s">
        <v>2141</v>
      </c>
      <c r="V79" s="74"/>
      <c r="W79" s="59"/>
      <c r="X79" s="59"/>
      <c r="Y79" s="70"/>
      <c r="Z79" s="68"/>
      <c r="AA79" s="80"/>
      <c r="AB79" s="37"/>
    </row>
    <row r="80" spans="1:28" ht="13.5" thickBot="1">
      <c r="A80" s="78"/>
      <c r="B80" s="79"/>
      <c r="C80" s="79"/>
      <c r="D80" s="79"/>
      <c r="E80" s="79"/>
      <c r="F80" s="609"/>
      <c r="G80" s="610"/>
      <c r="H80" s="610"/>
      <c r="I80" s="610"/>
      <c r="J80" s="611"/>
      <c r="K80" s="79"/>
      <c r="L80" s="79"/>
      <c r="M80" s="58"/>
      <c r="N80" s="74"/>
      <c r="O80" s="59"/>
      <c r="P80" s="59"/>
      <c r="Q80" s="59"/>
      <c r="R80" s="59"/>
      <c r="S80" s="91"/>
      <c r="T80" s="91"/>
      <c r="U80" s="74"/>
      <c r="V80" s="74"/>
      <c r="W80" s="59"/>
      <c r="X80" s="59"/>
      <c r="Y80" s="59"/>
      <c r="Z80" s="68"/>
      <c r="AA80" s="80"/>
      <c r="AB80" s="37"/>
    </row>
    <row r="81" spans="1:28" ht="13.5" thickTop="1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80"/>
      <c r="AB81" s="37"/>
    </row>
    <row r="82" spans="1:28" ht="13.5" thickBot="1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4"/>
      <c r="AB82" s="37"/>
    </row>
    <row r="83" ht="0.75" customHeight="1" thickTop="1">
      <c r="A83" s="37"/>
    </row>
    <row r="84" spans="1:28" s="26" customFormat="1" ht="72.75" customHeight="1" thickTop="1">
      <c r="A84" s="491" t="s">
        <v>2142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18"/>
    </row>
    <row r="85" spans="1:28" s="26" customFormat="1" ht="72.75" customHeight="1">
      <c r="A85" s="27" t="s">
        <v>876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9"/>
      <c r="AB85" s="18"/>
    </row>
    <row r="86" spans="1:27" ht="12.75">
      <c r="A86" s="497"/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9"/>
    </row>
    <row r="87" spans="1:27" ht="12.75">
      <c r="A87" s="503"/>
      <c r="B87" s="504"/>
      <c r="C87" s="504"/>
      <c r="D87" s="504"/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504"/>
      <c r="Z87" s="504"/>
      <c r="AA87" s="505"/>
    </row>
    <row r="88" spans="1:27" ht="12.75">
      <c r="A88" s="503"/>
      <c r="B88" s="504"/>
      <c r="C88" s="504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5"/>
    </row>
    <row r="89" spans="1:27" ht="12.75">
      <c r="A89" s="503"/>
      <c r="B89" s="504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  <c r="Y89" s="504"/>
      <c r="Z89" s="504"/>
      <c r="AA89" s="505"/>
    </row>
    <row r="90" spans="1:27" ht="12.75">
      <c r="A90" s="503"/>
      <c r="B90" s="504"/>
      <c r="C90" s="504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4"/>
      <c r="V90" s="504"/>
      <c r="W90" s="504"/>
      <c r="X90" s="504"/>
      <c r="Y90" s="504"/>
      <c r="Z90" s="504"/>
      <c r="AA90" s="505"/>
    </row>
    <row r="91" spans="1:27" ht="12.75">
      <c r="A91" s="503"/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4"/>
      <c r="U91" s="504"/>
      <c r="V91" s="504"/>
      <c r="W91" s="504"/>
      <c r="X91" s="504"/>
      <c r="Y91" s="504"/>
      <c r="Z91" s="504"/>
      <c r="AA91" s="505"/>
    </row>
    <row r="92" spans="1:27" ht="12.75">
      <c r="A92" s="503"/>
      <c r="B92" s="504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4"/>
      <c r="V92" s="504"/>
      <c r="W92" s="504"/>
      <c r="X92" s="504"/>
      <c r="Y92" s="504"/>
      <c r="Z92" s="504"/>
      <c r="AA92" s="505"/>
    </row>
    <row r="93" spans="1:27" ht="12.75">
      <c r="A93" s="503"/>
      <c r="B93" s="504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4"/>
      <c r="V93" s="504"/>
      <c r="W93" s="504"/>
      <c r="X93" s="504"/>
      <c r="Y93" s="504"/>
      <c r="Z93" s="504"/>
      <c r="AA93" s="505"/>
    </row>
    <row r="94" spans="1:27" ht="12.75">
      <c r="A94" s="500"/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  <c r="AA94" s="502"/>
    </row>
    <row r="95" ht="12.75"/>
    <row r="96" ht="12.75">
      <c r="A96" s="25" t="s">
        <v>2143</v>
      </c>
    </row>
    <row r="97" ht="12.75"/>
    <row r="98" spans="1:27" ht="72" customHeight="1">
      <c r="A98" s="492" t="s">
        <v>877</v>
      </c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4"/>
      <c r="N98" s="95"/>
      <c r="O98" s="419" t="s">
        <v>2531</v>
      </c>
      <c r="P98" s="420"/>
      <c r="Q98" s="316" t="s">
        <v>744</v>
      </c>
      <c r="R98" s="317"/>
      <c r="S98" s="37"/>
      <c r="T98" s="518" t="s">
        <v>2146</v>
      </c>
      <c r="U98" s="519"/>
      <c r="V98" s="519"/>
      <c r="W98" s="519"/>
      <c r="X98" s="519"/>
      <c r="Y98" s="519"/>
      <c r="Z98" s="519"/>
      <c r="AA98" s="520"/>
    </row>
    <row r="99" spans="1:27" ht="18" customHeight="1">
      <c r="A99" s="293" t="s">
        <v>792</v>
      </c>
      <c r="B99" s="532"/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3"/>
      <c r="N99" s="95"/>
      <c r="O99" s="405"/>
      <c r="P99" s="406"/>
      <c r="Q99" s="226">
        <f>IF(O99&gt;49,4,IF(O99&gt;29,3,IF(O99&gt;9,2,IF(O99&gt;0,1,0))))</f>
        <v>0</v>
      </c>
      <c r="R99" s="227"/>
      <c r="T99" s="220"/>
      <c r="U99" s="221"/>
      <c r="V99" s="221"/>
      <c r="W99" s="221"/>
      <c r="X99" s="221"/>
      <c r="Y99" s="221"/>
      <c r="Z99" s="221"/>
      <c r="AA99" s="222"/>
    </row>
    <row r="100" spans="1:27" ht="18" customHeight="1" thickBot="1">
      <c r="A100" s="457" t="s">
        <v>793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6"/>
      <c r="N100" s="95"/>
      <c r="O100" s="438"/>
      <c r="P100" s="439"/>
      <c r="Q100" s="350">
        <f>IF(O100&gt;25,4,IF(O100&gt;15,3,IF(O100&gt;5,2,IF(O100&gt;0,1,0))))</f>
        <v>0</v>
      </c>
      <c r="R100" s="351"/>
      <c r="T100" s="223"/>
      <c r="U100" s="224"/>
      <c r="V100" s="224"/>
      <c r="W100" s="224"/>
      <c r="X100" s="224"/>
      <c r="Y100" s="224"/>
      <c r="Z100" s="224"/>
      <c r="AA100" s="225"/>
    </row>
    <row r="101" spans="1:19" ht="30" customHeight="1" thickBot="1" thickTop="1">
      <c r="A101" s="260" t="s">
        <v>2145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7"/>
      <c r="Q101" s="218">
        <f>SUM(Q99:Q100)</f>
        <v>0</v>
      </c>
      <c r="R101" s="219"/>
      <c r="S101" s="96" t="s">
        <v>2144</v>
      </c>
    </row>
    <row r="102" spans="17:18" ht="13.5" thickTop="1">
      <c r="Q102" s="97" t="s">
        <v>583</v>
      </c>
      <c r="R102" s="36"/>
    </row>
    <row r="103" spans="17:18" ht="12.75">
      <c r="Q103" s="97"/>
      <c r="R103" s="36"/>
    </row>
    <row r="104" spans="1:28" s="100" customFormat="1" ht="30" customHeight="1">
      <c r="A104" s="213" t="s">
        <v>794</v>
      </c>
      <c r="B104" s="209"/>
      <c r="C104" s="209"/>
      <c r="D104" s="209"/>
      <c r="E104" s="332" t="s">
        <v>3472</v>
      </c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99"/>
    </row>
    <row r="105" spans="1:28" s="100" customFormat="1" ht="30" customHeight="1">
      <c r="A105" s="213" t="s">
        <v>795</v>
      </c>
      <c r="B105" s="209"/>
      <c r="C105" s="209"/>
      <c r="D105" s="209"/>
      <c r="E105" s="332" t="s">
        <v>826</v>
      </c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99"/>
    </row>
    <row r="106" ht="12.75"/>
    <row r="107" ht="12.75">
      <c r="A107" s="25" t="s">
        <v>2143</v>
      </c>
    </row>
    <row r="108" ht="12.75">
      <c r="A108" s="25"/>
    </row>
    <row r="109" spans="1:27" ht="72" customHeight="1">
      <c r="A109" s="492" t="s">
        <v>1975</v>
      </c>
      <c r="B109" s="493"/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519"/>
      <c r="O109" s="520"/>
      <c r="Q109" s="419" t="s">
        <v>745</v>
      </c>
      <c r="R109" s="420"/>
      <c r="T109" s="192" t="s">
        <v>718</v>
      </c>
      <c r="U109" s="518" t="s">
        <v>2146</v>
      </c>
      <c r="V109" s="578"/>
      <c r="W109" s="578"/>
      <c r="X109" s="578"/>
      <c r="Y109" s="578"/>
      <c r="Z109" s="578"/>
      <c r="AA109" s="579"/>
    </row>
    <row r="110" spans="1:27" ht="18.75" customHeight="1">
      <c r="A110" s="398" t="s">
        <v>3473</v>
      </c>
      <c r="B110" s="580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1"/>
      <c r="Q110" s="450"/>
      <c r="R110" s="451"/>
      <c r="S110" s="101">
        <f>IF(Q110&gt;=3,1,0)</f>
        <v>0</v>
      </c>
      <c r="T110" s="102"/>
      <c r="U110" s="220"/>
      <c r="V110" s="424"/>
      <c r="W110" s="424"/>
      <c r="X110" s="424"/>
      <c r="Y110" s="424"/>
      <c r="Z110" s="424"/>
      <c r="AA110" s="425"/>
    </row>
    <row r="111" spans="1:27" ht="18.75" customHeight="1">
      <c r="A111" s="421" t="s">
        <v>3474</v>
      </c>
      <c r="B111" s="422"/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2"/>
      <c r="N111" s="422"/>
      <c r="O111" s="423"/>
      <c r="Q111" s="333"/>
      <c r="R111" s="334"/>
      <c r="S111" s="101">
        <f aca="true" t="shared" si="0" ref="S111:S119">IF(Q111&gt;=3,1,0)</f>
        <v>0</v>
      </c>
      <c r="T111" s="103"/>
      <c r="U111" s="261"/>
      <c r="V111" s="357"/>
      <c r="W111" s="357"/>
      <c r="X111" s="357"/>
      <c r="Y111" s="357"/>
      <c r="Z111" s="357"/>
      <c r="AA111" s="358"/>
    </row>
    <row r="112" spans="1:27" ht="18.75" customHeight="1">
      <c r="A112" s="421" t="s">
        <v>3475</v>
      </c>
      <c r="B112" s="422"/>
      <c r="C112" s="422"/>
      <c r="D112" s="422"/>
      <c r="E112" s="422"/>
      <c r="F112" s="422"/>
      <c r="G112" s="422"/>
      <c r="H112" s="422"/>
      <c r="I112" s="422"/>
      <c r="J112" s="422"/>
      <c r="K112" s="422"/>
      <c r="L112" s="422"/>
      <c r="M112" s="422"/>
      <c r="N112" s="422"/>
      <c r="O112" s="423"/>
      <c r="Q112" s="333"/>
      <c r="R112" s="334"/>
      <c r="S112" s="101">
        <f t="shared" si="0"/>
        <v>0</v>
      </c>
      <c r="T112" s="103"/>
      <c r="U112" s="261"/>
      <c r="V112" s="357"/>
      <c r="W112" s="357"/>
      <c r="X112" s="357"/>
      <c r="Y112" s="357"/>
      <c r="Z112" s="357"/>
      <c r="AA112" s="358"/>
    </row>
    <row r="113" spans="1:27" ht="18.75" customHeight="1">
      <c r="A113" s="421" t="s">
        <v>3476</v>
      </c>
      <c r="B113" s="422"/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3"/>
      <c r="Q113" s="333"/>
      <c r="R113" s="334"/>
      <c r="S113" s="101">
        <f t="shared" si="0"/>
        <v>0</v>
      </c>
      <c r="T113" s="103"/>
      <c r="U113" s="261"/>
      <c r="V113" s="357"/>
      <c r="W113" s="357"/>
      <c r="X113" s="357"/>
      <c r="Y113" s="357"/>
      <c r="Z113" s="357"/>
      <c r="AA113" s="358"/>
    </row>
    <row r="114" spans="1:27" ht="18.75" customHeight="1">
      <c r="A114" s="421" t="s">
        <v>648</v>
      </c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3"/>
      <c r="Q114" s="333"/>
      <c r="R114" s="334"/>
      <c r="S114" s="101">
        <f t="shared" si="0"/>
        <v>0</v>
      </c>
      <c r="T114" s="103"/>
      <c r="U114" s="261"/>
      <c r="V114" s="357"/>
      <c r="W114" s="357"/>
      <c r="X114" s="357"/>
      <c r="Y114" s="357"/>
      <c r="Z114" s="357"/>
      <c r="AA114" s="358"/>
    </row>
    <row r="115" spans="1:27" ht="18.75" customHeight="1">
      <c r="A115" s="413"/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5"/>
      <c r="Q115" s="333"/>
      <c r="R115" s="334"/>
      <c r="S115" s="101">
        <f t="shared" si="0"/>
        <v>0</v>
      </c>
      <c r="T115" s="103"/>
      <c r="U115" s="261"/>
      <c r="V115" s="357"/>
      <c r="W115" s="357"/>
      <c r="X115" s="357"/>
      <c r="Y115" s="357"/>
      <c r="Z115" s="357"/>
      <c r="AA115" s="358"/>
    </row>
    <row r="116" spans="1:27" ht="18.75" customHeight="1">
      <c r="A116" s="413"/>
      <c r="B116" s="414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5"/>
      <c r="Q116" s="333"/>
      <c r="R116" s="334"/>
      <c r="S116" s="101">
        <f t="shared" si="0"/>
        <v>0</v>
      </c>
      <c r="T116" s="103"/>
      <c r="U116" s="261"/>
      <c r="V116" s="357"/>
      <c r="W116" s="357"/>
      <c r="X116" s="357"/>
      <c r="Y116" s="357"/>
      <c r="Z116" s="357"/>
      <c r="AA116" s="358"/>
    </row>
    <row r="117" spans="1:27" ht="18.75" customHeight="1">
      <c r="A117" s="413"/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5"/>
      <c r="Q117" s="333"/>
      <c r="R117" s="334"/>
      <c r="S117" s="101">
        <f t="shared" si="0"/>
        <v>0</v>
      </c>
      <c r="T117" s="103"/>
      <c r="U117" s="261"/>
      <c r="V117" s="357"/>
      <c r="W117" s="357"/>
      <c r="X117" s="357"/>
      <c r="Y117" s="357"/>
      <c r="Z117" s="357"/>
      <c r="AA117" s="358"/>
    </row>
    <row r="118" spans="1:27" ht="18.75" customHeight="1">
      <c r="A118" s="413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5"/>
      <c r="Q118" s="333"/>
      <c r="R118" s="334"/>
      <c r="S118" s="101">
        <f t="shared" si="0"/>
        <v>0</v>
      </c>
      <c r="T118" s="103"/>
      <c r="U118" s="261"/>
      <c r="V118" s="357"/>
      <c r="W118" s="357"/>
      <c r="X118" s="357"/>
      <c r="Y118" s="357"/>
      <c r="Z118" s="357"/>
      <c r="AA118" s="358"/>
    </row>
    <row r="119" spans="1:27" ht="18.75" customHeight="1">
      <c r="A119" s="416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8"/>
      <c r="Q119" s="335"/>
      <c r="R119" s="336"/>
      <c r="S119" s="101">
        <f t="shared" si="0"/>
        <v>0</v>
      </c>
      <c r="T119" s="104"/>
      <c r="U119" s="223"/>
      <c r="V119" s="478"/>
      <c r="W119" s="478"/>
      <c r="X119" s="478"/>
      <c r="Y119" s="478"/>
      <c r="Z119" s="478"/>
      <c r="AA119" s="479"/>
    </row>
    <row r="120" spans="1:18" ht="30" customHeight="1">
      <c r="A120" s="260" t="s">
        <v>649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34"/>
      <c r="Q120" s="480">
        <f>IF(SUM(Q110:R119)&lt;1,0,LARGE(Q110:R119,1))</f>
        <v>0</v>
      </c>
      <c r="R120" s="481"/>
    </row>
    <row r="121" spans="1:19" ht="30" customHeight="1" thickBot="1">
      <c r="A121" s="260" t="s">
        <v>796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34"/>
      <c r="Q121" s="582">
        <f>IF(S121&gt;=3,1,0)</f>
        <v>0</v>
      </c>
      <c r="R121" s="583"/>
      <c r="S121" s="101">
        <f>SUM(S110:S119)</f>
        <v>0</v>
      </c>
    </row>
    <row r="122" spans="1:27" ht="30" customHeight="1" thickBot="1" thickTop="1">
      <c r="A122" s="260" t="s">
        <v>650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7"/>
      <c r="Q122" s="588">
        <f>SUM(Q120:R121)</f>
        <v>0</v>
      </c>
      <c r="R122" s="589"/>
      <c r="S122" s="96" t="s">
        <v>651</v>
      </c>
      <c r="T122" s="105"/>
      <c r="U122" s="105"/>
      <c r="V122" s="105"/>
      <c r="W122" s="105"/>
      <c r="X122" s="105"/>
      <c r="Y122" s="105"/>
      <c r="Z122" s="105"/>
      <c r="AA122" s="105"/>
    </row>
    <row r="123" spans="2:18" ht="13.5" thickTop="1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Q123" s="97" t="s">
        <v>2176</v>
      </c>
      <c r="R123" s="36"/>
    </row>
    <row r="124" spans="17:18" ht="12.75">
      <c r="Q124" s="97"/>
      <c r="R124" s="36"/>
    </row>
    <row r="125" spans="1:28" s="107" customFormat="1" ht="18" customHeight="1">
      <c r="A125" s="213" t="s">
        <v>797</v>
      </c>
      <c r="B125" s="209"/>
      <c r="C125" s="209"/>
      <c r="D125" s="209"/>
      <c r="E125" s="209"/>
      <c r="F125" s="332" t="s">
        <v>3107</v>
      </c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106"/>
    </row>
    <row r="126" spans="1:28" s="107" customFormat="1" ht="18" customHeight="1">
      <c r="A126" s="108"/>
      <c r="B126" s="109"/>
      <c r="C126" s="109"/>
      <c r="D126" s="109"/>
      <c r="F126" s="332" t="s">
        <v>3311</v>
      </c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106"/>
    </row>
    <row r="127" spans="1:28" s="107" customFormat="1" ht="18" customHeight="1">
      <c r="A127" s="109"/>
      <c r="B127" s="109"/>
      <c r="C127" s="109"/>
      <c r="D127" s="109"/>
      <c r="F127" s="332" t="s">
        <v>3312</v>
      </c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106"/>
    </row>
    <row r="128" spans="1:28" s="107" customFormat="1" ht="23.25" customHeight="1">
      <c r="A128" s="109"/>
      <c r="B128" s="109"/>
      <c r="C128" s="109"/>
      <c r="D128" s="109"/>
      <c r="F128" s="332" t="s">
        <v>3313</v>
      </c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106"/>
    </row>
    <row r="129" spans="1:28" s="107" customFormat="1" ht="23.25" customHeight="1">
      <c r="A129" s="213" t="s">
        <v>798</v>
      </c>
      <c r="B129" s="209"/>
      <c r="C129" s="214" t="s">
        <v>567</v>
      </c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110"/>
    </row>
    <row r="130" ht="12.75">
      <c r="A130" s="25"/>
    </row>
    <row r="131" ht="12.75">
      <c r="A131" s="25" t="s">
        <v>2143</v>
      </c>
    </row>
    <row r="132" ht="12.75"/>
    <row r="133" spans="1:27" ht="72" customHeight="1">
      <c r="A133" s="525" t="s">
        <v>716</v>
      </c>
      <c r="B133" s="584"/>
      <c r="C133" s="584"/>
      <c r="D133" s="584"/>
      <c r="E133" s="584"/>
      <c r="F133" s="584"/>
      <c r="G133" s="584"/>
      <c r="H133" s="584"/>
      <c r="I133" s="584"/>
      <c r="J133" s="584"/>
      <c r="K133" s="584"/>
      <c r="L133" s="584"/>
      <c r="M133" s="585"/>
      <c r="N133" s="95"/>
      <c r="O133" s="419" t="s">
        <v>2532</v>
      </c>
      <c r="P133" s="420"/>
      <c r="Q133" s="419" t="s">
        <v>746</v>
      </c>
      <c r="R133" s="420"/>
      <c r="S133" s="37"/>
      <c r="T133" s="518" t="s">
        <v>2146</v>
      </c>
      <c r="U133" s="586"/>
      <c r="V133" s="586"/>
      <c r="W133" s="586"/>
      <c r="X133" s="586"/>
      <c r="Y133" s="586"/>
      <c r="Z133" s="586"/>
      <c r="AA133" s="587"/>
    </row>
    <row r="134" spans="1:27" ht="18.75" customHeight="1">
      <c r="A134" s="329"/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1"/>
      <c r="N134" s="95"/>
      <c r="O134" s="405"/>
      <c r="P134" s="406"/>
      <c r="Q134" s="226">
        <f>IF(O134&gt;49,4,IF(O134&gt;29,3,IF(O134&gt;9,2,IF(O134&gt;0,1,0))))</f>
        <v>0</v>
      </c>
      <c r="R134" s="227"/>
      <c r="T134" s="220"/>
      <c r="U134" s="221"/>
      <c r="V134" s="221"/>
      <c r="W134" s="221"/>
      <c r="X134" s="221"/>
      <c r="Y134" s="221"/>
      <c r="Z134" s="221"/>
      <c r="AA134" s="222"/>
    </row>
    <row r="135" spans="1:27" ht="18.75" customHeight="1">
      <c r="A135" s="322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4"/>
      <c r="N135" s="95"/>
      <c r="O135" s="258"/>
      <c r="P135" s="259"/>
      <c r="Q135" s="320">
        <f>IF(O135&gt;49,4,IF(O135&gt;29,3,IF(O135&gt;9,2,IF(O135&gt;0,1,0))))</f>
        <v>0</v>
      </c>
      <c r="R135" s="321"/>
      <c r="T135" s="261"/>
      <c r="U135" s="262"/>
      <c r="V135" s="262"/>
      <c r="W135" s="262"/>
      <c r="X135" s="262"/>
      <c r="Y135" s="262"/>
      <c r="Z135" s="262"/>
      <c r="AA135" s="263"/>
    </row>
    <row r="136" spans="1:27" ht="18.75" customHeight="1" thickBot="1">
      <c r="A136" s="359"/>
      <c r="B136" s="360"/>
      <c r="C136" s="360"/>
      <c r="D136" s="360"/>
      <c r="E136" s="360"/>
      <c r="F136" s="360"/>
      <c r="G136" s="360"/>
      <c r="H136" s="360"/>
      <c r="I136" s="360"/>
      <c r="J136" s="360"/>
      <c r="K136" s="360"/>
      <c r="L136" s="360"/>
      <c r="M136" s="361"/>
      <c r="N136" s="95"/>
      <c r="O136" s="438"/>
      <c r="P136" s="439"/>
      <c r="Q136" s="350">
        <f>IF(O136&gt;49,4,IF(O136&gt;29,3,IF(O136&gt;9,2,IF(O136&gt;0,1,0))))</f>
        <v>0</v>
      </c>
      <c r="R136" s="351"/>
      <c r="T136" s="223"/>
      <c r="U136" s="224"/>
      <c r="V136" s="224"/>
      <c r="W136" s="224"/>
      <c r="X136" s="224"/>
      <c r="Y136" s="224"/>
      <c r="Z136" s="224"/>
      <c r="AA136" s="225"/>
    </row>
    <row r="137" spans="1:19" ht="30" customHeight="1" thickBot="1" thickTop="1">
      <c r="A137" s="260" t="s">
        <v>584</v>
      </c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7"/>
      <c r="Q137" s="218">
        <f>IF(SUM(Q134:Q136)&gt;8,8,SUM(Q134:Q136))</f>
        <v>0</v>
      </c>
      <c r="R137" s="219"/>
      <c r="S137" s="96" t="s">
        <v>2144</v>
      </c>
    </row>
    <row r="138" spans="17:18" ht="13.5" thickTop="1">
      <c r="Q138" s="97" t="s">
        <v>583</v>
      </c>
      <c r="R138" s="36"/>
    </row>
    <row r="139" spans="17:18" ht="12.75">
      <c r="Q139" s="97"/>
      <c r="R139" s="36"/>
    </row>
    <row r="140" spans="1:28" s="100" customFormat="1" ht="30" customHeight="1">
      <c r="A140" s="213" t="s">
        <v>717</v>
      </c>
      <c r="B140" s="209"/>
      <c r="C140" s="209"/>
      <c r="D140" s="332" t="s">
        <v>3472</v>
      </c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99"/>
    </row>
    <row r="141" ht="12.75"/>
    <row r="142" ht="12.75">
      <c r="A142" s="25" t="s">
        <v>2143</v>
      </c>
    </row>
    <row r="143" ht="12.75"/>
    <row r="144" spans="1:27" ht="48" customHeight="1">
      <c r="A144" s="362" t="s">
        <v>2498</v>
      </c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</row>
    <row r="145" spans="1:27" ht="18.75" customHeight="1">
      <c r="A145" s="247" t="s">
        <v>1976</v>
      </c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9"/>
      <c r="N145" s="95"/>
      <c r="O145" s="368" t="s">
        <v>2147</v>
      </c>
      <c r="P145" s="369"/>
      <c r="Q145" s="369"/>
      <c r="R145" s="370"/>
      <c r="T145" s="364" t="s">
        <v>718</v>
      </c>
      <c r="U145" s="299" t="s">
        <v>2146</v>
      </c>
      <c r="V145" s="426"/>
      <c r="W145" s="426"/>
      <c r="X145" s="426"/>
      <c r="Y145" s="426"/>
      <c r="Z145" s="426"/>
      <c r="AA145" s="427"/>
    </row>
    <row r="146" spans="1:27" ht="60" customHeight="1">
      <c r="A146" s="250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2"/>
      <c r="N146" s="95"/>
      <c r="O146" s="419" t="s">
        <v>719</v>
      </c>
      <c r="P146" s="420"/>
      <c r="Q146" s="419" t="s">
        <v>720</v>
      </c>
      <c r="R146" s="420"/>
      <c r="S146" s="37"/>
      <c r="T146" s="365"/>
      <c r="U146" s="428"/>
      <c r="V146" s="429"/>
      <c r="W146" s="429"/>
      <c r="X146" s="429"/>
      <c r="Y146" s="429"/>
      <c r="Z146" s="429"/>
      <c r="AA146" s="430"/>
    </row>
    <row r="147" spans="1:28" ht="12.75">
      <c r="A147" s="111">
        <v>1</v>
      </c>
      <c r="B147" s="440">
        <f>IF($F$5="j",J!B2,IF($F$5="m",M!B2,IF($F$5="n",N!B2,IF($F$5="z",Z!B2,IF($F$5="s",S!B2,"")))))</f>
      </c>
      <c r="C147" s="441"/>
      <c r="D147" s="441"/>
      <c r="E147" s="441"/>
      <c r="F147" s="441"/>
      <c r="G147" s="441"/>
      <c r="H147" s="441"/>
      <c r="I147" s="441"/>
      <c r="J147" s="441"/>
      <c r="K147" s="441"/>
      <c r="L147" s="441"/>
      <c r="M147" s="442"/>
      <c r="N147" s="112">
        <f>IF(O147&lt;&gt;"",1,0)</f>
        <v>0</v>
      </c>
      <c r="O147" s="405"/>
      <c r="P147" s="406"/>
      <c r="Q147" s="405"/>
      <c r="R147" s="406"/>
      <c r="S147" s="112">
        <f>IF(Q147&lt;&gt;"",1,0)</f>
        <v>0</v>
      </c>
      <c r="T147" s="102"/>
      <c r="U147" s="220"/>
      <c r="V147" s="424"/>
      <c r="W147" s="424"/>
      <c r="X147" s="424"/>
      <c r="Y147" s="424"/>
      <c r="Z147" s="424"/>
      <c r="AA147" s="425"/>
      <c r="AB147" s="113">
        <f>SUM(AB148:AB151)/4</f>
        <v>0</v>
      </c>
    </row>
    <row r="148" spans="1:28" ht="12.75">
      <c r="A148" s="114">
        <v>2</v>
      </c>
      <c r="B148" s="354">
        <f>IF($F$5="j",J!B3,IF($F$5="m",M!B3,IF($F$5="n",N!B3,IF($F$5="z",Z!B3,IF($F$5="s",S!B3,"")))))</f>
      </c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6"/>
      <c r="N148" s="112">
        <f aca="true" t="shared" si="1" ref="N148:N190">IF(O148&lt;&gt;"",1,0)</f>
        <v>0</v>
      </c>
      <c r="O148" s="258"/>
      <c r="P148" s="259"/>
      <c r="Q148" s="258"/>
      <c r="R148" s="259"/>
      <c r="S148" s="112">
        <f aca="true" t="shared" si="2" ref="S148:S190">IF(Q148&lt;&gt;"",1,0)</f>
        <v>0</v>
      </c>
      <c r="T148" s="103"/>
      <c r="U148" s="261"/>
      <c r="V148" s="357"/>
      <c r="W148" s="357"/>
      <c r="X148" s="357"/>
      <c r="Y148" s="357"/>
      <c r="Z148" s="357"/>
      <c r="AA148" s="358"/>
      <c r="AB148" s="113">
        <f>IF(SUM($N$147:$N$190)=0,0,LARGE($O$147:$P$190,1))</f>
        <v>0</v>
      </c>
    </row>
    <row r="149" spans="1:28" ht="12.75">
      <c r="A149" s="114">
        <v>3</v>
      </c>
      <c r="B149" s="354">
        <f>IF($F$5="j",J!B4,IF($F$5="m",M!B4,IF($F$5="n",N!B4,IF($F$5="z",Z!B4,IF($F$5="s",S!B4,"")))))</f>
      </c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6"/>
      <c r="N149" s="112">
        <f t="shared" si="1"/>
        <v>0</v>
      </c>
      <c r="O149" s="258"/>
      <c r="P149" s="259"/>
      <c r="Q149" s="258"/>
      <c r="R149" s="259"/>
      <c r="S149" s="112">
        <f t="shared" si="2"/>
        <v>0</v>
      </c>
      <c r="T149" s="103"/>
      <c r="U149" s="261"/>
      <c r="V149" s="357"/>
      <c r="W149" s="357"/>
      <c r="X149" s="357"/>
      <c r="Y149" s="357"/>
      <c r="Z149" s="357"/>
      <c r="AA149" s="358"/>
      <c r="AB149" s="113">
        <f>IF(SUM($N$147:$N$190)&lt;=1,0,LARGE($O$147:$P$190,2))</f>
        <v>0</v>
      </c>
    </row>
    <row r="150" spans="1:28" ht="12.75">
      <c r="A150" s="114">
        <v>4</v>
      </c>
      <c r="B150" s="354">
        <f>IF($F$5="j",J!B5,IF($F$5="m",M!B5,IF($F$5="n",N!B5,IF($F$5="z",Z!B5,IF($F$5="s",S!B5,"")))))</f>
      </c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6"/>
      <c r="N150" s="112">
        <f t="shared" si="1"/>
        <v>0</v>
      </c>
      <c r="O150" s="258"/>
      <c r="P150" s="259"/>
      <c r="Q150" s="258"/>
      <c r="R150" s="259"/>
      <c r="S150" s="112">
        <f t="shared" si="2"/>
        <v>0</v>
      </c>
      <c r="T150" s="103"/>
      <c r="U150" s="261"/>
      <c r="V150" s="357"/>
      <c r="W150" s="357"/>
      <c r="X150" s="357"/>
      <c r="Y150" s="357"/>
      <c r="Z150" s="357"/>
      <c r="AA150" s="358"/>
      <c r="AB150" s="113">
        <f>IF(SUM($N$147:$N$190)&lt;=2,0,LARGE($O$147:$P$190,3))</f>
        <v>0</v>
      </c>
    </row>
    <row r="151" spans="1:28" ht="12.75">
      <c r="A151" s="114">
        <v>5</v>
      </c>
      <c r="B151" s="354">
        <f>IF($F$5="j",J!B6,IF($F$5="m",M!B6,IF($F$5="n",N!B6,IF($F$5="z",Z!B6,IF($F$5="s",S!B6,"")))))</f>
      </c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6"/>
      <c r="N151" s="112">
        <f t="shared" si="1"/>
        <v>0</v>
      </c>
      <c r="O151" s="258"/>
      <c r="P151" s="259"/>
      <c r="Q151" s="258"/>
      <c r="R151" s="259"/>
      <c r="S151" s="112">
        <f t="shared" si="2"/>
        <v>0</v>
      </c>
      <c r="T151" s="103"/>
      <c r="U151" s="261"/>
      <c r="V151" s="357"/>
      <c r="W151" s="357"/>
      <c r="X151" s="357"/>
      <c r="Y151" s="357"/>
      <c r="Z151" s="357"/>
      <c r="AA151" s="358"/>
      <c r="AB151" s="113">
        <f>IF(SUM($N$147:$N$190)&lt;=3,0,LARGE($O$147:$P$190,4))</f>
        <v>0</v>
      </c>
    </row>
    <row r="152" spans="1:28" ht="12.75">
      <c r="A152" s="114">
        <v>6</v>
      </c>
      <c r="B152" s="354">
        <f>IF($F$5="j",J!B7,IF($F$5="m",M!B7,IF($F$5="n",N!B7,IF($F$5="z",Z!B7,IF($F$5="s",S!B7,"")))))</f>
      </c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6"/>
      <c r="N152" s="112">
        <f t="shared" si="1"/>
        <v>0</v>
      </c>
      <c r="O152" s="258"/>
      <c r="P152" s="259"/>
      <c r="Q152" s="258"/>
      <c r="R152" s="259"/>
      <c r="S152" s="112">
        <f t="shared" si="2"/>
        <v>0</v>
      </c>
      <c r="T152" s="103"/>
      <c r="U152" s="261"/>
      <c r="V152" s="357"/>
      <c r="W152" s="357"/>
      <c r="X152" s="357"/>
      <c r="Y152" s="357"/>
      <c r="Z152" s="357"/>
      <c r="AA152" s="358"/>
      <c r="AB152" s="113"/>
    </row>
    <row r="153" spans="1:27" ht="12.75">
      <c r="A153" s="114">
        <v>7</v>
      </c>
      <c r="B153" s="354">
        <f>IF($F$5="j",J!B8,IF($F$5="m",M!B8,IF($F$5="n",N!B8,IF($F$5="z",Z!B8,IF($F$5="s",S!B8,"")))))</f>
      </c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6"/>
      <c r="N153" s="112">
        <f t="shared" si="1"/>
        <v>0</v>
      </c>
      <c r="O153" s="258"/>
      <c r="P153" s="259"/>
      <c r="Q153" s="258"/>
      <c r="R153" s="259"/>
      <c r="S153" s="112">
        <f t="shared" si="2"/>
        <v>0</v>
      </c>
      <c r="T153" s="103"/>
      <c r="U153" s="261"/>
      <c r="V153" s="357"/>
      <c r="W153" s="357"/>
      <c r="X153" s="357"/>
      <c r="Y153" s="357"/>
      <c r="Z153" s="357"/>
      <c r="AA153" s="358"/>
    </row>
    <row r="154" spans="1:27" ht="12.75">
      <c r="A154" s="114">
        <v>8</v>
      </c>
      <c r="B154" s="354">
        <f>IF($F$5="j",J!B9,IF($F$5="m",M!B9,IF($F$5="n",N!B9,IF($F$5="z",Z!B9,IF($F$5="s",S!B9,"")))))</f>
      </c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6"/>
      <c r="N154" s="112">
        <f t="shared" si="1"/>
        <v>0</v>
      </c>
      <c r="O154" s="258"/>
      <c r="P154" s="259"/>
      <c r="Q154" s="258"/>
      <c r="R154" s="259"/>
      <c r="S154" s="112">
        <f t="shared" si="2"/>
        <v>0</v>
      </c>
      <c r="T154" s="103"/>
      <c r="U154" s="261"/>
      <c r="V154" s="357"/>
      <c r="W154" s="357"/>
      <c r="X154" s="357"/>
      <c r="Y154" s="357"/>
      <c r="Z154" s="357"/>
      <c r="AA154" s="358"/>
    </row>
    <row r="155" spans="1:27" ht="12.75">
      <c r="A155" s="114">
        <v>9</v>
      </c>
      <c r="B155" s="354">
        <f>IF($F$5="j",J!B10,IF($F$5="m",M!B10,IF($F$5="n",N!B10,IF($F$5="z",Z!B10,IF($F$5="s",S!B10,"")))))</f>
      </c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6"/>
      <c r="N155" s="112">
        <f t="shared" si="1"/>
        <v>0</v>
      </c>
      <c r="O155" s="258"/>
      <c r="P155" s="259"/>
      <c r="Q155" s="258"/>
      <c r="R155" s="259"/>
      <c r="S155" s="112">
        <f t="shared" si="2"/>
        <v>0</v>
      </c>
      <c r="T155" s="103"/>
      <c r="U155" s="261"/>
      <c r="V155" s="357"/>
      <c r="W155" s="357"/>
      <c r="X155" s="357"/>
      <c r="Y155" s="357"/>
      <c r="Z155" s="357"/>
      <c r="AA155" s="358"/>
    </row>
    <row r="156" spans="1:27" ht="12.75">
      <c r="A156" s="114">
        <v>10</v>
      </c>
      <c r="B156" s="354">
        <f>IF($F$5="j",J!B11,IF($F$5="m",M!B11,IF($F$5="n",N!B11,IF($F$5="z",Z!B11,IF($F$5="s",S!B11,"")))))</f>
      </c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6"/>
      <c r="N156" s="112">
        <f t="shared" si="1"/>
        <v>0</v>
      </c>
      <c r="O156" s="258"/>
      <c r="P156" s="259"/>
      <c r="Q156" s="258"/>
      <c r="R156" s="259"/>
      <c r="S156" s="112">
        <f t="shared" si="2"/>
        <v>0</v>
      </c>
      <c r="T156" s="103"/>
      <c r="U156" s="261"/>
      <c r="V156" s="357"/>
      <c r="W156" s="357"/>
      <c r="X156" s="357"/>
      <c r="Y156" s="357"/>
      <c r="Z156" s="357"/>
      <c r="AA156" s="358"/>
    </row>
    <row r="157" spans="1:27" ht="12.75">
      <c r="A157" s="114">
        <v>11</v>
      </c>
      <c r="B157" s="354">
        <f>IF($F$5="j",J!B12,IF($F$5="m",M!B12,IF($F$5="n",N!B12,IF($F$5="z",Z!B12,IF($F$5="s",S!B12,"")))))</f>
      </c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6"/>
      <c r="N157" s="112">
        <f t="shared" si="1"/>
        <v>0</v>
      </c>
      <c r="O157" s="258"/>
      <c r="P157" s="259"/>
      <c r="Q157" s="258"/>
      <c r="R157" s="259"/>
      <c r="S157" s="112">
        <f t="shared" si="2"/>
        <v>0</v>
      </c>
      <c r="T157" s="103"/>
      <c r="U157" s="261"/>
      <c r="V157" s="357"/>
      <c r="W157" s="357"/>
      <c r="X157" s="357"/>
      <c r="Y157" s="357"/>
      <c r="Z157" s="357"/>
      <c r="AA157" s="358"/>
    </row>
    <row r="158" spans="1:27" ht="12.75">
      <c r="A158" s="114">
        <v>12</v>
      </c>
      <c r="B158" s="354">
        <f>IF($F$5="j",J!B13,IF($F$5="m",M!B13,IF($F$5="n",N!B13,IF($F$5="z",Z!B13,IF($F$5="s",S!B13,"")))))</f>
      </c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6"/>
      <c r="N158" s="112">
        <f t="shared" si="1"/>
        <v>0</v>
      </c>
      <c r="O158" s="258"/>
      <c r="P158" s="259"/>
      <c r="Q158" s="258"/>
      <c r="R158" s="259"/>
      <c r="S158" s="112">
        <f t="shared" si="2"/>
        <v>0</v>
      </c>
      <c r="T158" s="103"/>
      <c r="U158" s="261"/>
      <c r="V158" s="357"/>
      <c r="W158" s="357"/>
      <c r="X158" s="357"/>
      <c r="Y158" s="357"/>
      <c r="Z158" s="357"/>
      <c r="AA158" s="358"/>
    </row>
    <row r="159" spans="1:27" ht="12.75">
      <c r="A159" s="114">
        <v>13</v>
      </c>
      <c r="B159" s="354">
        <f>IF($F$5="j",J!B14,IF($F$5="m",M!B14,IF($F$5="n",N!B14,IF($F$5="z",Z!B14,IF($F$5="s",S!B14,"")))))</f>
      </c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6"/>
      <c r="N159" s="112">
        <f t="shared" si="1"/>
        <v>0</v>
      </c>
      <c r="O159" s="258"/>
      <c r="P159" s="259"/>
      <c r="Q159" s="258"/>
      <c r="R159" s="259"/>
      <c r="S159" s="112">
        <f t="shared" si="2"/>
        <v>0</v>
      </c>
      <c r="T159" s="103"/>
      <c r="U159" s="261"/>
      <c r="V159" s="357"/>
      <c r="W159" s="357"/>
      <c r="X159" s="357"/>
      <c r="Y159" s="357"/>
      <c r="Z159" s="357"/>
      <c r="AA159" s="358"/>
    </row>
    <row r="160" spans="1:27" ht="12.75">
      <c r="A160" s="114">
        <v>14</v>
      </c>
      <c r="B160" s="354">
        <f>IF($F$5="j",J!B15,IF($F$5="m",M!B15,IF($F$5="n",N!B15,IF($F$5="z",Z!B15,IF($F$5="s",S!B15,"")))))</f>
      </c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6"/>
      <c r="N160" s="112">
        <f t="shared" si="1"/>
        <v>0</v>
      </c>
      <c r="O160" s="258"/>
      <c r="P160" s="259"/>
      <c r="Q160" s="258"/>
      <c r="R160" s="259"/>
      <c r="S160" s="112">
        <f t="shared" si="2"/>
        <v>0</v>
      </c>
      <c r="T160" s="103"/>
      <c r="U160" s="261"/>
      <c r="V160" s="357"/>
      <c r="W160" s="357"/>
      <c r="X160" s="357"/>
      <c r="Y160" s="357"/>
      <c r="Z160" s="357"/>
      <c r="AA160" s="358"/>
    </row>
    <row r="161" spans="1:27" ht="12.75">
      <c r="A161" s="114">
        <v>15</v>
      </c>
      <c r="B161" s="354">
        <f>IF($F$5="j",J!B16,IF($F$5="m",M!B16,IF($F$5="n",N!B16,IF($F$5="z",Z!B16,IF($F$5="s",S!B16,"")))))</f>
      </c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6"/>
      <c r="N161" s="112">
        <f t="shared" si="1"/>
        <v>0</v>
      </c>
      <c r="O161" s="258"/>
      <c r="P161" s="259"/>
      <c r="Q161" s="258"/>
      <c r="R161" s="259"/>
      <c r="S161" s="112">
        <f t="shared" si="2"/>
        <v>0</v>
      </c>
      <c r="T161" s="103"/>
      <c r="U161" s="261"/>
      <c r="V161" s="357"/>
      <c r="W161" s="357"/>
      <c r="X161" s="357"/>
      <c r="Y161" s="357"/>
      <c r="Z161" s="357"/>
      <c r="AA161" s="358"/>
    </row>
    <row r="162" spans="1:27" ht="12.75">
      <c r="A162" s="114">
        <v>16</v>
      </c>
      <c r="B162" s="354">
        <f>IF($F$5="j",J!B17,IF($F$5="m",M!B17,IF($F$5="n",N!B17,IF($F$5="z",Z!B17,IF($F$5="s",S!B17,"")))))</f>
      </c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6"/>
      <c r="N162" s="112">
        <f t="shared" si="1"/>
        <v>0</v>
      </c>
      <c r="O162" s="258"/>
      <c r="P162" s="259"/>
      <c r="Q162" s="258"/>
      <c r="R162" s="259"/>
      <c r="S162" s="112">
        <f t="shared" si="2"/>
        <v>0</v>
      </c>
      <c r="T162" s="103"/>
      <c r="U162" s="261"/>
      <c r="V162" s="357"/>
      <c r="W162" s="357"/>
      <c r="X162" s="357"/>
      <c r="Y162" s="357"/>
      <c r="Z162" s="357"/>
      <c r="AA162" s="358"/>
    </row>
    <row r="163" spans="1:27" ht="12.75">
      <c r="A163" s="114">
        <v>17</v>
      </c>
      <c r="B163" s="354">
        <f>IF($F$5="j",J!B18,IF($F$5="m",M!B18,IF($F$5="n",N!B18,IF($F$5="z",Z!B18,IF($F$5="s",S!B18,"")))))</f>
      </c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6"/>
      <c r="N163" s="112">
        <f t="shared" si="1"/>
        <v>0</v>
      </c>
      <c r="O163" s="258"/>
      <c r="P163" s="259"/>
      <c r="Q163" s="258"/>
      <c r="R163" s="259"/>
      <c r="S163" s="112">
        <f t="shared" si="2"/>
        <v>0</v>
      </c>
      <c r="T163" s="103"/>
      <c r="U163" s="261"/>
      <c r="V163" s="357"/>
      <c r="W163" s="357"/>
      <c r="X163" s="357"/>
      <c r="Y163" s="357"/>
      <c r="Z163" s="357"/>
      <c r="AA163" s="358"/>
    </row>
    <row r="164" spans="1:27" ht="12.75">
      <c r="A164" s="114">
        <v>18</v>
      </c>
      <c r="B164" s="354">
        <f>IF($F$5="j",J!B19,IF($F$5="m",M!B19,IF($F$5="n",N!B19,IF($F$5="z",Z!B19,IF($F$5="s",S!B19,"")))))</f>
      </c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6"/>
      <c r="N164" s="112">
        <f t="shared" si="1"/>
        <v>0</v>
      </c>
      <c r="O164" s="258"/>
      <c r="P164" s="259"/>
      <c r="Q164" s="258"/>
      <c r="R164" s="259"/>
      <c r="S164" s="112">
        <f t="shared" si="2"/>
        <v>0</v>
      </c>
      <c r="T164" s="103"/>
      <c r="U164" s="261"/>
      <c r="V164" s="357"/>
      <c r="W164" s="357"/>
      <c r="X164" s="357"/>
      <c r="Y164" s="357"/>
      <c r="Z164" s="357"/>
      <c r="AA164" s="358"/>
    </row>
    <row r="165" spans="1:27" ht="12.75">
      <c r="A165" s="114">
        <v>19</v>
      </c>
      <c r="B165" s="354">
        <f>IF($F$5="j",J!B20,IF($F$5="m",M!B20,IF($F$5="n",N!B20,IF($F$5="z",Z!B20,IF($F$5="s",S!B20,"")))))</f>
      </c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6"/>
      <c r="N165" s="112">
        <f t="shared" si="1"/>
        <v>0</v>
      </c>
      <c r="O165" s="258"/>
      <c r="P165" s="259"/>
      <c r="Q165" s="258"/>
      <c r="R165" s="259"/>
      <c r="S165" s="112">
        <f t="shared" si="2"/>
        <v>0</v>
      </c>
      <c r="T165" s="103"/>
      <c r="U165" s="261"/>
      <c r="V165" s="357"/>
      <c r="W165" s="357"/>
      <c r="X165" s="357"/>
      <c r="Y165" s="357"/>
      <c r="Z165" s="357"/>
      <c r="AA165" s="358"/>
    </row>
    <row r="166" spans="1:27" ht="12.75">
      <c r="A166" s="114">
        <v>20</v>
      </c>
      <c r="B166" s="354">
        <f>IF($F$5="j",J!B21,IF($F$5="m",M!B21,IF($F$5="n",N!B21,IF($F$5="z",Z!B21,IF($F$5="s",S!B21,"")))))</f>
      </c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6"/>
      <c r="N166" s="112">
        <f t="shared" si="1"/>
        <v>0</v>
      </c>
      <c r="O166" s="258"/>
      <c r="P166" s="259"/>
      <c r="Q166" s="258"/>
      <c r="R166" s="259"/>
      <c r="S166" s="112">
        <f t="shared" si="2"/>
        <v>0</v>
      </c>
      <c r="T166" s="103"/>
      <c r="U166" s="261"/>
      <c r="V166" s="357"/>
      <c r="W166" s="357"/>
      <c r="X166" s="357"/>
      <c r="Y166" s="357"/>
      <c r="Z166" s="357"/>
      <c r="AA166" s="358"/>
    </row>
    <row r="167" spans="1:27" ht="12.75">
      <c r="A167" s="114">
        <v>21</v>
      </c>
      <c r="B167" s="354">
        <f>IF($F$5="j",J!B22,IF($F$5="m",M!B22,IF($F$5="n",N!B22,IF($F$5="z",Z!B22,IF($F$5="s",S!B22,"")))))</f>
      </c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6"/>
      <c r="N167" s="112">
        <f t="shared" si="1"/>
        <v>0</v>
      </c>
      <c r="O167" s="258"/>
      <c r="P167" s="259"/>
      <c r="Q167" s="258"/>
      <c r="R167" s="259"/>
      <c r="S167" s="112">
        <f t="shared" si="2"/>
        <v>0</v>
      </c>
      <c r="T167" s="103"/>
      <c r="U167" s="261"/>
      <c r="V167" s="357"/>
      <c r="W167" s="357"/>
      <c r="X167" s="357"/>
      <c r="Y167" s="357"/>
      <c r="Z167" s="357"/>
      <c r="AA167" s="358"/>
    </row>
    <row r="168" spans="1:27" ht="12.75">
      <c r="A168" s="114">
        <v>22</v>
      </c>
      <c r="B168" s="354">
        <f>IF($F$5="j",J!B23,IF($F$5="m",M!B23,IF($F$5="n",N!B23,IF($F$5="z",Z!B23,IF($F$5="s",S!B23,"")))))</f>
      </c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6"/>
      <c r="N168" s="112">
        <f t="shared" si="1"/>
        <v>0</v>
      </c>
      <c r="O168" s="258"/>
      <c r="P168" s="259"/>
      <c r="Q168" s="258"/>
      <c r="R168" s="259"/>
      <c r="S168" s="112">
        <f t="shared" si="2"/>
        <v>0</v>
      </c>
      <c r="T168" s="103"/>
      <c r="U168" s="261"/>
      <c r="V168" s="357"/>
      <c r="W168" s="357"/>
      <c r="X168" s="357"/>
      <c r="Y168" s="357"/>
      <c r="Z168" s="357"/>
      <c r="AA168" s="358"/>
    </row>
    <row r="169" spans="1:27" ht="12.75">
      <c r="A169" s="114">
        <v>23</v>
      </c>
      <c r="B169" s="354">
        <f>IF($F$5="j",J!B24,IF($F$5="m",M!B24,IF($F$5="n",N!B24,IF($F$5="z",Z!B24,IF($F$5="s",S!B24,"")))))</f>
      </c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6"/>
      <c r="N169" s="112">
        <f t="shared" si="1"/>
        <v>0</v>
      </c>
      <c r="O169" s="258"/>
      <c r="P169" s="259"/>
      <c r="Q169" s="258"/>
      <c r="R169" s="259"/>
      <c r="S169" s="112">
        <f t="shared" si="2"/>
        <v>0</v>
      </c>
      <c r="T169" s="103"/>
      <c r="U169" s="261"/>
      <c r="V169" s="357"/>
      <c r="W169" s="357"/>
      <c r="X169" s="357"/>
      <c r="Y169" s="357"/>
      <c r="Z169" s="357"/>
      <c r="AA169" s="358"/>
    </row>
    <row r="170" spans="1:27" ht="12.75">
      <c r="A170" s="114">
        <v>24</v>
      </c>
      <c r="B170" s="354">
        <f>IF($F$5="j",J!B25,IF($F$5="m",M!B25,IF($F$5="n",N!B25,IF($F$5="z",Z!B25,IF($F$5="s",S!B25,"")))))</f>
      </c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6"/>
      <c r="N170" s="112">
        <f t="shared" si="1"/>
        <v>0</v>
      </c>
      <c r="O170" s="258"/>
      <c r="P170" s="259"/>
      <c r="Q170" s="258"/>
      <c r="R170" s="259"/>
      <c r="S170" s="112">
        <f t="shared" si="2"/>
        <v>0</v>
      </c>
      <c r="T170" s="103"/>
      <c r="U170" s="261"/>
      <c r="V170" s="357"/>
      <c r="W170" s="357"/>
      <c r="X170" s="357"/>
      <c r="Y170" s="357"/>
      <c r="Z170" s="357"/>
      <c r="AA170" s="358"/>
    </row>
    <row r="171" spans="1:27" ht="12.75">
      <c r="A171" s="114">
        <v>25</v>
      </c>
      <c r="B171" s="354">
        <f>IF($F$5="j",J!B26,IF($F$5="m",M!B26,IF($F$5="n",N!B26,IF($F$5="z",Z!B26,IF($F$5="s",S!B26,"")))))</f>
      </c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6"/>
      <c r="N171" s="112">
        <f t="shared" si="1"/>
        <v>0</v>
      </c>
      <c r="O171" s="258"/>
      <c r="P171" s="259"/>
      <c r="Q171" s="258"/>
      <c r="R171" s="259"/>
      <c r="S171" s="112">
        <f t="shared" si="2"/>
        <v>0</v>
      </c>
      <c r="T171" s="103"/>
      <c r="U171" s="261"/>
      <c r="V171" s="357"/>
      <c r="W171" s="357"/>
      <c r="X171" s="357"/>
      <c r="Y171" s="357"/>
      <c r="Z171" s="357"/>
      <c r="AA171" s="358"/>
    </row>
    <row r="172" spans="1:27" ht="12.75">
      <c r="A172" s="114">
        <v>26</v>
      </c>
      <c r="B172" s="354">
        <f>IF($F$5="j",J!B27,IF($F$5="m",M!B27,IF($F$5="n",N!B27,IF($F$5="z",Z!B27,IF($F$5="s",S!B27,"")))))</f>
      </c>
      <c r="C172" s="355"/>
      <c r="D172" s="355"/>
      <c r="E172" s="355"/>
      <c r="F172" s="355"/>
      <c r="G172" s="355"/>
      <c r="H172" s="355"/>
      <c r="I172" s="355"/>
      <c r="J172" s="355"/>
      <c r="K172" s="355"/>
      <c r="L172" s="355"/>
      <c r="M172" s="356"/>
      <c r="N172" s="112">
        <f t="shared" si="1"/>
        <v>0</v>
      </c>
      <c r="O172" s="258"/>
      <c r="P172" s="259"/>
      <c r="Q172" s="258"/>
      <c r="R172" s="259"/>
      <c r="S172" s="112">
        <f t="shared" si="2"/>
        <v>0</v>
      </c>
      <c r="T172" s="103"/>
      <c r="U172" s="261"/>
      <c r="V172" s="357"/>
      <c r="W172" s="357"/>
      <c r="X172" s="357"/>
      <c r="Y172" s="357"/>
      <c r="Z172" s="357"/>
      <c r="AA172" s="358"/>
    </row>
    <row r="173" spans="1:27" ht="12.75">
      <c r="A173" s="114">
        <v>27</v>
      </c>
      <c r="B173" s="354">
        <f>IF($F$5="j",J!B28,IF($F$5="m",M!B28,IF($F$5="n",N!B28,IF($F$5="z",Z!B28,IF($F$5="s",S!B28,"")))))</f>
      </c>
      <c r="C173" s="355"/>
      <c r="D173" s="355"/>
      <c r="E173" s="355"/>
      <c r="F173" s="355"/>
      <c r="G173" s="355"/>
      <c r="H173" s="355"/>
      <c r="I173" s="355"/>
      <c r="J173" s="355"/>
      <c r="K173" s="355"/>
      <c r="L173" s="355"/>
      <c r="M173" s="356"/>
      <c r="N173" s="112">
        <f t="shared" si="1"/>
        <v>0</v>
      </c>
      <c r="O173" s="258"/>
      <c r="P173" s="259"/>
      <c r="Q173" s="258"/>
      <c r="R173" s="259"/>
      <c r="S173" s="112">
        <f t="shared" si="2"/>
        <v>0</v>
      </c>
      <c r="T173" s="103"/>
      <c r="U173" s="261"/>
      <c r="V173" s="357"/>
      <c r="W173" s="357"/>
      <c r="X173" s="357"/>
      <c r="Y173" s="357"/>
      <c r="Z173" s="357"/>
      <c r="AA173" s="358"/>
    </row>
    <row r="174" spans="1:27" ht="12.75">
      <c r="A174" s="114">
        <v>28</v>
      </c>
      <c r="B174" s="354">
        <f>IF($F$5="j",J!B29,IF($F$5="m",M!B29,IF($F$5="n",N!B29,IF($F$5="z",Z!B29,IF($F$5="s",S!B29,"")))))</f>
      </c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  <c r="M174" s="356"/>
      <c r="N174" s="112">
        <f t="shared" si="1"/>
        <v>0</v>
      </c>
      <c r="O174" s="258"/>
      <c r="P174" s="259"/>
      <c r="Q174" s="258"/>
      <c r="R174" s="259"/>
      <c r="S174" s="112">
        <f t="shared" si="2"/>
        <v>0</v>
      </c>
      <c r="T174" s="103"/>
      <c r="U174" s="261"/>
      <c r="V174" s="357"/>
      <c r="W174" s="357"/>
      <c r="X174" s="357"/>
      <c r="Y174" s="357"/>
      <c r="Z174" s="357"/>
      <c r="AA174" s="358"/>
    </row>
    <row r="175" spans="1:27" ht="12.75">
      <c r="A175" s="114">
        <v>29</v>
      </c>
      <c r="B175" s="354">
        <f>IF($F$5="j",J!B30,IF($F$5="m",M!B30,IF($F$5="n",N!B30,IF($F$5="z",Z!B30,IF($F$5="s",S!B30,"")))))</f>
      </c>
      <c r="C175" s="355"/>
      <c r="D175" s="355"/>
      <c r="E175" s="355"/>
      <c r="F175" s="355"/>
      <c r="G175" s="355"/>
      <c r="H175" s="355"/>
      <c r="I175" s="355"/>
      <c r="J175" s="355"/>
      <c r="K175" s="355"/>
      <c r="L175" s="355"/>
      <c r="M175" s="356"/>
      <c r="N175" s="112">
        <f t="shared" si="1"/>
        <v>0</v>
      </c>
      <c r="O175" s="258"/>
      <c r="P175" s="259"/>
      <c r="Q175" s="258"/>
      <c r="R175" s="259"/>
      <c r="S175" s="112">
        <f t="shared" si="2"/>
        <v>0</v>
      </c>
      <c r="T175" s="103"/>
      <c r="U175" s="261"/>
      <c r="V175" s="357"/>
      <c r="W175" s="357"/>
      <c r="X175" s="357"/>
      <c r="Y175" s="357"/>
      <c r="Z175" s="357"/>
      <c r="AA175" s="358"/>
    </row>
    <row r="176" spans="1:27" ht="12.75">
      <c r="A176" s="114">
        <v>30</v>
      </c>
      <c r="B176" s="354">
        <f>IF($F$5="j",J!B31,IF($F$5="m",M!B31,IF($F$5="n",N!B31,IF($F$5="z",Z!B31,IF($F$5="s",S!B31,"")))))</f>
      </c>
      <c r="C176" s="355"/>
      <c r="D176" s="355"/>
      <c r="E176" s="355"/>
      <c r="F176" s="355"/>
      <c r="G176" s="355"/>
      <c r="H176" s="355"/>
      <c r="I176" s="355"/>
      <c r="J176" s="355"/>
      <c r="K176" s="355"/>
      <c r="L176" s="355"/>
      <c r="M176" s="356"/>
      <c r="N176" s="112">
        <f t="shared" si="1"/>
        <v>0</v>
      </c>
      <c r="O176" s="258"/>
      <c r="P176" s="259"/>
      <c r="Q176" s="258"/>
      <c r="R176" s="259"/>
      <c r="S176" s="112">
        <f t="shared" si="2"/>
        <v>0</v>
      </c>
      <c r="T176" s="103"/>
      <c r="U176" s="261"/>
      <c r="V176" s="357"/>
      <c r="W176" s="357"/>
      <c r="X176" s="357"/>
      <c r="Y176" s="357"/>
      <c r="Z176" s="357"/>
      <c r="AA176" s="358"/>
    </row>
    <row r="177" spans="1:27" ht="12.75">
      <c r="A177" s="114">
        <v>31</v>
      </c>
      <c r="B177" s="354">
        <f>IF($F$5="j",J!B32,IF($F$5="m",M!B32,IF($F$5="n",N!B32,IF($F$5="z",Z!B32,IF($F$5="s",S!B32,"")))))</f>
      </c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6"/>
      <c r="N177" s="112">
        <f t="shared" si="1"/>
        <v>0</v>
      </c>
      <c r="O177" s="258"/>
      <c r="P177" s="259"/>
      <c r="Q177" s="258"/>
      <c r="R177" s="259"/>
      <c r="S177" s="112">
        <f t="shared" si="2"/>
        <v>0</v>
      </c>
      <c r="T177" s="103"/>
      <c r="U177" s="261"/>
      <c r="V177" s="357"/>
      <c r="W177" s="357"/>
      <c r="X177" s="357"/>
      <c r="Y177" s="357"/>
      <c r="Z177" s="357"/>
      <c r="AA177" s="358"/>
    </row>
    <row r="178" spans="1:27" ht="12.75">
      <c r="A178" s="114">
        <v>32</v>
      </c>
      <c r="B178" s="354">
        <f>IF($F$5="j",J!B33,IF($F$5="m",M!B33,IF($F$5="n",N!B33,IF($F$5="z",Z!B33,IF($F$5="s",S!B33,"")))))</f>
      </c>
      <c r="C178" s="355"/>
      <c r="D178" s="355"/>
      <c r="E178" s="355"/>
      <c r="F178" s="355"/>
      <c r="G178" s="355"/>
      <c r="H178" s="355"/>
      <c r="I178" s="355"/>
      <c r="J178" s="355"/>
      <c r="K178" s="355"/>
      <c r="L178" s="355"/>
      <c r="M178" s="356"/>
      <c r="N178" s="112">
        <f t="shared" si="1"/>
        <v>0</v>
      </c>
      <c r="O178" s="258"/>
      <c r="P178" s="259"/>
      <c r="Q178" s="258"/>
      <c r="R178" s="259"/>
      <c r="S178" s="112">
        <f t="shared" si="2"/>
        <v>0</v>
      </c>
      <c r="T178" s="103"/>
      <c r="U178" s="261"/>
      <c r="V178" s="357"/>
      <c r="W178" s="357"/>
      <c r="X178" s="357"/>
      <c r="Y178" s="357"/>
      <c r="Z178" s="357"/>
      <c r="AA178" s="358"/>
    </row>
    <row r="179" spans="1:27" ht="12.75">
      <c r="A179" s="114">
        <v>33</v>
      </c>
      <c r="B179" s="354">
        <f>IF($F$5="j",J!B34,IF($F$5="m",M!B34,IF($F$5="n",N!B34,IF($F$5="z",Z!B34,IF($F$5="s",S!B34,"")))))</f>
      </c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  <c r="M179" s="356"/>
      <c r="N179" s="112">
        <f t="shared" si="1"/>
        <v>0</v>
      </c>
      <c r="O179" s="258"/>
      <c r="P179" s="259"/>
      <c r="Q179" s="258"/>
      <c r="R179" s="259"/>
      <c r="S179" s="112">
        <f t="shared" si="2"/>
        <v>0</v>
      </c>
      <c r="T179" s="103"/>
      <c r="U179" s="261"/>
      <c r="V179" s="357"/>
      <c r="W179" s="357"/>
      <c r="X179" s="357"/>
      <c r="Y179" s="357"/>
      <c r="Z179" s="357"/>
      <c r="AA179" s="358"/>
    </row>
    <row r="180" spans="1:27" ht="12.75">
      <c r="A180" s="114">
        <v>34</v>
      </c>
      <c r="B180" s="354">
        <f>IF($F$5="j",J!B35,IF($F$5="m",M!B35,IF($F$5="n",N!B35,IF($F$5="z",Z!B35,IF($F$5="s",S!B35,"")))))</f>
      </c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  <c r="M180" s="356"/>
      <c r="N180" s="112">
        <f t="shared" si="1"/>
        <v>0</v>
      </c>
      <c r="O180" s="258"/>
      <c r="P180" s="259"/>
      <c r="Q180" s="258"/>
      <c r="R180" s="259"/>
      <c r="S180" s="112">
        <f t="shared" si="2"/>
        <v>0</v>
      </c>
      <c r="T180" s="103"/>
      <c r="U180" s="261"/>
      <c r="V180" s="357"/>
      <c r="W180" s="357"/>
      <c r="X180" s="357"/>
      <c r="Y180" s="357"/>
      <c r="Z180" s="357"/>
      <c r="AA180" s="358"/>
    </row>
    <row r="181" spans="1:27" ht="12.75">
      <c r="A181" s="114">
        <v>35</v>
      </c>
      <c r="B181" s="354">
        <f>IF($F$5="j",J!B36,IF($F$5="m",M!B36,IF($F$5="n",N!B36,IF($F$5="z",Z!B36,IF($F$5="s",S!B36,"")))))</f>
      </c>
      <c r="C181" s="355"/>
      <c r="D181" s="355"/>
      <c r="E181" s="355"/>
      <c r="F181" s="355"/>
      <c r="G181" s="355"/>
      <c r="H181" s="355"/>
      <c r="I181" s="355"/>
      <c r="J181" s="355"/>
      <c r="K181" s="355"/>
      <c r="L181" s="355"/>
      <c r="M181" s="356"/>
      <c r="N181" s="112">
        <f t="shared" si="1"/>
        <v>0</v>
      </c>
      <c r="O181" s="258"/>
      <c r="P181" s="259"/>
      <c r="Q181" s="258"/>
      <c r="R181" s="259"/>
      <c r="S181" s="112">
        <f t="shared" si="2"/>
        <v>0</v>
      </c>
      <c r="T181" s="103"/>
      <c r="U181" s="261"/>
      <c r="V181" s="357"/>
      <c r="W181" s="357"/>
      <c r="X181" s="357"/>
      <c r="Y181" s="357"/>
      <c r="Z181" s="357"/>
      <c r="AA181" s="358"/>
    </row>
    <row r="182" spans="1:27" ht="12.75">
      <c r="A182" s="114">
        <v>36</v>
      </c>
      <c r="B182" s="354">
        <f>IF($F$5="j",J!B37,IF($F$5="m",M!B37,IF($F$5="n",N!B37,IF($F$5="z",Z!B37,IF($F$5="s",S!B37,"")))))</f>
      </c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  <c r="M182" s="356"/>
      <c r="N182" s="112">
        <f t="shared" si="1"/>
        <v>0</v>
      </c>
      <c r="O182" s="258"/>
      <c r="P182" s="259"/>
      <c r="Q182" s="258"/>
      <c r="R182" s="259"/>
      <c r="S182" s="112">
        <f t="shared" si="2"/>
        <v>0</v>
      </c>
      <c r="T182" s="103"/>
      <c r="U182" s="261"/>
      <c r="V182" s="357"/>
      <c r="W182" s="357"/>
      <c r="X182" s="357"/>
      <c r="Y182" s="357"/>
      <c r="Z182" s="357"/>
      <c r="AA182" s="358"/>
    </row>
    <row r="183" spans="1:27" ht="12.75">
      <c r="A183" s="114">
        <v>37</v>
      </c>
      <c r="B183" s="354">
        <f>IF($F$5="j",J!B38,IF($F$5="m",M!B38,IF($F$5="n",N!B38,IF($F$5="z",Z!B38,IF($F$5="s",S!B38,"")))))</f>
      </c>
      <c r="C183" s="355"/>
      <c r="D183" s="355"/>
      <c r="E183" s="355"/>
      <c r="F183" s="355"/>
      <c r="G183" s="355"/>
      <c r="H183" s="355"/>
      <c r="I183" s="355"/>
      <c r="J183" s="355"/>
      <c r="K183" s="355"/>
      <c r="L183" s="355"/>
      <c r="M183" s="356"/>
      <c r="N183" s="112">
        <f t="shared" si="1"/>
        <v>0</v>
      </c>
      <c r="O183" s="258"/>
      <c r="P183" s="259"/>
      <c r="Q183" s="258"/>
      <c r="R183" s="259"/>
      <c r="S183" s="112">
        <f t="shared" si="2"/>
        <v>0</v>
      </c>
      <c r="T183" s="103"/>
      <c r="U183" s="261"/>
      <c r="V183" s="357"/>
      <c r="W183" s="357"/>
      <c r="X183" s="357"/>
      <c r="Y183" s="357"/>
      <c r="Z183" s="357"/>
      <c r="AA183" s="358"/>
    </row>
    <row r="184" spans="1:27" ht="12.75">
      <c r="A184" s="114">
        <v>38</v>
      </c>
      <c r="B184" s="354">
        <f>IF($F$5="j",J!B39,IF($F$5="m",M!B39,IF($F$5="n",N!B39,IF($F$5="z",Z!B39,IF($F$5="s",S!B39,"")))))</f>
      </c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6"/>
      <c r="N184" s="112">
        <f t="shared" si="1"/>
        <v>0</v>
      </c>
      <c r="O184" s="258"/>
      <c r="P184" s="259"/>
      <c r="Q184" s="258"/>
      <c r="R184" s="259"/>
      <c r="S184" s="112">
        <f t="shared" si="2"/>
        <v>0</v>
      </c>
      <c r="T184" s="103"/>
      <c r="U184" s="261"/>
      <c r="V184" s="357"/>
      <c r="W184" s="357"/>
      <c r="X184" s="357"/>
      <c r="Y184" s="357"/>
      <c r="Z184" s="357"/>
      <c r="AA184" s="358"/>
    </row>
    <row r="185" spans="1:28" ht="12.75">
      <c r="A185" s="114">
        <v>39</v>
      </c>
      <c r="B185" s="354">
        <f>IF($F$5="j",J!B40,IF($F$5="m",M!B40,IF($F$5="n",N!B40,IF($F$5="z",Z!B40,IF($F$5="s",S!B40,"")))))</f>
      </c>
      <c r="C185" s="355"/>
      <c r="D185" s="355"/>
      <c r="E185" s="355"/>
      <c r="F185" s="355"/>
      <c r="G185" s="355"/>
      <c r="H185" s="355"/>
      <c r="I185" s="355"/>
      <c r="J185" s="355"/>
      <c r="K185" s="355"/>
      <c r="L185" s="355"/>
      <c r="M185" s="356"/>
      <c r="N185" s="112">
        <f t="shared" si="1"/>
        <v>0</v>
      </c>
      <c r="O185" s="258"/>
      <c r="P185" s="259"/>
      <c r="Q185" s="258"/>
      <c r="R185" s="259"/>
      <c r="S185" s="112">
        <f t="shared" si="2"/>
        <v>0</v>
      </c>
      <c r="T185" s="103"/>
      <c r="U185" s="261"/>
      <c r="V185" s="357"/>
      <c r="W185" s="357"/>
      <c r="X185" s="357"/>
      <c r="Y185" s="357"/>
      <c r="Z185" s="357"/>
      <c r="AA185" s="358"/>
      <c r="AB185" s="113"/>
    </row>
    <row r="186" spans="1:28" ht="12.75">
      <c r="A186" s="114">
        <v>40</v>
      </c>
      <c r="B186" s="354">
        <f>IF($F$5="j",J!B41,IF($F$5="m",M!B41,IF($F$5="n",N!B41,IF($F$5="z",Z!B41,IF($F$5="s",S!B41,"")))))</f>
      </c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  <c r="M186" s="356"/>
      <c r="N186" s="112">
        <f t="shared" si="1"/>
        <v>0</v>
      </c>
      <c r="O186" s="258"/>
      <c r="P186" s="259"/>
      <c r="Q186" s="258"/>
      <c r="R186" s="259"/>
      <c r="S186" s="112">
        <f t="shared" si="2"/>
        <v>0</v>
      </c>
      <c r="T186" s="103"/>
      <c r="U186" s="261"/>
      <c r="V186" s="357"/>
      <c r="W186" s="357"/>
      <c r="X186" s="357"/>
      <c r="Y186" s="357"/>
      <c r="Z186" s="357"/>
      <c r="AA186" s="358"/>
      <c r="AB186" s="113">
        <f>IF(SUM($S$147:$S$190)=0,0,LARGE($Q$147:$R$190,1))</f>
        <v>0</v>
      </c>
    </row>
    <row r="187" spans="1:28" ht="12.75">
      <c r="A187" s="114">
        <v>41</v>
      </c>
      <c r="B187" s="354">
        <f>IF($F$5="j",J!B42,IF($F$5="m",M!B42,IF($F$5="n",N!B42,IF($F$5="z",Z!B42,IF($F$5="s",S!B42,"")))))</f>
      </c>
      <c r="C187" s="355"/>
      <c r="D187" s="355"/>
      <c r="E187" s="355"/>
      <c r="F187" s="355"/>
      <c r="G187" s="355"/>
      <c r="H187" s="355"/>
      <c r="I187" s="355"/>
      <c r="J187" s="355"/>
      <c r="K187" s="355"/>
      <c r="L187" s="355"/>
      <c r="M187" s="356"/>
      <c r="N187" s="112">
        <f t="shared" si="1"/>
        <v>0</v>
      </c>
      <c r="O187" s="258"/>
      <c r="P187" s="259"/>
      <c r="Q187" s="258"/>
      <c r="R187" s="259"/>
      <c r="S187" s="112">
        <f t="shared" si="2"/>
        <v>0</v>
      </c>
      <c r="T187" s="103"/>
      <c r="U187" s="261"/>
      <c r="V187" s="357"/>
      <c r="W187" s="357"/>
      <c r="X187" s="357"/>
      <c r="Y187" s="357"/>
      <c r="Z187" s="357"/>
      <c r="AA187" s="358"/>
      <c r="AB187" s="113">
        <f>IF(SUM($S$147:$S$190)&lt;=1,0,LARGE($Q$147:$R$190,2))</f>
        <v>0</v>
      </c>
    </row>
    <row r="188" spans="1:28" ht="12.75">
      <c r="A188" s="114">
        <v>42</v>
      </c>
      <c r="B188" s="354">
        <f>IF($F$5="j",J!B43,IF($F$5="m",M!B43,IF($F$5="n",N!B43,IF($F$5="z",Z!B43,IF($F$5="s",S!B43,"")))))</f>
      </c>
      <c r="C188" s="355"/>
      <c r="D188" s="355"/>
      <c r="E188" s="355"/>
      <c r="F188" s="355"/>
      <c r="G188" s="355"/>
      <c r="H188" s="355"/>
      <c r="I188" s="355"/>
      <c r="J188" s="355"/>
      <c r="K188" s="355"/>
      <c r="L188" s="355"/>
      <c r="M188" s="356"/>
      <c r="N188" s="112">
        <f t="shared" si="1"/>
        <v>0</v>
      </c>
      <c r="O188" s="258"/>
      <c r="P188" s="259"/>
      <c r="Q188" s="258"/>
      <c r="R188" s="259"/>
      <c r="S188" s="112">
        <f t="shared" si="2"/>
        <v>0</v>
      </c>
      <c r="T188" s="103"/>
      <c r="U188" s="261"/>
      <c r="V188" s="357"/>
      <c r="W188" s="357"/>
      <c r="X188" s="357"/>
      <c r="Y188" s="357"/>
      <c r="Z188" s="357"/>
      <c r="AA188" s="358"/>
      <c r="AB188" s="113">
        <f>IF(SUM($S$147:$S$190)&lt;=2,0,LARGE($Q$147:$R$190,3))</f>
        <v>0</v>
      </c>
    </row>
    <row r="189" spans="1:28" ht="12.75">
      <c r="A189" s="114">
        <v>43</v>
      </c>
      <c r="B189" s="354">
        <f>IF($F$5="j",J!B44,IF($F$5="m",M!B44,IF($F$5="n",N!B44,IF($F$5="z",Z!B44,IF($F$5="s",S!B44,"")))))</f>
      </c>
      <c r="C189" s="355"/>
      <c r="D189" s="355"/>
      <c r="E189" s="355"/>
      <c r="F189" s="355"/>
      <c r="G189" s="355"/>
      <c r="H189" s="355"/>
      <c r="I189" s="355"/>
      <c r="J189" s="355"/>
      <c r="K189" s="355"/>
      <c r="L189" s="355"/>
      <c r="M189" s="356"/>
      <c r="N189" s="112">
        <f t="shared" si="1"/>
        <v>0</v>
      </c>
      <c r="O189" s="258"/>
      <c r="P189" s="259"/>
      <c r="Q189" s="258"/>
      <c r="R189" s="259"/>
      <c r="S189" s="112">
        <f t="shared" si="2"/>
        <v>0</v>
      </c>
      <c r="T189" s="103"/>
      <c r="U189" s="261"/>
      <c r="V189" s="357"/>
      <c r="W189" s="357"/>
      <c r="X189" s="357"/>
      <c r="Y189" s="357"/>
      <c r="Z189" s="357"/>
      <c r="AA189" s="358"/>
      <c r="AB189" s="113">
        <f>IF(SUM($S$147:$S$190)&lt;=3,0,LARGE($Q$147:$R$190,4))</f>
        <v>0</v>
      </c>
    </row>
    <row r="190" spans="1:28" ht="12.75">
      <c r="A190" s="115">
        <v>44</v>
      </c>
      <c r="B190" s="515">
        <f>IF($F$5="j",J!B45,IF($F$5="m",M!B45,IF($F$5="n",N!B45,IF($F$5="z",Z!B45,IF($F$5="s",S!B45,"")))))</f>
      </c>
      <c r="C190" s="516"/>
      <c r="D190" s="516"/>
      <c r="E190" s="516"/>
      <c r="F190" s="516"/>
      <c r="G190" s="516"/>
      <c r="H190" s="516"/>
      <c r="I190" s="516"/>
      <c r="J190" s="516"/>
      <c r="K190" s="516"/>
      <c r="L190" s="516"/>
      <c r="M190" s="517"/>
      <c r="N190" s="112">
        <f t="shared" si="1"/>
        <v>0</v>
      </c>
      <c r="O190" s="258"/>
      <c r="P190" s="259"/>
      <c r="Q190" s="258"/>
      <c r="R190" s="259"/>
      <c r="S190" s="112">
        <f t="shared" si="2"/>
        <v>0</v>
      </c>
      <c r="T190" s="104"/>
      <c r="U190" s="223"/>
      <c r="V190" s="478"/>
      <c r="W190" s="478"/>
      <c r="X190" s="478"/>
      <c r="Y190" s="478"/>
      <c r="Z190" s="478"/>
      <c r="AA190" s="479"/>
      <c r="AB190" s="113">
        <f>SUM(AB186:AB189)/4</f>
        <v>0</v>
      </c>
    </row>
    <row r="191" spans="1:27" ht="24" customHeight="1">
      <c r="A191" s="403" t="s">
        <v>3145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34"/>
      <c r="O191" s="436">
        <f>IF(SUM(N147:N190)=0,0,AB147)</f>
        <v>0</v>
      </c>
      <c r="P191" s="437"/>
      <c r="Q191" s="436">
        <f>IF(SUM(S147:S190)=0,0,AB190)</f>
        <v>0</v>
      </c>
      <c r="R191" s="437"/>
      <c r="S191" s="477" t="s">
        <v>810</v>
      </c>
      <c r="T191" s="402"/>
      <c r="U191" s="402"/>
      <c r="V191" s="402"/>
      <c r="W191" s="402"/>
      <c r="X191" s="402"/>
      <c r="Y191" s="402"/>
      <c r="Z191" s="402"/>
      <c r="AA191" s="402"/>
    </row>
    <row r="192" spans="1:19" ht="24" customHeight="1">
      <c r="A192" s="403" t="s">
        <v>3153</v>
      </c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34"/>
      <c r="O192" s="506">
        <f>SUM(O191:R191)/2</f>
        <v>0</v>
      </c>
      <c r="P192" s="507"/>
      <c r="Q192" s="507"/>
      <c r="R192" s="508"/>
      <c r="S192" s="96" t="s">
        <v>3143</v>
      </c>
    </row>
    <row r="193" spans="1:18" ht="24" customHeight="1">
      <c r="A193" s="215" t="s">
        <v>3345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34"/>
      <c r="O193" s="407">
        <f>SUM(N147:N190)</f>
        <v>0</v>
      </c>
      <c r="P193" s="408"/>
      <c r="Q193" s="408"/>
      <c r="R193" s="409"/>
    </row>
    <row r="194" spans="1:19" ht="24" customHeight="1">
      <c r="A194" s="215" t="s">
        <v>625</v>
      </c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34"/>
      <c r="O194" s="407">
        <f>IF($F$5="J",34,IF($F$5="M",20,IF($F$5="N",43,IF($F$5="Z",36,IF($F$5="S",40,0)))))</f>
        <v>0</v>
      </c>
      <c r="P194" s="408"/>
      <c r="Q194" s="408"/>
      <c r="R194" s="409"/>
      <c r="S194" s="96" t="s">
        <v>2047</v>
      </c>
    </row>
    <row r="195" spans="1:18" ht="30" customHeight="1" thickBot="1">
      <c r="A195" s="215" t="s">
        <v>721</v>
      </c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34"/>
      <c r="O195" s="410">
        <f>IF(O193=0,0,IF(O194=0,0,IF(O193/O194&gt;0.5,2,IF(O193/O194&gt;0.334,1,0))))</f>
        <v>0</v>
      </c>
      <c r="P195" s="411"/>
      <c r="Q195" s="411"/>
      <c r="R195" s="412"/>
    </row>
    <row r="196" spans="1:19" ht="30" customHeight="1" thickBot="1" thickTop="1">
      <c r="A196" s="215" t="s">
        <v>3144</v>
      </c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7"/>
      <c r="O196" s="297">
        <f>ROUND(((SUM(O195,O192))*1.7),0)</f>
        <v>0</v>
      </c>
      <c r="P196" s="531"/>
      <c r="Q196" s="531"/>
      <c r="R196" s="298"/>
      <c r="S196" s="96" t="s">
        <v>2689</v>
      </c>
    </row>
    <row r="197" spans="15:18" ht="13.5" thickTop="1">
      <c r="O197" s="97" t="s">
        <v>883</v>
      </c>
      <c r="P197" s="36"/>
      <c r="Q197" s="36"/>
      <c r="R197" s="36"/>
    </row>
    <row r="198" spans="17:18" ht="12.75">
      <c r="Q198" s="97"/>
      <c r="R198" s="36"/>
    </row>
    <row r="199" spans="1:28" s="117" customFormat="1" ht="15" customHeight="1">
      <c r="A199" s="213" t="s">
        <v>722</v>
      </c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332" t="s">
        <v>3448</v>
      </c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116"/>
    </row>
    <row r="200" spans="1:28" s="117" customFormat="1" ht="15" customHeight="1">
      <c r="A200" s="213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332" t="s">
        <v>3449</v>
      </c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116"/>
    </row>
    <row r="201" spans="1:28" s="117" customFormat="1" ht="15" customHeight="1">
      <c r="A201" s="213"/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332" t="s">
        <v>3450</v>
      </c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116"/>
    </row>
    <row r="202" spans="1:28" s="117" customFormat="1" ht="15" customHeight="1">
      <c r="A202" s="213"/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332" t="s">
        <v>3457</v>
      </c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116"/>
    </row>
    <row r="203" spans="1:28" s="117" customFormat="1" ht="15" customHeight="1">
      <c r="A203" s="213" t="s">
        <v>723</v>
      </c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332" t="s">
        <v>3458</v>
      </c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116"/>
    </row>
    <row r="204" spans="1:28" s="117" customFormat="1" ht="15" customHeight="1">
      <c r="A204" s="332"/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332" t="s">
        <v>3459</v>
      </c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116"/>
    </row>
    <row r="205" spans="1:28" s="117" customFormat="1" ht="15" customHeight="1">
      <c r="A205" s="213"/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332" t="s">
        <v>3201</v>
      </c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116"/>
    </row>
    <row r="206" spans="1:28" s="117" customFormat="1" ht="18" customHeight="1">
      <c r="A206" s="213"/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332" t="s">
        <v>874</v>
      </c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116"/>
    </row>
    <row r="207" spans="1:28" s="117" customFormat="1" ht="24.75" customHeight="1">
      <c r="A207" s="213" t="s">
        <v>724</v>
      </c>
      <c r="B207" s="209"/>
      <c r="C207" s="210" t="s">
        <v>3202</v>
      </c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116"/>
    </row>
    <row r="208" spans="1:28" s="117" customFormat="1" ht="24.75" customHeight="1">
      <c r="A208" s="213"/>
      <c r="B208" s="209"/>
      <c r="C208" s="210" t="s">
        <v>613</v>
      </c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116"/>
    </row>
    <row r="209" ht="12.75"/>
    <row r="210" ht="12.75">
      <c r="A210" s="25" t="s">
        <v>2143</v>
      </c>
    </row>
    <row r="212" spans="1:27" ht="36" customHeight="1">
      <c r="A212" s="265" t="s">
        <v>806</v>
      </c>
      <c r="B212" s="431"/>
      <c r="C212" s="431"/>
      <c r="D212" s="431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  <c r="O212" s="431"/>
      <c r="P212" s="431"/>
      <c r="Q212" s="431"/>
      <c r="R212" s="432"/>
      <c r="T212" s="299" t="s">
        <v>2146</v>
      </c>
      <c r="U212" s="300"/>
      <c r="V212" s="300"/>
      <c r="W212" s="300"/>
      <c r="X212" s="300"/>
      <c r="Y212" s="300"/>
      <c r="Z212" s="300"/>
      <c r="AA212" s="301"/>
    </row>
    <row r="213" spans="1:27" ht="36" customHeight="1">
      <c r="A213" s="433"/>
      <c r="B213" s="434"/>
      <c r="C213" s="434"/>
      <c r="D213" s="434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O213" s="434"/>
      <c r="P213" s="434"/>
      <c r="Q213" s="434"/>
      <c r="R213" s="435"/>
      <c r="S213" s="37"/>
      <c r="T213" s="302"/>
      <c r="U213" s="303"/>
      <c r="V213" s="303"/>
      <c r="W213" s="303"/>
      <c r="X213" s="303"/>
      <c r="Y213" s="303"/>
      <c r="Z213" s="303"/>
      <c r="AA213" s="304"/>
    </row>
    <row r="214" spans="1:27" ht="18.75" customHeight="1">
      <c r="A214" s="329"/>
      <c r="B214" s="330"/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1"/>
      <c r="T214" s="220"/>
      <c r="U214" s="221"/>
      <c r="V214" s="221"/>
      <c r="W214" s="221"/>
      <c r="X214" s="221"/>
      <c r="Y214" s="221"/>
      <c r="Z214" s="221"/>
      <c r="AA214" s="222"/>
    </row>
    <row r="215" spans="1:27" ht="18.75" customHeight="1">
      <c r="A215" s="322"/>
      <c r="B215" s="323"/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4"/>
      <c r="T215" s="261"/>
      <c r="U215" s="262"/>
      <c r="V215" s="262"/>
      <c r="W215" s="262"/>
      <c r="X215" s="262"/>
      <c r="Y215" s="262"/>
      <c r="Z215" s="262"/>
      <c r="AA215" s="263"/>
    </row>
    <row r="216" spans="1:27" ht="18.75" customHeight="1">
      <c r="A216" s="322"/>
      <c r="B216" s="323"/>
      <c r="C216" s="323"/>
      <c r="D216" s="323"/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4"/>
      <c r="T216" s="261"/>
      <c r="U216" s="262"/>
      <c r="V216" s="262"/>
      <c r="W216" s="262"/>
      <c r="X216" s="262"/>
      <c r="Y216" s="262"/>
      <c r="Z216" s="262"/>
      <c r="AA216" s="263"/>
    </row>
    <row r="217" spans="1:27" ht="18.75" customHeight="1">
      <c r="A217" s="322"/>
      <c r="B217" s="323"/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4"/>
      <c r="T217" s="261"/>
      <c r="U217" s="262"/>
      <c r="V217" s="262"/>
      <c r="W217" s="262"/>
      <c r="X217" s="262"/>
      <c r="Y217" s="262"/>
      <c r="Z217" s="262"/>
      <c r="AA217" s="263"/>
    </row>
    <row r="218" spans="1:27" ht="18.75" customHeight="1">
      <c r="A218" s="322"/>
      <c r="B218" s="323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4"/>
      <c r="T218" s="261"/>
      <c r="U218" s="262"/>
      <c r="V218" s="262"/>
      <c r="W218" s="262"/>
      <c r="X218" s="262"/>
      <c r="Y218" s="262"/>
      <c r="Z218" s="262"/>
      <c r="AA218" s="263"/>
    </row>
    <row r="219" spans="1:27" ht="18.75" customHeight="1">
      <c r="A219" s="322"/>
      <c r="B219" s="323"/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4"/>
      <c r="T219" s="261"/>
      <c r="U219" s="262"/>
      <c r="V219" s="262"/>
      <c r="W219" s="262"/>
      <c r="X219" s="262"/>
      <c r="Y219" s="262"/>
      <c r="Z219" s="262"/>
      <c r="AA219" s="263"/>
    </row>
    <row r="220" spans="1:27" ht="18.75" customHeight="1">
      <c r="A220" s="322"/>
      <c r="B220" s="323"/>
      <c r="C220" s="323"/>
      <c r="D220" s="323"/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4"/>
      <c r="T220" s="261"/>
      <c r="U220" s="262"/>
      <c r="V220" s="262"/>
      <c r="W220" s="262"/>
      <c r="X220" s="262"/>
      <c r="Y220" s="262"/>
      <c r="Z220" s="262"/>
      <c r="AA220" s="263"/>
    </row>
    <row r="221" spans="1:27" ht="18.75" customHeight="1">
      <c r="A221" s="359"/>
      <c r="B221" s="360"/>
      <c r="C221" s="360"/>
      <c r="D221" s="360"/>
      <c r="E221" s="360"/>
      <c r="F221" s="360"/>
      <c r="G221" s="360"/>
      <c r="H221" s="360"/>
      <c r="I221" s="360"/>
      <c r="J221" s="360"/>
      <c r="K221" s="360"/>
      <c r="L221" s="360"/>
      <c r="M221" s="360"/>
      <c r="N221" s="360"/>
      <c r="O221" s="360"/>
      <c r="P221" s="360"/>
      <c r="Q221" s="360"/>
      <c r="R221" s="361"/>
      <c r="T221" s="223"/>
      <c r="U221" s="224"/>
      <c r="V221" s="224"/>
      <c r="W221" s="224"/>
      <c r="X221" s="224"/>
      <c r="Y221" s="224"/>
      <c r="Z221" s="224"/>
      <c r="AA221" s="225"/>
    </row>
    <row r="222" ht="12.75"/>
    <row r="223" ht="12.75">
      <c r="A223" s="25" t="s">
        <v>2143</v>
      </c>
    </row>
    <row r="224" ht="12.75"/>
    <row r="225" spans="1:27" ht="72" customHeight="1">
      <c r="A225" s="362" t="s">
        <v>574</v>
      </c>
      <c r="B225" s="363"/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63"/>
      <c r="X225" s="363"/>
      <c r="Y225" s="363"/>
      <c r="Z225" s="363"/>
      <c r="AA225" s="363"/>
    </row>
    <row r="226" spans="1:27" ht="18" customHeight="1">
      <c r="A226" s="247" t="s">
        <v>731</v>
      </c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9"/>
      <c r="N226" s="95"/>
      <c r="O226" s="368" t="s">
        <v>2147</v>
      </c>
      <c r="P226" s="369"/>
      <c r="Q226" s="369"/>
      <c r="R226" s="370"/>
      <c r="T226" s="364" t="s">
        <v>718</v>
      </c>
      <c r="U226" s="299" t="s">
        <v>3338</v>
      </c>
      <c r="V226" s="426"/>
      <c r="W226" s="426"/>
      <c r="X226" s="426"/>
      <c r="Y226" s="426"/>
      <c r="Z226" s="426"/>
      <c r="AA226" s="427"/>
    </row>
    <row r="227" spans="1:27" ht="54" customHeight="1">
      <c r="A227" s="250"/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2"/>
      <c r="N227" s="95"/>
      <c r="O227" s="419" t="s">
        <v>807</v>
      </c>
      <c r="P227" s="420"/>
      <c r="Q227" s="419" t="s">
        <v>808</v>
      </c>
      <c r="R227" s="420"/>
      <c r="S227" s="37"/>
      <c r="T227" s="365"/>
      <c r="U227" s="428"/>
      <c r="V227" s="429"/>
      <c r="W227" s="429"/>
      <c r="X227" s="429"/>
      <c r="Y227" s="429"/>
      <c r="Z227" s="429"/>
      <c r="AA227" s="430"/>
    </row>
    <row r="228" spans="1:28" ht="12.75">
      <c r="A228" s="111">
        <v>1</v>
      </c>
      <c r="B228" s="440">
        <f>IF($F$5="j",J!E2,IF($F$5="m",M!E2,IF($F$5="n",N!E2,IF($F$5="z",Z!E2,IF($F$5="s",S!E2,"")))))</f>
      </c>
      <c r="C228" s="441"/>
      <c r="D228" s="441"/>
      <c r="E228" s="441"/>
      <c r="F228" s="441"/>
      <c r="G228" s="441"/>
      <c r="H228" s="441"/>
      <c r="I228" s="441"/>
      <c r="J228" s="441"/>
      <c r="K228" s="441"/>
      <c r="L228" s="441"/>
      <c r="M228" s="442"/>
      <c r="N228" s="112">
        <f>IF(O228&lt;&gt;"",1,0)</f>
        <v>0</v>
      </c>
      <c r="O228" s="405"/>
      <c r="P228" s="406"/>
      <c r="Q228" s="450"/>
      <c r="R228" s="451"/>
      <c r="S228" s="101">
        <f>IF(Q228&lt;&gt;"",1,0)</f>
        <v>0</v>
      </c>
      <c r="T228" s="102"/>
      <c r="U228" s="220"/>
      <c r="V228" s="424"/>
      <c r="W228" s="424"/>
      <c r="X228" s="424"/>
      <c r="Y228" s="424"/>
      <c r="Z228" s="424"/>
      <c r="AA228" s="425"/>
      <c r="AB228" s="118">
        <f>SUM(AB229:AB232)/4</f>
        <v>0</v>
      </c>
    </row>
    <row r="229" spans="1:28" ht="12.75">
      <c r="A229" s="114">
        <v>2</v>
      </c>
      <c r="B229" s="354">
        <f>IF($F$5="j",J!E3,IF($F$5="m",M!E3,IF($F$5="n",N!E3,IF($F$5="z",Z!E3,IF($F$5="s",S!E3,"")))))</f>
      </c>
      <c r="C229" s="355"/>
      <c r="D229" s="355"/>
      <c r="E229" s="355"/>
      <c r="F229" s="355"/>
      <c r="G229" s="355"/>
      <c r="H229" s="355"/>
      <c r="I229" s="355"/>
      <c r="J229" s="355"/>
      <c r="K229" s="355"/>
      <c r="L229" s="355"/>
      <c r="M229" s="356"/>
      <c r="N229" s="112">
        <f aca="true" t="shared" si="3" ref="N229:N267">IF(O229&lt;&gt;"",1,0)</f>
        <v>0</v>
      </c>
      <c r="O229" s="258"/>
      <c r="P229" s="259"/>
      <c r="Q229" s="333"/>
      <c r="R229" s="334"/>
      <c r="S229" s="101">
        <f aca="true" t="shared" si="4" ref="S229:S267">IF(Q229&lt;&gt;"",1,0)</f>
        <v>0</v>
      </c>
      <c r="T229" s="103"/>
      <c r="U229" s="261"/>
      <c r="V229" s="357"/>
      <c r="W229" s="357"/>
      <c r="X229" s="357"/>
      <c r="Y229" s="357"/>
      <c r="Z229" s="357"/>
      <c r="AA229" s="358"/>
      <c r="AB229" s="113">
        <f>IF(SUM($N$228:$N$267)=0,0,LARGE($O$228:$P$267,1))</f>
        <v>0</v>
      </c>
    </row>
    <row r="230" spans="1:28" ht="12.75">
      <c r="A230" s="114">
        <v>3</v>
      </c>
      <c r="B230" s="354">
        <f>IF($F$5="j",J!E4,IF($F$5="m",M!E4,IF($F$5="n",N!E4,IF($F$5="z",Z!E4,IF($F$5="s",S!E4,"")))))</f>
      </c>
      <c r="C230" s="355"/>
      <c r="D230" s="355"/>
      <c r="E230" s="355"/>
      <c r="F230" s="355"/>
      <c r="G230" s="355"/>
      <c r="H230" s="355"/>
      <c r="I230" s="355"/>
      <c r="J230" s="355"/>
      <c r="K230" s="355"/>
      <c r="L230" s="355"/>
      <c r="M230" s="356"/>
      <c r="N230" s="112">
        <f t="shared" si="3"/>
        <v>0</v>
      </c>
      <c r="O230" s="258"/>
      <c r="P230" s="259"/>
      <c r="Q230" s="333"/>
      <c r="R230" s="334"/>
      <c r="S230" s="101">
        <f t="shared" si="4"/>
        <v>0</v>
      </c>
      <c r="T230" s="103"/>
      <c r="U230" s="261"/>
      <c r="V230" s="357"/>
      <c r="W230" s="357"/>
      <c r="X230" s="357"/>
      <c r="Y230" s="357"/>
      <c r="Z230" s="357"/>
      <c r="AA230" s="358"/>
      <c r="AB230" s="113">
        <f>IF(SUM($N$228:$N$267)&lt;=1,0,LARGE($O$228:$P$267,2))</f>
        <v>0</v>
      </c>
    </row>
    <row r="231" spans="1:28" ht="12.75">
      <c r="A231" s="114">
        <v>4</v>
      </c>
      <c r="B231" s="354">
        <f>IF($F$5="j",J!E5,IF($F$5="m",M!E5,IF($F$5="n",N!E5,IF($F$5="z",Z!E5,IF($F$5="s",S!E5,"")))))</f>
      </c>
      <c r="C231" s="355"/>
      <c r="D231" s="355"/>
      <c r="E231" s="355"/>
      <c r="F231" s="355"/>
      <c r="G231" s="355"/>
      <c r="H231" s="355"/>
      <c r="I231" s="355"/>
      <c r="J231" s="355"/>
      <c r="K231" s="355"/>
      <c r="L231" s="355"/>
      <c r="M231" s="356"/>
      <c r="N231" s="112">
        <f t="shared" si="3"/>
        <v>0</v>
      </c>
      <c r="O231" s="258"/>
      <c r="P231" s="259"/>
      <c r="Q231" s="333"/>
      <c r="R231" s="334"/>
      <c r="S231" s="101">
        <f t="shared" si="4"/>
        <v>0</v>
      </c>
      <c r="T231" s="103"/>
      <c r="U231" s="261"/>
      <c r="V231" s="357"/>
      <c r="W231" s="357"/>
      <c r="X231" s="357"/>
      <c r="Y231" s="357"/>
      <c r="Z231" s="357"/>
      <c r="AA231" s="358"/>
      <c r="AB231" s="113">
        <f>IF(SUM($N$228:$N$267)&lt;=2,0,LARGE($O$228:$P$267,3))</f>
        <v>0</v>
      </c>
    </row>
    <row r="232" spans="1:28" ht="12.75">
      <c r="A232" s="114">
        <v>5</v>
      </c>
      <c r="B232" s="354">
        <f>IF($F$5="j",J!E6,IF($F$5="m",M!E6,IF($F$5="n",N!E6,IF($F$5="z",Z!E6,IF($F$5="s",S!E6,"")))))</f>
      </c>
      <c r="C232" s="355"/>
      <c r="D232" s="355"/>
      <c r="E232" s="355"/>
      <c r="F232" s="355"/>
      <c r="G232" s="355"/>
      <c r="H232" s="355"/>
      <c r="I232" s="355"/>
      <c r="J232" s="355"/>
      <c r="K232" s="355"/>
      <c r="L232" s="355"/>
      <c r="M232" s="356"/>
      <c r="N232" s="112">
        <f t="shared" si="3"/>
        <v>0</v>
      </c>
      <c r="O232" s="258"/>
      <c r="P232" s="259"/>
      <c r="Q232" s="333"/>
      <c r="R232" s="334"/>
      <c r="S232" s="101">
        <f t="shared" si="4"/>
        <v>0</v>
      </c>
      <c r="T232" s="103"/>
      <c r="U232" s="261"/>
      <c r="V232" s="357"/>
      <c r="W232" s="357"/>
      <c r="X232" s="357"/>
      <c r="Y232" s="357"/>
      <c r="Z232" s="357"/>
      <c r="AA232" s="358"/>
      <c r="AB232" s="113">
        <f>IF(SUM($N$228:$N$267)&lt;=3,0,LARGE($O$228:$P$267,4))</f>
        <v>0</v>
      </c>
    </row>
    <row r="233" spans="1:28" ht="12.75">
      <c r="A233" s="114">
        <v>6</v>
      </c>
      <c r="B233" s="354">
        <f>IF($F$5="j",J!E7,IF($F$5="m",M!E7,IF($F$5="n",N!E7,IF($F$5="z",Z!E7,IF($F$5="s",S!E7,"")))))</f>
      </c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  <c r="M233" s="356"/>
      <c r="N233" s="112">
        <f t="shared" si="3"/>
        <v>0</v>
      </c>
      <c r="O233" s="258"/>
      <c r="P233" s="259"/>
      <c r="Q233" s="333"/>
      <c r="R233" s="334"/>
      <c r="S233" s="101">
        <f t="shared" si="4"/>
        <v>0</v>
      </c>
      <c r="T233" s="103"/>
      <c r="U233" s="261"/>
      <c r="V233" s="357"/>
      <c r="W233" s="357"/>
      <c r="X233" s="357"/>
      <c r="Y233" s="357"/>
      <c r="Z233" s="357"/>
      <c r="AA233" s="358"/>
      <c r="AB233" s="113"/>
    </row>
    <row r="234" spans="1:27" ht="12.75">
      <c r="A234" s="114">
        <v>7</v>
      </c>
      <c r="B234" s="354">
        <f>IF($F$5="j",J!E8,IF($F$5="m",M!E8,IF($F$5="n",N!E8,IF($F$5="z",Z!E8,IF($F$5="s",S!E8,"")))))</f>
      </c>
      <c r="C234" s="355"/>
      <c r="D234" s="355"/>
      <c r="E234" s="355"/>
      <c r="F234" s="355"/>
      <c r="G234" s="355"/>
      <c r="H234" s="355"/>
      <c r="I234" s="355"/>
      <c r="J234" s="355"/>
      <c r="K234" s="355"/>
      <c r="L234" s="355"/>
      <c r="M234" s="356"/>
      <c r="N234" s="112">
        <f t="shared" si="3"/>
        <v>0</v>
      </c>
      <c r="O234" s="258"/>
      <c r="P234" s="259"/>
      <c r="Q234" s="333"/>
      <c r="R234" s="334"/>
      <c r="S234" s="101">
        <f t="shared" si="4"/>
        <v>0</v>
      </c>
      <c r="T234" s="103"/>
      <c r="U234" s="261"/>
      <c r="V234" s="357"/>
      <c r="W234" s="357"/>
      <c r="X234" s="357"/>
      <c r="Y234" s="357"/>
      <c r="Z234" s="357"/>
      <c r="AA234" s="358"/>
    </row>
    <row r="235" spans="1:27" ht="12.75">
      <c r="A235" s="114">
        <v>8</v>
      </c>
      <c r="B235" s="354">
        <f>IF($F$5="j",J!E9,IF($F$5="m",M!E9,IF($F$5="n",N!E9,IF($F$5="z",Z!E9,IF($F$5="s",S!E9,"")))))</f>
      </c>
      <c r="C235" s="355"/>
      <c r="D235" s="355"/>
      <c r="E235" s="355"/>
      <c r="F235" s="355"/>
      <c r="G235" s="355"/>
      <c r="H235" s="355"/>
      <c r="I235" s="355"/>
      <c r="J235" s="355"/>
      <c r="K235" s="355"/>
      <c r="L235" s="355"/>
      <c r="M235" s="356"/>
      <c r="N235" s="112">
        <f t="shared" si="3"/>
        <v>0</v>
      </c>
      <c r="O235" s="258"/>
      <c r="P235" s="259"/>
      <c r="Q235" s="333"/>
      <c r="R235" s="334"/>
      <c r="S235" s="101">
        <f t="shared" si="4"/>
        <v>0</v>
      </c>
      <c r="T235" s="103"/>
      <c r="U235" s="261"/>
      <c r="V235" s="357"/>
      <c r="W235" s="357"/>
      <c r="X235" s="357"/>
      <c r="Y235" s="357"/>
      <c r="Z235" s="357"/>
      <c r="AA235" s="358"/>
    </row>
    <row r="236" spans="1:27" ht="12.75">
      <c r="A236" s="114">
        <v>9</v>
      </c>
      <c r="B236" s="354">
        <f>IF($F$5="j",J!E10,IF($F$5="m",M!E10,IF($F$5="n",N!E10,IF($F$5="z",Z!E10,IF($F$5="s",S!E10,"")))))</f>
      </c>
      <c r="C236" s="355"/>
      <c r="D236" s="355"/>
      <c r="E236" s="355"/>
      <c r="F236" s="355"/>
      <c r="G236" s="355"/>
      <c r="H236" s="355"/>
      <c r="I236" s="355"/>
      <c r="J236" s="355"/>
      <c r="K236" s="355"/>
      <c r="L236" s="355"/>
      <c r="M236" s="356"/>
      <c r="N236" s="112">
        <f t="shared" si="3"/>
        <v>0</v>
      </c>
      <c r="O236" s="258"/>
      <c r="P236" s="259"/>
      <c r="Q236" s="333"/>
      <c r="R236" s="334"/>
      <c r="S236" s="101">
        <f t="shared" si="4"/>
        <v>0</v>
      </c>
      <c r="T236" s="103"/>
      <c r="U236" s="261"/>
      <c r="V236" s="357"/>
      <c r="W236" s="357"/>
      <c r="X236" s="357"/>
      <c r="Y236" s="357"/>
      <c r="Z236" s="357"/>
      <c r="AA236" s="358"/>
    </row>
    <row r="237" spans="1:27" ht="12.75">
      <c r="A237" s="114">
        <v>10</v>
      </c>
      <c r="B237" s="354">
        <f>IF($F$5="j",J!E11,IF($F$5="m",M!E11,IF($F$5="n",N!E11,IF($F$5="z",Z!E11,IF($F$5="s",S!E11,"")))))</f>
      </c>
      <c r="C237" s="355"/>
      <c r="D237" s="355"/>
      <c r="E237" s="355"/>
      <c r="F237" s="355"/>
      <c r="G237" s="355"/>
      <c r="H237" s="355"/>
      <c r="I237" s="355"/>
      <c r="J237" s="355"/>
      <c r="K237" s="355"/>
      <c r="L237" s="355"/>
      <c r="M237" s="356"/>
      <c r="N237" s="112">
        <f t="shared" si="3"/>
        <v>0</v>
      </c>
      <c r="O237" s="258"/>
      <c r="P237" s="259"/>
      <c r="Q237" s="333"/>
      <c r="R237" s="334"/>
      <c r="S237" s="101">
        <f t="shared" si="4"/>
        <v>0</v>
      </c>
      <c r="T237" s="103"/>
      <c r="U237" s="261"/>
      <c r="V237" s="357"/>
      <c r="W237" s="357"/>
      <c r="X237" s="357"/>
      <c r="Y237" s="357"/>
      <c r="Z237" s="357"/>
      <c r="AA237" s="358"/>
    </row>
    <row r="238" spans="1:27" ht="12.75">
      <c r="A238" s="114">
        <v>11</v>
      </c>
      <c r="B238" s="354">
        <f>IF($F$5="j",J!E12,IF($F$5="m",M!E12,IF($F$5="n",N!E12,IF($F$5="z",Z!E12,IF($F$5="s",S!E12,"")))))</f>
      </c>
      <c r="C238" s="355"/>
      <c r="D238" s="355"/>
      <c r="E238" s="355"/>
      <c r="F238" s="355"/>
      <c r="G238" s="355"/>
      <c r="H238" s="355"/>
      <c r="I238" s="355"/>
      <c r="J238" s="355"/>
      <c r="K238" s="355"/>
      <c r="L238" s="355"/>
      <c r="M238" s="356"/>
      <c r="N238" s="112">
        <f t="shared" si="3"/>
        <v>0</v>
      </c>
      <c r="O238" s="258"/>
      <c r="P238" s="259"/>
      <c r="Q238" s="333"/>
      <c r="R238" s="334"/>
      <c r="S238" s="101">
        <f t="shared" si="4"/>
        <v>0</v>
      </c>
      <c r="T238" s="103"/>
      <c r="U238" s="261"/>
      <c r="V238" s="357"/>
      <c r="W238" s="357"/>
      <c r="X238" s="357"/>
      <c r="Y238" s="357"/>
      <c r="Z238" s="357"/>
      <c r="AA238" s="358"/>
    </row>
    <row r="239" spans="1:27" ht="12.75">
      <c r="A239" s="114">
        <v>12</v>
      </c>
      <c r="B239" s="354">
        <f>IF($F$5="j",J!E13,IF($F$5="m",M!E13,IF($F$5="n",N!E13,IF($F$5="z",Z!E13,IF($F$5="s",S!E13,"")))))</f>
      </c>
      <c r="C239" s="355"/>
      <c r="D239" s="355"/>
      <c r="E239" s="355"/>
      <c r="F239" s="355"/>
      <c r="G239" s="355"/>
      <c r="H239" s="355"/>
      <c r="I239" s="355"/>
      <c r="J239" s="355"/>
      <c r="K239" s="355"/>
      <c r="L239" s="355"/>
      <c r="M239" s="356"/>
      <c r="N239" s="112">
        <f t="shared" si="3"/>
        <v>0</v>
      </c>
      <c r="O239" s="258"/>
      <c r="P239" s="259"/>
      <c r="Q239" s="333"/>
      <c r="R239" s="334"/>
      <c r="S239" s="101">
        <f t="shared" si="4"/>
        <v>0</v>
      </c>
      <c r="T239" s="103"/>
      <c r="U239" s="261"/>
      <c r="V239" s="357"/>
      <c r="W239" s="357"/>
      <c r="X239" s="357"/>
      <c r="Y239" s="357"/>
      <c r="Z239" s="357"/>
      <c r="AA239" s="358"/>
    </row>
    <row r="240" spans="1:27" ht="12.75">
      <c r="A240" s="114">
        <v>13</v>
      </c>
      <c r="B240" s="354">
        <f>IF($F$5="j",J!E14,IF($F$5="m",M!E14,IF($F$5="n",N!E14,IF($F$5="z",Z!E14,IF($F$5="s",S!E14,"")))))</f>
      </c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  <c r="M240" s="356"/>
      <c r="N240" s="112">
        <f t="shared" si="3"/>
        <v>0</v>
      </c>
      <c r="O240" s="258"/>
      <c r="P240" s="259"/>
      <c r="Q240" s="333"/>
      <c r="R240" s="334"/>
      <c r="S240" s="101">
        <f t="shared" si="4"/>
        <v>0</v>
      </c>
      <c r="T240" s="103"/>
      <c r="U240" s="261"/>
      <c r="V240" s="357"/>
      <c r="W240" s="357"/>
      <c r="X240" s="357"/>
      <c r="Y240" s="357"/>
      <c r="Z240" s="357"/>
      <c r="AA240" s="358"/>
    </row>
    <row r="241" spans="1:27" ht="12.75">
      <c r="A241" s="114">
        <v>14</v>
      </c>
      <c r="B241" s="354">
        <f>IF($F$5="j",J!E15,IF($F$5="m",M!E15,IF($F$5="n",N!E15,IF($F$5="z",Z!E15,IF($F$5="s",S!E15,"")))))</f>
      </c>
      <c r="C241" s="355"/>
      <c r="D241" s="355"/>
      <c r="E241" s="355"/>
      <c r="F241" s="355"/>
      <c r="G241" s="355"/>
      <c r="H241" s="355"/>
      <c r="I241" s="355"/>
      <c r="J241" s="355"/>
      <c r="K241" s="355"/>
      <c r="L241" s="355"/>
      <c r="M241" s="356"/>
      <c r="N241" s="112">
        <f t="shared" si="3"/>
        <v>0</v>
      </c>
      <c r="O241" s="258"/>
      <c r="P241" s="259"/>
      <c r="Q241" s="333"/>
      <c r="R241" s="334"/>
      <c r="S241" s="101">
        <f t="shared" si="4"/>
        <v>0</v>
      </c>
      <c r="T241" s="103"/>
      <c r="U241" s="261"/>
      <c r="V241" s="357"/>
      <c r="W241" s="357"/>
      <c r="X241" s="357"/>
      <c r="Y241" s="357"/>
      <c r="Z241" s="357"/>
      <c r="AA241" s="358"/>
    </row>
    <row r="242" spans="1:27" ht="12.75">
      <c r="A242" s="114">
        <v>15</v>
      </c>
      <c r="B242" s="354">
        <f>IF($F$5="j",J!E16,IF($F$5="m",M!E16,IF($F$5="n",N!E16,IF($F$5="z",Z!E16,IF($F$5="s",S!E16,"")))))</f>
      </c>
      <c r="C242" s="355"/>
      <c r="D242" s="355"/>
      <c r="E242" s="355"/>
      <c r="F242" s="355"/>
      <c r="G242" s="355"/>
      <c r="H242" s="355"/>
      <c r="I242" s="355"/>
      <c r="J242" s="355"/>
      <c r="K242" s="355"/>
      <c r="L242" s="355"/>
      <c r="M242" s="356"/>
      <c r="N242" s="112">
        <f t="shared" si="3"/>
        <v>0</v>
      </c>
      <c r="O242" s="258"/>
      <c r="P242" s="259"/>
      <c r="Q242" s="333"/>
      <c r="R242" s="334"/>
      <c r="S242" s="101">
        <f t="shared" si="4"/>
        <v>0</v>
      </c>
      <c r="T242" s="103"/>
      <c r="U242" s="261"/>
      <c r="V242" s="357"/>
      <c r="W242" s="357"/>
      <c r="X242" s="357"/>
      <c r="Y242" s="357"/>
      <c r="Z242" s="357"/>
      <c r="AA242" s="358"/>
    </row>
    <row r="243" spans="1:27" ht="12.75">
      <c r="A243" s="114">
        <v>16</v>
      </c>
      <c r="B243" s="354">
        <f>IF($F$5="j",J!E17,IF($F$5="m",M!E17,IF($F$5="n",N!E17,IF($F$5="z",Z!E17,IF($F$5="s",S!E17,"")))))</f>
      </c>
      <c r="C243" s="355"/>
      <c r="D243" s="355"/>
      <c r="E243" s="355"/>
      <c r="F243" s="355"/>
      <c r="G243" s="355"/>
      <c r="H243" s="355"/>
      <c r="I243" s="355"/>
      <c r="J243" s="355"/>
      <c r="K243" s="355"/>
      <c r="L243" s="355"/>
      <c r="M243" s="356"/>
      <c r="N243" s="112">
        <f t="shared" si="3"/>
        <v>0</v>
      </c>
      <c r="O243" s="258"/>
      <c r="P243" s="259"/>
      <c r="Q243" s="333"/>
      <c r="R243" s="334"/>
      <c r="S243" s="101">
        <f t="shared" si="4"/>
        <v>0</v>
      </c>
      <c r="T243" s="103"/>
      <c r="U243" s="261"/>
      <c r="V243" s="357"/>
      <c r="W243" s="357"/>
      <c r="X243" s="357"/>
      <c r="Y243" s="357"/>
      <c r="Z243" s="357"/>
      <c r="AA243" s="358"/>
    </row>
    <row r="244" spans="1:27" ht="12.75">
      <c r="A244" s="114">
        <v>17</v>
      </c>
      <c r="B244" s="354">
        <f>IF($F$5="j",J!E18,IF($F$5="m",M!E18,IF($F$5="n",N!E18,IF($F$5="z",Z!E18,IF($F$5="s",S!E18,"")))))</f>
      </c>
      <c r="C244" s="355"/>
      <c r="D244" s="355"/>
      <c r="E244" s="355"/>
      <c r="F244" s="355"/>
      <c r="G244" s="355"/>
      <c r="H244" s="355"/>
      <c r="I244" s="355"/>
      <c r="J244" s="355"/>
      <c r="K244" s="355"/>
      <c r="L244" s="355"/>
      <c r="M244" s="356"/>
      <c r="N244" s="112">
        <f t="shared" si="3"/>
        <v>0</v>
      </c>
      <c r="O244" s="258"/>
      <c r="P244" s="259"/>
      <c r="Q244" s="333"/>
      <c r="R244" s="334"/>
      <c r="S244" s="101">
        <f t="shared" si="4"/>
        <v>0</v>
      </c>
      <c r="T244" s="103"/>
      <c r="U244" s="261"/>
      <c r="V244" s="357"/>
      <c r="W244" s="357"/>
      <c r="X244" s="357"/>
      <c r="Y244" s="357"/>
      <c r="Z244" s="357"/>
      <c r="AA244" s="358"/>
    </row>
    <row r="245" spans="1:27" ht="12.75">
      <c r="A245" s="114">
        <v>18</v>
      </c>
      <c r="B245" s="354">
        <f>IF($F$5="j",J!E19,IF($F$5="m",M!E19,IF($F$5="n",N!E19,IF($F$5="z",Z!E19,IF($F$5="s",S!E19,"")))))</f>
      </c>
      <c r="C245" s="355"/>
      <c r="D245" s="355"/>
      <c r="E245" s="355"/>
      <c r="F245" s="355"/>
      <c r="G245" s="355"/>
      <c r="H245" s="355"/>
      <c r="I245" s="355"/>
      <c r="J245" s="355"/>
      <c r="K245" s="355"/>
      <c r="L245" s="355"/>
      <c r="M245" s="356"/>
      <c r="N245" s="112">
        <f t="shared" si="3"/>
        <v>0</v>
      </c>
      <c r="O245" s="258"/>
      <c r="P245" s="259"/>
      <c r="Q245" s="333"/>
      <c r="R245" s="334"/>
      <c r="S245" s="101">
        <f t="shared" si="4"/>
        <v>0</v>
      </c>
      <c r="T245" s="103"/>
      <c r="U245" s="261"/>
      <c r="V245" s="357"/>
      <c r="W245" s="357"/>
      <c r="X245" s="357"/>
      <c r="Y245" s="357"/>
      <c r="Z245" s="357"/>
      <c r="AA245" s="358"/>
    </row>
    <row r="246" spans="1:27" ht="12.75">
      <c r="A246" s="114">
        <v>19</v>
      </c>
      <c r="B246" s="354">
        <f>IF($F$5="j",J!E20,IF($F$5="m",M!E20,IF($F$5="n",N!E20,IF($F$5="z",Z!E20,IF($F$5="s",S!E20,"")))))</f>
      </c>
      <c r="C246" s="355"/>
      <c r="D246" s="355"/>
      <c r="E246" s="355"/>
      <c r="F246" s="355"/>
      <c r="G246" s="355"/>
      <c r="H246" s="355"/>
      <c r="I246" s="355"/>
      <c r="J246" s="355"/>
      <c r="K246" s="355"/>
      <c r="L246" s="355"/>
      <c r="M246" s="356"/>
      <c r="N246" s="112">
        <f t="shared" si="3"/>
        <v>0</v>
      </c>
      <c r="O246" s="258"/>
      <c r="P246" s="259"/>
      <c r="Q246" s="333"/>
      <c r="R246" s="334"/>
      <c r="S246" s="101">
        <f t="shared" si="4"/>
        <v>0</v>
      </c>
      <c r="T246" s="103"/>
      <c r="U246" s="261"/>
      <c r="V246" s="357"/>
      <c r="W246" s="357"/>
      <c r="X246" s="357"/>
      <c r="Y246" s="357"/>
      <c r="Z246" s="357"/>
      <c r="AA246" s="358"/>
    </row>
    <row r="247" spans="1:27" ht="12.75">
      <c r="A247" s="114">
        <v>20</v>
      </c>
      <c r="B247" s="354">
        <f>IF($F$5="j",J!E21,IF($F$5="m",M!E21,IF($F$5="n",N!E21,IF($F$5="z",Z!E21,IF($F$5="s",S!E21,"")))))</f>
      </c>
      <c r="C247" s="355"/>
      <c r="D247" s="355"/>
      <c r="E247" s="355"/>
      <c r="F247" s="355"/>
      <c r="G247" s="355"/>
      <c r="H247" s="355"/>
      <c r="I247" s="355"/>
      <c r="J247" s="355"/>
      <c r="K247" s="355"/>
      <c r="L247" s="355"/>
      <c r="M247" s="356"/>
      <c r="N247" s="112">
        <f t="shared" si="3"/>
        <v>0</v>
      </c>
      <c r="O247" s="258"/>
      <c r="P247" s="259"/>
      <c r="Q247" s="333"/>
      <c r="R247" s="334"/>
      <c r="S247" s="101">
        <f t="shared" si="4"/>
        <v>0</v>
      </c>
      <c r="T247" s="103"/>
      <c r="U247" s="261"/>
      <c r="V247" s="357"/>
      <c r="W247" s="357"/>
      <c r="X247" s="357"/>
      <c r="Y247" s="357"/>
      <c r="Z247" s="357"/>
      <c r="AA247" s="358"/>
    </row>
    <row r="248" spans="1:27" ht="12.75">
      <c r="A248" s="114">
        <v>21</v>
      </c>
      <c r="B248" s="354">
        <f>IF($F$5="j",J!E22,IF($F$5="m",M!E22,IF($F$5="n",N!E22,IF($F$5="z",Z!E22,IF($F$5="s",S!E22,"")))))</f>
      </c>
      <c r="C248" s="355"/>
      <c r="D248" s="355"/>
      <c r="E248" s="355"/>
      <c r="F248" s="355"/>
      <c r="G248" s="355"/>
      <c r="H248" s="355"/>
      <c r="I248" s="355"/>
      <c r="J248" s="355"/>
      <c r="K248" s="355"/>
      <c r="L248" s="355"/>
      <c r="M248" s="356"/>
      <c r="N248" s="112">
        <f t="shared" si="3"/>
        <v>0</v>
      </c>
      <c r="O248" s="258"/>
      <c r="P248" s="259"/>
      <c r="Q248" s="333"/>
      <c r="R248" s="334"/>
      <c r="S248" s="101">
        <f t="shared" si="4"/>
        <v>0</v>
      </c>
      <c r="T248" s="103"/>
      <c r="U248" s="261"/>
      <c r="V248" s="357"/>
      <c r="W248" s="357"/>
      <c r="X248" s="357"/>
      <c r="Y248" s="357"/>
      <c r="Z248" s="357"/>
      <c r="AA248" s="358"/>
    </row>
    <row r="249" spans="1:27" ht="12.75">
      <c r="A249" s="114">
        <v>22</v>
      </c>
      <c r="B249" s="354">
        <f>IF($F$5="j",J!E23,IF($F$5="m",M!E23,IF($F$5="n",N!E23,IF($F$5="z",Z!E23,IF($F$5="s",S!E23,"")))))</f>
      </c>
      <c r="C249" s="355"/>
      <c r="D249" s="355"/>
      <c r="E249" s="355"/>
      <c r="F249" s="355"/>
      <c r="G249" s="355"/>
      <c r="H249" s="355"/>
      <c r="I249" s="355"/>
      <c r="J249" s="355"/>
      <c r="K249" s="355"/>
      <c r="L249" s="355"/>
      <c r="M249" s="356"/>
      <c r="N249" s="112">
        <f t="shared" si="3"/>
        <v>0</v>
      </c>
      <c r="O249" s="258"/>
      <c r="P249" s="259"/>
      <c r="Q249" s="333"/>
      <c r="R249" s="334"/>
      <c r="S249" s="101">
        <f t="shared" si="4"/>
        <v>0</v>
      </c>
      <c r="T249" s="103"/>
      <c r="U249" s="261"/>
      <c r="V249" s="357"/>
      <c r="W249" s="357"/>
      <c r="X249" s="357"/>
      <c r="Y249" s="357"/>
      <c r="Z249" s="357"/>
      <c r="AA249" s="358"/>
    </row>
    <row r="250" spans="1:27" ht="12.75">
      <c r="A250" s="114">
        <v>23</v>
      </c>
      <c r="B250" s="354">
        <f>IF($F$5="j",J!E24,IF($F$5="m",M!E24,IF($F$5="n",N!E24,IF($F$5="z",Z!E24,IF($F$5="s",S!E24,"")))))</f>
      </c>
      <c r="C250" s="355"/>
      <c r="D250" s="355"/>
      <c r="E250" s="355"/>
      <c r="F250" s="355"/>
      <c r="G250" s="355"/>
      <c r="H250" s="355"/>
      <c r="I250" s="355"/>
      <c r="J250" s="355"/>
      <c r="K250" s="355"/>
      <c r="L250" s="355"/>
      <c r="M250" s="356"/>
      <c r="N250" s="112">
        <f t="shared" si="3"/>
        <v>0</v>
      </c>
      <c r="O250" s="258"/>
      <c r="P250" s="259"/>
      <c r="Q250" s="333"/>
      <c r="R250" s="334"/>
      <c r="S250" s="101">
        <f t="shared" si="4"/>
        <v>0</v>
      </c>
      <c r="T250" s="103"/>
      <c r="U250" s="261"/>
      <c r="V250" s="357"/>
      <c r="W250" s="357"/>
      <c r="X250" s="357"/>
      <c r="Y250" s="357"/>
      <c r="Z250" s="357"/>
      <c r="AA250" s="358"/>
    </row>
    <row r="251" spans="1:27" ht="12.75">
      <c r="A251" s="114">
        <v>24</v>
      </c>
      <c r="B251" s="354">
        <f>IF($F$5="j",J!E25,IF($F$5="m",M!E25,IF($F$5="n",N!E25,IF($F$5="z",Z!E25,IF($F$5="s",S!E25,"")))))</f>
      </c>
      <c r="C251" s="355"/>
      <c r="D251" s="355"/>
      <c r="E251" s="355"/>
      <c r="F251" s="355"/>
      <c r="G251" s="355"/>
      <c r="H251" s="355"/>
      <c r="I251" s="355"/>
      <c r="J251" s="355"/>
      <c r="K251" s="355"/>
      <c r="L251" s="355"/>
      <c r="M251" s="356"/>
      <c r="N251" s="112">
        <f t="shared" si="3"/>
        <v>0</v>
      </c>
      <c r="O251" s="258"/>
      <c r="P251" s="259"/>
      <c r="Q251" s="333"/>
      <c r="R251" s="334"/>
      <c r="S251" s="101">
        <f t="shared" si="4"/>
        <v>0</v>
      </c>
      <c r="T251" s="103"/>
      <c r="U251" s="261"/>
      <c r="V251" s="357"/>
      <c r="W251" s="357"/>
      <c r="X251" s="357"/>
      <c r="Y251" s="357"/>
      <c r="Z251" s="357"/>
      <c r="AA251" s="358"/>
    </row>
    <row r="252" spans="1:27" ht="12.75">
      <c r="A252" s="114">
        <v>25</v>
      </c>
      <c r="B252" s="354">
        <f>IF($F$5="j",J!E26,IF($F$5="m",M!E26,IF($F$5="n",N!E26,IF($F$5="z",Z!E26,IF($F$5="s",S!E26,"")))))</f>
      </c>
      <c r="C252" s="355"/>
      <c r="D252" s="355"/>
      <c r="E252" s="355"/>
      <c r="F252" s="355"/>
      <c r="G252" s="355"/>
      <c r="H252" s="355"/>
      <c r="I252" s="355"/>
      <c r="J252" s="355"/>
      <c r="K252" s="355"/>
      <c r="L252" s="355"/>
      <c r="M252" s="356"/>
      <c r="N252" s="112">
        <f t="shared" si="3"/>
        <v>0</v>
      </c>
      <c r="O252" s="258"/>
      <c r="P252" s="259"/>
      <c r="Q252" s="333"/>
      <c r="R252" s="334"/>
      <c r="S252" s="101">
        <f t="shared" si="4"/>
        <v>0</v>
      </c>
      <c r="T252" s="103"/>
      <c r="U252" s="261"/>
      <c r="V252" s="357"/>
      <c r="W252" s="357"/>
      <c r="X252" s="357"/>
      <c r="Y252" s="357"/>
      <c r="Z252" s="357"/>
      <c r="AA252" s="358"/>
    </row>
    <row r="253" spans="1:27" ht="12.75">
      <c r="A253" s="114">
        <v>26</v>
      </c>
      <c r="B253" s="354">
        <f>IF($F$5="j",J!E27,IF($F$5="m",M!E27,IF($F$5="n",N!E27,IF($F$5="z",Z!E27,IF($F$5="s",S!E27,"")))))</f>
      </c>
      <c r="C253" s="355"/>
      <c r="D253" s="355"/>
      <c r="E253" s="355"/>
      <c r="F253" s="355"/>
      <c r="G253" s="355"/>
      <c r="H253" s="355"/>
      <c r="I253" s="355"/>
      <c r="J253" s="355"/>
      <c r="K253" s="355"/>
      <c r="L253" s="355"/>
      <c r="M253" s="356"/>
      <c r="N253" s="112">
        <f t="shared" si="3"/>
        <v>0</v>
      </c>
      <c r="O253" s="258"/>
      <c r="P253" s="259"/>
      <c r="Q253" s="333"/>
      <c r="R253" s="334"/>
      <c r="S253" s="101">
        <f t="shared" si="4"/>
        <v>0</v>
      </c>
      <c r="T253" s="103"/>
      <c r="U253" s="261"/>
      <c r="V253" s="357"/>
      <c r="W253" s="357"/>
      <c r="X253" s="357"/>
      <c r="Y253" s="357"/>
      <c r="Z253" s="357"/>
      <c r="AA253" s="358"/>
    </row>
    <row r="254" spans="1:27" ht="12.75">
      <c r="A254" s="114">
        <v>27</v>
      </c>
      <c r="B254" s="354">
        <f>IF($F$5="j",J!E28,IF($F$5="m",M!E28,IF($F$5="n",N!E28,IF($F$5="z",Z!E28,IF($F$5="s",S!E28,"")))))</f>
      </c>
      <c r="C254" s="355"/>
      <c r="D254" s="355"/>
      <c r="E254" s="355"/>
      <c r="F254" s="355"/>
      <c r="G254" s="355"/>
      <c r="H254" s="355"/>
      <c r="I254" s="355"/>
      <c r="J254" s="355"/>
      <c r="K254" s="355"/>
      <c r="L254" s="355"/>
      <c r="M254" s="356"/>
      <c r="N254" s="112">
        <f t="shared" si="3"/>
        <v>0</v>
      </c>
      <c r="O254" s="258"/>
      <c r="P254" s="259"/>
      <c r="Q254" s="333"/>
      <c r="R254" s="334"/>
      <c r="S254" s="101">
        <f t="shared" si="4"/>
        <v>0</v>
      </c>
      <c r="T254" s="103"/>
      <c r="U254" s="261"/>
      <c r="V254" s="357"/>
      <c r="W254" s="357"/>
      <c r="X254" s="357"/>
      <c r="Y254" s="357"/>
      <c r="Z254" s="357"/>
      <c r="AA254" s="358"/>
    </row>
    <row r="255" spans="1:27" ht="12.75">
      <c r="A255" s="114">
        <v>28</v>
      </c>
      <c r="B255" s="354">
        <f>IF($F$5="j",J!E29,IF($F$5="m",M!E29,IF($F$5="n",N!E29,IF($F$5="z",Z!E29,IF($F$5="s",S!E29,"")))))</f>
      </c>
      <c r="C255" s="355"/>
      <c r="D255" s="355"/>
      <c r="E255" s="355"/>
      <c r="F255" s="355"/>
      <c r="G255" s="355"/>
      <c r="H255" s="355"/>
      <c r="I255" s="355"/>
      <c r="J255" s="355"/>
      <c r="K255" s="355"/>
      <c r="L255" s="355"/>
      <c r="M255" s="356"/>
      <c r="N255" s="112">
        <f t="shared" si="3"/>
        <v>0</v>
      </c>
      <c r="O255" s="258"/>
      <c r="P255" s="259"/>
      <c r="Q255" s="333"/>
      <c r="R255" s="334"/>
      <c r="S255" s="101">
        <f t="shared" si="4"/>
        <v>0</v>
      </c>
      <c r="T255" s="103"/>
      <c r="U255" s="261"/>
      <c r="V255" s="357"/>
      <c r="W255" s="357"/>
      <c r="X255" s="357"/>
      <c r="Y255" s="357"/>
      <c r="Z255" s="357"/>
      <c r="AA255" s="358"/>
    </row>
    <row r="256" spans="1:27" ht="12.75">
      <c r="A256" s="114">
        <v>29</v>
      </c>
      <c r="B256" s="354">
        <f>IF($F$5="j",J!E30,IF($F$5="m",M!E30,IF($F$5="n",N!E30,IF($F$5="z",Z!E30,IF($F$5="s",S!E30,"")))))</f>
      </c>
      <c r="C256" s="355"/>
      <c r="D256" s="355"/>
      <c r="E256" s="355"/>
      <c r="F256" s="355"/>
      <c r="G256" s="355"/>
      <c r="H256" s="355"/>
      <c r="I256" s="355"/>
      <c r="J256" s="355"/>
      <c r="K256" s="355"/>
      <c r="L256" s="355"/>
      <c r="M256" s="356"/>
      <c r="N256" s="112">
        <f t="shared" si="3"/>
        <v>0</v>
      </c>
      <c r="O256" s="258"/>
      <c r="P256" s="259"/>
      <c r="Q256" s="333"/>
      <c r="R256" s="334"/>
      <c r="S256" s="101">
        <f t="shared" si="4"/>
        <v>0</v>
      </c>
      <c r="T256" s="103"/>
      <c r="U256" s="261"/>
      <c r="V256" s="357"/>
      <c r="W256" s="357"/>
      <c r="X256" s="357"/>
      <c r="Y256" s="357"/>
      <c r="Z256" s="357"/>
      <c r="AA256" s="358"/>
    </row>
    <row r="257" spans="1:27" ht="12.75">
      <c r="A257" s="114">
        <v>30</v>
      </c>
      <c r="B257" s="354">
        <f>IF($F$5="j",J!E31,IF($F$5="m",M!E31,IF($F$5="n",N!E31,IF($F$5="z",Z!E31,IF($F$5="s",S!E31,"")))))</f>
      </c>
      <c r="C257" s="355"/>
      <c r="D257" s="355"/>
      <c r="E257" s="355"/>
      <c r="F257" s="355"/>
      <c r="G257" s="355"/>
      <c r="H257" s="355"/>
      <c r="I257" s="355"/>
      <c r="J257" s="355"/>
      <c r="K257" s="355"/>
      <c r="L257" s="355"/>
      <c r="M257" s="356"/>
      <c r="N257" s="112">
        <f t="shared" si="3"/>
        <v>0</v>
      </c>
      <c r="O257" s="258"/>
      <c r="P257" s="259"/>
      <c r="Q257" s="333"/>
      <c r="R257" s="334"/>
      <c r="S257" s="101">
        <f t="shared" si="4"/>
        <v>0</v>
      </c>
      <c r="T257" s="103"/>
      <c r="U257" s="261"/>
      <c r="V257" s="357"/>
      <c r="W257" s="357"/>
      <c r="X257" s="357"/>
      <c r="Y257" s="357"/>
      <c r="Z257" s="357"/>
      <c r="AA257" s="358"/>
    </row>
    <row r="258" spans="1:27" ht="12.75">
      <c r="A258" s="114">
        <v>31</v>
      </c>
      <c r="B258" s="354">
        <f>IF($F$5="j",J!E32,IF($F$5="m",M!E32,IF($F$5="n",N!E32,IF($F$5="z",Z!E32,IF($F$5="s",S!E32,"")))))</f>
      </c>
      <c r="C258" s="355"/>
      <c r="D258" s="355"/>
      <c r="E258" s="355"/>
      <c r="F258" s="355"/>
      <c r="G258" s="355"/>
      <c r="H258" s="355"/>
      <c r="I258" s="355"/>
      <c r="J258" s="355"/>
      <c r="K258" s="355"/>
      <c r="L258" s="355"/>
      <c r="M258" s="356"/>
      <c r="N258" s="112">
        <f t="shared" si="3"/>
        <v>0</v>
      </c>
      <c r="O258" s="258"/>
      <c r="P258" s="259"/>
      <c r="Q258" s="333"/>
      <c r="R258" s="334"/>
      <c r="S258" s="101">
        <f t="shared" si="4"/>
        <v>0</v>
      </c>
      <c r="T258" s="103"/>
      <c r="U258" s="261"/>
      <c r="V258" s="357"/>
      <c r="W258" s="357"/>
      <c r="X258" s="357"/>
      <c r="Y258" s="357"/>
      <c r="Z258" s="357"/>
      <c r="AA258" s="358"/>
    </row>
    <row r="259" spans="1:27" ht="12.75">
      <c r="A259" s="114">
        <v>32</v>
      </c>
      <c r="B259" s="354">
        <f>IF($F$5="j",J!E33,IF($F$5="m",M!E33,IF($F$5="n",N!E33,IF($F$5="z",Z!E33,IF($F$5="s",S!E33,"")))))</f>
      </c>
      <c r="C259" s="355"/>
      <c r="D259" s="355"/>
      <c r="E259" s="355"/>
      <c r="F259" s="355"/>
      <c r="G259" s="355"/>
      <c r="H259" s="355"/>
      <c r="I259" s="355"/>
      <c r="J259" s="355"/>
      <c r="K259" s="355"/>
      <c r="L259" s="355"/>
      <c r="M259" s="356"/>
      <c r="N259" s="112">
        <f t="shared" si="3"/>
        <v>0</v>
      </c>
      <c r="O259" s="258"/>
      <c r="P259" s="259"/>
      <c r="Q259" s="333"/>
      <c r="R259" s="334"/>
      <c r="S259" s="101">
        <f t="shared" si="4"/>
        <v>0</v>
      </c>
      <c r="T259" s="103"/>
      <c r="U259" s="261"/>
      <c r="V259" s="357"/>
      <c r="W259" s="357"/>
      <c r="X259" s="357"/>
      <c r="Y259" s="357"/>
      <c r="Z259" s="357"/>
      <c r="AA259" s="358"/>
    </row>
    <row r="260" spans="1:27" ht="12.75">
      <c r="A260" s="114">
        <v>33</v>
      </c>
      <c r="B260" s="354">
        <f>IF($F$5="j",J!E34,IF($F$5="m",M!E34,IF($F$5="n",N!E34,IF($F$5="z",Z!E34,IF($F$5="s",S!E34,"")))))</f>
      </c>
      <c r="C260" s="355"/>
      <c r="D260" s="355"/>
      <c r="E260" s="355"/>
      <c r="F260" s="355"/>
      <c r="G260" s="355"/>
      <c r="H260" s="355"/>
      <c r="I260" s="355"/>
      <c r="J260" s="355"/>
      <c r="K260" s="355"/>
      <c r="L260" s="355"/>
      <c r="M260" s="356"/>
      <c r="N260" s="112">
        <f t="shared" si="3"/>
        <v>0</v>
      </c>
      <c r="O260" s="258"/>
      <c r="P260" s="259"/>
      <c r="Q260" s="333"/>
      <c r="R260" s="334"/>
      <c r="S260" s="101">
        <f t="shared" si="4"/>
        <v>0</v>
      </c>
      <c r="T260" s="103"/>
      <c r="U260" s="261"/>
      <c r="V260" s="357"/>
      <c r="W260" s="357"/>
      <c r="X260" s="357"/>
      <c r="Y260" s="357"/>
      <c r="Z260" s="357"/>
      <c r="AA260" s="358"/>
    </row>
    <row r="261" spans="1:27" ht="12.75">
      <c r="A261" s="114">
        <v>34</v>
      </c>
      <c r="B261" s="354">
        <f>IF($F$5="j",J!E35,IF($F$5="m",M!E35,IF($F$5="n",N!E35,IF($F$5="z",Z!E35,IF($F$5="s",S!E35,"")))))</f>
      </c>
      <c r="C261" s="355"/>
      <c r="D261" s="355"/>
      <c r="E261" s="355"/>
      <c r="F261" s="355"/>
      <c r="G261" s="355"/>
      <c r="H261" s="355"/>
      <c r="I261" s="355"/>
      <c r="J261" s="355"/>
      <c r="K261" s="355"/>
      <c r="L261" s="355"/>
      <c r="M261" s="356"/>
      <c r="N261" s="112">
        <f t="shared" si="3"/>
        <v>0</v>
      </c>
      <c r="O261" s="258"/>
      <c r="P261" s="259"/>
      <c r="Q261" s="333"/>
      <c r="R261" s="334"/>
      <c r="S261" s="101">
        <f t="shared" si="4"/>
        <v>0</v>
      </c>
      <c r="T261" s="103"/>
      <c r="U261" s="261"/>
      <c r="V261" s="357"/>
      <c r="W261" s="357"/>
      <c r="X261" s="357"/>
      <c r="Y261" s="357"/>
      <c r="Z261" s="357"/>
      <c r="AA261" s="358"/>
    </row>
    <row r="262" spans="1:28" ht="12.75">
      <c r="A262" s="114">
        <v>35</v>
      </c>
      <c r="B262" s="354">
        <f>IF($F$5="j",J!E36,IF($F$5="m",M!E36,IF($F$5="n",N!E36,IF($F$5="z",Z!E36,IF($F$5="s",S!E36,"")))))</f>
      </c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  <c r="M262" s="356"/>
      <c r="N262" s="112">
        <f t="shared" si="3"/>
        <v>0</v>
      </c>
      <c r="O262" s="258"/>
      <c r="P262" s="259"/>
      <c r="Q262" s="333"/>
      <c r="R262" s="334"/>
      <c r="S262" s="101">
        <f t="shared" si="4"/>
        <v>0</v>
      </c>
      <c r="T262" s="103"/>
      <c r="U262" s="261"/>
      <c r="V262" s="357"/>
      <c r="W262" s="357"/>
      <c r="X262" s="357"/>
      <c r="Y262" s="357"/>
      <c r="Z262" s="357"/>
      <c r="AA262" s="358"/>
      <c r="AB262" s="113"/>
    </row>
    <row r="263" spans="1:28" ht="12.75">
      <c r="A263" s="114">
        <v>36</v>
      </c>
      <c r="B263" s="354">
        <f>IF($F$5="j",J!E37,IF($F$5="m",M!E37,IF($F$5="n",N!E37,IF($F$5="z",Z!E37,IF($F$5="s",S!E37,"")))))</f>
      </c>
      <c r="C263" s="355"/>
      <c r="D263" s="355"/>
      <c r="E263" s="355"/>
      <c r="F263" s="355"/>
      <c r="G263" s="355"/>
      <c r="H263" s="355"/>
      <c r="I263" s="355"/>
      <c r="J263" s="355"/>
      <c r="K263" s="355"/>
      <c r="L263" s="355"/>
      <c r="M263" s="356"/>
      <c r="N263" s="112">
        <f t="shared" si="3"/>
        <v>0</v>
      </c>
      <c r="O263" s="258"/>
      <c r="P263" s="259"/>
      <c r="Q263" s="333"/>
      <c r="R263" s="334"/>
      <c r="S263" s="101">
        <f t="shared" si="4"/>
        <v>0</v>
      </c>
      <c r="T263" s="103"/>
      <c r="U263" s="261"/>
      <c r="V263" s="357"/>
      <c r="W263" s="357"/>
      <c r="X263" s="357"/>
      <c r="Y263" s="357"/>
      <c r="Z263" s="357"/>
      <c r="AA263" s="358"/>
      <c r="AB263" s="113">
        <f>IF(SUM($S$228:$S$267)=0,0,LARGE($Q$228:$R$267,1))</f>
        <v>0</v>
      </c>
    </row>
    <row r="264" spans="1:28" ht="12.75">
      <c r="A264" s="114">
        <v>37</v>
      </c>
      <c r="B264" s="354">
        <f>IF($F$5="j",J!E38,IF($F$5="m",M!E38,IF($F$5="n",N!E38,IF($F$5="z",Z!E38,IF($F$5="s",S!E38,"")))))</f>
      </c>
      <c r="C264" s="355"/>
      <c r="D264" s="355"/>
      <c r="E264" s="355"/>
      <c r="F264" s="355"/>
      <c r="G264" s="355"/>
      <c r="H264" s="355"/>
      <c r="I264" s="355"/>
      <c r="J264" s="355"/>
      <c r="K264" s="355"/>
      <c r="L264" s="355"/>
      <c r="M264" s="356"/>
      <c r="N264" s="112">
        <f t="shared" si="3"/>
        <v>0</v>
      </c>
      <c r="O264" s="258"/>
      <c r="P264" s="259"/>
      <c r="Q264" s="333"/>
      <c r="R264" s="334"/>
      <c r="S264" s="101">
        <f t="shared" si="4"/>
        <v>0</v>
      </c>
      <c r="T264" s="103"/>
      <c r="U264" s="261"/>
      <c r="V264" s="357"/>
      <c r="W264" s="357"/>
      <c r="X264" s="357"/>
      <c r="Y264" s="357"/>
      <c r="Z264" s="357"/>
      <c r="AA264" s="358"/>
      <c r="AB264" s="113">
        <f>IF(SUM($S$228:$S$267)&lt;=1,0,LARGE($Q$228:$R$267,2))</f>
        <v>0</v>
      </c>
    </row>
    <row r="265" spans="1:28" ht="12.75">
      <c r="A265" s="114">
        <v>38</v>
      </c>
      <c r="B265" s="354">
        <f>IF($F$5="j",J!E39,IF($F$5="m",M!E39,IF($F$5="n",N!E39,IF($F$5="z",Z!E39,IF($F$5="s",S!E39,"")))))</f>
      </c>
      <c r="C265" s="355"/>
      <c r="D265" s="355"/>
      <c r="E265" s="355"/>
      <c r="F265" s="355"/>
      <c r="G265" s="355"/>
      <c r="H265" s="355"/>
      <c r="I265" s="355"/>
      <c r="J265" s="355"/>
      <c r="K265" s="355"/>
      <c r="L265" s="355"/>
      <c r="M265" s="356"/>
      <c r="N265" s="112">
        <f t="shared" si="3"/>
        <v>0</v>
      </c>
      <c r="O265" s="258"/>
      <c r="P265" s="259"/>
      <c r="Q265" s="333"/>
      <c r="R265" s="334"/>
      <c r="S265" s="101">
        <f t="shared" si="4"/>
        <v>0</v>
      </c>
      <c r="T265" s="103"/>
      <c r="U265" s="261"/>
      <c r="V265" s="357"/>
      <c r="W265" s="357"/>
      <c r="X265" s="357"/>
      <c r="Y265" s="357"/>
      <c r="Z265" s="357"/>
      <c r="AA265" s="358"/>
      <c r="AB265" s="113">
        <f>IF(SUM($S$228:$S$267)&lt;=2,0,LARGE($Q$228:$R$267,3))</f>
        <v>0</v>
      </c>
    </row>
    <row r="266" spans="1:28" ht="12.75">
      <c r="A266" s="114">
        <v>39</v>
      </c>
      <c r="B266" s="354">
        <f>IF($F$5="j",J!E40,IF($F$5="m",M!E40,IF($F$5="n",N!E40,IF($F$5="z",Z!E40,IF($F$5="s",S!E40,"")))))</f>
      </c>
      <c r="C266" s="355"/>
      <c r="D266" s="355"/>
      <c r="E266" s="355"/>
      <c r="F266" s="355"/>
      <c r="G266" s="355"/>
      <c r="H266" s="355"/>
      <c r="I266" s="355"/>
      <c r="J266" s="355"/>
      <c r="K266" s="355"/>
      <c r="L266" s="355"/>
      <c r="M266" s="356"/>
      <c r="N266" s="112">
        <f t="shared" si="3"/>
        <v>0</v>
      </c>
      <c r="O266" s="258"/>
      <c r="P266" s="259"/>
      <c r="Q266" s="333"/>
      <c r="R266" s="334"/>
      <c r="S266" s="101">
        <f t="shared" si="4"/>
        <v>0</v>
      </c>
      <c r="T266" s="103"/>
      <c r="U266" s="261"/>
      <c r="V266" s="357"/>
      <c r="W266" s="357"/>
      <c r="X266" s="357"/>
      <c r="Y266" s="357"/>
      <c r="Z266" s="357"/>
      <c r="AA266" s="358"/>
      <c r="AB266" s="113">
        <f>IF(SUM($S$228:$S$267)&lt;=3,0,LARGE($Q$228:$R$267,4))</f>
        <v>0</v>
      </c>
    </row>
    <row r="267" spans="1:28" ht="12.75">
      <c r="A267" s="115">
        <v>40</v>
      </c>
      <c r="B267" s="515">
        <f>IF($F$5="j",J!E41,IF($F$5="m",M!E41,IF($F$5="n",N!E41,IF($F$5="z",Z!E41,IF($F$5="s",S!E41,"")))))</f>
      </c>
      <c r="C267" s="516"/>
      <c r="D267" s="516"/>
      <c r="E267" s="516"/>
      <c r="F267" s="516"/>
      <c r="G267" s="516"/>
      <c r="H267" s="516"/>
      <c r="I267" s="516"/>
      <c r="J267" s="516"/>
      <c r="K267" s="516"/>
      <c r="L267" s="516"/>
      <c r="M267" s="517"/>
      <c r="N267" s="112">
        <f t="shared" si="3"/>
        <v>0</v>
      </c>
      <c r="O267" s="258"/>
      <c r="P267" s="259"/>
      <c r="Q267" s="333"/>
      <c r="R267" s="334"/>
      <c r="S267" s="101">
        <f t="shared" si="4"/>
        <v>0</v>
      </c>
      <c r="T267" s="104"/>
      <c r="U267" s="223"/>
      <c r="V267" s="478"/>
      <c r="W267" s="478"/>
      <c r="X267" s="478"/>
      <c r="Y267" s="478"/>
      <c r="Z267" s="478"/>
      <c r="AA267" s="479"/>
      <c r="AB267" s="113">
        <f>SUM(AB262:AB266)/4</f>
        <v>0</v>
      </c>
    </row>
    <row r="268" spans="1:27" ht="24" customHeight="1">
      <c r="A268" s="403" t="s">
        <v>809</v>
      </c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34"/>
      <c r="O268" s="436">
        <f>IF(SUM(N228:N267)=0,0,AB228)</f>
        <v>0</v>
      </c>
      <c r="P268" s="437"/>
      <c r="Q268" s="436">
        <f>IF(SUM(S228:S267)=0,0,AB267)</f>
        <v>0</v>
      </c>
      <c r="R268" s="437"/>
      <c r="S268" s="477" t="s">
        <v>839</v>
      </c>
      <c r="T268" s="402"/>
      <c r="U268" s="402"/>
      <c r="V268" s="402"/>
      <c r="W268" s="402"/>
      <c r="X268" s="402"/>
      <c r="Y268" s="402"/>
      <c r="Z268" s="402"/>
      <c r="AA268" s="402"/>
    </row>
    <row r="269" spans="1:19" ht="24" customHeight="1">
      <c r="A269" s="403" t="s">
        <v>2602</v>
      </c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34"/>
      <c r="O269" s="506">
        <f>SUM(O268:R268)/2</f>
        <v>0</v>
      </c>
      <c r="P269" s="507"/>
      <c r="Q269" s="507"/>
      <c r="R269" s="508"/>
      <c r="S269" s="96" t="s">
        <v>3339</v>
      </c>
    </row>
    <row r="270" spans="1:18" ht="24" customHeight="1">
      <c r="A270" s="215" t="s">
        <v>3097</v>
      </c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34"/>
      <c r="O270" s="407">
        <f>SUM(N228:N267)</f>
        <v>0</v>
      </c>
      <c r="P270" s="408"/>
      <c r="Q270" s="408"/>
      <c r="R270" s="409"/>
    </row>
    <row r="271" spans="1:19" ht="24" customHeight="1">
      <c r="A271" s="215" t="s">
        <v>588</v>
      </c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34"/>
      <c r="O271" s="407">
        <f>IF($F$5="J",29,IF($F$5="M",27,IF($F$5="N",35,IF($F$5="Z",30,IF($F$5="S",36,0)))))</f>
        <v>0</v>
      </c>
      <c r="P271" s="408"/>
      <c r="Q271" s="408"/>
      <c r="R271" s="409"/>
      <c r="S271" s="96" t="s">
        <v>652</v>
      </c>
    </row>
    <row r="272" spans="1:18" ht="30" customHeight="1" thickBot="1">
      <c r="A272" s="215" t="s">
        <v>2603</v>
      </c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34"/>
      <c r="O272" s="410">
        <f>IF(O270=0,0,IF(O271=0,0,IF(O270/O271&gt;0.5,2,IF(O270/O271&gt;0.334,1,0))))</f>
        <v>0</v>
      </c>
      <c r="P272" s="411"/>
      <c r="Q272" s="411"/>
      <c r="R272" s="412"/>
    </row>
    <row r="273" spans="1:19" ht="30" customHeight="1" thickBot="1" thickTop="1">
      <c r="A273" s="215" t="s">
        <v>589</v>
      </c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7"/>
      <c r="O273" s="297">
        <f>ROUND(SUM(O269,O272),0)</f>
        <v>0</v>
      </c>
      <c r="P273" s="531"/>
      <c r="Q273" s="531"/>
      <c r="R273" s="298"/>
      <c r="S273" s="96" t="s">
        <v>3384</v>
      </c>
    </row>
    <row r="274" spans="15:18" ht="13.5" thickTop="1">
      <c r="O274" s="97" t="s">
        <v>3383</v>
      </c>
      <c r="P274" s="36"/>
      <c r="Q274" s="36"/>
      <c r="R274" s="36"/>
    </row>
    <row r="275" spans="17:18" ht="12.75">
      <c r="Q275" s="97"/>
      <c r="R275" s="36"/>
    </row>
    <row r="276" spans="1:28" s="117" customFormat="1" ht="18" customHeight="1">
      <c r="A276" s="213" t="s">
        <v>2604</v>
      </c>
      <c r="B276" s="209"/>
      <c r="C276" s="209"/>
      <c r="D276" s="209"/>
      <c r="E276" s="209"/>
      <c r="F276" s="209"/>
      <c r="G276" s="209"/>
      <c r="H276" s="209"/>
      <c r="I276" s="209"/>
      <c r="J276" s="332" t="s">
        <v>3385</v>
      </c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116"/>
    </row>
    <row r="277" spans="1:28" s="117" customFormat="1" ht="18" customHeight="1">
      <c r="A277" s="213"/>
      <c r="B277" s="209"/>
      <c r="C277" s="209"/>
      <c r="D277" s="209"/>
      <c r="E277" s="209"/>
      <c r="F277" s="209"/>
      <c r="G277" s="209"/>
      <c r="H277" s="209"/>
      <c r="I277" s="209"/>
      <c r="J277" s="332" t="s">
        <v>3386</v>
      </c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116"/>
    </row>
    <row r="278" spans="1:28" s="117" customFormat="1" ht="18" customHeight="1">
      <c r="A278" s="213"/>
      <c r="B278" s="209"/>
      <c r="C278" s="209"/>
      <c r="D278" s="209"/>
      <c r="E278" s="209"/>
      <c r="F278" s="209"/>
      <c r="G278" s="209"/>
      <c r="H278" s="209"/>
      <c r="I278" s="209"/>
      <c r="J278" s="332" t="s">
        <v>2509</v>
      </c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116"/>
    </row>
    <row r="279" spans="1:28" s="117" customFormat="1" ht="18" customHeight="1">
      <c r="A279" s="213"/>
      <c r="B279" s="209"/>
      <c r="C279" s="209"/>
      <c r="D279" s="209"/>
      <c r="E279" s="209"/>
      <c r="F279" s="209"/>
      <c r="G279" s="209"/>
      <c r="H279" s="209"/>
      <c r="I279" s="209"/>
      <c r="J279" s="332" t="s">
        <v>623</v>
      </c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116"/>
    </row>
    <row r="280" spans="1:28" s="117" customFormat="1" ht="18" customHeight="1">
      <c r="A280" s="213" t="s">
        <v>2605</v>
      </c>
      <c r="B280" s="209"/>
      <c r="C280" s="209"/>
      <c r="D280" s="209"/>
      <c r="E280" s="209"/>
      <c r="F280" s="209"/>
      <c r="G280" s="209"/>
      <c r="H280" s="209"/>
      <c r="I280" s="209"/>
      <c r="J280" s="332" t="s">
        <v>875</v>
      </c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116"/>
    </row>
    <row r="281" spans="1:28" s="117" customFormat="1" ht="18" customHeight="1">
      <c r="A281" s="213"/>
      <c r="B281" s="209"/>
      <c r="C281" s="209"/>
      <c r="D281" s="209"/>
      <c r="E281" s="209"/>
      <c r="F281" s="209"/>
      <c r="G281" s="209"/>
      <c r="H281" s="209"/>
      <c r="I281" s="209"/>
      <c r="J281" s="332" t="s">
        <v>1066</v>
      </c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116"/>
    </row>
    <row r="282" spans="1:28" s="117" customFormat="1" ht="18" customHeight="1">
      <c r="A282" s="213"/>
      <c r="B282" s="209"/>
      <c r="C282" s="209"/>
      <c r="D282" s="209"/>
      <c r="E282" s="209"/>
      <c r="F282" s="209"/>
      <c r="G282" s="209"/>
      <c r="H282" s="209"/>
      <c r="I282" s="209"/>
      <c r="J282" s="332" t="s">
        <v>1067</v>
      </c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116"/>
    </row>
    <row r="283" spans="1:28" s="117" customFormat="1" ht="24" customHeight="1">
      <c r="A283" s="213"/>
      <c r="B283" s="209"/>
      <c r="C283" s="209"/>
      <c r="D283" s="209"/>
      <c r="E283" s="209"/>
      <c r="F283" s="209"/>
      <c r="G283" s="209"/>
      <c r="H283" s="209"/>
      <c r="I283" s="209"/>
      <c r="J283" s="332" t="s">
        <v>1068</v>
      </c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116"/>
    </row>
    <row r="284" spans="1:28" s="117" customFormat="1" ht="18" customHeight="1">
      <c r="A284" s="213" t="s">
        <v>2606</v>
      </c>
      <c r="B284" s="209"/>
      <c r="C284" s="210" t="s">
        <v>3269</v>
      </c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116"/>
    </row>
    <row r="285" spans="1:28" s="117" customFormat="1" ht="18" customHeight="1">
      <c r="A285" s="213"/>
      <c r="B285" s="209"/>
      <c r="C285" s="210" t="s">
        <v>578</v>
      </c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116"/>
    </row>
    <row r="286" ht="12.75"/>
    <row r="287" ht="12.75">
      <c r="A287" s="25" t="s">
        <v>2143</v>
      </c>
    </row>
    <row r="288" spans="1:27" ht="36" customHeight="1">
      <c r="A288" s="247" t="s">
        <v>2607</v>
      </c>
      <c r="B288" s="382"/>
      <c r="C288" s="382"/>
      <c r="D288" s="382"/>
      <c r="E288" s="382"/>
      <c r="F288" s="382"/>
      <c r="G288" s="382"/>
      <c r="H288" s="382"/>
      <c r="I288" s="382"/>
      <c r="J288" s="382"/>
      <c r="K288" s="382"/>
      <c r="L288" s="382"/>
      <c r="M288" s="382"/>
      <c r="N288" s="382"/>
      <c r="O288" s="382"/>
      <c r="P288" s="382"/>
      <c r="Q288" s="382"/>
      <c r="R288" s="383"/>
      <c r="T288" s="299" t="s">
        <v>2146</v>
      </c>
      <c r="U288" s="300"/>
      <c r="V288" s="300"/>
      <c r="W288" s="300"/>
      <c r="X288" s="300"/>
      <c r="Y288" s="300"/>
      <c r="Z288" s="300"/>
      <c r="AA288" s="301"/>
    </row>
    <row r="289" spans="1:27" ht="36" customHeight="1">
      <c r="A289" s="384"/>
      <c r="B289" s="385"/>
      <c r="C289" s="385"/>
      <c r="D289" s="385"/>
      <c r="E289" s="385"/>
      <c r="F289" s="385"/>
      <c r="G289" s="385"/>
      <c r="H289" s="385"/>
      <c r="I289" s="385"/>
      <c r="J289" s="385"/>
      <c r="K289" s="385"/>
      <c r="L289" s="385"/>
      <c r="M289" s="385"/>
      <c r="N289" s="385"/>
      <c r="O289" s="385"/>
      <c r="P289" s="385"/>
      <c r="Q289" s="385"/>
      <c r="R289" s="386"/>
      <c r="S289" s="37"/>
      <c r="T289" s="302"/>
      <c r="U289" s="303"/>
      <c r="V289" s="303"/>
      <c r="W289" s="303"/>
      <c r="X289" s="303"/>
      <c r="Y289" s="303"/>
      <c r="Z289" s="303"/>
      <c r="AA289" s="304"/>
    </row>
    <row r="290" spans="1:27" ht="12.75">
      <c r="A290" s="119">
        <v>1</v>
      </c>
      <c r="B290" s="512"/>
      <c r="C290" s="513"/>
      <c r="D290" s="513"/>
      <c r="E290" s="513"/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3"/>
      <c r="R290" s="514"/>
      <c r="S290" s="120">
        <f aca="true" t="shared" si="5" ref="S290:S309">IF(B290&lt;&gt;"",1,0)</f>
        <v>0</v>
      </c>
      <c r="T290" s="220"/>
      <c r="U290" s="221"/>
      <c r="V290" s="221"/>
      <c r="W290" s="221"/>
      <c r="X290" s="221"/>
      <c r="Y290" s="221"/>
      <c r="Z290" s="221"/>
      <c r="AA290" s="222"/>
    </row>
    <row r="291" spans="1:27" ht="12.75">
      <c r="A291" s="114">
        <v>2</v>
      </c>
      <c r="B291" s="509"/>
      <c r="C291" s="510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1"/>
      <c r="S291" s="120">
        <f t="shared" si="5"/>
        <v>0</v>
      </c>
      <c r="T291" s="261"/>
      <c r="U291" s="262"/>
      <c r="V291" s="262"/>
      <c r="W291" s="262"/>
      <c r="X291" s="262"/>
      <c r="Y291" s="262"/>
      <c r="Z291" s="262"/>
      <c r="AA291" s="263"/>
    </row>
    <row r="292" spans="1:27" ht="12.75">
      <c r="A292" s="114">
        <v>3</v>
      </c>
      <c r="B292" s="509"/>
      <c r="C292" s="510"/>
      <c r="D292" s="510"/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0"/>
      <c r="P292" s="510"/>
      <c r="Q292" s="510"/>
      <c r="R292" s="511"/>
      <c r="S292" s="120">
        <f t="shared" si="5"/>
        <v>0</v>
      </c>
      <c r="T292" s="261"/>
      <c r="U292" s="262"/>
      <c r="V292" s="262"/>
      <c r="W292" s="262"/>
      <c r="X292" s="262"/>
      <c r="Y292" s="262"/>
      <c r="Z292" s="262"/>
      <c r="AA292" s="263"/>
    </row>
    <row r="293" spans="1:27" ht="12.75">
      <c r="A293" s="114">
        <v>4</v>
      </c>
      <c r="B293" s="509"/>
      <c r="C293" s="510"/>
      <c r="D293" s="510"/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/>
      <c r="Q293" s="510"/>
      <c r="R293" s="511"/>
      <c r="S293" s="120">
        <f t="shared" si="5"/>
        <v>0</v>
      </c>
      <c r="T293" s="261"/>
      <c r="U293" s="262"/>
      <c r="V293" s="262"/>
      <c r="W293" s="262"/>
      <c r="X293" s="262"/>
      <c r="Y293" s="262"/>
      <c r="Z293" s="262"/>
      <c r="AA293" s="263"/>
    </row>
    <row r="294" spans="1:27" ht="12.75">
      <c r="A294" s="114">
        <v>5</v>
      </c>
      <c r="B294" s="509"/>
      <c r="C294" s="510"/>
      <c r="D294" s="510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/>
      <c r="Q294" s="510"/>
      <c r="R294" s="511"/>
      <c r="S294" s="120">
        <f t="shared" si="5"/>
        <v>0</v>
      </c>
      <c r="T294" s="261"/>
      <c r="U294" s="262"/>
      <c r="V294" s="262"/>
      <c r="W294" s="262"/>
      <c r="X294" s="262"/>
      <c r="Y294" s="262"/>
      <c r="Z294" s="262"/>
      <c r="AA294" s="263"/>
    </row>
    <row r="295" spans="1:27" ht="12.75">
      <c r="A295" s="114">
        <v>6</v>
      </c>
      <c r="B295" s="509"/>
      <c r="C295" s="510"/>
      <c r="D295" s="510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/>
      <c r="Q295" s="510"/>
      <c r="R295" s="511"/>
      <c r="S295" s="120">
        <f t="shared" si="5"/>
        <v>0</v>
      </c>
      <c r="T295" s="261"/>
      <c r="U295" s="262"/>
      <c r="V295" s="262"/>
      <c r="W295" s="262"/>
      <c r="X295" s="262"/>
      <c r="Y295" s="262"/>
      <c r="Z295" s="262"/>
      <c r="AA295" s="263"/>
    </row>
    <row r="296" spans="1:27" ht="12.75">
      <c r="A296" s="114">
        <v>7</v>
      </c>
      <c r="B296" s="509"/>
      <c r="C296" s="510"/>
      <c r="D296" s="510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510"/>
      <c r="Q296" s="510"/>
      <c r="R296" s="511"/>
      <c r="S296" s="120">
        <f t="shared" si="5"/>
        <v>0</v>
      </c>
      <c r="T296" s="261"/>
      <c r="U296" s="262"/>
      <c r="V296" s="262"/>
      <c r="W296" s="262"/>
      <c r="X296" s="262"/>
      <c r="Y296" s="262"/>
      <c r="Z296" s="262"/>
      <c r="AA296" s="263"/>
    </row>
    <row r="297" spans="1:27" ht="12.75">
      <c r="A297" s="114">
        <v>8</v>
      </c>
      <c r="B297" s="509"/>
      <c r="C297" s="510"/>
      <c r="D297" s="510"/>
      <c r="E297" s="510"/>
      <c r="F297" s="510"/>
      <c r="G297" s="510"/>
      <c r="H297" s="510"/>
      <c r="I297" s="510"/>
      <c r="J297" s="510"/>
      <c r="K297" s="510"/>
      <c r="L297" s="510"/>
      <c r="M297" s="510"/>
      <c r="N297" s="510"/>
      <c r="O297" s="510"/>
      <c r="P297" s="510"/>
      <c r="Q297" s="510"/>
      <c r="R297" s="511"/>
      <c r="S297" s="120">
        <f t="shared" si="5"/>
        <v>0</v>
      </c>
      <c r="T297" s="261"/>
      <c r="U297" s="262"/>
      <c r="V297" s="262"/>
      <c r="W297" s="262"/>
      <c r="X297" s="262"/>
      <c r="Y297" s="262"/>
      <c r="Z297" s="262"/>
      <c r="AA297" s="263"/>
    </row>
    <row r="298" spans="1:27" ht="12.75">
      <c r="A298" s="114">
        <v>9</v>
      </c>
      <c r="B298" s="509"/>
      <c r="C298" s="510"/>
      <c r="D298" s="510"/>
      <c r="E298" s="510"/>
      <c r="F298" s="510"/>
      <c r="G298" s="510"/>
      <c r="H298" s="510"/>
      <c r="I298" s="510"/>
      <c r="J298" s="510"/>
      <c r="K298" s="510"/>
      <c r="L298" s="510"/>
      <c r="M298" s="510"/>
      <c r="N298" s="510"/>
      <c r="O298" s="510"/>
      <c r="P298" s="510"/>
      <c r="Q298" s="510"/>
      <c r="R298" s="511"/>
      <c r="S298" s="120">
        <f t="shared" si="5"/>
        <v>0</v>
      </c>
      <c r="T298" s="261"/>
      <c r="U298" s="262"/>
      <c r="V298" s="262"/>
      <c r="W298" s="262"/>
      <c r="X298" s="262"/>
      <c r="Y298" s="262"/>
      <c r="Z298" s="262"/>
      <c r="AA298" s="263"/>
    </row>
    <row r="299" spans="1:27" ht="12.75">
      <c r="A299" s="114">
        <v>10</v>
      </c>
      <c r="B299" s="509"/>
      <c r="C299" s="510"/>
      <c r="D299" s="510"/>
      <c r="E299" s="510"/>
      <c r="F299" s="510"/>
      <c r="G299" s="510"/>
      <c r="H299" s="510"/>
      <c r="I299" s="510"/>
      <c r="J299" s="510"/>
      <c r="K299" s="510"/>
      <c r="L299" s="510"/>
      <c r="M299" s="510"/>
      <c r="N299" s="510"/>
      <c r="O299" s="510"/>
      <c r="P299" s="510"/>
      <c r="Q299" s="510"/>
      <c r="R299" s="511"/>
      <c r="S299" s="120">
        <f t="shared" si="5"/>
        <v>0</v>
      </c>
      <c r="T299" s="261"/>
      <c r="U299" s="262"/>
      <c r="V299" s="262"/>
      <c r="W299" s="262"/>
      <c r="X299" s="262"/>
      <c r="Y299" s="262"/>
      <c r="Z299" s="262"/>
      <c r="AA299" s="263"/>
    </row>
    <row r="300" spans="1:27" ht="12.75">
      <c r="A300" s="114">
        <v>11</v>
      </c>
      <c r="B300" s="509"/>
      <c r="C300" s="510"/>
      <c r="D300" s="510"/>
      <c r="E300" s="510"/>
      <c r="F300" s="510"/>
      <c r="G300" s="510"/>
      <c r="H300" s="510"/>
      <c r="I300" s="510"/>
      <c r="J300" s="510"/>
      <c r="K300" s="510"/>
      <c r="L300" s="510"/>
      <c r="M300" s="510"/>
      <c r="N300" s="510"/>
      <c r="O300" s="510"/>
      <c r="P300" s="510"/>
      <c r="Q300" s="510"/>
      <c r="R300" s="511"/>
      <c r="S300" s="120">
        <f t="shared" si="5"/>
        <v>0</v>
      </c>
      <c r="T300" s="261"/>
      <c r="U300" s="262"/>
      <c r="V300" s="262"/>
      <c r="W300" s="262"/>
      <c r="X300" s="262"/>
      <c r="Y300" s="262"/>
      <c r="Z300" s="262"/>
      <c r="AA300" s="263"/>
    </row>
    <row r="301" spans="1:27" ht="12.75">
      <c r="A301" s="114">
        <v>12</v>
      </c>
      <c r="B301" s="509"/>
      <c r="C301" s="510"/>
      <c r="D301" s="510"/>
      <c r="E301" s="510"/>
      <c r="F301" s="510"/>
      <c r="G301" s="510"/>
      <c r="H301" s="510"/>
      <c r="I301" s="510"/>
      <c r="J301" s="510"/>
      <c r="K301" s="510"/>
      <c r="L301" s="510"/>
      <c r="M301" s="510"/>
      <c r="N301" s="510"/>
      <c r="O301" s="510"/>
      <c r="P301" s="510"/>
      <c r="Q301" s="510"/>
      <c r="R301" s="511"/>
      <c r="S301" s="120">
        <f t="shared" si="5"/>
        <v>0</v>
      </c>
      <c r="T301" s="261"/>
      <c r="U301" s="262"/>
      <c r="V301" s="262"/>
      <c r="W301" s="262"/>
      <c r="X301" s="262"/>
      <c r="Y301" s="262"/>
      <c r="Z301" s="262"/>
      <c r="AA301" s="263"/>
    </row>
    <row r="302" spans="1:27" ht="12.75">
      <c r="A302" s="114">
        <v>13</v>
      </c>
      <c r="B302" s="509"/>
      <c r="C302" s="510"/>
      <c r="D302" s="510"/>
      <c r="E302" s="510"/>
      <c r="F302" s="510"/>
      <c r="G302" s="510"/>
      <c r="H302" s="510"/>
      <c r="I302" s="510"/>
      <c r="J302" s="510"/>
      <c r="K302" s="510"/>
      <c r="L302" s="510"/>
      <c r="M302" s="510"/>
      <c r="N302" s="510"/>
      <c r="O302" s="510"/>
      <c r="P302" s="510"/>
      <c r="Q302" s="510"/>
      <c r="R302" s="511"/>
      <c r="S302" s="120">
        <f t="shared" si="5"/>
        <v>0</v>
      </c>
      <c r="T302" s="261"/>
      <c r="U302" s="262"/>
      <c r="V302" s="262"/>
      <c r="W302" s="262"/>
      <c r="X302" s="262"/>
      <c r="Y302" s="262"/>
      <c r="Z302" s="262"/>
      <c r="AA302" s="263"/>
    </row>
    <row r="303" spans="1:27" ht="12.75">
      <c r="A303" s="114">
        <v>14</v>
      </c>
      <c r="B303" s="509"/>
      <c r="C303" s="510"/>
      <c r="D303" s="510"/>
      <c r="E303" s="510"/>
      <c r="F303" s="510"/>
      <c r="G303" s="510"/>
      <c r="H303" s="510"/>
      <c r="I303" s="510"/>
      <c r="J303" s="510"/>
      <c r="K303" s="510"/>
      <c r="L303" s="510"/>
      <c r="M303" s="510"/>
      <c r="N303" s="510"/>
      <c r="O303" s="510"/>
      <c r="P303" s="510"/>
      <c r="Q303" s="510"/>
      <c r="R303" s="511"/>
      <c r="S303" s="120">
        <f t="shared" si="5"/>
        <v>0</v>
      </c>
      <c r="T303" s="261"/>
      <c r="U303" s="262"/>
      <c r="V303" s="262"/>
      <c r="W303" s="262"/>
      <c r="X303" s="262"/>
      <c r="Y303" s="262"/>
      <c r="Z303" s="262"/>
      <c r="AA303" s="263"/>
    </row>
    <row r="304" spans="1:27" ht="12.75">
      <c r="A304" s="114">
        <v>15</v>
      </c>
      <c r="B304" s="509"/>
      <c r="C304" s="510"/>
      <c r="D304" s="510"/>
      <c r="E304" s="510"/>
      <c r="F304" s="510"/>
      <c r="G304" s="510"/>
      <c r="H304" s="510"/>
      <c r="I304" s="510"/>
      <c r="J304" s="510"/>
      <c r="K304" s="510"/>
      <c r="L304" s="510"/>
      <c r="M304" s="510"/>
      <c r="N304" s="510"/>
      <c r="O304" s="510"/>
      <c r="P304" s="510"/>
      <c r="Q304" s="510"/>
      <c r="R304" s="511"/>
      <c r="S304" s="120">
        <f t="shared" si="5"/>
        <v>0</v>
      </c>
      <c r="T304" s="261"/>
      <c r="U304" s="262"/>
      <c r="V304" s="262"/>
      <c r="W304" s="262"/>
      <c r="X304" s="262"/>
      <c r="Y304" s="262"/>
      <c r="Z304" s="262"/>
      <c r="AA304" s="263"/>
    </row>
    <row r="305" spans="1:27" ht="12.75">
      <c r="A305" s="114">
        <v>16</v>
      </c>
      <c r="B305" s="509"/>
      <c r="C305" s="510"/>
      <c r="D305" s="510"/>
      <c r="E305" s="510"/>
      <c r="F305" s="510"/>
      <c r="G305" s="510"/>
      <c r="H305" s="510"/>
      <c r="I305" s="510"/>
      <c r="J305" s="510"/>
      <c r="K305" s="510"/>
      <c r="L305" s="510"/>
      <c r="M305" s="510"/>
      <c r="N305" s="510"/>
      <c r="O305" s="510"/>
      <c r="P305" s="510"/>
      <c r="Q305" s="510"/>
      <c r="R305" s="511"/>
      <c r="S305" s="120">
        <f t="shared" si="5"/>
        <v>0</v>
      </c>
      <c r="T305" s="261"/>
      <c r="U305" s="262"/>
      <c r="V305" s="262"/>
      <c r="W305" s="262"/>
      <c r="X305" s="262"/>
      <c r="Y305" s="262"/>
      <c r="Z305" s="262"/>
      <c r="AA305" s="263"/>
    </row>
    <row r="306" spans="1:27" ht="12.75">
      <c r="A306" s="114">
        <v>17</v>
      </c>
      <c r="B306" s="509"/>
      <c r="C306" s="510"/>
      <c r="D306" s="510"/>
      <c r="E306" s="510"/>
      <c r="F306" s="510"/>
      <c r="G306" s="510"/>
      <c r="H306" s="510"/>
      <c r="I306" s="510"/>
      <c r="J306" s="510"/>
      <c r="K306" s="510"/>
      <c r="L306" s="510"/>
      <c r="M306" s="510"/>
      <c r="N306" s="510"/>
      <c r="O306" s="510"/>
      <c r="P306" s="510"/>
      <c r="Q306" s="510"/>
      <c r="R306" s="511"/>
      <c r="S306" s="120">
        <f t="shared" si="5"/>
        <v>0</v>
      </c>
      <c r="T306" s="261"/>
      <c r="U306" s="262"/>
      <c r="V306" s="262"/>
      <c r="W306" s="262"/>
      <c r="X306" s="262"/>
      <c r="Y306" s="262"/>
      <c r="Z306" s="262"/>
      <c r="AA306" s="263"/>
    </row>
    <row r="307" spans="1:27" ht="12.75">
      <c r="A307" s="114">
        <v>18</v>
      </c>
      <c r="B307" s="509"/>
      <c r="C307" s="510"/>
      <c r="D307" s="510"/>
      <c r="E307" s="510"/>
      <c r="F307" s="510"/>
      <c r="G307" s="510"/>
      <c r="H307" s="510"/>
      <c r="I307" s="510"/>
      <c r="J307" s="510"/>
      <c r="K307" s="510"/>
      <c r="L307" s="510"/>
      <c r="M307" s="510"/>
      <c r="N307" s="510"/>
      <c r="O307" s="510"/>
      <c r="P307" s="510"/>
      <c r="Q307" s="510"/>
      <c r="R307" s="511"/>
      <c r="S307" s="120">
        <f t="shared" si="5"/>
        <v>0</v>
      </c>
      <c r="T307" s="261"/>
      <c r="U307" s="262"/>
      <c r="V307" s="262"/>
      <c r="W307" s="262"/>
      <c r="X307" s="262"/>
      <c r="Y307" s="262"/>
      <c r="Z307" s="262"/>
      <c r="AA307" s="263"/>
    </row>
    <row r="308" spans="1:27" ht="12.75">
      <c r="A308" s="114">
        <v>19</v>
      </c>
      <c r="B308" s="509"/>
      <c r="C308" s="510"/>
      <c r="D308" s="510"/>
      <c r="E308" s="510"/>
      <c r="F308" s="510"/>
      <c r="G308" s="510"/>
      <c r="H308" s="51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1"/>
      <c r="S308" s="120">
        <f t="shared" si="5"/>
        <v>0</v>
      </c>
      <c r="T308" s="261"/>
      <c r="U308" s="262"/>
      <c r="V308" s="262"/>
      <c r="W308" s="262"/>
      <c r="X308" s="262"/>
      <c r="Y308" s="262"/>
      <c r="Z308" s="262"/>
      <c r="AA308" s="263"/>
    </row>
    <row r="309" spans="1:27" ht="13.5" thickBot="1">
      <c r="A309" s="121">
        <v>20</v>
      </c>
      <c r="B309" s="534"/>
      <c r="C309" s="535"/>
      <c r="D309" s="535"/>
      <c r="E309" s="535"/>
      <c r="F309" s="535"/>
      <c r="G309" s="535"/>
      <c r="H309" s="535"/>
      <c r="I309" s="535"/>
      <c r="J309" s="535"/>
      <c r="K309" s="535"/>
      <c r="L309" s="535"/>
      <c r="M309" s="535"/>
      <c r="N309" s="535"/>
      <c r="O309" s="535"/>
      <c r="P309" s="535"/>
      <c r="Q309" s="535"/>
      <c r="R309" s="536"/>
      <c r="S309" s="120">
        <f t="shared" si="5"/>
        <v>0</v>
      </c>
      <c r="T309" s="223"/>
      <c r="U309" s="224"/>
      <c r="V309" s="224"/>
      <c r="W309" s="224"/>
      <c r="X309" s="224"/>
      <c r="Y309" s="224"/>
      <c r="Z309" s="224"/>
      <c r="AA309" s="225"/>
    </row>
    <row r="310" spans="1:19" ht="30" customHeight="1" thickBot="1" thickTop="1">
      <c r="A310" s="528" t="s">
        <v>2608</v>
      </c>
      <c r="B310" s="529"/>
      <c r="C310" s="529"/>
      <c r="D310" s="529"/>
      <c r="E310" s="529"/>
      <c r="F310" s="529"/>
      <c r="G310" s="529"/>
      <c r="H310" s="529"/>
      <c r="I310" s="529"/>
      <c r="J310" s="529"/>
      <c r="K310" s="529"/>
      <c r="L310" s="529"/>
      <c r="M310" s="529"/>
      <c r="N310" s="530"/>
      <c r="O310" s="297">
        <f>IF(SUM(S290:S309)&lt;5,0,IF(SUM(S290:S309)&lt;=8,1,IF(SUM(S290:S309)&lt;=12,2,IF(SUM(S290:S309)&lt;=16,3,IF(SUM(S290:S309)&gt;16,4,0)))))</f>
        <v>0</v>
      </c>
      <c r="P310" s="531"/>
      <c r="Q310" s="531"/>
      <c r="R310" s="298"/>
      <c r="S310" s="96"/>
    </row>
    <row r="311" spans="15:18" ht="13.5" thickTop="1">
      <c r="O311" s="97" t="s">
        <v>647</v>
      </c>
      <c r="P311" s="36"/>
      <c r="Q311" s="36"/>
      <c r="R311" s="36"/>
    </row>
    <row r="312" spans="17:18" ht="12.75">
      <c r="Q312" s="97"/>
      <c r="R312" s="36"/>
    </row>
    <row r="313" spans="1:28" s="117" customFormat="1" ht="24.75" customHeight="1">
      <c r="A313" s="212" t="s">
        <v>2472</v>
      </c>
      <c r="B313" s="209"/>
      <c r="C313" s="209"/>
      <c r="D313" s="211" t="s">
        <v>2529</v>
      </c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116"/>
    </row>
    <row r="314" ht="12.75"/>
    <row r="315" ht="12.75">
      <c r="A315" s="25" t="s">
        <v>2143</v>
      </c>
    </row>
    <row r="316" ht="12.75"/>
    <row r="317" spans="1:27" ht="90" customHeight="1">
      <c r="A317" s="525" t="s">
        <v>732</v>
      </c>
      <c r="B317" s="526"/>
      <c r="C317" s="526"/>
      <c r="D317" s="526"/>
      <c r="E317" s="526"/>
      <c r="F317" s="526"/>
      <c r="G317" s="526"/>
      <c r="H317" s="527"/>
      <c r="I317" s="95"/>
      <c r="K317" s="37"/>
      <c r="L317" s="37"/>
      <c r="M317" s="37"/>
      <c r="N317" s="123"/>
      <c r="O317" s="419" t="s">
        <v>2501</v>
      </c>
      <c r="P317" s="420"/>
      <c r="Q317" s="419" t="s">
        <v>2502</v>
      </c>
      <c r="R317" s="420"/>
      <c r="S317" s="37"/>
      <c r="T317" s="518" t="s">
        <v>2146</v>
      </c>
      <c r="U317" s="519"/>
      <c r="V317" s="519"/>
      <c r="W317" s="519"/>
      <c r="X317" s="519"/>
      <c r="Y317" s="519"/>
      <c r="Z317" s="519"/>
      <c r="AA317" s="520"/>
    </row>
    <row r="318" spans="1:27" ht="18" customHeight="1">
      <c r="A318" s="124" t="s">
        <v>2473</v>
      </c>
      <c r="B318" s="125"/>
      <c r="C318" s="125"/>
      <c r="D318" s="125"/>
      <c r="E318" s="125"/>
      <c r="F318" s="125"/>
      <c r="G318" s="125"/>
      <c r="H318" s="126"/>
      <c r="I318" s="112">
        <f>IF(O318&gt;0,1,0)</f>
        <v>0</v>
      </c>
      <c r="K318" s="37"/>
      <c r="L318" s="37"/>
      <c r="N318" s="127" t="s">
        <v>3219</v>
      </c>
      <c r="O318" s="405"/>
      <c r="P318" s="406"/>
      <c r="Q318" s="226">
        <f>IF(O318&gt;3,4,IF(O318&gt;2,3,IF(O318&gt;1,2,IF(O318&gt;0,1,0))))</f>
        <v>0</v>
      </c>
      <c r="R318" s="227"/>
      <c r="T318" s="220"/>
      <c r="U318" s="221"/>
      <c r="V318" s="221"/>
      <c r="W318" s="221"/>
      <c r="X318" s="221"/>
      <c r="Y318" s="221"/>
      <c r="Z318" s="221"/>
      <c r="AA318" s="222"/>
    </row>
    <row r="319" spans="1:27" ht="18" customHeight="1">
      <c r="A319" s="128" t="s">
        <v>2474</v>
      </c>
      <c r="B319" s="129"/>
      <c r="C319" s="129"/>
      <c r="D319" s="129"/>
      <c r="E319" s="129"/>
      <c r="F319" s="129"/>
      <c r="G319" s="129"/>
      <c r="H319" s="130"/>
      <c r="I319" s="112">
        <f aca="true" t="shared" si="6" ref="I319:I324">IF(O319&gt;0,1,0)</f>
        <v>0</v>
      </c>
      <c r="K319" s="37"/>
      <c r="L319" s="37"/>
      <c r="N319" s="127" t="s">
        <v>3220</v>
      </c>
      <c r="O319" s="258"/>
      <c r="P319" s="259"/>
      <c r="Q319" s="320">
        <f>IF(O319&gt;3,4,IF(O319&gt;2,3,IF(O319&gt;0.5,2,IF(O319&gt;0,1,0))))</f>
        <v>0</v>
      </c>
      <c r="R319" s="321"/>
      <c r="T319" s="261"/>
      <c r="U319" s="262"/>
      <c r="V319" s="262"/>
      <c r="W319" s="262"/>
      <c r="X319" s="262"/>
      <c r="Y319" s="262"/>
      <c r="Z319" s="262"/>
      <c r="AA319" s="263"/>
    </row>
    <row r="320" spans="1:27" ht="18" customHeight="1">
      <c r="A320" s="128" t="s">
        <v>2475</v>
      </c>
      <c r="B320" s="129"/>
      <c r="C320" s="129"/>
      <c r="D320" s="129"/>
      <c r="E320" s="129"/>
      <c r="F320" s="129"/>
      <c r="G320" s="129"/>
      <c r="H320" s="130"/>
      <c r="I320" s="112">
        <f t="shared" si="6"/>
        <v>0</v>
      </c>
      <c r="K320" s="37"/>
      <c r="L320" s="37"/>
      <c r="N320" s="127" t="s">
        <v>3220</v>
      </c>
      <c r="O320" s="258"/>
      <c r="P320" s="259"/>
      <c r="Q320" s="320">
        <f>IF(O320&gt;3,4,IF(O320&gt;2,3,IF(O320&gt;0.5,2,IF(O320&gt;0,1,0))))</f>
        <v>0</v>
      </c>
      <c r="R320" s="321"/>
      <c r="T320" s="261"/>
      <c r="U320" s="262"/>
      <c r="V320" s="262"/>
      <c r="W320" s="262"/>
      <c r="X320" s="262"/>
      <c r="Y320" s="262"/>
      <c r="Z320" s="262"/>
      <c r="AA320" s="263"/>
    </row>
    <row r="321" spans="1:27" ht="18" customHeight="1">
      <c r="A321" s="128" t="s">
        <v>2476</v>
      </c>
      <c r="B321" s="129"/>
      <c r="C321" s="129"/>
      <c r="D321" s="129"/>
      <c r="E321" s="129"/>
      <c r="F321" s="129"/>
      <c r="G321" s="129"/>
      <c r="H321" s="130"/>
      <c r="I321" s="112">
        <f t="shared" si="6"/>
        <v>0</v>
      </c>
      <c r="K321" s="37"/>
      <c r="L321" s="37"/>
      <c r="N321" s="127" t="s">
        <v>3220</v>
      </c>
      <c r="O321" s="258"/>
      <c r="P321" s="259"/>
      <c r="Q321" s="320">
        <f>IF(O321&gt;3,4,IF(O321&gt;2,3,IF(O321&gt;0.5,2,IF(O321&gt;0,1,0))))</f>
        <v>0</v>
      </c>
      <c r="R321" s="321"/>
      <c r="T321" s="261"/>
      <c r="U321" s="262"/>
      <c r="V321" s="262"/>
      <c r="W321" s="262"/>
      <c r="X321" s="262"/>
      <c r="Y321" s="262"/>
      <c r="Z321" s="262"/>
      <c r="AA321" s="263"/>
    </row>
    <row r="322" spans="1:27" ht="18" customHeight="1">
      <c r="A322" s="128" t="s">
        <v>2477</v>
      </c>
      <c r="B322" s="129"/>
      <c r="C322" s="129"/>
      <c r="D322" s="129"/>
      <c r="E322" s="129"/>
      <c r="F322" s="129"/>
      <c r="G322" s="129"/>
      <c r="H322" s="130"/>
      <c r="I322" s="112">
        <f t="shared" si="6"/>
        <v>0</v>
      </c>
      <c r="K322" s="37"/>
      <c r="L322" s="37"/>
      <c r="N322" s="127" t="s">
        <v>3220</v>
      </c>
      <c r="O322" s="258"/>
      <c r="P322" s="259"/>
      <c r="Q322" s="320">
        <f>IF(O322&gt;3,4,IF(O322&gt;2,3,IF(O322&gt;0.5,2,IF(O322&gt;0,1,0))))</f>
        <v>0</v>
      </c>
      <c r="R322" s="321"/>
      <c r="T322" s="261"/>
      <c r="U322" s="262"/>
      <c r="V322" s="262"/>
      <c r="W322" s="262"/>
      <c r="X322" s="262"/>
      <c r="Y322" s="262"/>
      <c r="Z322" s="262"/>
      <c r="AA322" s="263"/>
    </row>
    <row r="323" spans="1:27" ht="18" customHeight="1">
      <c r="A323" s="128" t="s">
        <v>2478</v>
      </c>
      <c r="B323" s="129"/>
      <c r="C323" s="129"/>
      <c r="D323" s="129"/>
      <c r="E323" s="129"/>
      <c r="F323" s="129"/>
      <c r="G323" s="129"/>
      <c r="H323" s="130"/>
      <c r="I323" s="112">
        <f t="shared" si="6"/>
        <v>0</v>
      </c>
      <c r="K323" s="37"/>
      <c r="L323" s="37"/>
      <c r="N323" s="127" t="s">
        <v>3220</v>
      </c>
      <c r="O323" s="258"/>
      <c r="P323" s="259"/>
      <c r="Q323" s="320">
        <f>IF(O323&gt;3,4,IF(O323&gt;2,3,IF(O323&gt;0.5,2,IF(O323&gt;0,1,0))))</f>
        <v>0</v>
      </c>
      <c r="R323" s="321"/>
      <c r="T323" s="261"/>
      <c r="U323" s="262"/>
      <c r="V323" s="262"/>
      <c r="W323" s="262"/>
      <c r="X323" s="262"/>
      <c r="Y323" s="262"/>
      <c r="Z323" s="262"/>
      <c r="AA323" s="263"/>
    </row>
    <row r="324" spans="1:27" ht="18" customHeight="1">
      <c r="A324" s="131" t="s">
        <v>2479</v>
      </c>
      <c r="B324" s="132"/>
      <c r="C324" s="132"/>
      <c r="D324" s="132"/>
      <c r="E324" s="132"/>
      <c r="F324" s="132"/>
      <c r="G324" s="132"/>
      <c r="H324" s="133"/>
      <c r="I324" s="112">
        <f t="shared" si="6"/>
        <v>0</v>
      </c>
      <c r="K324" s="37"/>
      <c r="L324" s="37"/>
      <c r="N324" s="127" t="s">
        <v>3220</v>
      </c>
      <c r="O324" s="258"/>
      <c r="P324" s="259"/>
      <c r="Q324" s="320">
        <f>IF(O324&gt;=25,4,IF(O324&gt;=15,3,IF(O324&gt;=5,2,IF(O324&gt;0,1,0))))</f>
        <v>0</v>
      </c>
      <c r="R324" s="321"/>
      <c r="T324" s="223"/>
      <c r="U324" s="224"/>
      <c r="V324" s="224"/>
      <c r="W324" s="224"/>
      <c r="X324" s="224"/>
      <c r="Y324" s="224"/>
      <c r="Z324" s="224"/>
      <c r="AA324" s="225"/>
    </row>
    <row r="325" spans="1:19" ht="30" customHeight="1">
      <c r="A325" s="260" t="s">
        <v>585</v>
      </c>
      <c r="B325" s="216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34"/>
      <c r="Q325" s="436">
        <f>IF(Q326=0,0,LARGE(Q318:R324,1))</f>
        <v>0</v>
      </c>
      <c r="R325" s="437"/>
      <c r="S325" s="134" t="s">
        <v>568</v>
      </c>
    </row>
    <row r="326" spans="1:18" ht="30" customHeight="1">
      <c r="A326" s="215" t="s">
        <v>2961</v>
      </c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34"/>
      <c r="Q326" s="407">
        <f>SUM(I318:I324)</f>
        <v>0</v>
      </c>
      <c r="R326" s="409"/>
    </row>
    <row r="327" spans="1:18" ht="30" customHeight="1" thickBot="1">
      <c r="A327" s="260" t="s">
        <v>2299</v>
      </c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34"/>
      <c r="Q327" s="410">
        <f>IF(Q325=0,0,IF(Q326=0,0,IF(Q326&gt;=3,1,0)))</f>
        <v>0</v>
      </c>
      <c r="R327" s="412"/>
    </row>
    <row r="328" spans="1:19" ht="30" customHeight="1" thickBot="1" thickTop="1">
      <c r="A328" s="260" t="s">
        <v>3218</v>
      </c>
      <c r="B328" s="216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7"/>
      <c r="Q328" s="297">
        <f>SUM(Q325,Q327)</f>
        <v>0</v>
      </c>
      <c r="R328" s="298"/>
      <c r="S328" s="96" t="s">
        <v>569</v>
      </c>
    </row>
    <row r="329" spans="17:18" ht="13.5" thickTop="1">
      <c r="Q329" s="97" t="s">
        <v>570</v>
      </c>
      <c r="R329" s="36"/>
    </row>
    <row r="330" spans="17:18" ht="12.75">
      <c r="Q330" s="97"/>
      <c r="R330" s="36"/>
    </row>
    <row r="331" spans="1:28" s="136" customFormat="1" ht="18" customHeight="1">
      <c r="A331" s="212" t="s">
        <v>2480</v>
      </c>
      <c r="B331" s="209"/>
      <c r="C331" s="209"/>
      <c r="D331" s="212" t="s">
        <v>743</v>
      </c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135"/>
    </row>
    <row r="332" spans="1:28" s="136" customFormat="1" ht="48" customHeight="1">
      <c r="A332" s="233"/>
      <c r="B332" s="233"/>
      <c r="C332" s="233"/>
      <c r="D332" s="213" t="s">
        <v>748</v>
      </c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135"/>
    </row>
    <row r="333" spans="1:28" s="136" customFormat="1" ht="42" customHeight="1">
      <c r="A333" s="233"/>
      <c r="B333" s="233"/>
      <c r="C333" s="233"/>
      <c r="D333" s="213" t="s">
        <v>2520</v>
      </c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135"/>
    </row>
    <row r="334" spans="1:28" s="136" customFormat="1" ht="24" customHeight="1">
      <c r="A334" s="212" t="s">
        <v>2521</v>
      </c>
      <c r="B334" s="209"/>
      <c r="C334" s="209"/>
      <c r="D334" s="210" t="s">
        <v>3470</v>
      </c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135"/>
    </row>
    <row r="335" ht="14.25">
      <c r="A335" s="138"/>
    </row>
    <row r="336" ht="12.75">
      <c r="A336" s="25" t="s">
        <v>2143</v>
      </c>
    </row>
    <row r="337" ht="12.75"/>
    <row r="338" spans="1:27" ht="12" customHeight="1">
      <c r="A338" s="265" t="s">
        <v>2522</v>
      </c>
      <c r="B338" s="431"/>
      <c r="C338" s="431"/>
      <c r="D338" s="431"/>
      <c r="E338" s="431"/>
      <c r="F338" s="431"/>
      <c r="G338" s="431"/>
      <c r="H338" s="431"/>
      <c r="I338" s="431"/>
      <c r="J338" s="431"/>
      <c r="K338" s="431"/>
      <c r="L338" s="431"/>
      <c r="M338" s="431"/>
      <c r="N338" s="431"/>
      <c r="O338" s="431"/>
      <c r="P338" s="431"/>
      <c r="Q338" s="431"/>
      <c r="R338" s="432"/>
      <c r="T338" s="299" t="s">
        <v>2146</v>
      </c>
      <c r="U338" s="300"/>
      <c r="V338" s="300"/>
      <c r="W338" s="300"/>
      <c r="X338" s="300"/>
      <c r="Y338" s="300"/>
      <c r="Z338" s="300"/>
      <c r="AA338" s="301"/>
    </row>
    <row r="339" spans="1:27" ht="60" customHeight="1">
      <c r="A339" s="433"/>
      <c r="B339" s="434"/>
      <c r="C339" s="434"/>
      <c r="D339" s="434"/>
      <c r="E339" s="434"/>
      <c r="F339" s="434"/>
      <c r="G339" s="434"/>
      <c r="H339" s="434"/>
      <c r="I339" s="434"/>
      <c r="J339" s="434"/>
      <c r="K339" s="434"/>
      <c r="L339" s="434"/>
      <c r="M339" s="434"/>
      <c r="N339" s="434"/>
      <c r="O339" s="434"/>
      <c r="P339" s="434"/>
      <c r="Q339" s="434"/>
      <c r="R339" s="435"/>
      <c r="S339" s="37"/>
      <c r="T339" s="302"/>
      <c r="U339" s="303"/>
      <c r="V339" s="303"/>
      <c r="W339" s="303"/>
      <c r="X339" s="303"/>
      <c r="Y339" s="303"/>
      <c r="Z339" s="303"/>
      <c r="AA339" s="304"/>
    </row>
    <row r="340" spans="1:27" ht="18" customHeight="1">
      <c r="A340" s="329"/>
      <c r="B340" s="330"/>
      <c r="C340" s="330"/>
      <c r="D340" s="330"/>
      <c r="E340" s="330"/>
      <c r="F340" s="330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1"/>
      <c r="T340" s="220"/>
      <c r="U340" s="221"/>
      <c r="V340" s="221"/>
      <c r="W340" s="221"/>
      <c r="X340" s="221"/>
      <c r="Y340" s="221"/>
      <c r="Z340" s="221"/>
      <c r="AA340" s="222"/>
    </row>
    <row r="341" spans="1:27" ht="18" customHeight="1">
      <c r="A341" s="322"/>
      <c r="B341" s="323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4"/>
      <c r="T341" s="261"/>
      <c r="U341" s="262"/>
      <c r="V341" s="262"/>
      <c r="W341" s="262"/>
      <c r="X341" s="262"/>
      <c r="Y341" s="262"/>
      <c r="Z341" s="262"/>
      <c r="AA341" s="263"/>
    </row>
    <row r="342" spans="1:27" ht="18" customHeight="1">
      <c r="A342" s="322"/>
      <c r="B342" s="323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4"/>
      <c r="T342" s="261"/>
      <c r="U342" s="262"/>
      <c r="V342" s="262"/>
      <c r="W342" s="262"/>
      <c r="X342" s="262"/>
      <c r="Y342" s="262"/>
      <c r="Z342" s="262"/>
      <c r="AA342" s="263"/>
    </row>
    <row r="343" spans="1:27" ht="18" customHeight="1">
      <c r="A343" s="322"/>
      <c r="B343" s="323"/>
      <c r="C343" s="323"/>
      <c r="D343" s="323"/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  <c r="O343" s="323"/>
      <c r="P343" s="323"/>
      <c r="Q343" s="323"/>
      <c r="R343" s="324"/>
      <c r="T343" s="261"/>
      <c r="U343" s="262"/>
      <c r="V343" s="262"/>
      <c r="W343" s="262"/>
      <c r="X343" s="262"/>
      <c r="Y343" s="262"/>
      <c r="Z343" s="262"/>
      <c r="AA343" s="263"/>
    </row>
    <row r="344" spans="1:27" ht="18" customHeight="1">
      <c r="A344" s="322"/>
      <c r="B344" s="323"/>
      <c r="C344" s="323"/>
      <c r="D344" s="323"/>
      <c r="E344" s="323"/>
      <c r="F344" s="323"/>
      <c r="G344" s="323"/>
      <c r="H344" s="323"/>
      <c r="I344" s="323"/>
      <c r="J344" s="323"/>
      <c r="K344" s="323"/>
      <c r="L344" s="323"/>
      <c r="M344" s="323"/>
      <c r="N344" s="323"/>
      <c r="O344" s="323"/>
      <c r="P344" s="323"/>
      <c r="Q344" s="323"/>
      <c r="R344" s="324"/>
      <c r="T344" s="261"/>
      <c r="U344" s="262"/>
      <c r="V344" s="262"/>
      <c r="W344" s="262"/>
      <c r="X344" s="262"/>
      <c r="Y344" s="262"/>
      <c r="Z344" s="262"/>
      <c r="AA344" s="263"/>
    </row>
    <row r="345" spans="1:27" ht="18" customHeight="1">
      <c r="A345" s="322"/>
      <c r="B345" s="323"/>
      <c r="C345" s="323"/>
      <c r="D345" s="323"/>
      <c r="E345" s="323"/>
      <c r="F345" s="323"/>
      <c r="G345" s="323"/>
      <c r="H345" s="323"/>
      <c r="I345" s="323"/>
      <c r="J345" s="323"/>
      <c r="K345" s="323"/>
      <c r="L345" s="323"/>
      <c r="M345" s="323"/>
      <c r="N345" s="323"/>
      <c r="O345" s="323"/>
      <c r="P345" s="323"/>
      <c r="Q345" s="323"/>
      <c r="R345" s="324"/>
      <c r="T345" s="261"/>
      <c r="U345" s="262"/>
      <c r="V345" s="262"/>
      <c r="W345" s="262"/>
      <c r="X345" s="262"/>
      <c r="Y345" s="262"/>
      <c r="Z345" s="262"/>
      <c r="AA345" s="263"/>
    </row>
    <row r="346" spans="1:27" ht="18" customHeight="1">
      <c r="A346" s="322"/>
      <c r="B346" s="323"/>
      <c r="C346" s="323"/>
      <c r="D346" s="323"/>
      <c r="E346" s="323"/>
      <c r="F346" s="323"/>
      <c r="G346" s="323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4"/>
      <c r="T346" s="261"/>
      <c r="U346" s="262"/>
      <c r="V346" s="262"/>
      <c r="W346" s="262"/>
      <c r="X346" s="262"/>
      <c r="Y346" s="262"/>
      <c r="Z346" s="262"/>
      <c r="AA346" s="263"/>
    </row>
    <row r="347" spans="1:27" ht="18" customHeight="1">
      <c r="A347" s="322"/>
      <c r="B347" s="323"/>
      <c r="C347" s="323"/>
      <c r="D347" s="323"/>
      <c r="E347" s="323"/>
      <c r="F347" s="323"/>
      <c r="G347" s="323"/>
      <c r="H347" s="323"/>
      <c r="I347" s="323"/>
      <c r="J347" s="323"/>
      <c r="K347" s="323"/>
      <c r="L347" s="323"/>
      <c r="M347" s="323"/>
      <c r="N347" s="323"/>
      <c r="O347" s="323"/>
      <c r="P347" s="323"/>
      <c r="Q347" s="323"/>
      <c r="R347" s="324"/>
      <c r="T347" s="261"/>
      <c r="U347" s="262"/>
      <c r="V347" s="262"/>
      <c r="W347" s="262"/>
      <c r="X347" s="262"/>
      <c r="Y347" s="262"/>
      <c r="Z347" s="262"/>
      <c r="AA347" s="263"/>
    </row>
    <row r="348" spans="1:27" ht="18" customHeight="1">
      <c r="A348" s="322"/>
      <c r="B348" s="323"/>
      <c r="C348" s="323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3"/>
      <c r="Q348" s="323"/>
      <c r="R348" s="324"/>
      <c r="T348" s="261"/>
      <c r="U348" s="262"/>
      <c r="V348" s="262"/>
      <c r="W348" s="262"/>
      <c r="X348" s="262"/>
      <c r="Y348" s="262"/>
      <c r="Z348" s="262"/>
      <c r="AA348" s="263"/>
    </row>
    <row r="349" spans="1:27" ht="18" customHeight="1">
      <c r="A349" s="359"/>
      <c r="B349" s="360"/>
      <c r="C349" s="360"/>
      <c r="D349" s="360"/>
      <c r="E349" s="360"/>
      <c r="F349" s="360"/>
      <c r="G349" s="360"/>
      <c r="H349" s="360"/>
      <c r="I349" s="360"/>
      <c r="J349" s="360"/>
      <c r="K349" s="360"/>
      <c r="L349" s="360"/>
      <c r="M349" s="360"/>
      <c r="N349" s="360"/>
      <c r="O349" s="360"/>
      <c r="P349" s="360"/>
      <c r="Q349" s="360"/>
      <c r="R349" s="361"/>
      <c r="T349" s="223"/>
      <c r="U349" s="224"/>
      <c r="V349" s="224"/>
      <c r="W349" s="224"/>
      <c r="X349" s="224"/>
      <c r="Y349" s="224"/>
      <c r="Z349" s="224"/>
      <c r="AA349" s="225"/>
    </row>
    <row r="350" ht="12.75"/>
    <row r="351" ht="12.75">
      <c r="A351" s="25" t="s">
        <v>2143</v>
      </c>
    </row>
    <row r="352" ht="12.75"/>
    <row r="353" spans="1:27" ht="72" customHeight="1">
      <c r="A353" s="362" t="s">
        <v>3214</v>
      </c>
      <c r="B353" s="363"/>
      <c r="C353" s="363"/>
      <c r="D353" s="363"/>
      <c r="E353" s="363"/>
      <c r="F353" s="363"/>
      <c r="G353" s="363"/>
      <c r="H353" s="363"/>
      <c r="I353" s="363"/>
      <c r="J353" s="363"/>
      <c r="K353" s="363"/>
      <c r="L353" s="363"/>
      <c r="M353" s="363"/>
      <c r="N353" s="363"/>
      <c r="O353" s="363"/>
      <c r="P353" s="363"/>
      <c r="Q353" s="363"/>
      <c r="R353" s="363"/>
      <c r="S353" s="363"/>
      <c r="T353" s="363"/>
      <c r="U353" s="363"/>
      <c r="V353" s="363"/>
      <c r="W353" s="363"/>
      <c r="X353" s="363"/>
      <c r="Y353" s="363"/>
      <c r="Z353" s="363"/>
      <c r="AA353" s="363"/>
    </row>
    <row r="354" spans="1:27" ht="18" customHeight="1">
      <c r="A354" s="247" t="s">
        <v>733</v>
      </c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9"/>
      <c r="N354" s="95"/>
      <c r="O354" s="368" t="s">
        <v>2147</v>
      </c>
      <c r="P354" s="369"/>
      <c r="Q354" s="369"/>
      <c r="R354" s="370"/>
      <c r="T354" s="364" t="s">
        <v>718</v>
      </c>
      <c r="U354" s="299" t="s">
        <v>2146</v>
      </c>
      <c r="V354" s="426"/>
      <c r="W354" s="426"/>
      <c r="X354" s="426"/>
      <c r="Y354" s="426"/>
      <c r="Z354" s="426"/>
      <c r="AA354" s="427"/>
    </row>
    <row r="355" spans="1:27" ht="54" customHeight="1">
      <c r="A355" s="250"/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2"/>
      <c r="N355" s="95"/>
      <c r="O355" s="366" t="s">
        <v>2684</v>
      </c>
      <c r="P355" s="367"/>
      <c r="Q355" s="366" t="s">
        <v>2685</v>
      </c>
      <c r="R355" s="367"/>
      <c r="S355" s="37"/>
      <c r="T355" s="365"/>
      <c r="U355" s="428"/>
      <c r="V355" s="429"/>
      <c r="W355" s="429"/>
      <c r="X355" s="429"/>
      <c r="Y355" s="429"/>
      <c r="Z355" s="429"/>
      <c r="AA355" s="430"/>
    </row>
    <row r="356" spans="1:28" ht="12.75">
      <c r="A356" s="111">
        <v>1</v>
      </c>
      <c r="B356" s="440">
        <f>IF($F$5="j",J!H2,IF($F$5="m",M!H2,IF($F$5="n",N!H2,IF($F$5="z",Z!H2,IF($F$5="s",S!H2,"")))))</f>
      </c>
      <c r="C356" s="441"/>
      <c r="D356" s="441"/>
      <c r="E356" s="441"/>
      <c r="F356" s="441"/>
      <c r="G356" s="441"/>
      <c r="H356" s="441"/>
      <c r="I356" s="441"/>
      <c r="J356" s="441"/>
      <c r="K356" s="441"/>
      <c r="L356" s="441"/>
      <c r="M356" s="442"/>
      <c r="N356" s="112">
        <f>IF(O356&lt;&gt;"",1,0)</f>
        <v>0</v>
      </c>
      <c r="O356" s="405"/>
      <c r="P356" s="406"/>
      <c r="Q356" s="450"/>
      <c r="R356" s="451"/>
      <c r="S356" s="112">
        <f>IF(Q356&lt;&gt;"",1,0)</f>
        <v>0</v>
      </c>
      <c r="T356" s="102"/>
      <c r="U356" s="220"/>
      <c r="V356" s="424"/>
      <c r="W356" s="424"/>
      <c r="X356" s="424"/>
      <c r="Y356" s="424"/>
      <c r="Z356" s="424"/>
      <c r="AA356" s="425"/>
      <c r="AB356" s="118">
        <f>SUM(AB357:AB360)/4</f>
        <v>0</v>
      </c>
    </row>
    <row r="357" spans="1:28" ht="12.75">
      <c r="A357" s="114">
        <v>2</v>
      </c>
      <c r="B357" s="354">
        <f>IF($F$5="j",J!H3,IF($F$5="m",M!H3,IF($F$5="n",N!H3,IF($F$5="z",Z!H3,IF($F$5="s",S!H3,"")))))</f>
      </c>
      <c r="C357" s="355"/>
      <c r="D357" s="355"/>
      <c r="E357" s="355"/>
      <c r="F357" s="355"/>
      <c r="G357" s="355"/>
      <c r="H357" s="355"/>
      <c r="I357" s="355"/>
      <c r="J357" s="355"/>
      <c r="K357" s="355"/>
      <c r="L357" s="355"/>
      <c r="M357" s="356"/>
      <c r="N357" s="112">
        <f aca="true" t="shared" si="7" ref="N357:N399">IF(O357&lt;&gt;"",1,0)</f>
        <v>0</v>
      </c>
      <c r="O357" s="258"/>
      <c r="P357" s="259"/>
      <c r="Q357" s="333"/>
      <c r="R357" s="334"/>
      <c r="S357" s="112">
        <f aca="true" t="shared" si="8" ref="S357:S399">IF(Q357&lt;&gt;"",1,0)</f>
        <v>0</v>
      </c>
      <c r="T357" s="103"/>
      <c r="U357" s="261"/>
      <c r="V357" s="357"/>
      <c r="W357" s="357"/>
      <c r="X357" s="357"/>
      <c r="Y357" s="357"/>
      <c r="Z357" s="357"/>
      <c r="AA357" s="358"/>
      <c r="AB357" s="113">
        <f>IF(SUM($N$356:$N$399)=0,0,LARGE($O$356:$P$399,1))</f>
        <v>0</v>
      </c>
    </row>
    <row r="358" spans="1:28" ht="12.75">
      <c r="A358" s="114">
        <v>3</v>
      </c>
      <c r="B358" s="354">
        <f>IF($F$5="j",J!H4,IF($F$5="m",M!H4,IF($F$5="n",N!H4,IF($F$5="z",Z!H4,IF($F$5="s",S!H4,"")))))</f>
      </c>
      <c r="C358" s="355"/>
      <c r="D358" s="355"/>
      <c r="E358" s="355"/>
      <c r="F358" s="355"/>
      <c r="G358" s="355"/>
      <c r="H358" s="355"/>
      <c r="I358" s="355"/>
      <c r="J358" s="355"/>
      <c r="K358" s="355"/>
      <c r="L358" s="355"/>
      <c r="M358" s="356"/>
      <c r="N358" s="112">
        <f t="shared" si="7"/>
        <v>0</v>
      </c>
      <c r="O358" s="258"/>
      <c r="P358" s="259"/>
      <c r="Q358" s="333"/>
      <c r="R358" s="334"/>
      <c r="S358" s="112">
        <f t="shared" si="8"/>
        <v>0</v>
      </c>
      <c r="T358" s="103"/>
      <c r="U358" s="261"/>
      <c r="V358" s="357"/>
      <c r="W358" s="357"/>
      <c r="X358" s="357"/>
      <c r="Y358" s="357"/>
      <c r="Z358" s="357"/>
      <c r="AA358" s="358"/>
      <c r="AB358" s="113">
        <f>IF(SUM($N$356:$N$399)&lt;=1,0,LARGE($O$356:$P$399,2))</f>
        <v>0</v>
      </c>
    </row>
    <row r="359" spans="1:28" ht="12.75">
      <c r="A359" s="114">
        <v>4</v>
      </c>
      <c r="B359" s="354">
        <f>IF($F$5="j",J!H5,IF($F$5="m",M!H5,IF($F$5="n",N!H5,IF($F$5="z",Z!H5,IF($F$5="s",S!H5,"")))))</f>
      </c>
      <c r="C359" s="355"/>
      <c r="D359" s="355"/>
      <c r="E359" s="355"/>
      <c r="F359" s="355"/>
      <c r="G359" s="355"/>
      <c r="H359" s="355"/>
      <c r="I359" s="355"/>
      <c r="J359" s="355"/>
      <c r="K359" s="355"/>
      <c r="L359" s="355"/>
      <c r="M359" s="356"/>
      <c r="N359" s="112">
        <f t="shared" si="7"/>
        <v>0</v>
      </c>
      <c r="O359" s="258"/>
      <c r="P359" s="259"/>
      <c r="Q359" s="333"/>
      <c r="R359" s="334"/>
      <c r="S359" s="112">
        <f t="shared" si="8"/>
        <v>0</v>
      </c>
      <c r="T359" s="103"/>
      <c r="U359" s="261"/>
      <c r="V359" s="357"/>
      <c r="W359" s="357"/>
      <c r="X359" s="357"/>
      <c r="Y359" s="357"/>
      <c r="Z359" s="357"/>
      <c r="AA359" s="358"/>
      <c r="AB359" s="113">
        <f>IF(SUM($N$356:$N$399)&lt;=2,0,LARGE($O$356:$P$399,3))</f>
        <v>0</v>
      </c>
    </row>
    <row r="360" spans="1:28" ht="12.75">
      <c r="A360" s="114">
        <v>5</v>
      </c>
      <c r="B360" s="354">
        <f>IF($F$5="j",J!H6,IF($F$5="m",M!H6,IF($F$5="n",N!H6,IF($F$5="z",Z!H6,IF($F$5="s",S!H6,"")))))</f>
      </c>
      <c r="C360" s="355"/>
      <c r="D360" s="355"/>
      <c r="E360" s="355"/>
      <c r="F360" s="355"/>
      <c r="G360" s="355"/>
      <c r="H360" s="355"/>
      <c r="I360" s="355"/>
      <c r="J360" s="355"/>
      <c r="K360" s="355"/>
      <c r="L360" s="355"/>
      <c r="M360" s="356"/>
      <c r="N360" s="112">
        <f t="shared" si="7"/>
        <v>0</v>
      </c>
      <c r="O360" s="258"/>
      <c r="P360" s="259"/>
      <c r="Q360" s="333"/>
      <c r="R360" s="334"/>
      <c r="S360" s="112">
        <f t="shared" si="8"/>
        <v>0</v>
      </c>
      <c r="T360" s="103"/>
      <c r="U360" s="261"/>
      <c r="V360" s="357"/>
      <c r="W360" s="357"/>
      <c r="X360" s="357"/>
      <c r="Y360" s="357"/>
      <c r="Z360" s="357"/>
      <c r="AA360" s="358"/>
      <c r="AB360" s="113">
        <f>IF(SUM($N$356:$N$399)&lt;=3,0,LARGE($O$356:$P$399,4))</f>
        <v>0</v>
      </c>
    </row>
    <row r="361" spans="1:28" ht="12.75">
      <c r="A361" s="114">
        <v>6</v>
      </c>
      <c r="B361" s="354">
        <f>IF($F$5="j",J!H7,IF($F$5="m",M!H7,IF($F$5="n",N!H7,IF($F$5="z",Z!H7,IF($F$5="s",S!H7,"")))))</f>
      </c>
      <c r="C361" s="355"/>
      <c r="D361" s="355"/>
      <c r="E361" s="355"/>
      <c r="F361" s="355"/>
      <c r="G361" s="355"/>
      <c r="H361" s="355"/>
      <c r="I361" s="355"/>
      <c r="J361" s="355"/>
      <c r="K361" s="355"/>
      <c r="L361" s="355"/>
      <c r="M361" s="356"/>
      <c r="N361" s="112">
        <f t="shared" si="7"/>
        <v>0</v>
      </c>
      <c r="O361" s="258"/>
      <c r="P361" s="259"/>
      <c r="Q361" s="333"/>
      <c r="R361" s="334"/>
      <c r="S361" s="112">
        <f t="shared" si="8"/>
        <v>0</v>
      </c>
      <c r="T361" s="103"/>
      <c r="U361" s="261"/>
      <c r="V361" s="357"/>
      <c r="W361" s="357"/>
      <c r="X361" s="357"/>
      <c r="Y361" s="357"/>
      <c r="Z361" s="357"/>
      <c r="AA361" s="358"/>
      <c r="AB361" s="113"/>
    </row>
    <row r="362" spans="1:27" ht="12.75">
      <c r="A362" s="114">
        <v>7</v>
      </c>
      <c r="B362" s="354">
        <f>IF($F$5="j",J!H8,IF($F$5="m",M!H8,IF($F$5="n",N!H8,IF($F$5="z",Z!H8,IF($F$5="s",S!H8,"")))))</f>
      </c>
      <c r="C362" s="355"/>
      <c r="D362" s="355"/>
      <c r="E362" s="355"/>
      <c r="F362" s="355"/>
      <c r="G362" s="355"/>
      <c r="H362" s="355"/>
      <c r="I362" s="355"/>
      <c r="J362" s="355"/>
      <c r="K362" s="355"/>
      <c r="L362" s="355"/>
      <c r="M362" s="356"/>
      <c r="N362" s="112">
        <f t="shared" si="7"/>
        <v>0</v>
      </c>
      <c r="O362" s="258"/>
      <c r="P362" s="259"/>
      <c r="Q362" s="333"/>
      <c r="R362" s="334"/>
      <c r="S362" s="112">
        <f t="shared" si="8"/>
        <v>0</v>
      </c>
      <c r="T362" s="103"/>
      <c r="U362" s="261"/>
      <c r="V362" s="357"/>
      <c r="W362" s="357"/>
      <c r="X362" s="357"/>
      <c r="Y362" s="357"/>
      <c r="Z362" s="357"/>
      <c r="AA362" s="358"/>
    </row>
    <row r="363" spans="1:27" ht="12.75">
      <c r="A363" s="114">
        <v>8</v>
      </c>
      <c r="B363" s="354">
        <f>IF($F$5="j",J!H9,IF($F$5="m",M!H9,IF($F$5="n",N!H9,IF($F$5="z",Z!H9,IF($F$5="s",S!H9,"")))))</f>
      </c>
      <c r="C363" s="355"/>
      <c r="D363" s="355"/>
      <c r="E363" s="355"/>
      <c r="F363" s="355"/>
      <c r="G363" s="355"/>
      <c r="H363" s="355"/>
      <c r="I363" s="355"/>
      <c r="J363" s="355"/>
      <c r="K363" s="355"/>
      <c r="L363" s="355"/>
      <c r="M363" s="356"/>
      <c r="N363" s="112">
        <f t="shared" si="7"/>
        <v>0</v>
      </c>
      <c r="O363" s="258"/>
      <c r="P363" s="259"/>
      <c r="Q363" s="333"/>
      <c r="R363" s="334"/>
      <c r="S363" s="112">
        <f t="shared" si="8"/>
        <v>0</v>
      </c>
      <c r="T363" s="103"/>
      <c r="U363" s="261"/>
      <c r="V363" s="357"/>
      <c r="W363" s="357"/>
      <c r="X363" s="357"/>
      <c r="Y363" s="357"/>
      <c r="Z363" s="357"/>
      <c r="AA363" s="358"/>
    </row>
    <row r="364" spans="1:27" ht="12.75">
      <c r="A364" s="114">
        <v>9</v>
      </c>
      <c r="B364" s="354">
        <f>IF($F$5="j",J!H10,IF($F$5="m",M!H10,IF($F$5="n",N!H10,IF($F$5="z",Z!H10,IF($F$5="s",S!H10,"")))))</f>
      </c>
      <c r="C364" s="355"/>
      <c r="D364" s="355"/>
      <c r="E364" s="355"/>
      <c r="F364" s="355"/>
      <c r="G364" s="355"/>
      <c r="H364" s="355"/>
      <c r="I364" s="355"/>
      <c r="J364" s="355"/>
      <c r="K364" s="355"/>
      <c r="L364" s="355"/>
      <c r="M364" s="356"/>
      <c r="N364" s="112">
        <f t="shared" si="7"/>
        <v>0</v>
      </c>
      <c r="O364" s="258"/>
      <c r="P364" s="259"/>
      <c r="Q364" s="333"/>
      <c r="R364" s="334"/>
      <c r="S364" s="112">
        <f t="shared" si="8"/>
        <v>0</v>
      </c>
      <c r="T364" s="103"/>
      <c r="U364" s="261"/>
      <c r="V364" s="357"/>
      <c r="W364" s="357"/>
      <c r="X364" s="357"/>
      <c r="Y364" s="357"/>
      <c r="Z364" s="357"/>
      <c r="AA364" s="358"/>
    </row>
    <row r="365" spans="1:27" ht="12.75">
      <c r="A365" s="114">
        <v>10</v>
      </c>
      <c r="B365" s="354">
        <f>IF($F$5="j",J!H11,IF($F$5="m",M!H11,IF($F$5="n",N!H11,IF($F$5="z",Z!H11,IF($F$5="s",S!H11,"")))))</f>
      </c>
      <c r="C365" s="355"/>
      <c r="D365" s="355"/>
      <c r="E365" s="355"/>
      <c r="F365" s="355"/>
      <c r="G365" s="355"/>
      <c r="H365" s="355"/>
      <c r="I365" s="355"/>
      <c r="J365" s="355"/>
      <c r="K365" s="355"/>
      <c r="L365" s="355"/>
      <c r="M365" s="356"/>
      <c r="N365" s="112">
        <f t="shared" si="7"/>
        <v>0</v>
      </c>
      <c r="O365" s="258"/>
      <c r="P365" s="259"/>
      <c r="Q365" s="333"/>
      <c r="R365" s="334"/>
      <c r="S365" s="112">
        <f t="shared" si="8"/>
        <v>0</v>
      </c>
      <c r="T365" s="103"/>
      <c r="U365" s="261"/>
      <c r="V365" s="357"/>
      <c r="W365" s="357"/>
      <c r="X365" s="357"/>
      <c r="Y365" s="357"/>
      <c r="Z365" s="357"/>
      <c r="AA365" s="358"/>
    </row>
    <row r="366" spans="1:27" ht="12.75">
      <c r="A366" s="114">
        <v>11</v>
      </c>
      <c r="B366" s="354">
        <f>IF($F$5="j",J!H12,IF($F$5="m",M!H12,IF($F$5="n",N!H12,IF($F$5="z",Z!H12,IF($F$5="s",S!H12,"")))))</f>
      </c>
      <c r="C366" s="355"/>
      <c r="D366" s="355"/>
      <c r="E366" s="355"/>
      <c r="F366" s="355"/>
      <c r="G366" s="355"/>
      <c r="H366" s="355"/>
      <c r="I366" s="355"/>
      <c r="J366" s="355"/>
      <c r="K366" s="355"/>
      <c r="L366" s="355"/>
      <c r="M366" s="356"/>
      <c r="N366" s="112">
        <f t="shared" si="7"/>
        <v>0</v>
      </c>
      <c r="O366" s="258"/>
      <c r="P366" s="259"/>
      <c r="Q366" s="333"/>
      <c r="R366" s="334"/>
      <c r="S366" s="112">
        <f t="shared" si="8"/>
        <v>0</v>
      </c>
      <c r="T366" s="103"/>
      <c r="U366" s="261"/>
      <c r="V366" s="357"/>
      <c r="W366" s="357"/>
      <c r="X366" s="357"/>
      <c r="Y366" s="357"/>
      <c r="Z366" s="357"/>
      <c r="AA366" s="358"/>
    </row>
    <row r="367" spans="1:27" ht="12.75">
      <c r="A367" s="114">
        <v>12</v>
      </c>
      <c r="B367" s="354">
        <f>IF($F$5="j",J!H13,IF($F$5="m",M!H13,IF($F$5="n",N!H13,IF($F$5="z",Z!H13,IF($F$5="s",S!H13,"")))))</f>
      </c>
      <c r="C367" s="355"/>
      <c r="D367" s="355"/>
      <c r="E367" s="355"/>
      <c r="F367" s="355"/>
      <c r="G367" s="355"/>
      <c r="H367" s="355"/>
      <c r="I367" s="355"/>
      <c r="J367" s="355"/>
      <c r="K367" s="355"/>
      <c r="L367" s="355"/>
      <c r="M367" s="356"/>
      <c r="N367" s="112">
        <f t="shared" si="7"/>
        <v>0</v>
      </c>
      <c r="O367" s="258"/>
      <c r="P367" s="259"/>
      <c r="Q367" s="333"/>
      <c r="R367" s="334"/>
      <c r="S367" s="112">
        <f t="shared" si="8"/>
        <v>0</v>
      </c>
      <c r="T367" s="103"/>
      <c r="U367" s="261"/>
      <c r="V367" s="357"/>
      <c r="W367" s="357"/>
      <c r="X367" s="357"/>
      <c r="Y367" s="357"/>
      <c r="Z367" s="357"/>
      <c r="AA367" s="358"/>
    </row>
    <row r="368" spans="1:27" ht="12.75">
      <c r="A368" s="114">
        <v>13</v>
      </c>
      <c r="B368" s="354">
        <f>IF($F$5="j",J!H14,IF($F$5="m",M!H14,IF($F$5="n",N!H14,IF($F$5="z",Z!H14,IF($F$5="s",S!H14,"")))))</f>
      </c>
      <c r="C368" s="355"/>
      <c r="D368" s="355"/>
      <c r="E368" s="355"/>
      <c r="F368" s="355"/>
      <c r="G368" s="355"/>
      <c r="H368" s="355"/>
      <c r="I368" s="355"/>
      <c r="J368" s="355"/>
      <c r="K368" s="355"/>
      <c r="L368" s="355"/>
      <c r="M368" s="356"/>
      <c r="N368" s="112">
        <f t="shared" si="7"/>
        <v>0</v>
      </c>
      <c r="O368" s="258"/>
      <c r="P368" s="259"/>
      <c r="Q368" s="333"/>
      <c r="R368" s="334"/>
      <c r="S368" s="112">
        <f t="shared" si="8"/>
        <v>0</v>
      </c>
      <c r="T368" s="103"/>
      <c r="U368" s="261"/>
      <c r="V368" s="357"/>
      <c r="W368" s="357"/>
      <c r="X368" s="357"/>
      <c r="Y368" s="357"/>
      <c r="Z368" s="357"/>
      <c r="AA368" s="358"/>
    </row>
    <row r="369" spans="1:27" ht="12.75">
      <c r="A369" s="114">
        <v>14</v>
      </c>
      <c r="B369" s="354">
        <f>IF($F$5="j",J!H15,IF($F$5="m",M!H15,IF($F$5="n",N!H15,IF($F$5="z",Z!H15,IF($F$5="s",S!H15,"")))))</f>
      </c>
      <c r="C369" s="355"/>
      <c r="D369" s="355"/>
      <c r="E369" s="355"/>
      <c r="F369" s="355"/>
      <c r="G369" s="355"/>
      <c r="H369" s="355"/>
      <c r="I369" s="355"/>
      <c r="J369" s="355"/>
      <c r="K369" s="355"/>
      <c r="L369" s="355"/>
      <c r="M369" s="356"/>
      <c r="N369" s="112">
        <f t="shared" si="7"/>
        <v>0</v>
      </c>
      <c r="O369" s="258"/>
      <c r="P369" s="259"/>
      <c r="Q369" s="333"/>
      <c r="R369" s="334"/>
      <c r="S369" s="112">
        <f t="shared" si="8"/>
        <v>0</v>
      </c>
      <c r="T369" s="103"/>
      <c r="U369" s="261"/>
      <c r="V369" s="357"/>
      <c r="W369" s="357"/>
      <c r="X369" s="357"/>
      <c r="Y369" s="357"/>
      <c r="Z369" s="357"/>
      <c r="AA369" s="358"/>
    </row>
    <row r="370" spans="1:27" ht="12.75">
      <c r="A370" s="114">
        <v>15</v>
      </c>
      <c r="B370" s="354">
        <f>IF($F$5="j",J!H16,IF($F$5="m",M!H16,IF($F$5="n",N!H16,IF($F$5="z",Z!H16,IF($F$5="s",S!H16,"")))))</f>
      </c>
      <c r="C370" s="355"/>
      <c r="D370" s="355"/>
      <c r="E370" s="355"/>
      <c r="F370" s="355"/>
      <c r="G370" s="355"/>
      <c r="H370" s="355"/>
      <c r="I370" s="355"/>
      <c r="J370" s="355"/>
      <c r="K370" s="355"/>
      <c r="L370" s="355"/>
      <c r="M370" s="356"/>
      <c r="N370" s="112">
        <f t="shared" si="7"/>
        <v>0</v>
      </c>
      <c r="O370" s="258"/>
      <c r="P370" s="259"/>
      <c r="Q370" s="333"/>
      <c r="R370" s="334"/>
      <c r="S370" s="112">
        <f t="shared" si="8"/>
        <v>0</v>
      </c>
      <c r="T370" s="103"/>
      <c r="U370" s="261"/>
      <c r="V370" s="357"/>
      <c r="W370" s="357"/>
      <c r="X370" s="357"/>
      <c r="Y370" s="357"/>
      <c r="Z370" s="357"/>
      <c r="AA370" s="358"/>
    </row>
    <row r="371" spans="1:27" ht="12.75">
      <c r="A371" s="114">
        <v>16</v>
      </c>
      <c r="B371" s="354">
        <f>IF($F$5="j",J!H17,IF($F$5="m",M!H17,IF($F$5="n",N!H17,IF($F$5="z",Z!H17,IF($F$5="s",S!H17,"")))))</f>
      </c>
      <c r="C371" s="355"/>
      <c r="D371" s="355"/>
      <c r="E371" s="355"/>
      <c r="F371" s="355"/>
      <c r="G371" s="355"/>
      <c r="H371" s="355"/>
      <c r="I371" s="355"/>
      <c r="J371" s="355"/>
      <c r="K371" s="355"/>
      <c r="L371" s="355"/>
      <c r="M371" s="356"/>
      <c r="N371" s="112">
        <f t="shared" si="7"/>
        <v>0</v>
      </c>
      <c r="O371" s="258"/>
      <c r="P371" s="259"/>
      <c r="Q371" s="333"/>
      <c r="R371" s="334"/>
      <c r="S371" s="112">
        <f t="shared" si="8"/>
        <v>0</v>
      </c>
      <c r="T371" s="103"/>
      <c r="U371" s="261"/>
      <c r="V371" s="357"/>
      <c r="W371" s="357"/>
      <c r="X371" s="357"/>
      <c r="Y371" s="357"/>
      <c r="Z371" s="357"/>
      <c r="AA371" s="358"/>
    </row>
    <row r="372" spans="1:27" ht="12.75">
      <c r="A372" s="114">
        <v>17</v>
      </c>
      <c r="B372" s="354">
        <f>IF($F$5="j",J!H18,IF($F$5="m",M!H18,IF($F$5="n",N!H18,IF($F$5="z",Z!H18,IF($F$5="s",S!H18,"")))))</f>
      </c>
      <c r="C372" s="355"/>
      <c r="D372" s="355"/>
      <c r="E372" s="355"/>
      <c r="F372" s="355"/>
      <c r="G372" s="355"/>
      <c r="H372" s="355"/>
      <c r="I372" s="355"/>
      <c r="J372" s="355"/>
      <c r="K372" s="355"/>
      <c r="L372" s="355"/>
      <c r="M372" s="356"/>
      <c r="N372" s="112">
        <f t="shared" si="7"/>
        <v>0</v>
      </c>
      <c r="O372" s="258"/>
      <c r="P372" s="259"/>
      <c r="Q372" s="333"/>
      <c r="R372" s="334"/>
      <c r="S372" s="112">
        <f t="shared" si="8"/>
        <v>0</v>
      </c>
      <c r="T372" s="103"/>
      <c r="U372" s="261"/>
      <c r="V372" s="357"/>
      <c r="W372" s="357"/>
      <c r="X372" s="357"/>
      <c r="Y372" s="357"/>
      <c r="Z372" s="357"/>
      <c r="AA372" s="358"/>
    </row>
    <row r="373" spans="1:27" ht="12.75">
      <c r="A373" s="114">
        <v>18</v>
      </c>
      <c r="B373" s="354">
        <f>IF($F$5="j",J!H19,IF($F$5="m",M!H19,IF($F$5="n",N!H19,IF($F$5="z",Z!H19,IF($F$5="s",S!H19,"")))))</f>
      </c>
      <c r="C373" s="355"/>
      <c r="D373" s="355"/>
      <c r="E373" s="355"/>
      <c r="F373" s="355"/>
      <c r="G373" s="355"/>
      <c r="H373" s="355"/>
      <c r="I373" s="355"/>
      <c r="J373" s="355"/>
      <c r="K373" s="355"/>
      <c r="L373" s="355"/>
      <c r="M373" s="356"/>
      <c r="N373" s="112">
        <f t="shared" si="7"/>
        <v>0</v>
      </c>
      <c r="O373" s="258"/>
      <c r="P373" s="259"/>
      <c r="Q373" s="333"/>
      <c r="R373" s="334"/>
      <c r="S373" s="112">
        <f t="shared" si="8"/>
        <v>0</v>
      </c>
      <c r="T373" s="103"/>
      <c r="U373" s="261"/>
      <c r="V373" s="357"/>
      <c r="W373" s="357"/>
      <c r="X373" s="357"/>
      <c r="Y373" s="357"/>
      <c r="Z373" s="357"/>
      <c r="AA373" s="358"/>
    </row>
    <row r="374" spans="1:27" ht="12.75">
      <c r="A374" s="114">
        <v>19</v>
      </c>
      <c r="B374" s="354">
        <f>IF($F$5="j",J!H20,IF($F$5="m",M!H20,IF($F$5="n",N!H20,IF($F$5="z",Z!H20,IF($F$5="s",S!H20,"")))))</f>
      </c>
      <c r="C374" s="355"/>
      <c r="D374" s="355"/>
      <c r="E374" s="355"/>
      <c r="F374" s="355"/>
      <c r="G374" s="355"/>
      <c r="H374" s="355"/>
      <c r="I374" s="355"/>
      <c r="J374" s="355"/>
      <c r="K374" s="355"/>
      <c r="L374" s="355"/>
      <c r="M374" s="356"/>
      <c r="N374" s="112">
        <f t="shared" si="7"/>
        <v>0</v>
      </c>
      <c r="O374" s="258"/>
      <c r="P374" s="259"/>
      <c r="Q374" s="333"/>
      <c r="R374" s="334"/>
      <c r="S374" s="112">
        <f t="shared" si="8"/>
        <v>0</v>
      </c>
      <c r="T374" s="103"/>
      <c r="U374" s="261"/>
      <c r="V374" s="357"/>
      <c r="W374" s="357"/>
      <c r="X374" s="357"/>
      <c r="Y374" s="357"/>
      <c r="Z374" s="357"/>
      <c r="AA374" s="358"/>
    </row>
    <row r="375" spans="1:27" ht="12.75">
      <c r="A375" s="114">
        <v>20</v>
      </c>
      <c r="B375" s="354">
        <f>IF($F$5="j",J!H21,IF($F$5="m",M!H21,IF($F$5="n",N!H21,IF($F$5="z",Z!H21,IF($F$5="s",S!H21,"")))))</f>
      </c>
      <c r="C375" s="355"/>
      <c r="D375" s="355"/>
      <c r="E375" s="355"/>
      <c r="F375" s="355"/>
      <c r="G375" s="355"/>
      <c r="H375" s="355"/>
      <c r="I375" s="355"/>
      <c r="J375" s="355"/>
      <c r="K375" s="355"/>
      <c r="L375" s="355"/>
      <c r="M375" s="356"/>
      <c r="N375" s="112">
        <f t="shared" si="7"/>
        <v>0</v>
      </c>
      <c r="O375" s="258"/>
      <c r="P375" s="259"/>
      <c r="Q375" s="333"/>
      <c r="R375" s="334"/>
      <c r="S375" s="112">
        <f t="shared" si="8"/>
        <v>0</v>
      </c>
      <c r="T375" s="103"/>
      <c r="U375" s="261"/>
      <c r="V375" s="357"/>
      <c r="W375" s="357"/>
      <c r="X375" s="357"/>
      <c r="Y375" s="357"/>
      <c r="Z375" s="357"/>
      <c r="AA375" s="358"/>
    </row>
    <row r="376" spans="1:27" ht="12.75">
      <c r="A376" s="114">
        <v>21</v>
      </c>
      <c r="B376" s="354">
        <f>IF($F$5="j",J!H22,IF($F$5="m",M!H22,IF($F$5="n",N!H22,IF($F$5="z",Z!H22,IF($F$5="s",S!H22,"")))))</f>
      </c>
      <c r="C376" s="355"/>
      <c r="D376" s="355"/>
      <c r="E376" s="355"/>
      <c r="F376" s="355"/>
      <c r="G376" s="355"/>
      <c r="H376" s="355"/>
      <c r="I376" s="355"/>
      <c r="J376" s="355"/>
      <c r="K376" s="355"/>
      <c r="L376" s="355"/>
      <c r="M376" s="356"/>
      <c r="N376" s="112">
        <f t="shared" si="7"/>
        <v>0</v>
      </c>
      <c r="O376" s="258"/>
      <c r="P376" s="259"/>
      <c r="Q376" s="333"/>
      <c r="R376" s="334"/>
      <c r="S376" s="112">
        <f t="shared" si="8"/>
        <v>0</v>
      </c>
      <c r="T376" s="103"/>
      <c r="U376" s="261"/>
      <c r="V376" s="357"/>
      <c r="W376" s="357"/>
      <c r="X376" s="357"/>
      <c r="Y376" s="357"/>
      <c r="Z376" s="357"/>
      <c r="AA376" s="358"/>
    </row>
    <row r="377" spans="1:27" ht="12.75">
      <c r="A377" s="114">
        <v>22</v>
      </c>
      <c r="B377" s="354">
        <f>IF($F$5="j",J!H23,IF($F$5="m",M!H23,IF($F$5="n",N!H23,IF($F$5="z",Z!H23,IF($F$5="s",S!H23,"")))))</f>
      </c>
      <c r="C377" s="355"/>
      <c r="D377" s="355"/>
      <c r="E377" s="355"/>
      <c r="F377" s="355"/>
      <c r="G377" s="355"/>
      <c r="H377" s="355"/>
      <c r="I377" s="355"/>
      <c r="J377" s="355"/>
      <c r="K377" s="355"/>
      <c r="L377" s="355"/>
      <c r="M377" s="356"/>
      <c r="N377" s="112">
        <f t="shared" si="7"/>
        <v>0</v>
      </c>
      <c r="O377" s="258"/>
      <c r="P377" s="259"/>
      <c r="Q377" s="333"/>
      <c r="R377" s="334"/>
      <c r="S377" s="112">
        <f t="shared" si="8"/>
        <v>0</v>
      </c>
      <c r="T377" s="103"/>
      <c r="U377" s="261"/>
      <c r="V377" s="357"/>
      <c r="W377" s="357"/>
      <c r="X377" s="357"/>
      <c r="Y377" s="357"/>
      <c r="Z377" s="357"/>
      <c r="AA377" s="358"/>
    </row>
    <row r="378" spans="1:27" ht="12.75">
      <c r="A378" s="114">
        <v>23</v>
      </c>
      <c r="B378" s="354">
        <f>IF($F$5="j",J!H24,IF($F$5="m",M!H24,IF($F$5="n",N!H24,IF($F$5="z",Z!H24,IF($F$5="s",S!H24,"")))))</f>
      </c>
      <c r="C378" s="355"/>
      <c r="D378" s="355"/>
      <c r="E378" s="355"/>
      <c r="F378" s="355"/>
      <c r="G378" s="355"/>
      <c r="H378" s="355"/>
      <c r="I378" s="355"/>
      <c r="J378" s="355"/>
      <c r="K378" s="355"/>
      <c r="L378" s="355"/>
      <c r="M378" s="356"/>
      <c r="N378" s="112">
        <f t="shared" si="7"/>
        <v>0</v>
      </c>
      <c r="O378" s="258"/>
      <c r="P378" s="259"/>
      <c r="Q378" s="333"/>
      <c r="R378" s="334"/>
      <c r="S378" s="112">
        <f t="shared" si="8"/>
        <v>0</v>
      </c>
      <c r="T378" s="103"/>
      <c r="U378" s="261"/>
      <c r="V378" s="357"/>
      <c r="W378" s="357"/>
      <c r="X378" s="357"/>
      <c r="Y378" s="357"/>
      <c r="Z378" s="357"/>
      <c r="AA378" s="358"/>
    </row>
    <row r="379" spans="1:27" ht="12.75">
      <c r="A379" s="114">
        <v>24</v>
      </c>
      <c r="B379" s="354">
        <f>IF($F$5="j",J!H25,IF($F$5="m",M!H25,IF($F$5="n",N!H25,IF($F$5="z",Z!H25,IF($F$5="s",S!H25,"")))))</f>
      </c>
      <c r="C379" s="355"/>
      <c r="D379" s="355"/>
      <c r="E379" s="355"/>
      <c r="F379" s="355"/>
      <c r="G379" s="355"/>
      <c r="H379" s="355"/>
      <c r="I379" s="355"/>
      <c r="J379" s="355"/>
      <c r="K379" s="355"/>
      <c r="L379" s="355"/>
      <c r="M379" s="356"/>
      <c r="N379" s="112">
        <f t="shared" si="7"/>
        <v>0</v>
      </c>
      <c r="O379" s="258"/>
      <c r="P379" s="259"/>
      <c r="Q379" s="333"/>
      <c r="R379" s="334"/>
      <c r="S379" s="112">
        <f t="shared" si="8"/>
        <v>0</v>
      </c>
      <c r="T379" s="103"/>
      <c r="U379" s="261"/>
      <c r="V379" s="357"/>
      <c r="W379" s="357"/>
      <c r="X379" s="357"/>
      <c r="Y379" s="357"/>
      <c r="Z379" s="357"/>
      <c r="AA379" s="358"/>
    </row>
    <row r="380" spans="1:27" ht="12.75">
      <c r="A380" s="114">
        <v>25</v>
      </c>
      <c r="B380" s="354">
        <f>IF($F$5="j",J!H26,IF($F$5="m",M!H26,IF($F$5="n",N!H26,IF($F$5="z",Z!H26,IF($F$5="s",S!H26,"")))))</f>
      </c>
      <c r="C380" s="355"/>
      <c r="D380" s="355"/>
      <c r="E380" s="355"/>
      <c r="F380" s="355"/>
      <c r="G380" s="355"/>
      <c r="H380" s="355"/>
      <c r="I380" s="355"/>
      <c r="J380" s="355"/>
      <c r="K380" s="355"/>
      <c r="L380" s="355"/>
      <c r="M380" s="356"/>
      <c r="N380" s="112">
        <f t="shared" si="7"/>
        <v>0</v>
      </c>
      <c r="O380" s="258"/>
      <c r="P380" s="259"/>
      <c r="Q380" s="333"/>
      <c r="R380" s="334"/>
      <c r="S380" s="112">
        <f t="shared" si="8"/>
        <v>0</v>
      </c>
      <c r="T380" s="103"/>
      <c r="U380" s="261"/>
      <c r="V380" s="357"/>
      <c r="W380" s="357"/>
      <c r="X380" s="357"/>
      <c r="Y380" s="357"/>
      <c r="Z380" s="357"/>
      <c r="AA380" s="358"/>
    </row>
    <row r="381" spans="1:27" ht="12.75">
      <c r="A381" s="114">
        <v>26</v>
      </c>
      <c r="B381" s="354">
        <f>IF($F$5="j",J!H27,IF($F$5="m",M!H27,IF($F$5="n",N!H27,IF($F$5="z",Z!H27,IF($F$5="s",S!H27,"")))))</f>
      </c>
      <c r="C381" s="355"/>
      <c r="D381" s="355"/>
      <c r="E381" s="355"/>
      <c r="F381" s="355"/>
      <c r="G381" s="355"/>
      <c r="H381" s="355"/>
      <c r="I381" s="355"/>
      <c r="J381" s="355"/>
      <c r="K381" s="355"/>
      <c r="L381" s="355"/>
      <c r="M381" s="356"/>
      <c r="N381" s="112">
        <f t="shared" si="7"/>
        <v>0</v>
      </c>
      <c r="O381" s="258"/>
      <c r="P381" s="259"/>
      <c r="Q381" s="333"/>
      <c r="R381" s="334"/>
      <c r="S381" s="112">
        <f t="shared" si="8"/>
        <v>0</v>
      </c>
      <c r="T381" s="103"/>
      <c r="U381" s="261"/>
      <c r="V381" s="357"/>
      <c r="W381" s="357"/>
      <c r="X381" s="357"/>
      <c r="Y381" s="357"/>
      <c r="Z381" s="357"/>
      <c r="AA381" s="358"/>
    </row>
    <row r="382" spans="1:27" ht="12.75">
      <c r="A382" s="114">
        <v>27</v>
      </c>
      <c r="B382" s="354">
        <f>IF($F$5="j",J!H28,IF($F$5="m",M!H28,IF($F$5="n",N!H28,IF($F$5="z",Z!H28,IF($F$5="s",S!H28,"")))))</f>
      </c>
      <c r="C382" s="355"/>
      <c r="D382" s="355"/>
      <c r="E382" s="355"/>
      <c r="F382" s="355"/>
      <c r="G382" s="355"/>
      <c r="H382" s="355"/>
      <c r="I382" s="355"/>
      <c r="J382" s="355"/>
      <c r="K382" s="355"/>
      <c r="L382" s="355"/>
      <c r="M382" s="356"/>
      <c r="N382" s="112">
        <f t="shared" si="7"/>
        <v>0</v>
      </c>
      <c r="O382" s="258"/>
      <c r="P382" s="259"/>
      <c r="Q382" s="333"/>
      <c r="R382" s="334"/>
      <c r="S382" s="112">
        <f t="shared" si="8"/>
        <v>0</v>
      </c>
      <c r="T382" s="103"/>
      <c r="U382" s="261"/>
      <c r="V382" s="357"/>
      <c r="W382" s="357"/>
      <c r="X382" s="357"/>
      <c r="Y382" s="357"/>
      <c r="Z382" s="357"/>
      <c r="AA382" s="358"/>
    </row>
    <row r="383" spans="1:27" ht="12.75">
      <c r="A383" s="114">
        <v>28</v>
      </c>
      <c r="B383" s="354">
        <f>IF($F$5="j",J!H29,IF($F$5="m",M!H29,IF($F$5="n",N!H29,IF($F$5="z",Z!H29,IF($F$5="s",S!H29,"")))))</f>
      </c>
      <c r="C383" s="355"/>
      <c r="D383" s="355"/>
      <c r="E383" s="355"/>
      <c r="F383" s="355"/>
      <c r="G383" s="355"/>
      <c r="H383" s="355"/>
      <c r="I383" s="355"/>
      <c r="J383" s="355"/>
      <c r="K383" s="355"/>
      <c r="L383" s="355"/>
      <c r="M383" s="356"/>
      <c r="N383" s="112">
        <f t="shared" si="7"/>
        <v>0</v>
      </c>
      <c r="O383" s="258"/>
      <c r="P383" s="259"/>
      <c r="Q383" s="333"/>
      <c r="R383" s="334"/>
      <c r="S383" s="112">
        <f t="shared" si="8"/>
        <v>0</v>
      </c>
      <c r="T383" s="103"/>
      <c r="U383" s="261"/>
      <c r="V383" s="357"/>
      <c r="W383" s="357"/>
      <c r="X383" s="357"/>
      <c r="Y383" s="357"/>
      <c r="Z383" s="357"/>
      <c r="AA383" s="358"/>
    </row>
    <row r="384" spans="1:27" ht="12.75">
      <c r="A384" s="114">
        <v>29</v>
      </c>
      <c r="B384" s="354">
        <f>IF($F$5="j",J!H30,IF($F$5="m",M!H30,IF($F$5="n",N!H30,IF($F$5="z",Z!H30,IF($F$5="s",S!H30,"")))))</f>
      </c>
      <c r="C384" s="355"/>
      <c r="D384" s="355"/>
      <c r="E384" s="355"/>
      <c r="F384" s="355"/>
      <c r="G384" s="355"/>
      <c r="H384" s="355"/>
      <c r="I384" s="355"/>
      <c r="J384" s="355"/>
      <c r="K384" s="355"/>
      <c r="L384" s="355"/>
      <c r="M384" s="356"/>
      <c r="N384" s="112">
        <f t="shared" si="7"/>
        <v>0</v>
      </c>
      <c r="O384" s="258"/>
      <c r="P384" s="259"/>
      <c r="Q384" s="333"/>
      <c r="R384" s="334"/>
      <c r="S384" s="112">
        <f t="shared" si="8"/>
        <v>0</v>
      </c>
      <c r="T384" s="103"/>
      <c r="U384" s="261"/>
      <c r="V384" s="357"/>
      <c r="W384" s="357"/>
      <c r="X384" s="357"/>
      <c r="Y384" s="357"/>
      <c r="Z384" s="357"/>
      <c r="AA384" s="358"/>
    </row>
    <row r="385" spans="1:27" ht="12.75">
      <c r="A385" s="114">
        <v>30</v>
      </c>
      <c r="B385" s="354">
        <f>IF($F$5="j",J!H31,IF($F$5="m",M!H31,IF($F$5="n",N!H31,IF($F$5="z",Z!H31,IF($F$5="s",S!H31,"")))))</f>
      </c>
      <c r="C385" s="355"/>
      <c r="D385" s="355"/>
      <c r="E385" s="355"/>
      <c r="F385" s="355"/>
      <c r="G385" s="355"/>
      <c r="H385" s="355"/>
      <c r="I385" s="355"/>
      <c r="J385" s="355"/>
      <c r="K385" s="355"/>
      <c r="L385" s="355"/>
      <c r="M385" s="356"/>
      <c r="N385" s="112">
        <f t="shared" si="7"/>
        <v>0</v>
      </c>
      <c r="O385" s="258"/>
      <c r="P385" s="259"/>
      <c r="Q385" s="333"/>
      <c r="R385" s="334"/>
      <c r="S385" s="112">
        <f t="shared" si="8"/>
        <v>0</v>
      </c>
      <c r="T385" s="103"/>
      <c r="U385" s="261"/>
      <c r="V385" s="357"/>
      <c r="W385" s="357"/>
      <c r="X385" s="357"/>
      <c r="Y385" s="357"/>
      <c r="Z385" s="357"/>
      <c r="AA385" s="358"/>
    </row>
    <row r="386" spans="1:27" ht="12.75">
      <c r="A386" s="114">
        <v>31</v>
      </c>
      <c r="B386" s="354">
        <f>IF($F$5="j",J!H32,IF($F$5="m",M!H32,IF($F$5="n",N!H32,IF($F$5="z",Z!H32,IF($F$5="s",S!H32,"")))))</f>
      </c>
      <c r="C386" s="355"/>
      <c r="D386" s="355"/>
      <c r="E386" s="355"/>
      <c r="F386" s="355"/>
      <c r="G386" s="355"/>
      <c r="H386" s="355"/>
      <c r="I386" s="355"/>
      <c r="J386" s="355"/>
      <c r="K386" s="355"/>
      <c r="L386" s="355"/>
      <c r="M386" s="356"/>
      <c r="N386" s="112">
        <f t="shared" si="7"/>
        <v>0</v>
      </c>
      <c r="O386" s="258"/>
      <c r="P386" s="259"/>
      <c r="Q386" s="333"/>
      <c r="R386" s="334"/>
      <c r="S386" s="112">
        <f t="shared" si="8"/>
        <v>0</v>
      </c>
      <c r="T386" s="103"/>
      <c r="U386" s="261"/>
      <c r="V386" s="357"/>
      <c r="W386" s="357"/>
      <c r="X386" s="357"/>
      <c r="Y386" s="357"/>
      <c r="Z386" s="357"/>
      <c r="AA386" s="358"/>
    </row>
    <row r="387" spans="1:27" ht="12.75">
      <c r="A387" s="114">
        <v>32</v>
      </c>
      <c r="B387" s="354">
        <f>IF($F$5="j",J!H33,IF($F$5="m",M!H33,IF($F$5="n",N!H33,IF($F$5="z",Z!H33,IF($F$5="s",S!H33,"")))))</f>
      </c>
      <c r="C387" s="355"/>
      <c r="D387" s="355"/>
      <c r="E387" s="355"/>
      <c r="F387" s="355"/>
      <c r="G387" s="355"/>
      <c r="H387" s="355"/>
      <c r="I387" s="355"/>
      <c r="J387" s="355"/>
      <c r="K387" s="355"/>
      <c r="L387" s="355"/>
      <c r="M387" s="356"/>
      <c r="N387" s="112">
        <f t="shared" si="7"/>
        <v>0</v>
      </c>
      <c r="O387" s="258"/>
      <c r="P387" s="259"/>
      <c r="Q387" s="333"/>
      <c r="R387" s="334"/>
      <c r="S387" s="112">
        <f t="shared" si="8"/>
        <v>0</v>
      </c>
      <c r="T387" s="103"/>
      <c r="U387" s="261"/>
      <c r="V387" s="357"/>
      <c r="W387" s="357"/>
      <c r="X387" s="357"/>
      <c r="Y387" s="357"/>
      <c r="Z387" s="357"/>
      <c r="AA387" s="358"/>
    </row>
    <row r="388" spans="1:27" ht="12.75">
      <c r="A388" s="114">
        <v>33</v>
      </c>
      <c r="B388" s="354">
        <f>IF($F$5="j",J!H34,IF($F$5="m",M!H34,IF($F$5="n",N!H34,IF($F$5="z",Z!H34,IF($F$5="s",S!H34,"")))))</f>
      </c>
      <c r="C388" s="355"/>
      <c r="D388" s="355"/>
      <c r="E388" s="355"/>
      <c r="F388" s="355"/>
      <c r="G388" s="355"/>
      <c r="H388" s="355"/>
      <c r="I388" s="355"/>
      <c r="J388" s="355"/>
      <c r="K388" s="355"/>
      <c r="L388" s="355"/>
      <c r="M388" s="356"/>
      <c r="N388" s="112">
        <f t="shared" si="7"/>
        <v>0</v>
      </c>
      <c r="O388" s="258"/>
      <c r="P388" s="259"/>
      <c r="Q388" s="333"/>
      <c r="R388" s="334"/>
      <c r="S388" s="112">
        <f t="shared" si="8"/>
        <v>0</v>
      </c>
      <c r="T388" s="103"/>
      <c r="U388" s="261"/>
      <c r="V388" s="357"/>
      <c r="W388" s="357"/>
      <c r="X388" s="357"/>
      <c r="Y388" s="357"/>
      <c r="Z388" s="357"/>
      <c r="AA388" s="358"/>
    </row>
    <row r="389" spans="1:27" ht="12.75">
      <c r="A389" s="114">
        <v>34</v>
      </c>
      <c r="B389" s="354">
        <f>IF($F$5="j",J!H35,IF($F$5="m",M!H35,IF($F$5="n",N!H35,IF($F$5="z",Z!H35,IF($F$5="s",S!H35,"")))))</f>
      </c>
      <c r="C389" s="355"/>
      <c r="D389" s="355"/>
      <c r="E389" s="355"/>
      <c r="F389" s="355"/>
      <c r="G389" s="355"/>
      <c r="H389" s="355"/>
      <c r="I389" s="355"/>
      <c r="J389" s="355"/>
      <c r="K389" s="355"/>
      <c r="L389" s="355"/>
      <c r="M389" s="356"/>
      <c r="N389" s="112">
        <f t="shared" si="7"/>
        <v>0</v>
      </c>
      <c r="O389" s="258"/>
      <c r="P389" s="259"/>
      <c r="Q389" s="333"/>
      <c r="R389" s="334"/>
      <c r="S389" s="112">
        <f t="shared" si="8"/>
        <v>0</v>
      </c>
      <c r="T389" s="103"/>
      <c r="U389" s="261"/>
      <c r="V389" s="357"/>
      <c r="W389" s="357"/>
      <c r="X389" s="357"/>
      <c r="Y389" s="357"/>
      <c r="Z389" s="357"/>
      <c r="AA389" s="358"/>
    </row>
    <row r="390" spans="1:27" ht="12.75">
      <c r="A390" s="114">
        <v>35</v>
      </c>
      <c r="B390" s="354">
        <f>IF($F$5="j",J!H36,IF($F$5="m",M!H36,IF($F$5="n",N!H36,IF($F$5="z",Z!H36,IF($F$5="s",S!H36,"")))))</f>
      </c>
      <c r="C390" s="355"/>
      <c r="D390" s="355"/>
      <c r="E390" s="355"/>
      <c r="F390" s="355"/>
      <c r="G390" s="355"/>
      <c r="H390" s="355"/>
      <c r="I390" s="355"/>
      <c r="J390" s="355"/>
      <c r="K390" s="355"/>
      <c r="L390" s="355"/>
      <c r="M390" s="356"/>
      <c r="N390" s="112">
        <f t="shared" si="7"/>
        <v>0</v>
      </c>
      <c r="O390" s="258"/>
      <c r="P390" s="259"/>
      <c r="Q390" s="333"/>
      <c r="R390" s="334"/>
      <c r="S390" s="112">
        <f t="shared" si="8"/>
        <v>0</v>
      </c>
      <c r="T390" s="103"/>
      <c r="U390" s="261"/>
      <c r="V390" s="357"/>
      <c r="W390" s="357"/>
      <c r="X390" s="357"/>
      <c r="Y390" s="357"/>
      <c r="Z390" s="357"/>
      <c r="AA390" s="358"/>
    </row>
    <row r="391" spans="1:27" ht="12.75">
      <c r="A391" s="114">
        <v>36</v>
      </c>
      <c r="B391" s="354">
        <f>IF($F$5="j",J!H37,IF($F$5="m",M!H37,IF($F$5="n",N!H37,IF($F$5="z",Z!H37,IF($F$5="s",S!H37,"")))))</f>
      </c>
      <c r="C391" s="355"/>
      <c r="D391" s="355"/>
      <c r="E391" s="355"/>
      <c r="F391" s="355"/>
      <c r="G391" s="355"/>
      <c r="H391" s="355"/>
      <c r="I391" s="355"/>
      <c r="J391" s="355"/>
      <c r="K391" s="355"/>
      <c r="L391" s="355"/>
      <c r="M391" s="356"/>
      <c r="N391" s="112">
        <f t="shared" si="7"/>
        <v>0</v>
      </c>
      <c r="O391" s="258"/>
      <c r="P391" s="259"/>
      <c r="Q391" s="333"/>
      <c r="R391" s="334"/>
      <c r="S391" s="112">
        <f t="shared" si="8"/>
        <v>0</v>
      </c>
      <c r="T391" s="103"/>
      <c r="U391" s="261"/>
      <c r="V391" s="357"/>
      <c r="W391" s="357"/>
      <c r="X391" s="357"/>
      <c r="Y391" s="357"/>
      <c r="Z391" s="357"/>
      <c r="AA391" s="358"/>
    </row>
    <row r="392" spans="1:27" ht="12.75">
      <c r="A392" s="114">
        <v>37</v>
      </c>
      <c r="B392" s="354">
        <f>IF($F$5="j",J!H38,IF($F$5="m",M!H38,IF($F$5="n",N!H38,IF($F$5="z",Z!H38,IF($F$5="s",S!H38,"")))))</f>
      </c>
      <c r="C392" s="355"/>
      <c r="D392" s="355"/>
      <c r="E392" s="355"/>
      <c r="F392" s="355"/>
      <c r="G392" s="355"/>
      <c r="H392" s="355"/>
      <c r="I392" s="355"/>
      <c r="J392" s="355"/>
      <c r="K392" s="355"/>
      <c r="L392" s="355"/>
      <c r="M392" s="356"/>
      <c r="N392" s="112">
        <f t="shared" si="7"/>
        <v>0</v>
      </c>
      <c r="O392" s="258"/>
      <c r="P392" s="259"/>
      <c r="Q392" s="333"/>
      <c r="R392" s="334"/>
      <c r="S392" s="112">
        <f t="shared" si="8"/>
        <v>0</v>
      </c>
      <c r="T392" s="103"/>
      <c r="U392" s="261"/>
      <c r="V392" s="357"/>
      <c r="W392" s="357"/>
      <c r="X392" s="357"/>
      <c r="Y392" s="357"/>
      <c r="Z392" s="357"/>
      <c r="AA392" s="358"/>
    </row>
    <row r="393" spans="1:27" ht="12.75">
      <c r="A393" s="114">
        <v>38</v>
      </c>
      <c r="B393" s="354">
        <f>IF($F$5="j",J!H39,IF($F$5="m",M!H39,IF($F$5="n",N!H39,IF($F$5="z",Z!H39,IF($F$5="s",S!H39,"")))))</f>
      </c>
      <c r="C393" s="355"/>
      <c r="D393" s="355"/>
      <c r="E393" s="355"/>
      <c r="F393" s="355"/>
      <c r="G393" s="355"/>
      <c r="H393" s="355"/>
      <c r="I393" s="355"/>
      <c r="J393" s="355"/>
      <c r="K393" s="355"/>
      <c r="L393" s="355"/>
      <c r="M393" s="356"/>
      <c r="N393" s="112">
        <f t="shared" si="7"/>
        <v>0</v>
      </c>
      <c r="O393" s="258"/>
      <c r="P393" s="259"/>
      <c r="Q393" s="333"/>
      <c r="R393" s="334"/>
      <c r="S393" s="112">
        <f t="shared" si="8"/>
        <v>0</v>
      </c>
      <c r="T393" s="103"/>
      <c r="U393" s="261"/>
      <c r="V393" s="357"/>
      <c r="W393" s="357"/>
      <c r="X393" s="357"/>
      <c r="Y393" s="357"/>
      <c r="Z393" s="357"/>
      <c r="AA393" s="358"/>
    </row>
    <row r="394" spans="1:28" ht="12.75">
      <c r="A394" s="114">
        <v>39</v>
      </c>
      <c r="B394" s="354">
        <f>IF($F$5="j",J!H40,IF($F$5="m",M!H40,IF($F$5="n",N!H40,IF($F$5="z",Z!H40,IF($F$5="s",S!H40,"")))))</f>
      </c>
      <c r="C394" s="355"/>
      <c r="D394" s="355"/>
      <c r="E394" s="355"/>
      <c r="F394" s="355"/>
      <c r="G394" s="355"/>
      <c r="H394" s="355"/>
      <c r="I394" s="355"/>
      <c r="J394" s="355"/>
      <c r="K394" s="355"/>
      <c r="L394" s="355"/>
      <c r="M394" s="356"/>
      <c r="N394" s="112">
        <f t="shared" si="7"/>
        <v>0</v>
      </c>
      <c r="O394" s="258"/>
      <c r="P394" s="259"/>
      <c r="Q394" s="333"/>
      <c r="R394" s="334"/>
      <c r="S394" s="112">
        <f t="shared" si="8"/>
        <v>0</v>
      </c>
      <c r="T394" s="103"/>
      <c r="U394" s="261"/>
      <c r="V394" s="357"/>
      <c r="W394" s="357"/>
      <c r="X394" s="357"/>
      <c r="Y394" s="357"/>
      <c r="Z394" s="357"/>
      <c r="AA394" s="358"/>
      <c r="AB394" s="113"/>
    </row>
    <row r="395" spans="1:28" ht="12.75">
      <c r="A395" s="114">
        <v>40</v>
      </c>
      <c r="B395" s="354">
        <f>IF($F$5="j",J!H41,IF($F$5="m",M!H41,IF($F$5="n",N!H41,IF($F$5="z",Z!H41,IF($F$5="s",S!H41,"")))))</f>
      </c>
      <c r="C395" s="355"/>
      <c r="D395" s="355"/>
      <c r="E395" s="355"/>
      <c r="F395" s="355"/>
      <c r="G395" s="355"/>
      <c r="H395" s="355"/>
      <c r="I395" s="355"/>
      <c r="J395" s="355"/>
      <c r="K395" s="355"/>
      <c r="L395" s="355"/>
      <c r="M395" s="356"/>
      <c r="N395" s="112">
        <f t="shared" si="7"/>
        <v>0</v>
      </c>
      <c r="O395" s="258"/>
      <c r="P395" s="259"/>
      <c r="Q395" s="333"/>
      <c r="R395" s="334"/>
      <c r="S395" s="112">
        <f t="shared" si="8"/>
        <v>0</v>
      </c>
      <c r="T395" s="103"/>
      <c r="U395" s="261"/>
      <c r="V395" s="357"/>
      <c r="W395" s="357"/>
      <c r="X395" s="357"/>
      <c r="Y395" s="357"/>
      <c r="Z395" s="357"/>
      <c r="AA395" s="358"/>
      <c r="AB395" s="113">
        <f>IF(SUM($S$356:$S$399)=0,0,LARGE($Q$356:$R$399,1))</f>
        <v>0</v>
      </c>
    </row>
    <row r="396" spans="1:28" ht="12.75">
      <c r="A396" s="114">
        <v>41</v>
      </c>
      <c r="B396" s="354">
        <f>IF($F$5="j",J!H42,IF($F$5="m",M!H42,IF($F$5="n",N!H42,IF($F$5="z",Z!H42,IF($F$5="s",S!H42,"")))))</f>
      </c>
      <c r="C396" s="355"/>
      <c r="D396" s="355"/>
      <c r="E396" s="355"/>
      <c r="F396" s="355"/>
      <c r="G396" s="355"/>
      <c r="H396" s="355"/>
      <c r="I396" s="355"/>
      <c r="J396" s="355"/>
      <c r="K396" s="355"/>
      <c r="L396" s="355"/>
      <c r="M396" s="356"/>
      <c r="N396" s="112">
        <f t="shared" si="7"/>
        <v>0</v>
      </c>
      <c r="O396" s="258"/>
      <c r="P396" s="259"/>
      <c r="Q396" s="333"/>
      <c r="R396" s="334"/>
      <c r="S396" s="112">
        <f t="shared" si="8"/>
        <v>0</v>
      </c>
      <c r="T396" s="103"/>
      <c r="U396" s="261"/>
      <c r="V396" s="357"/>
      <c r="W396" s="357"/>
      <c r="X396" s="357"/>
      <c r="Y396" s="357"/>
      <c r="Z396" s="357"/>
      <c r="AA396" s="358"/>
      <c r="AB396" s="113">
        <f>IF(SUM($S$356:$S$399)&lt;=1,0,LARGE($Q$356:$R$399,2))</f>
        <v>0</v>
      </c>
    </row>
    <row r="397" spans="1:28" ht="12.75">
      <c r="A397" s="114">
        <v>42</v>
      </c>
      <c r="B397" s="354">
        <f>IF($F$5="j",J!H43,IF($F$5="m",M!H43,IF($F$5="n",N!H43,IF($F$5="z",Z!H43,IF($F$5="s",S!H43,"")))))</f>
      </c>
      <c r="C397" s="355"/>
      <c r="D397" s="355"/>
      <c r="E397" s="355"/>
      <c r="F397" s="355"/>
      <c r="G397" s="355"/>
      <c r="H397" s="355"/>
      <c r="I397" s="355"/>
      <c r="J397" s="355"/>
      <c r="K397" s="355"/>
      <c r="L397" s="355"/>
      <c r="M397" s="356"/>
      <c r="N397" s="112">
        <f t="shared" si="7"/>
        <v>0</v>
      </c>
      <c r="O397" s="258"/>
      <c r="P397" s="259"/>
      <c r="Q397" s="333"/>
      <c r="R397" s="334"/>
      <c r="S397" s="112">
        <f t="shared" si="8"/>
        <v>0</v>
      </c>
      <c r="T397" s="103"/>
      <c r="U397" s="261"/>
      <c r="V397" s="357"/>
      <c r="W397" s="357"/>
      <c r="X397" s="357"/>
      <c r="Y397" s="357"/>
      <c r="Z397" s="357"/>
      <c r="AA397" s="358"/>
      <c r="AB397" s="113">
        <f>IF(SUM($S$356:$S$399)&lt;=2,0,LARGE($Q$356:$R$399,3))</f>
        <v>0</v>
      </c>
    </row>
    <row r="398" spans="1:28" ht="12.75">
      <c r="A398" s="114">
        <v>43</v>
      </c>
      <c r="B398" s="354">
        <f>IF($F$5="j",J!H44,IF($F$5="m",M!H44,IF($F$5="n",N!H44,IF($F$5="z",Z!H44,IF($F$5="s",S!H44,"")))))</f>
      </c>
      <c r="C398" s="355"/>
      <c r="D398" s="355"/>
      <c r="E398" s="355"/>
      <c r="F398" s="355"/>
      <c r="G398" s="355"/>
      <c r="H398" s="355"/>
      <c r="I398" s="355"/>
      <c r="J398" s="355"/>
      <c r="K398" s="355"/>
      <c r="L398" s="355"/>
      <c r="M398" s="356"/>
      <c r="N398" s="112">
        <f t="shared" si="7"/>
        <v>0</v>
      </c>
      <c r="O398" s="258"/>
      <c r="P398" s="259"/>
      <c r="Q398" s="333"/>
      <c r="R398" s="334"/>
      <c r="S398" s="112">
        <f t="shared" si="8"/>
        <v>0</v>
      </c>
      <c r="T398" s="103"/>
      <c r="U398" s="261"/>
      <c r="V398" s="357"/>
      <c r="W398" s="357"/>
      <c r="X398" s="357"/>
      <c r="Y398" s="357"/>
      <c r="Z398" s="357"/>
      <c r="AA398" s="358"/>
      <c r="AB398" s="113">
        <f>IF(SUM($S$356:$S$399)&lt;=3,0,LARGE($Q$356:$R$399,4))</f>
        <v>0</v>
      </c>
    </row>
    <row r="399" spans="1:28" ht="12.75">
      <c r="A399" s="115">
        <v>44</v>
      </c>
      <c r="B399" s="515">
        <f>IF($F$5="j",J!H45,IF($F$5="m",M!H45,IF($F$5="n",N!H45,IF($F$5="z",Z!H45,IF($F$5="s",S!H45,"")))))</f>
      </c>
      <c r="C399" s="516"/>
      <c r="D399" s="516"/>
      <c r="E399" s="516"/>
      <c r="F399" s="516"/>
      <c r="G399" s="516"/>
      <c r="H399" s="516"/>
      <c r="I399" s="516"/>
      <c r="J399" s="516"/>
      <c r="K399" s="516"/>
      <c r="L399" s="516"/>
      <c r="M399" s="517"/>
      <c r="N399" s="112">
        <f t="shared" si="7"/>
        <v>0</v>
      </c>
      <c r="O399" s="438"/>
      <c r="P399" s="439"/>
      <c r="Q399" s="352"/>
      <c r="R399" s="353"/>
      <c r="S399" s="112">
        <f t="shared" si="8"/>
        <v>0</v>
      </c>
      <c r="T399" s="104"/>
      <c r="U399" s="223"/>
      <c r="V399" s="478"/>
      <c r="W399" s="478"/>
      <c r="X399" s="478"/>
      <c r="Y399" s="478"/>
      <c r="Z399" s="478"/>
      <c r="AA399" s="479"/>
      <c r="AB399" s="113">
        <f>SUM(AB395:AB398)/4</f>
        <v>0</v>
      </c>
    </row>
    <row r="400" spans="1:27" ht="24" customHeight="1">
      <c r="A400" s="403" t="s">
        <v>3367</v>
      </c>
      <c r="B400" s="216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34"/>
      <c r="O400" s="436">
        <f>IF(SUM(N356:N399)=0,0,AB356)</f>
        <v>0</v>
      </c>
      <c r="P400" s="437"/>
      <c r="Q400" s="436">
        <f>IF(SUM(S356:S399)=0,0,AB399)</f>
        <v>0</v>
      </c>
      <c r="R400" s="437"/>
      <c r="S400" s="477" t="s">
        <v>2688</v>
      </c>
      <c r="T400" s="402"/>
      <c r="U400" s="402"/>
      <c r="V400" s="402"/>
      <c r="W400" s="402"/>
      <c r="X400" s="402"/>
      <c r="Y400" s="402"/>
      <c r="Z400" s="402"/>
      <c r="AA400" s="402"/>
    </row>
    <row r="401" spans="1:19" ht="24" customHeight="1">
      <c r="A401" s="403" t="s">
        <v>662</v>
      </c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34"/>
      <c r="O401" s="506">
        <f>SUM(O400:R400)/2</f>
        <v>0</v>
      </c>
      <c r="P401" s="507"/>
      <c r="Q401" s="507"/>
      <c r="R401" s="508"/>
      <c r="S401" s="96" t="s">
        <v>586</v>
      </c>
    </row>
    <row r="402" spans="1:18" ht="24" customHeight="1">
      <c r="A402" s="215" t="s">
        <v>663</v>
      </c>
      <c r="B402" s="216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34"/>
      <c r="O402" s="407">
        <f>SUM(N356:N399)</f>
        <v>0</v>
      </c>
      <c r="P402" s="408"/>
      <c r="Q402" s="408"/>
      <c r="R402" s="409"/>
    </row>
    <row r="403" spans="1:19" ht="24" customHeight="1">
      <c r="A403" s="215" t="s">
        <v>664</v>
      </c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34"/>
      <c r="O403" s="407">
        <f>IF($F$5="J",33,IF($F$5="M",34,IF($F$5="N",41,IF($F$5="Z",40,IF($F$5="S",38,0)))))</f>
        <v>0</v>
      </c>
      <c r="P403" s="408"/>
      <c r="Q403" s="408"/>
      <c r="R403" s="409"/>
      <c r="S403" s="96" t="s">
        <v>2852</v>
      </c>
    </row>
    <row r="404" spans="1:19" ht="30" customHeight="1" thickBot="1">
      <c r="A404" s="215" t="s">
        <v>2686</v>
      </c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34"/>
      <c r="O404" s="410">
        <f>IF(O403=0,0,IF(O403="",0,IF(O402/O403&gt;0.5,2,IF(O402/O403&gt;0.334,1,0))))</f>
        <v>0</v>
      </c>
      <c r="P404" s="411"/>
      <c r="Q404" s="411"/>
      <c r="R404" s="412"/>
      <c r="S404" s="37"/>
    </row>
    <row r="405" spans="1:19" ht="30" customHeight="1" thickBot="1" thickTop="1">
      <c r="A405" s="215" t="s">
        <v>3340</v>
      </c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7"/>
      <c r="O405" s="297">
        <f>ROUND(SUM(O401,O404),0)</f>
        <v>0</v>
      </c>
      <c r="P405" s="531"/>
      <c r="Q405" s="531"/>
      <c r="R405" s="298"/>
      <c r="S405" s="96" t="s">
        <v>3384</v>
      </c>
    </row>
    <row r="406" spans="15:18" ht="13.5" thickTop="1">
      <c r="O406" s="97" t="s">
        <v>661</v>
      </c>
      <c r="P406" s="36"/>
      <c r="Q406" s="36"/>
      <c r="R406" s="36"/>
    </row>
    <row r="407" spans="17:18" ht="12.75">
      <c r="Q407" s="97"/>
      <c r="R407" s="36"/>
    </row>
    <row r="408" spans="1:28" s="117" customFormat="1" ht="18" customHeight="1">
      <c r="A408" s="213" t="s">
        <v>2687</v>
      </c>
      <c r="B408" s="209"/>
      <c r="C408" s="209"/>
      <c r="D408" s="209"/>
      <c r="E408" s="209"/>
      <c r="F408" s="209"/>
      <c r="G408" s="209"/>
      <c r="H408" s="209"/>
      <c r="I408" s="209"/>
      <c r="J408" s="332" t="s">
        <v>3341</v>
      </c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116"/>
    </row>
    <row r="409" spans="1:28" s="117" customFormat="1" ht="15" customHeight="1">
      <c r="A409" s="213"/>
      <c r="B409" s="209"/>
      <c r="C409" s="209"/>
      <c r="D409" s="209"/>
      <c r="E409" s="209"/>
      <c r="F409" s="209"/>
      <c r="G409" s="209"/>
      <c r="H409" s="209"/>
      <c r="I409" s="209"/>
      <c r="J409" s="332" t="s">
        <v>3342</v>
      </c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116"/>
    </row>
    <row r="410" spans="1:28" s="117" customFormat="1" ht="15" customHeight="1">
      <c r="A410" s="213"/>
      <c r="B410" s="209"/>
      <c r="C410" s="209"/>
      <c r="D410" s="209"/>
      <c r="E410" s="209"/>
      <c r="F410" s="209"/>
      <c r="G410" s="209"/>
      <c r="H410" s="209"/>
      <c r="I410" s="209"/>
      <c r="J410" s="332" t="s">
        <v>3343</v>
      </c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116"/>
    </row>
    <row r="411" spans="1:28" s="117" customFormat="1" ht="15" customHeight="1">
      <c r="A411" s="213"/>
      <c r="B411" s="209"/>
      <c r="C411" s="209"/>
      <c r="D411" s="209"/>
      <c r="E411" s="209"/>
      <c r="F411" s="209"/>
      <c r="G411" s="209"/>
      <c r="H411" s="209"/>
      <c r="I411" s="209"/>
      <c r="J411" s="332" t="s">
        <v>587</v>
      </c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116"/>
    </row>
    <row r="412" spans="1:28" s="117" customFormat="1" ht="15" customHeight="1">
      <c r="A412" s="213" t="s">
        <v>2384</v>
      </c>
      <c r="B412" s="209"/>
      <c r="C412" s="209"/>
      <c r="D412" s="209"/>
      <c r="E412" s="209"/>
      <c r="F412" s="209"/>
      <c r="G412" s="209"/>
      <c r="H412" s="209"/>
      <c r="I412" s="209"/>
      <c r="J412" s="332" t="s">
        <v>1069</v>
      </c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116"/>
    </row>
    <row r="413" spans="1:28" s="117" customFormat="1" ht="15" customHeight="1">
      <c r="A413" s="213"/>
      <c r="B413" s="209"/>
      <c r="C413" s="209"/>
      <c r="D413" s="209"/>
      <c r="E413" s="209"/>
      <c r="F413" s="209"/>
      <c r="G413" s="209"/>
      <c r="H413" s="209"/>
      <c r="I413" s="209"/>
      <c r="J413" s="332" t="s">
        <v>1070</v>
      </c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116"/>
    </row>
    <row r="414" spans="1:28" s="117" customFormat="1" ht="15" customHeight="1">
      <c r="A414" s="213"/>
      <c r="B414" s="209"/>
      <c r="C414" s="209"/>
      <c r="D414" s="209"/>
      <c r="E414" s="209"/>
      <c r="F414" s="209"/>
      <c r="G414" s="209"/>
      <c r="H414" s="209"/>
      <c r="I414" s="209"/>
      <c r="J414" s="332" t="s">
        <v>1071</v>
      </c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116"/>
    </row>
    <row r="415" spans="1:28" s="117" customFormat="1" ht="24" customHeight="1">
      <c r="A415" s="213"/>
      <c r="B415" s="209"/>
      <c r="C415" s="209"/>
      <c r="D415" s="209"/>
      <c r="E415" s="209"/>
      <c r="F415" s="209"/>
      <c r="G415" s="209"/>
      <c r="H415" s="209"/>
      <c r="I415" s="209"/>
      <c r="J415" s="332" t="s">
        <v>1072</v>
      </c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116"/>
    </row>
    <row r="416" spans="1:28" s="117" customFormat="1" ht="18" customHeight="1">
      <c r="A416" s="213" t="s">
        <v>2385</v>
      </c>
      <c r="B416" s="209"/>
      <c r="C416" s="210" t="s">
        <v>706</v>
      </c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116"/>
    </row>
    <row r="417" spans="1:28" s="117" customFormat="1" ht="15" customHeight="1">
      <c r="A417" s="213"/>
      <c r="B417" s="209"/>
      <c r="C417" s="210" t="s">
        <v>659</v>
      </c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116"/>
    </row>
    <row r="418" ht="12.75"/>
    <row r="419" ht="12.75">
      <c r="A419" s="25" t="s">
        <v>2143</v>
      </c>
    </row>
    <row r="420" spans="1:27" ht="36" customHeight="1">
      <c r="A420" s="247" t="s">
        <v>734</v>
      </c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9"/>
      <c r="M420" s="95"/>
      <c r="N420" s="548" t="s">
        <v>2386</v>
      </c>
      <c r="O420" s="549"/>
      <c r="P420" s="550"/>
      <c r="Q420" s="316" t="s">
        <v>2503</v>
      </c>
      <c r="R420" s="317"/>
      <c r="T420" s="299" t="s">
        <v>2146</v>
      </c>
      <c r="U420" s="300"/>
      <c r="V420" s="300"/>
      <c r="W420" s="300"/>
      <c r="X420" s="300"/>
      <c r="Y420" s="300"/>
      <c r="Z420" s="300"/>
      <c r="AA420" s="301"/>
    </row>
    <row r="421" spans="1:27" ht="36" customHeight="1">
      <c r="A421" s="250"/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2"/>
      <c r="M421" s="95"/>
      <c r="N421" s="139" t="s">
        <v>2533</v>
      </c>
      <c r="O421" s="140" t="s">
        <v>2534</v>
      </c>
      <c r="P421" s="141" t="s">
        <v>660</v>
      </c>
      <c r="Q421" s="318"/>
      <c r="R421" s="319"/>
      <c r="S421" s="37"/>
      <c r="T421" s="302"/>
      <c r="U421" s="303"/>
      <c r="V421" s="303"/>
      <c r="W421" s="303"/>
      <c r="X421" s="303"/>
      <c r="Y421" s="303"/>
      <c r="Z421" s="303"/>
      <c r="AA421" s="304"/>
    </row>
    <row r="422" spans="1:27" ht="18" customHeight="1">
      <c r="A422" s="551" t="s">
        <v>2523</v>
      </c>
      <c r="B422" s="552"/>
      <c r="C422" s="552"/>
      <c r="D422" s="552"/>
      <c r="E422" s="552"/>
      <c r="F422" s="552"/>
      <c r="G422" s="552"/>
      <c r="H422" s="552"/>
      <c r="I422" s="552"/>
      <c r="J422" s="552"/>
      <c r="K422" s="552"/>
      <c r="L422" s="553"/>
      <c r="M422" s="95"/>
      <c r="N422" s="142"/>
      <c r="O422" s="143"/>
      <c r="P422" s="195"/>
      <c r="Q422" s="226">
        <f>IF(N422&gt;1,4,IF(N422&gt;0,3,IF(O422&gt;1,2,IF(O422&gt;0,1,0))))</f>
        <v>0</v>
      </c>
      <c r="R422" s="227"/>
      <c r="S422" s="145">
        <f>IF(Q422&gt;0,1,0)</f>
        <v>0</v>
      </c>
      <c r="T422" s="220"/>
      <c r="U422" s="221"/>
      <c r="V422" s="221"/>
      <c r="W422" s="221"/>
      <c r="X422" s="221"/>
      <c r="Y422" s="221"/>
      <c r="Z422" s="221"/>
      <c r="AA422" s="222"/>
    </row>
    <row r="423" spans="1:27" ht="18" customHeight="1" thickBot="1">
      <c r="A423" s="458" t="s">
        <v>747</v>
      </c>
      <c r="B423" s="459"/>
      <c r="C423" s="459"/>
      <c r="D423" s="459"/>
      <c r="E423" s="459"/>
      <c r="F423" s="459"/>
      <c r="G423" s="459"/>
      <c r="H423" s="459"/>
      <c r="I423" s="459"/>
      <c r="J423" s="459"/>
      <c r="K423" s="459"/>
      <c r="L423" s="460"/>
      <c r="M423" s="95"/>
      <c r="N423" s="146"/>
      <c r="O423" s="148"/>
      <c r="P423" s="194"/>
      <c r="Q423" s="350">
        <f>IF(N423&gt;1,4,IF(N423&gt;0,3,IF(O423&gt;1,2,IF(O423&gt;0,1,0))))</f>
        <v>0</v>
      </c>
      <c r="R423" s="351"/>
      <c r="S423" s="145">
        <f>IF(Q423&gt;0,1,0)</f>
        <v>0</v>
      </c>
      <c r="T423" s="223"/>
      <c r="U423" s="224"/>
      <c r="V423" s="224"/>
      <c r="W423" s="224"/>
      <c r="X423" s="224"/>
      <c r="Y423" s="224"/>
      <c r="Z423" s="224"/>
      <c r="AA423" s="225"/>
    </row>
    <row r="424" spans="1:19" ht="30" customHeight="1" thickBot="1" thickTop="1">
      <c r="A424" s="215" t="s">
        <v>2107</v>
      </c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7"/>
      <c r="Q424" s="297">
        <f>IF(SUM(Q422:R423)=0,0,LARGE(Q422:R423,1))</f>
        <v>0</v>
      </c>
      <c r="R424" s="298"/>
      <c r="S424" s="134" t="s">
        <v>568</v>
      </c>
    </row>
    <row r="425" spans="17:18" ht="13.5" thickTop="1">
      <c r="Q425" s="97" t="s">
        <v>647</v>
      </c>
      <c r="R425" s="36"/>
    </row>
    <row r="426" spans="17:18" ht="12.75">
      <c r="Q426" s="97"/>
      <c r="R426" s="36"/>
    </row>
    <row r="427" spans="1:28" s="136" customFormat="1" ht="30" customHeight="1">
      <c r="A427" s="296" t="s">
        <v>2524</v>
      </c>
      <c r="B427" s="209"/>
      <c r="C427" s="209"/>
      <c r="D427" s="349" t="s">
        <v>2108</v>
      </c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135"/>
    </row>
    <row r="428" spans="1:28" s="136" customFormat="1" ht="30" customHeight="1">
      <c r="A428" s="296" t="s">
        <v>2525</v>
      </c>
      <c r="B428" s="209"/>
      <c r="C428" s="209"/>
      <c r="D428" s="349" t="s">
        <v>665</v>
      </c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135"/>
    </row>
    <row r="429" ht="12.75"/>
    <row r="430" ht="12.75">
      <c r="A430" s="25" t="s">
        <v>2143</v>
      </c>
    </row>
    <row r="431" ht="12.75"/>
    <row r="432" spans="1:27" ht="36" customHeight="1">
      <c r="A432" s="265" t="s">
        <v>2526</v>
      </c>
      <c r="B432" s="431"/>
      <c r="C432" s="431"/>
      <c r="D432" s="431"/>
      <c r="E432" s="431"/>
      <c r="F432" s="431"/>
      <c r="G432" s="431"/>
      <c r="H432" s="431"/>
      <c r="I432" s="431"/>
      <c r="J432" s="431"/>
      <c r="K432" s="431"/>
      <c r="L432" s="431"/>
      <c r="M432" s="431"/>
      <c r="N432" s="431"/>
      <c r="O432" s="431"/>
      <c r="P432" s="431"/>
      <c r="Q432" s="431"/>
      <c r="R432" s="432"/>
      <c r="T432" s="299" t="s">
        <v>2146</v>
      </c>
      <c r="U432" s="300"/>
      <c r="V432" s="300"/>
      <c r="W432" s="300"/>
      <c r="X432" s="300"/>
      <c r="Y432" s="300"/>
      <c r="Z432" s="300"/>
      <c r="AA432" s="301"/>
    </row>
    <row r="433" spans="1:27" ht="36" customHeight="1">
      <c r="A433" s="433"/>
      <c r="B433" s="434"/>
      <c r="C433" s="434"/>
      <c r="D433" s="434"/>
      <c r="E433" s="434"/>
      <c r="F433" s="434"/>
      <c r="G433" s="434"/>
      <c r="H433" s="434"/>
      <c r="I433" s="434"/>
      <c r="J433" s="434"/>
      <c r="K433" s="434"/>
      <c r="L433" s="434"/>
      <c r="M433" s="434"/>
      <c r="N433" s="434"/>
      <c r="O433" s="434"/>
      <c r="P433" s="434"/>
      <c r="Q433" s="434"/>
      <c r="R433" s="435"/>
      <c r="S433" s="37"/>
      <c r="T433" s="302"/>
      <c r="U433" s="303"/>
      <c r="V433" s="303"/>
      <c r="W433" s="303"/>
      <c r="X433" s="303"/>
      <c r="Y433" s="303"/>
      <c r="Z433" s="303"/>
      <c r="AA433" s="304"/>
    </row>
    <row r="434" spans="1:27" ht="18" customHeight="1">
      <c r="A434" s="329"/>
      <c r="B434" s="330"/>
      <c r="C434" s="330"/>
      <c r="D434" s="330"/>
      <c r="E434" s="330"/>
      <c r="F434" s="330"/>
      <c r="G434" s="330"/>
      <c r="H434" s="330"/>
      <c r="I434" s="330"/>
      <c r="J434" s="330"/>
      <c r="K434" s="330"/>
      <c r="L434" s="330"/>
      <c r="M434" s="330"/>
      <c r="N434" s="330"/>
      <c r="O434" s="330"/>
      <c r="P434" s="330"/>
      <c r="Q434" s="330"/>
      <c r="R434" s="331"/>
      <c r="T434" s="220"/>
      <c r="U434" s="221"/>
      <c r="V434" s="221"/>
      <c r="W434" s="221"/>
      <c r="X434" s="221"/>
      <c r="Y434" s="221"/>
      <c r="Z434" s="221"/>
      <c r="AA434" s="222"/>
    </row>
    <row r="435" spans="1:27" ht="18" customHeight="1">
      <c r="A435" s="322"/>
      <c r="B435" s="323"/>
      <c r="C435" s="323"/>
      <c r="D435" s="323"/>
      <c r="E435" s="323"/>
      <c r="F435" s="323"/>
      <c r="G435" s="323"/>
      <c r="H435" s="323"/>
      <c r="I435" s="323"/>
      <c r="J435" s="323"/>
      <c r="K435" s="323"/>
      <c r="L435" s="323"/>
      <c r="M435" s="323"/>
      <c r="N435" s="323"/>
      <c r="O435" s="323"/>
      <c r="P435" s="323"/>
      <c r="Q435" s="323"/>
      <c r="R435" s="324"/>
      <c r="T435" s="261"/>
      <c r="U435" s="262"/>
      <c r="V435" s="262"/>
      <c r="W435" s="262"/>
      <c r="X435" s="262"/>
      <c r="Y435" s="262"/>
      <c r="Z435" s="262"/>
      <c r="AA435" s="263"/>
    </row>
    <row r="436" spans="1:27" ht="18" customHeight="1">
      <c r="A436" s="359"/>
      <c r="B436" s="360"/>
      <c r="C436" s="360"/>
      <c r="D436" s="360"/>
      <c r="E436" s="360"/>
      <c r="F436" s="360"/>
      <c r="G436" s="360"/>
      <c r="H436" s="360"/>
      <c r="I436" s="360"/>
      <c r="J436" s="360"/>
      <c r="K436" s="360"/>
      <c r="L436" s="360"/>
      <c r="M436" s="360"/>
      <c r="N436" s="360"/>
      <c r="O436" s="360"/>
      <c r="P436" s="360"/>
      <c r="Q436" s="360"/>
      <c r="R436" s="361"/>
      <c r="T436" s="223"/>
      <c r="U436" s="224"/>
      <c r="V436" s="224"/>
      <c r="W436" s="224"/>
      <c r="X436" s="224"/>
      <c r="Y436" s="224"/>
      <c r="Z436" s="224"/>
      <c r="AA436" s="225"/>
    </row>
    <row r="437" ht="12.75"/>
    <row r="438" ht="12.75">
      <c r="A438" s="25" t="s">
        <v>2143</v>
      </c>
    </row>
    <row r="439" ht="12.75"/>
    <row r="440" spans="1:27" ht="72" customHeight="1">
      <c r="A440" s="362" t="s">
        <v>666</v>
      </c>
      <c r="B440" s="363"/>
      <c r="C440" s="363"/>
      <c r="D440" s="363"/>
      <c r="E440" s="363"/>
      <c r="F440" s="363"/>
      <c r="G440" s="363"/>
      <c r="H440" s="363"/>
      <c r="I440" s="363"/>
      <c r="J440" s="363"/>
      <c r="K440" s="363"/>
      <c r="L440" s="363"/>
      <c r="M440" s="363"/>
      <c r="N440" s="363"/>
      <c r="O440" s="363"/>
      <c r="P440" s="363"/>
      <c r="Q440" s="363"/>
      <c r="R440" s="363"/>
      <c r="S440" s="363"/>
      <c r="T440" s="363"/>
      <c r="U440" s="363"/>
      <c r="V440" s="363"/>
      <c r="W440" s="363"/>
      <c r="X440" s="363"/>
      <c r="Y440" s="363"/>
      <c r="Z440" s="363"/>
      <c r="AA440" s="363"/>
    </row>
    <row r="441" spans="1:27" ht="18" customHeight="1">
      <c r="A441" s="554" t="s">
        <v>735</v>
      </c>
      <c r="B441" s="555"/>
      <c r="C441" s="555"/>
      <c r="D441" s="555"/>
      <c r="E441" s="555"/>
      <c r="F441" s="555"/>
      <c r="G441" s="555"/>
      <c r="H441" s="555"/>
      <c r="I441" s="555"/>
      <c r="J441" s="555"/>
      <c r="K441" s="555"/>
      <c r="L441" s="555"/>
      <c r="M441" s="556"/>
      <c r="N441" s="149"/>
      <c r="O441" s="345" t="s">
        <v>2527</v>
      </c>
      <c r="P441" s="346"/>
      <c r="Q441" s="316" t="s">
        <v>2503</v>
      </c>
      <c r="R441" s="317"/>
      <c r="T441" s="299" t="s">
        <v>2146</v>
      </c>
      <c r="U441" s="300"/>
      <c r="V441" s="300"/>
      <c r="W441" s="300"/>
      <c r="X441" s="300"/>
      <c r="Y441" s="300"/>
      <c r="Z441" s="300"/>
      <c r="AA441" s="301"/>
    </row>
    <row r="442" spans="1:27" ht="66" customHeight="1">
      <c r="A442" s="557"/>
      <c r="B442" s="558"/>
      <c r="C442" s="558"/>
      <c r="D442" s="558"/>
      <c r="E442" s="558"/>
      <c r="F442" s="558"/>
      <c r="G442" s="558"/>
      <c r="H442" s="558"/>
      <c r="I442" s="558"/>
      <c r="J442" s="558"/>
      <c r="K442" s="558"/>
      <c r="L442" s="558"/>
      <c r="M442" s="559"/>
      <c r="N442" s="149"/>
      <c r="O442" s="347"/>
      <c r="P442" s="348"/>
      <c r="Q442" s="318"/>
      <c r="R442" s="319"/>
      <c r="S442" s="37"/>
      <c r="T442" s="302"/>
      <c r="U442" s="303"/>
      <c r="V442" s="303"/>
      <c r="W442" s="303"/>
      <c r="X442" s="303"/>
      <c r="Y442" s="303"/>
      <c r="Z442" s="303"/>
      <c r="AA442" s="304"/>
    </row>
    <row r="443" spans="1:27" ht="18" customHeight="1">
      <c r="A443" s="293" t="s">
        <v>667</v>
      </c>
      <c r="B443" s="294"/>
      <c r="C443" s="294"/>
      <c r="D443" s="294"/>
      <c r="E443" s="294"/>
      <c r="F443" s="294"/>
      <c r="G443" s="294"/>
      <c r="H443" s="294"/>
      <c r="I443" s="294"/>
      <c r="J443" s="294"/>
      <c r="K443" s="294"/>
      <c r="L443" s="294"/>
      <c r="M443" s="295"/>
      <c r="N443" s="150"/>
      <c r="O443" s="450"/>
      <c r="P443" s="451"/>
      <c r="Q443" s="450"/>
      <c r="R443" s="451"/>
      <c r="S443" s="150"/>
      <c r="T443" s="220"/>
      <c r="U443" s="221"/>
      <c r="V443" s="221"/>
      <c r="W443" s="221"/>
      <c r="X443" s="221"/>
      <c r="Y443" s="221"/>
      <c r="Z443" s="221"/>
      <c r="AA443" s="222"/>
    </row>
    <row r="444" spans="1:27" ht="18" customHeight="1">
      <c r="A444" s="389" t="s">
        <v>668</v>
      </c>
      <c r="B444" s="343"/>
      <c r="C444" s="343"/>
      <c r="D444" s="343"/>
      <c r="E444" s="343"/>
      <c r="F444" s="343"/>
      <c r="G444" s="343"/>
      <c r="H444" s="343"/>
      <c r="I444" s="343"/>
      <c r="J444" s="343"/>
      <c r="K444" s="343"/>
      <c r="L444" s="343"/>
      <c r="M444" s="344"/>
      <c r="N444" s="150"/>
      <c r="O444" s="333"/>
      <c r="P444" s="334"/>
      <c r="Q444" s="333"/>
      <c r="R444" s="334"/>
      <c r="S444" s="150"/>
      <c r="T444" s="261"/>
      <c r="U444" s="262"/>
      <c r="V444" s="262"/>
      <c r="W444" s="262"/>
      <c r="X444" s="262"/>
      <c r="Y444" s="262"/>
      <c r="Z444" s="262"/>
      <c r="AA444" s="263"/>
    </row>
    <row r="445" spans="1:27" ht="18" customHeight="1">
      <c r="A445" s="457" t="s">
        <v>571</v>
      </c>
      <c r="B445" s="447"/>
      <c r="C445" s="447"/>
      <c r="D445" s="447"/>
      <c r="E445" s="447"/>
      <c r="F445" s="447"/>
      <c r="G445" s="447"/>
      <c r="H445" s="447"/>
      <c r="I445" s="447"/>
      <c r="J445" s="447"/>
      <c r="K445" s="447"/>
      <c r="L445" s="447"/>
      <c r="M445" s="448"/>
      <c r="N445" s="150">
        <f>SUM(O443:P445)</f>
        <v>0</v>
      </c>
      <c r="O445" s="352"/>
      <c r="P445" s="353"/>
      <c r="Q445" s="352"/>
      <c r="R445" s="353"/>
      <c r="S445" s="150">
        <f>IF(SUM(Q443:R445)=0,0,LARGE(Q443:R445,1))</f>
        <v>0</v>
      </c>
      <c r="T445" s="223"/>
      <c r="U445" s="224"/>
      <c r="V445" s="224"/>
      <c r="W445" s="224"/>
      <c r="X445" s="224"/>
      <c r="Y445" s="224"/>
      <c r="Z445" s="224"/>
      <c r="AA445" s="225"/>
    </row>
    <row r="446" ht="12.75"/>
    <row r="447" spans="1:28" s="136" customFormat="1" ht="24" customHeight="1">
      <c r="A447" s="212" t="s">
        <v>2528</v>
      </c>
      <c r="B447" s="209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135"/>
    </row>
    <row r="448" spans="1:28" s="136" customFormat="1" ht="18" customHeight="1">
      <c r="A448" s="212" t="s">
        <v>2408</v>
      </c>
      <c r="B448" s="209"/>
      <c r="C448" s="209"/>
      <c r="D448" s="209"/>
      <c r="E448" s="209"/>
      <c r="F448" s="209"/>
      <c r="G448" s="209"/>
      <c r="H448" s="209"/>
      <c r="I448" s="209"/>
      <c r="J448" s="211" t="s">
        <v>691</v>
      </c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B448" s="135"/>
    </row>
    <row r="449" spans="1:28" s="136" customFormat="1" ht="18" customHeight="1">
      <c r="A449" s="211"/>
      <c r="B449" s="209"/>
      <c r="C449" s="209"/>
      <c r="D449" s="209"/>
      <c r="E449" s="209"/>
      <c r="F449" s="209"/>
      <c r="G449" s="209"/>
      <c r="H449" s="209"/>
      <c r="I449" s="209"/>
      <c r="J449" s="211" t="s">
        <v>595</v>
      </c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135"/>
    </row>
    <row r="450" spans="1:28" s="136" customFormat="1" ht="18" customHeight="1">
      <c r="A450" s="211"/>
      <c r="B450" s="209"/>
      <c r="C450" s="209"/>
      <c r="D450" s="209"/>
      <c r="E450" s="209"/>
      <c r="F450" s="209"/>
      <c r="G450" s="209"/>
      <c r="H450" s="209"/>
      <c r="I450" s="209"/>
      <c r="J450" s="211" t="s">
        <v>594</v>
      </c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135"/>
    </row>
    <row r="451" spans="1:28" s="136" customFormat="1" ht="18" customHeight="1">
      <c r="A451" s="211"/>
      <c r="B451" s="209"/>
      <c r="C451" s="209"/>
      <c r="D451" s="209"/>
      <c r="E451" s="209"/>
      <c r="F451" s="209"/>
      <c r="G451" s="209"/>
      <c r="H451" s="209"/>
      <c r="I451" s="209"/>
      <c r="J451" s="211" t="s">
        <v>707</v>
      </c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135"/>
    </row>
    <row r="452" ht="12.75"/>
    <row r="453" ht="12.75" customHeight="1">
      <c r="A453" s="151" t="s">
        <v>2143</v>
      </c>
    </row>
    <row r="454" ht="12.75"/>
    <row r="455" spans="1:27" ht="18" customHeight="1">
      <c r="A455" s="554" t="s">
        <v>2409</v>
      </c>
      <c r="B455" s="555"/>
      <c r="C455" s="555"/>
      <c r="D455" s="555"/>
      <c r="E455" s="555"/>
      <c r="F455" s="555"/>
      <c r="G455" s="555"/>
      <c r="H455" s="555"/>
      <c r="I455" s="555"/>
      <c r="J455" s="555"/>
      <c r="K455" s="555"/>
      <c r="L455" s="555"/>
      <c r="M455" s="556"/>
      <c r="N455" s="149"/>
      <c r="O455" s="345" t="s">
        <v>884</v>
      </c>
      <c r="P455" s="346"/>
      <c r="Q455" s="305" t="s">
        <v>2504</v>
      </c>
      <c r="R455" s="395"/>
      <c r="T455" s="523" t="s">
        <v>718</v>
      </c>
      <c r="U455" s="561" t="s">
        <v>2146</v>
      </c>
      <c r="V455" s="562"/>
      <c r="W455" s="562"/>
      <c r="X455" s="562"/>
      <c r="Y455" s="562"/>
      <c r="Z455" s="562"/>
      <c r="AA455" s="562"/>
    </row>
    <row r="456" spans="1:27" ht="66" customHeight="1">
      <c r="A456" s="557"/>
      <c r="B456" s="558"/>
      <c r="C456" s="558"/>
      <c r="D456" s="558"/>
      <c r="E456" s="558"/>
      <c r="F456" s="558"/>
      <c r="G456" s="558"/>
      <c r="H456" s="558"/>
      <c r="I456" s="558"/>
      <c r="J456" s="558"/>
      <c r="K456" s="558"/>
      <c r="L456" s="558"/>
      <c r="M456" s="559"/>
      <c r="N456" s="149"/>
      <c r="O456" s="347"/>
      <c r="P456" s="348"/>
      <c r="Q456" s="461"/>
      <c r="R456" s="462"/>
      <c r="S456" s="37"/>
      <c r="T456" s="524"/>
      <c r="U456" s="524"/>
      <c r="V456" s="524"/>
      <c r="W456" s="524"/>
      <c r="X456" s="524"/>
      <c r="Y456" s="524"/>
      <c r="Z456" s="524"/>
      <c r="AA456" s="524"/>
    </row>
    <row r="457" spans="1:27" ht="18" customHeight="1">
      <c r="A457" s="293" t="s">
        <v>708</v>
      </c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5"/>
      <c r="N457" s="150"/>
      <c r="O457" s="450"/>
      <c r="P457" s="451"/>
      <c r="Q457" s="450"/>
      <c r="R457" s="451"/>
      <c r="S457" s="150"/>
      <c r="T457" s="102"/>
      <c r="U457" s="521"/>
      <c r="V457" s="522"/>
      <c r="W457" s="522"/>
      <c r="X457" s="522"/>
      <c r="Y457" s="522"/>
      <c r="Z457" s="522"/>
      <c r="AA457" s="522"/>
    </row>
    <row r="458" spans="1:27" ht="18" customHeight="1">
      <c r="A458" s="560" t="s">
        <v>709</v>
      </c>
      <c r="B458" s="422"/>
      <c r="C458" s="422"/>
      <c r="D458" s="422"/>
      <c r="E458" s="422"/>
      <c r="F458" s="422"/>
      <c r="G458" s="422"/>
      <c r="H458" s="422"/>
      <c r="I458" s="422"/>
      <c r="J458" s="422"/>
      <c r="K458" s="422"/>
      <c r="L458" s="422"/>
      <c r="M458" s="423"/>
      <c r="N458" s="150"/>
      <c r="O458" s="333"/>
      <c r="P458" s="334"/>
      <c r="Q458" s="333"/>
      <c r="R458" s="334"/>
      <c r="S458" s="150"/>
      <c r="T458" s="103"/>
      <c r="U458" s="337"/>
      <c r="V458" s="338"/>
      <c r="W458" s="338"/>
      <c r="X458" s="338"/>
      <c r="Y458" s="338"/>
      <c r="Z458" s="338"/>
      <c r="AA458" s="338"/>
    </row>
    <row r="459" spans="1:27" ht="18" customHeight="1">
      <c r="A459" s="560" t="s">
        <v>783</v>
      </c>
      <c r="B459" s="422"/>
      <c r="C459" s="422"/>
      <c r="D459" s="422"/>
      <c r="E459" s="422"/>
      <c r="F459" s="422"/>
      <c r="G459" s="422"/>
      <c r="H459" s="422"/>
      <c r="I459" s="422"/>
      <c r="J459" s="422"/>
      <c r="K459" s="422"/>
      <c r="L459" s="422"/>
      <c r="M459" s="423"/>
      <c r="N459" s="150"/>
      <c r="O459" s="333"/>
      <c r="P459" s="334"/>
      <c r="Q459" s="333"/>
      <c r="R459" s="334"/>
      <c r="S459" s="150"/>
      <c r="T459" s="103"/>
      <c r="U459" s="337"/>
      <c r="V459" s="338"/>
      <c r="W459" s="338"/>
      <c r="X459" s="338"/>
      <c r="Y459" s="338"/>
      <c r="Z459" s="338"/>
      <c r="AA459" s="338"/>
    </row>
    <row r="460" spans="1:27" ht="18" customHeight="1">
      <c r="A460" s="457" t="s">
        <v>784</v>
      </c>
      <c r="B460" s="447"/>
      <c r="C460" s="447"/>
      <c r="D460" s="447"/>
      <c r="E460" s="447"/>
      <c r="F460" s="447"/>
      <c r="G460" s="447"/>
      <c r="H460" s="447"/>
      <c r="I460" s="447"/>
      <c r="J460" s="447"/>
      <c r="K460" s="447"/>
      <c r="L460" s="447"/>
      <c r="M460" s="448"/>
      <c r="N460" s="150">
        <f>SUM(O457:P460)</f>
        <v>0</v>
      </c>
      <c r="O460" s="352"/>
      <c r="P460" s="353"/>
      <c r="Q460" s="335"/>
      <c r="R460" s="336"/>
      <c r="S460" s="150">
        <f>IF(SUM(Q457:R460)=0,0,LARGE(Q457:R460,1))</f>
        <v>0</v>
      </c>
      <c r="T460" s="104"/>
      <c r="U460" s="339"/>
      <c r="V460" s="340"/>
      <c r="W460" s="340"/>
      <c r="X460" s="340"/>
      <c r="Y460" s="340"/>
      <c r="Z460" s="340"/>
      <c r="AA460" s="340"/>
    </row>
    <row r="461" spans="1:27" ht="24" customHeight="1">
      <c r="A461" s="341" t="s">
        <v>3484</v>
      </c>
      <c r="B461" s="402"/>
      <c r="C461" s="402"/>
      <c r="D461" s="402"/>
      <c r="E461" s="402"/>
      <c r="F461" s="402"/>
      <c r="G461" s="402"/>
      <c r="H461" s="402"/>
      <c r="I461" s="402"/>
      <c r="J461" s="402"/>
      <c r="K461" s="402"/>
      <c r="L461" s="402"/>
      <c r="M461" s="402"/>
      <c r="N461" s="402"/>
      <c r="O461" s="402"/>
      <c r="P461" s="453"/>
      <c r="Q461" s="444">
        <f>IF(S445&gt;=S460,S445,IF(S445&lt;S460,(S445+S460)/2,0))</f>
        <v>0</v>
      </c>
      <c r="R461" s="445"/>
      <c r="S461" s="454" t="s">
        <v>626</v>
      </c>
      <c r="T461" s="455"/>
      <c r="U461" s="455"/>
      <c r="V461" s="455"/>
      <c r="W461" s="455"/>
      <c r="X461" s="455"/>
      <c r="Y461" s="455"/>
      <c r="Z461" s="455"/>
      <c r="AA461" s="455"/>
    </row>
    <row r="462" spans="16:27" ht="24" customHeight="1" thickBot="1">
      <c r="P462" s="152" t="s">
        <v>2410</v>
      </c>
      <c r="Q462" s="241">
        <f>IF(OR(N445&gt;70,N460&gt;70,SUM(Q443:R445,Q457:R460)&gt;=18),1,0)</f>
        <v>0</v>
      </c>
      <c r="R462" s="243"/>
      <c r="S462" s="456"/>
      <c r="T462" s="209"/>
      <c r="U462" s="209"/>
      <c r="V462" s="209"/>
      <c r="W462" s="209"/>
      <c r="X462" s="209"/>
      <c r="Y462" s="209"/>
      <c r="Z462" s="209"/>
      <c r="AA462" s="209"/>
    </row>
    <row r="463" spans="1:19" ht="24" customHeight="1" thickBot="1" thickTop="1">
      <c r="A463" s="260" t="s">
        <v>3486</v>
      </c>
      <c r="B463" s="402"/>
      <c r="C463" s="402"/>
      <c r="D463" s="402"/>
      <c r="E463" s="402"/>
      <c r="F463" s="402"/>
      <c r="G463" s="402"/>
      <c r="H463" s="402"/>
      <c r="I463" s="402"/>
      <c r="J463" s="402"/>
      <c r="K463" s="402"/>
      <c r="L463" s="402"/>
      <c r="M463" s="402"/>
      <c r="N463" s="402"/>
      <c r="O463" s="402"/>
      <c r="P463" s="443"/>
      <c r="Q463" s="297">
        <f>ROUND(SUM(Q461:R462),0)</f>
        <v>0</v>
      </c>
      <c r="R463" s="298"/>
      <c r="S463" s="96" t="s">
        <v>3485</v>
      </c>
    </row>
    <row r="464" spans="17:18" ht="13.5" thickTop="1">
      <c r="Q464" s="97" t="s">
        <v>570</v>
      </c>
      <c r="R464" s="36"/>
    </row>
    <row r="465" spans="17:18" ht="12.75">
      <c r="Q465" s="97"/>
      <c r="R465" s="36"/>
    </row>
    <row r="466" spans="1:28" s="117" customFormat="1" ht="18" customHeight="1">
      <c r="A466" s="212" t="s">
        <v>2510</v>
      </c>
      <c r="B466" s="209"/>
      <c r="C466" s="209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116"/>
    </row>
    <row r="467" spans="1:28" s="117" customFormat="1" ht="18" customHeight="1">
      <c r="A467" s="212" t="s">
        <v>2537</v>
      </c>
      <c r="B467" s="209"/>
      <c r="C467" s="209"/>
      <c r="D467" s="209"/>
      <c r="E467" s="209"/>
      <c r="F467" s="209"/>
      <c r="G467" s="209"/>
      <c r="H467" s="209"/>
      <c r="I467" s="211" t="s">
        <v>3460</v>
      </c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116"/>
    </row>
    <row r="468" spans="1:28" s="117" customFormat="1" ht="18" customHeight="1">
      <c r="A468" s="211"/>
      <c r="B468" s="209"/>
      <c r="C468" s="209"/>
      <c r="D468" s="209"/>
      <c r="E468" s="209"/>
      <c r="F468" s="209"/>
      <c r="G468" s="209"/>
      <c r="H468" s="209"/>
      <c r="I468" s="211" t="s">
        <v>3461</v>
      </c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116"/>
    </row>
    <row r="469" spans="1:28" s="117" customFormat="1" ht="18" customHeight="1">
      <c r="A469" s="211"/>
      <c r="B469" s="209"/>
      <c r="C469" s="209"/>
      <c r="D469" s="209"/>
      <c r="E469" s="209"/>
      <c r="F469" s="209"/>
      <c r="G469" s="209"/>
      <c r="H469" s="209"/>
      <c r="I469" s="211" t="s">
        <v>3462</v>
      </c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116"/>
    </row>
    <row r="470" spans="1:28" s="117" customFormat="1" ht="24" customHeight="1">
      <c r="A470" s="211"/>
      <c r="B470" s="209"/>
      <c r="C470" s="209"/>
      <c r="D470" s="209"/>
      <c r="E470" s="209"/>
      <c r="F470" s="209"/>
      <c r="G470" s="209"/>
      <c r="H470" s="209"/>
      <c r="I470" s="211" t="s">
        <v>3463</v>
      </c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116"/>
    </row>
    <row r="471" spans="1:28" s="117" customFormat="1" ht="18" customHeight="1">
      <c r="A471" s="212" t="s">
        <v>2720</v>
      </c>
      <c r="B471" s="209"/>
      <c r="C471" s="209"/>
      <c r="D471" s="210" t="s">
        <v>2511</v>
      </c>
      <c r="E471" s="209"/>
      <c r="F471" s="209"/>
      <c r="G471" s="209"/>
      <c r="H471" s="209"/>
      <c r="I471" s="210" t="s">
        <v>878</v>
      </c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116"/>
    </row>
    <row r="472" spans="1:28" s="117" customFormat="1" ht="18" customHeight="1">
      <c r="A472" s="212"/>
      <c r="B472" s="209"/>
      <c r="C472" s="209"/>
      <c r="D472" s="211" t="s">
        <v>3464</v>
      </c>
      <c r="E472" s="209"/>
      <c r="F472" s="209"/>
      <c r="G472" s="209"/>
      <c r="H472" s="209"/>
      <c r="I472" s="210" t="s">
        <v>879</v>
      </c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116"/>
    </row>
    <row r="473" spans="1:28" s="117" customFormat="1" ht="18" customHeight="1">
      <c r="A473" s="212"/>
      <c r="B473" s="209"/>
      <c r="C473" s="209"/>
      <c r="D473" s="211" t="s">
        <v>3464</v>
      </c>
      <c r="E473" s="209"/>
      <c r="F473" s="209"/>
      <c r="G473" s="209"/>
      <c r="H473" s="209"/>
      <c r="I473" s="210" t="s">
        <v>670</v>
      </c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116"/>
    </row>
    <row r="474" ht="12.75"/>
    <row r="475" ht="12.75">
      <c r="A475" s="25" t="s">
        <v>2143</v>
      </c>
    </row>
    <row r="476" ht="12.75"/>
    <row r="477" spans="1:27" ht="18" customHeight="1">
      <c r="A477" s="265" t="s">
        <v>2721</v>
      </c>
      <c r="B477" s="431"/>
      <c r="C477" s="431"/>
      <c r="D477" s="431"/>
      <c r="E477" s="431"/>
      <c r="F477" s="431"/>
      <c r="G477" s="431"/>
      <c r="H477" s="431"/>
      <c r="I477" s="431"/>
      <c r="J477" s="431"/>
      <c r="K477" s="431"/>
      <c r="L477" s="431"/>
      <c r="M477" s="432"/>
      <c r="N477" s="149"/>
      <c r="O477" s="345" t="s">
        <v>885</v>
      </c>
      <c r="P477" s="346"/>
      <c r="Q477" s="305" t="s">
        <v>2505</v>
      </c>
      <c r="R477" s="395"/>
      <c r="T477" s="523" t="s">
        <v>718</v>
      </c>
      <c r="U477" s="299" t="s">
        <v>2146</v>
      </c>
      <c r="V477" s="426"/>
      <c r="W477" s="426"/>
      <c r="X477" s="426"/>
      <c r="Y477" s="426"/>
      <c r="Z477" s="426"/>
      <c r="AA477" s="427"/>
    </row>
    <row r="478" spans="1:27" ht="66" customHeight="1">
      <c r="A478" s="433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5"/>
      <c r="N478" s="149"/>
      <c r="O478" s="347"/>
      <c r="P478" s="348"/>
      <c r="Q478" s="461"/>
      <c r="R478" s="462"/>
      <c r="S478" s="37"/>
      <c r="T478" s="524"/>
      <c r="U478" s="428"/>
      <c r="V478" s="429"/>
      <c r="W478" s="429"/>
      <c r="X478" s="429"/>
      <c r="Y478" s="429"/>
      <c r="Z478" s="429"/>
      <c r="AA478" s="430"/>
    </row>
    <row r="479" spans="1:27" ht="18" customHeight="1">
      <c r="A479" s="111">
        <v>61</v>
      </c>
      <c r="B479" s="563" t="s">
        <v>708</v>
      </c>
      <c r="C479" s="294"/>
      <c r="D479" s="294"/>
      <c r="E479" s="294"/>
      <c r="F479" s="294"/>
      <c r="G479" s="294"/>
      <c r="H479" s="294"/>
      <c r="I479" s="294"/>
      <c r="J479" s="294"/>
      <c r="K479" s="294"/>
      <c r="L479" s="294"/>
      <c r="M479" s="295"/>
      <c r="N479" s="153">
        <f>IF(Q479&gt;0,1,IF(Q479&lt;0,-1,0))</f>
        <v>0</v>
      </c>
      <c r="O479" s="450"/>
      <c r="P479" s="451"/>
      <c r="Q479" s="450"/>
      <c r="R479" s="451"/>
      <c r="S479" s="153">
        <f>IF(Q479&lt;&gt;0,1,0)</f>
        <v>0</v>
      </c>
      <c r="T479" s="102"/>
      <c r="U479" s="521"/>
      <c r="V479" s="522"/>
      <c r="W479" s="522"/>
      <c r="X479" s="522"/>
      <c r="Y479" s="522"/>
      <c r="Z479" s="522"/>
      <c r="AA479" s="522"/>
    </row>
    <row r="480" spans="1:27" ht="18" customHeight="1">
      <c r="A480" s="114">
        <v>62</v>
      </c>
      <c r="B480" s="342" t="s">
        <v>709</v>
      </c>
      <c r="C480" s="343"/>
      <c r="D480" s="343"/>
      <c r="E480" s="343"/>
      <c r="F480" s="343"/>
      <c r="G480" s="343"/>
      <c r="H480" s="343"/>
      <c r="I480" s="343"/>
      <c r="J480" s="343"/>
      <c r="K480" s="343"/>
      <c r="L480" s="343"/>
      <c r="M480" s="344"/>
      <c r="N480" s="153">
        <f>IF(Q480&gt;0,1,IF(Q480&lt;0,-1,0))</f>
        <v>0</v>
      </c>
      <c r="O480" s="333"/>
      <c r="P480" s="334"/>
      <c r="Q480" s="333"/>
      <c r="R480" s="334"/>
      <c r="S480" s="153">
        <f>IF(Q480&lt;&gt;0,1,0)</f>
        <v>0</v>
      </c>
      <c r="T480" s="103"/>
      <c r="U480" s="337"/>
      <c r="V480" s="338"/>
      <c r="W480" s="338"/>
      <c r="X480" s="338"/>
      <c r="Y480" s="338"/>
      <c r="Z480" s="338"/>
      <c r="AA480" s="338"/>
    </row>
    <row r="481" spans="1:27" ht="18" customHeight="1">
      <c r="A481" s="114">
        <v>63</v>
      </c>
      <c r="B481" s="342" t="s">
        <v>617</v>
      </c>
      <c r="C481" s="343"/>
      <c r="D481" s="343"/>
      <c r="E481" s="343"/>
      <c r="F481" s="343"/>
      <c r="G481" s="343"/>
      <c r="H481" s="343"/>
      <c r="I481" s="343"/>
      <c r="J481" s="343"/>
      <c r="K481" s="343"/>
      <c r="L481" s="343"/>
      <c r="M481" s="344"/>
      <c r="N481" s="153">
        <f>IF(Q481&gt;0,1,IF(Q481&lt;0,-1,0))</f>
        <v>0</v>
      </c>
      <c r="O481" s="333"/>
      <c r="P481" s="334"/>
      <c r="Q481" s="333"/>
      <c r="R481" s="334"/>
      <c r="S481" s="153">
        <f>IF(Q481&lt;&gt;0,1,0)</f>
        <v>0</v>
      </c>
      <c r="T481" s="103"/>
      <c r="U481" s="337"/>
      <c r="V481" s="338"/>
      <c r="W481" s="338"/>
      <c r="X481" s="338"/>
      <c r="Y481" s="338"/>
      <c r="Z481" s="338"/>
      <c r="AA481" s="338"/>
    </row>
    <row r="482" spans="1:28" ht="18" customHeight="1">
      <c r="A482" s="114">
        <v>64</v>
      </c>
      <c r="B482" s="342" t="s">
        <v>783</v>
      </c>
      <c r="C482" s="343"/>
      <c r="D482" s="343"/>
      <c r="E482" s="343"/>
      <c r="F482" s="343"/>
      <c r="G482" s="343"/>
      <c r="H482" s="343"/>
      <c r="I482" s="343"/>
      <c r="J482" s="343"/>
      <c r="K482" s="343"/>
      <c r="L482" s="343"/>
      <c r="M482" s="344"/>
      <c r="N482" s="153">
        <f>IF(Q482&gt;0,1,IF(Q482&lt;0,-1,0))</f>
        <v>0</v>
      </c>
      <c r="O482" s="333"/>
      <c r="P482" s="334"/>
      <c r="Q482" s="333"/>
      <c r="R482" s="334"/>
      <c r="S482" s="153">
        <f>IF(Q482&lt;&gt;0,1,0)</f>
        <v>0</v>
      </c>
      <c r="T482" s="103"/>
      <c r="U482" s="337"/>
      <c r="V482" s="338"/>
      <c r="W482" s="338"/>
      <c r="X482" s="338"/>
      <c r="Y482" s="338"/>
      <c r="Z482" s="338"/>
      <c r="AA482" s="338"/>
      <c r="AB482" s="145">
        <f>IF(SUM(S479:S483)=0,0,LARGE(Q479:R483,1))</f>
        <v>0</v>
      </c>
    </row>
    <row r="483" spans="1:28" ht="18" customHeight="1">
      <c r="A483" s="115">
        <v>65</v>
      </c>
      <c r="B483" s="446" t="s">
        <v>784</v>
      </c>
      <c r="C483" s="447"/>
      <c r="D483" s="447"/>
      <c r="E483" s="447"/>
      <c r="F483" s="447"/>
      <c r="G483" s="447"/>
      <c r="H483" s="447"/>
      <c r="I483" s="447"/>
      <c r="J483" s="447"/>
      <c r="K483" s="447"/>
      <c r="L483" s="447"/>
      <c r="M483" s="448"/>
      <c r="N483" s="153">
        <f>IF(Q483&gt;0,1,IF(Q483&lt;0,-1,0))</f>
        <v>0</v>
      </c>
      <c r="O483" s="352"/>
      <c r="P483" s="353"/>
      <c r="Q483" s="335"/>
      <c r="R483" s="336"/>
      <c r="S483" s="153">
        <f>IF(Q483&lt;&gt;0,1,0)</f>
        <v>0</v>
      </c>
      <c r="T483" s="104"/>
      <c r="U483" s="339"/>
      <c r="V483" s="340"/>
      <c r="W483" s="340"/>
      <c r="X483" s="340"/>
      <c r="Y483" s="340"/>
      <c r="Z483" s="340"/>
      <c r="AA483" s="340"/>
      <c r="AB483" s="145">
        <f>IF(SUM(S479:S483)=0,0,SMALL(Q479:R483,1))</f>
        <v>0</v>
      </c>
    </row>
    <row r="484" spans="1:27" ht="30" customHeight="1">
      <c r="A484" s="341" t="s">
        <v>3415</v>
      </c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34"/>
      <c r="Q484" s="444">
        <f>IF(AND(AB482&gt;0,AB483&gt;0),LARGE(Q479:R483,1),IF(AND(AB482&lt;0,AB483&lt;0),SMALL(Q479:R483,1),AB482+AB483))</f>
        <v>0</v>
      </c>
      <c r="R484" s="445"/>
      <c r="S484" s="454" t="s">
        <v>690</v>
      </c>
      <c r="T484" s="455"/>
      <c r="U484" s="455"/>
      <c r="V484" s="455"/>
      <c r="W484" s="455"/>
      <c r="X484" s="455"/>
      <c r="Y484" s="455"/>
      <c r="Z484" s="455"/>
      <c r="AA484" s="455"/>
    </row>
    <row r="485" spans="1:19" ht="30" customHeight="1" thickBot="1">
      <c r="A485" s="215" t="s">
        <v>2722</v>
      </c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34"/>
      <c r="Q485" s="241">
        <f>IF(OR(AND(N479&gt;0,N480&gt;0,N481&gt;0),AND(N479&gt;0,N480&gt;0,N482&gt;0),AND(N479&gt;0,N480&gt;0,N483&gt;0),AND(N480&gt;0,N481&gt;0,N482&gt;0),AND(N480&gt;0,N481&gt;0,N483&gt;0),AND(N481&gt;0,N482&gt;0,N483&gt;0)),1,IF(OR(AND(N479&lt;0,N480&lt;0,N481&lt;0),AND(N479&lt;0,N480&lt;0,N482&lt;0),AND(N479&lt;0,N480&lt;0,N483&lt;0),AND(N480&lt;0,N481&lt;0,N482&lt;0),AND(N480&lt;0,N481&lt;0,N483&lt;0),AND(N481&lt;0,N482&lt;0,N483&lt;0)),-1,0))</f>
        <v>0</v>
      </c>
      <c r="R485" s="243"/>
      <c r="S485" s="154"/>
    </row>
    <row r="486" spans="1:19" ht="30" customHeight="1" thickBot="1" thickTop="1">
      <c r="A486" s="260" t="s">
        <v>609</v>
      </c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7"/>
      <c r="Q486" s="297">
        <f>SUM(Q484:R485)</f>
        <v>0</v>
      </c>
      <c r="R486" s="298"/>
      <c r="S486" s="96" t="s">
        <v>3414</v>
      </c>
    </row>
    <row r="487" spans="17:18" ht="13.5" thickTop="1">
      <c r="Q487" s="97" t="s">
        <v>1990</v>
      </c>
      <c r="R487" s="36"/>
    </row>
    <row r="488" spans="17:18" ht="12.75">
      <c r="Q488" s="97"/>
      <c r="R488" s="36"/>
    </row>
    <row r="489" spans="1:28" s="136" customFormat="1" ht="24" customHeight="1">
      <c r="A489" s="212" t="s">
        <v>2549</v>
      </c>
      <c r="B489" s="209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135"/>
    </row>
    <row r="490" spans="1:256" s="155" customFormat="1" ht="18" customHeight="1">
      <c r="A490" s="213" t="s">
        <v>2550</v>
      </c>
      <c r="B490" s="209"/>
      <c r="C490" s="209"/>
      <c r="D490" s="209"/>
      <c r="E490" s="209"/>
      <c r="F490" s="209"/>
      <c r="G490" s="209"/>
      <c r="H490" s="209"/>
      <c r="I490" s="209"/>
      <c r="J490" s="209"/>
      <c r="K490" s="209"/>
      <c r="L490" s="332" t="s">
        <v>2039</v>
      </c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135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6"/>
      <c r="BM490" s="136"/>
      <c r="BN490" s="136"/>
      <c r="BO490" s="136"/>
      <c r="BP490" s="136"/>
      <c r="BQ490" s="136"/>
      <c r="BR490" s="136"/>
      <c r="BS490" s="136"/>
      <c r="BT490" s="136"/>
      <c r="BU490" s="136"/>
      <c r="BV490" s="136"/>
      <c r="BW490" s="136"/>
      <c r="BX490" s="136"/>
      <c r="BY490" s="136"/>
      <c r="BZ490" s="136"/>
      <c r="CA490" s="136"/>
      <c r="CB490" s="136"/>
      <c r="CC490" s="136"/>
      <c r="CD490" s="136"/>
      <c r="CE490" s="136"/>
      <c r="CF490" s="136"/>
      <c r="CG490" s="136"/>
      <c r="CH490" s="136"/>
      <c r="CI490" s="136"/>
      <c r="CJ490" s="136"/>
      <c r="CK490" s="136"/>
      <c r="CL490" s="136"/>
      <c r="CM490" s="136"/>
      <c r="CN490" s="136"/>
      <c r="CO490" s="136"/>
      <c r="CP490" s="136"/>
      <c r="CQ490" s="136"/>
      <c r="CR490" s="136"/>
      <c r="CS490" s="136"/>
      <c r="CT490" s="136"/>
      <c r="CU490" s="136"/>
      <c r="CV490" s="136"/>
      <c r="CW490" s="136"/>
      <c r="CX490" s="136"/>
      <c r="CY490" s="136"/>
      <c r="CZ490" s="136"/>
      <c r="DA490" s="136"/>
      <c r="DB490" s="136"/>
      <c r="DC490" s="136"/>
      <c r="DD490" s="136"/>
      <c r="DE490" s="136"/>
      <c r="DF490" s="136"/>
      <c r="DG490" s="136"/>
      <c r="DH490" s="136"/>
      <c r="DI490" s="136"/>
      <c r="DJ490" s="136"/>
      <c r="DK490" s="136"/>
      <c r="DL490" s="136"/>
      <c r="DM490" s="136"/>
      <c r="DN490" s="136"/>
      <c r="DO490" s="136"/>
      <c r="DP490" s="136"/>
      <c r="DQ490" s="136"/>
      <c r="DR490" s="136"/>
      <c r="DS490" s="136"/>
      <c r="DT490" s="136"/>
      <c r="DU490" s="136"/>
      <c r="DV490" s="136"/>
      <c r="DW490" s="136"/>
      <c r="DX490" s="136"/>
      <c r="DY490" s="136"/>
      <c r="DZ490" s="136"/>
      <c r="EA490" s="136"/>
      <c r="EB490" s="136"/>
      <c r="EC490" s="136"/>
      <c r="ED490" s="136"/>
      <c r="EE490" s="136"/>
      <c r="EF490" s="136"/>
      <c r="EG490" s="136"/>
      <c r="EH490" s="136"/>
      <c r="EI490" s="136"/>
      <c r="EJ490" s="136"/>
      <c r="EK490" s="136"/>
      <c r="EL490" s="136"/>
      <c r="EM490" s="136"/>
      <c r="EN490" s="136"/>
      <c r="EO490" s="136"/>
      <c r="EP490" s="136"/>
      <c r="EQ490" s="136"/>
      <c r="ER490" s="136"/>
      <c r="ES490" s="136"/>
      <c r="ET490" s="136"/>
      <c r="EU490" s="136"/>
      <c r="EV490" s="136"/>
      <c r="EW490" s="136"/>
      <c r="EX490" s="136"/>
      <c r="EY490" s="136"/>
      <c r="EZ490" s="136"/>
      <c r="FA490" s="136"/>
      <c r="FB490" s="136"/>
      <c r="FC490" s="136"/>
      <c r="FD490" s="136"/>
      <c r="FE490" s="136"/>
      <c r="FF490" s="136"/>
      <c r="FG490" s="136"/>
      <c r="FH490" s="136"/>
      <c r="FI490" s="136"/>
      <c r="FJ490" s="136"/>
      <c r="FK490" s="136"/>
      <c r="FL490" s="136"/>
      <c r="FM490" s="136"/>
      <c r="FN490" s="136"/>
      <c r="FO490" s="136"/>
      <c r="FP490" s="136"/>
      <c r="FQ490" s="136"/>
      <c r="FR490" s="136"/>
      <c r="FS490" s="136"/>
      <c r="FT490" s="136"/>
      <c r="FU490" s="136"/>
      <c r="FV490" s="136"/>
      <c r="FW490" s="136"/>
      <c r="FX490" s="136"/>
      <c r="FY490" s="136"/>
      <c r="FZ490" s="136"/>
      <c r="GA490" s="136"/>
      <c r="GB490" s="136"/>
      <c r="GC490" s="136"/>
      <c r="GD490" s="136"/>
      <c r="GE490" s="136"/>
      <c r="GF490" s="136"/>
      <c r="GG490" s="136"/>
      <c r="GH490" s="136"/>
      <c r="GI490" s="136"/>
      <c r="GJ490" s="136"/>
      <c r="GK490" s="136"/>
      <c r="GL490" s="136"/>
      <c r="GM490" s="136"/>
      <c r="GN490" s="136"/>
      <c r="GO490" s="136"/>
      <c r="GP490" s="136"/>
      <c r="GQ490" s="136"/>
      <c r="GR490" s="136"/>
      <c r="GS490" s="136"/>
      <c r="GT490" s="136"/>
      <c r="GU490" s="136"/>
      <c r="GV490" s="136"/>
      <c r="GW490" s="136"/>
      <c r="GX490" s="136"/>
      <c r="GY490" s="136"/>
      <c r="GZ490" s="136"/>
      <c r="HA490" s="136"/>
      <c r="HB490" s="136"/>
      <c r="HC490" s="136"/>
      <c r="HD490" s="136"/>
      <c r="HE490" s="136"/>
      <c r="HF490" s="136"/>
      <c r="HG490" s="136"/>
      <c r="HH490" s="136"/>
      <c r="HI490" s="136"/>
      <c r="HJ490" s="136"/>
      <c r="HK490" s="136"/>
      <c r="HL490" s="136"/>
      <c r="HM490" s="136"/>
      <c r="HN490" s="136"/>
      <c r="HO490" s="136"/>
      <c r="HP490" s="136"/>
      <c r="HQ490" s="136"/>
      <c r="HR490" s="136"/>
      <c r="HS490" s="136"/>
      <c r="HT490" s="136"/>
      <c r="HU490" s="136"/>
      <c r="HV490" s="136"/>
      <c r="HW490" s="136"/>
      <c r="HX490" s="136"/>
      <c r="HY490" s="136"/>
      <c r="HZ490" s="136"/>
      <c r="IA490" s="136"/>
      <c r="IB490" s="136"/>
      <c r="IC490" s="136"/>
      <c r="ID490" s="136"/>
      <c r="IE490" s="136"/>
      <c r="IF490" s="136"/>
      <c r="IG490" s="136"/>
      <c r="IH490" s="136"/>
      <c r="II490" s="136"/>
      <c r="IJ490" s="136"/>
      <c r="IK490" s="136"/>
      <c r="IL490" s="136"/>
      <c r="IM490" s="136"/>
      <c r="IN490" s="136"/>
      <c r="IO490" s="136"/>
      <c r="IP490" s="136"/>
      <c r="IQ490" s="136"/>
      <c r="IR490" s="136"/>
      <c r="IS490" s="136"/>
      <c r="IT490" s="136"/>
      <c r="IU490" s="136"/>
      <c r="IV490" s="136"/>
    </row>
    <row r="491" spans="1:256" s="155" customFormat="1" ht="18" customHeight="1">
      <c r="A491" s="332"/>
      <c r="B491" s="332"/>
      <c r="C491" s="332"/>
      <c r="D491" s="332"/>
      <c r="E491" s="332"/>
      <c r="F491" s="332"/>
      <c r="G491" s="332"/>
      <c r="H491" s="332"/>
      <c r="I491" s="209"/>
      <c r="J491" s="209"/>
      <c r="K491" s="209"/>
      <c r="L491" s="332" t="s">
        <v>614</v>
      </c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135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6"/>
      <c r="BM491" s="136"/>
      <c r="BN491" s="136"/>
      <c r="BO491" s="136"/>
      <c r="BP491" s="136"/>
      <c r="BQ491" s="136"/>
      <c r="BR491" s="136"/>
      <c r="BS491" s="136"/>
      <c r="BT491" s="136"/>
      <c r="BU491" s="136"/>
      <c r="BV491" s="136"/>
      <c r="BW491" s="136"/>
      <c r="BX491" s="136"/>
      <c r="BY491" s="136"/>
      <c r="BZ491" s="136"/>
      <c r="CA491" s="136"/>
      <c r="CB491" s="136"/>
      <c r="CC491" s="136"/>
      <c r="CD491" s="136"/>
      <c r="CE491" s="136"/>
      <c r="CF491" s="136"/>
      <c r="CG491" s="136"/>
      <c r="CH491" s="136"/>
      <c r="CI491" s="136"/>
      <c r="CJ491" s="136"/>
      <c r="CK491" s="136"/>
      <c r="CL491" s="136"/>
      <c r="CM491" s="136"/>
      <c r="CN491" s="136"/>
      <c r="CO491" s="136"/>
      <c r="CP491" s="136"/>
      <c r="CQ491" s="136"/>
      <c r="CR491" s="136"/>
      <c r="CS491" s="136"/>
      <c r="CT491" s="136"/>
      <c r="CU491" s="136"/>
      <c r="CV491" s="136"/>
      <c r="CW491" s="136"/>
      <c r="CX491" s="136"/>
      <c r="CY491" s="136"/>
      <c r="CZ491" s="136"/>
      <c r="DA491" s="136"/>
      <c r="DB491" s="136"/>
      <c r="DC491" s="136"/>
      <c r="DD491" s="136"/>
      <c r="DE491" s="136"/>
      <c r="DF491" s="136"/>
      <c r="DG491" s="136"/>
      <c r="DH491" s="136"/>
      <c r="DI491" s="136"/>
      <c r="DJ491" s="136"/>
      <c r="DK491" s="136"/>
      <c r="DL491" s="136"/>
      <c r="DM491" s="136"/>
      <c r="DN491" s="136"/>
      <c r="DO491" s="136"/>
      <c r="DP491" s="136"/>
      <c r="DQ491" s="136"/>
      <c r="DR491" s="136"/>
      <c r="DS491" s="136"/>
      <c r="DT491" s="136"/>
      <c r="DU491" s="136"/>
      <c r="DV491" s="136"/>
      <c r="DW491" s="136"/>
      <c r="DX491" s="136"/>
      <c r="DY491" s="136"/>
      <c r="DZ491" s="136"/>
      <c r="EA491" s="136"/>
      <c r="EB491" s="136"/>
      <c r="EC491" s="136"/>
      <c r="ED491" s="136"/>
      <c r="EE491" s="136"/>
      <c r="EF491" s="136"/>
      <c r="EG491" s="136"/>
      <c r="EH491" s="136"/>
      <c r="EI491" s="136"/>
      <c r="EJ491" s="136"/>
      <c r="EK491" s="136"/>
      <c r="EL491" s="136"/>
      <c r="EM491" s="136"/>
      <c r="EN491" s="136"/>
      <c r="EO491" s="136"/>
      <c r="EP491" s="136"/>
      <c r="EQ491" s="136"/>
      <c r="ER491" s="136"/>
      <c r="ES491" s="136"/>
      <c r="ET491" s="136"/>
      <c r="EU491" s="136"/>
      <c r="EV491" s="136"/>
      <c r="EW491" s="136"/>
      <c r="EX491" s="136"/>
      <c r="EY491" s="136"/>
      <c r="EZ491" s="136"/>
      <c r="FA491" s="136"/>
      <c r="FB491" s="136"/>
      <c r="FC491" s="136"/>
      <c r="FD491" s="136"/>
      <c r="FE491" s="136"/>
      <c r="FF491" s="136"/>
      <c r="FG491" s="136"/>
      <c r="FH491" s="136"/>
      <c r="FI491" s="136"/>
      <c r="FJ491" s="136"/>
      <c r="FK491" s="136"/>
      <c r="FL491" s="136"/>
      <c r="FM491" s="136"/>
      <c r="FN491" s="136"/>
      <c r="FO491" s="136"/>
      <c r="FP491" s="136"/>
      <c r="FQ491" s="136"/>
      <c r="FR491" s="136"/>
      <c r="FS491" s="136"/>
      <c r="FT491" s="136"/>
      <c r="FU491" s="136"/>
      <c r="FV491" s="136"/>
      <c r="FW491" s="136"/>
      <c r="FX491" s="136"/>
      <c r="FY491" s="136"/>
      <c r="FZ491" s="136"/>
      <c r="GA491" s="136"/>
      <c r="GB491" s="136"/>
      <c r="GC491" s="136"/>
      <c r="GD491" s="136"/>
      <c r="GE491" s="136"/>
      <c r="GF491" s="136"/>
      <c r="GG491" s="136"/>
      <c r="GH491" s="136"/>
      <c r="GI491" s="136"/>
      <c r="GJ491" s="136"/>
      <c r="GK491" s="136"/>
      <c r="GL491" s="136"/>
      <c r="GM491" s="136"/>
      <c r="GN491" s="136"/>
      <c r="GO491" s="136"/>
      <c r="GP491" s="136"/>
      <c r="GQ491" s="136"/>
      <c r="GR491" s="136"/>
      <c r="GS491" s="136"/>
      <c r="GT491" s="136"/>
      <c r="GU491" s="136"/>
      <c r="GV491" s="136"/>
      <c r="GW491" s="136"/>
      <c r="GX491" s="136"/>
      <c r="GY491" s="136"/>
      <c r="GZ491" s="136"/>
      <c r="HA491" s="136"/>
      <c r="HB491" s="136"/>
      <c r="HC491" s="136"/>
      <c r="HD491" s="136"/>
      <c r="HE491" s="136"/>
      <c r="HF491" s="136"/>
      <c r="HG491" s="136"/>
      <c r="HH491" s="136"/>
      <c r="HI491" s="136"/>
      <c r="HJ491" s="136"/>
      <c r="HK491" s="136"/>
      <c r="HL491" s="136"/>
      <c r="HM491" s="136"/>
      <c r="HN491" s="136"/>
      <c r="HO491" s="136"/>
      <c r="HP491" s="136"/>
      <c r="HQ491" s="136"/>
      <c r="HR491" s="136"/>
      <c r="HS491" s="136"/>
      <c r="HT491" s="136"/>
      <c r="HU491" s="136"/>
      <c r="HV491" s="136"/>
      <c r="HW491" s="136"/>
      <c r="HX491" s="136"/>
      <c r="HY491" s="136"/>
      <c r="HZ491" s="136"/>
      <c r="IA491" s="136"/>
      <c r="IB491" s="136"/>
      <c r="IC491" s="136"/>
      <c r="ID491" s="136"/>
      <c r="IE491" s="136"/>
      <c r="IF491" s="136"/>
      <c r="IG491" s="136"/>
      <c r="IH491" s="136"/>
      <c r="II491" s="136"/>
      <c r="IJ491" s="136"/>
      <c r="IK491" s="136"/>
      <c r="IL491" s="136"/>
      <c r="IM491" s="136"/>
      <c r="IN491" s="136"/>
      <c r="IO491" s="136"/>
      <c r="IP491" s="136"/>
      <c r="IQ491" s="136"/>
      <c r="IR491" s="136"/>
      <c r="IS491" s="136"/>
      <c r="IT491" s="136"/>
      <c r="IU491" s="136"/>
      <c r="IV491" s="136"/>
    </row>
    <row r="492" spans="1:256" s="155" customFormat="1" ht="18" customHeight="1">
      <c r="A492" s="332"/>
      <c r="B492" s="332"/>
      <c r="C492" s="332"/>
      <c r="D492" s="332"/>
      <c r="E492" s="332"/>
      <c r="F492" s="332"/>
      <c r="G492" s="332"/>
      <c r="H492" s="332"/>
      <c r="I492" s="209"/>
      <c r="J492" s="209"/>
      <c r="K492" s="209"/>
      <c r="L492" s="332" t="s">
        <v>2179</v>
      </c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135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6"/>
      <c r="BM492" s="136"/>
      <c r="BN492" s="136"/>
      <c r="BO492" s="136"/>
      <c r="BP492" s="136"/>
      <c r="BQ492" s="136"/>
      <c r="BR492" s="136"/>
      <c r="BS492" s="136"/>
      <c r="BT492" s="136"/>
      <c r="BU492" s="136"/>
      <c r="BV492" s="136"/>
      <c r="BW492" s="136"/>
      <c r="BX492" s="136"/>
      <c r="BY492" s="136"/>
      <c r="BZ492" s="136"/>
      <c r="CA492" s="136"/>
      <c r="CB492" s="136"/>
      <c r="CC492" s="136"/>
      <c r="CD492" s="136"/>
      <c r="CE492" s="136"/>
      <c r="CF492" s="136"/>
      <c r="CG492" s="136"/>
      <c r="CH492" s="136"/>
      <c r="CI492" s="136"/>
      <c r="CJ492" s="136"/>
      <c r="CK492" s="136"/>
      <c r="CL492" s="136"/>
      <c r="CM492" s="136"/>
      <c r="CN492" s="136"/>
      <c r="CO492" s="136"/>
      <c r="CP492" s="136"/>
      <c r="CQ492" s="136"/>
      <c r="CR492" s="136"/>
      <c r="CS492" s="136"/>
      <c r="CT492" s="136"/>
      <c r="CU492" s="136"/>
      <c r="CV492" s="136"/>
      <c r="CW492" s="136"/>
      <c r="CX492" s="136"/>
      <c r="CY492" s="136"/>
      <c r="CZ492" s="136"/>
      <c r="DA492" s="136"/>
      <c r="DB492" s="136"/>
      <c r="DC492" s="136"/>
      <c r="DD492" s="136"/>
      <c r="DE492" s="136"/>
      <c r="DF492" s="136"/>
      <c r="DG492" s="136"/>
      <c r="DH492" s="136"/>
      <c r="DI492" s="136"/>
      <c r="DJ492" s="136"/>
      <c r="DK492" s="136"/>
      <c r="DL492" s="136"/>
      <c r="DM492" s="136"/>
      <c r="DN492" s="136"/>
      <c r="DO492" s="136"/>
      <c r="DP492" s="136"/>
      <c r="DQ492" s="136"/>
      <c r="DR492" s="136"/>
      <c r="DS492" s="136"/>
      <c r="DT492" s="136"/>
      <c r="DU492" s="136"/>
      <c r="DV492" s="136"/>
      <c r="DW492" s="136"/>
      <c r="DX492" s="136"/>
      <c r="DY492" s="136"/>
      <c r="DZ492" s="136"/>
      <c r="EA492" s="136"/>
      <c r="EB492" s="136"/>
      <c r="EC492" s="136"/>
      <c r="ED492" s="136"/>
      <c r="EE492" s="136"/>
      <c r="EF492" s="136"/>
      <c r="EG492" s="136"/>
      <c r="EH492" s="136"/>
      <c r="EI492" s="136"/>
      <c r="EJ492" s="136"/>
      <c r="EK492" s="136"/>
      <c r="EL492" s="136"/>
      <c r="EM492" s="136"/>
      <c r="EN492" s="136"/>
      <c r="EO492" s="136"/>
      <c r="EP492" s="136"/>
      <c r="EQ492" s="136"/>
      <c r="ER492" s="136"/>
      <c r="ES492" s="136"/>
      <c r="ET492" s="136"/>
      <c r="EU492" s="136"/>
      <c r="EV492" s="136"/>
      <c r="EW492" s="136"/>
      <c r="EX492" s="136"/>
      <c r="EY492" s="136"/>
      <c r="EZ492" s="136"/>
      <c r="FA492" s="136"/>
      <c r="FB492" s="136"/>
      <c r="FC492" s="136"/>
      <c r="FD492" s="136"/>
      <c r="FE492" s="136"/>
      <c r="FF492" s="136"/>
      <c r="FG492" s="136"/>
      <c r="FH492" s="136"/>
      <c r="FI492" s="136"/>
      <c r="FJ492" s="136"/>
      <c r="FK492" s="136"/>
      <c r="FL492" s="136"/>
      <c r="FM492" s="136"/>
      <c r="FN492" s="136"/>
      <c r="FO492" s="136"/>
      <c r="FP492" s="136"/>
      <c r="FQ492" s="136"/>
      <c r="FR492" s="136"/>
      <c r="FS492" s="136"/>
      <c r="FT492" s="136"/>
      <c r="FU492" s="136"/>
      <c r="FV492" s="136"/>
      <c r="FW492" s="136"/>
      <c r="FX492" s="136"/>
      <c r="FY492" s="136"/>
      <c r="FZ492" s="136"/>
      <c r="GA492" s="136"/>
      <c r="GB492" s="136"/>
      <c r="GC492" s="136"/>
      <c r="GD492" s="136"/>
      <c r="GE492" s="136"/>
      <c r="GF492" s="136"/>
      <c r="GG492" s="136"/>
      <c r="GH492" s="136"/>
      <c r="GI492" s="136"/>
      <c r="GJ492" s="136"/>
      <c r="GK492" s="136"/>
      <c r="GL492" s="136"/>
      <c r="GM492" s="136"/>
      <c r="GN492" s="136"/>
      <c r="GO492" s="136"/>
      <c r="GP492" s="136"/>
      <c r="GQ492" s="136"/>
      <c r="GR492" s="136"/>
      <c r="GS492" s="136"/>
      <c r="GT492" s="136"/>
      <c r="GU492" s="136"/>
      <c r="GV492" s="136"/>
      <c r="GW492" s="136"/>
      <c r="GX492" s="136"/>
      <c r="GY492" s="136"/>
      <c r="GZ492" s="136"/>
      <c r="HA492" s="136"/>
      <c r="HB492" s="136"/>
      <c r="HC492" s="136"/>
      <c r="HD492" s="136"/>
      <c r="HE492" s="136"/>
      <c r="HF492" s="136"/>
      <c r="HG492" s="136"/>
      <c r="HH492" s="136"/>
      <c r="HI492" s="136"/>
      <c r="HJ492" s="136"/>
      <c r="HK492" s="136"/>
      <c r="HL492" s="136"/>
      <c r="HM492" s="136"/>
      <c r="HN492" s="136"/>
      <c r="HO492" s="136"/>
      <c r="HP492" s="136"/>
      <c r="HQ492" s="136"/>
      <c r="HR492" s="136"/>
      <c r="HS492" s="136"/>
      <c r="HT492" s="136"/>
      <c r="HU492" s="136"/>
      <c r="HV492" s="136"/>
      <c r="HW492" s="136"/>
      <c r="HX492" s="136"/>
      <c r="HY492" s="136"/>
      <c r="HZ492" s="136"/>
      <c r="IA492" s="136"/>
      <c r="IB492" s="136"/>
      <c r="IC492" s="136"/>
      <c r="ID492" s="136"/>
      <c r="IE492" s="136"/>
      <c r="IF492" s="136"/>
      <c r="IG492" s="136"/>
      <c r="IH492" s="136"/>
      <c r="II492" s="136"/>
      <c r="IJ492" s="136"/>
      <c r="IK492" s="136"/>
      <c r="IL492" s="136"/>
      <c r="IM492" s="136"/>
      <c r="IN492" s="136"/>
      <c r="IO492" s="136"/>
      <c r="IP492" s="136"/>
      <c r="IQ492" s="136"/>
      <c r="IR492" s="136"/>
      <c r="IS492" s="136"/>
      <c r="IT492" s="136"/>
      <c r="IU492" s="136"/>
      <c r="IV492" s="136"/>
    </row>
    <row r="493" spans="1:256" s="155" customFormat="1" ht="18" customHeight="1">
      <c r="A493" s="332"/>
      <c r="B493" s="209"/>
      <c r="C493" s="209"/>
      <c r="D493" s="209"/>
      <c r="E493" s="209"/>
      <c r="F493" s="209"/>
      <c r="G493" s="209"/>
      <c r="H493" s="209"/>
      <c r="I493" s="209"/>
      <c r="J493" s="209"/>
      <c r="K493" s="209"/>
      <c r="L493" s="332" t="s">
        <v>2178</v>
      </c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135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6"/>
      <c r="BU493" s="136"/>
      <c r="BV493" s="136"/>
      <c r="BW493" s="136"/>
      <c r="BX493" s="136"/>
      <c r="BY493" s="136"/>
      <c r="BZ493" s="136"/>
      <c r="CA493" s="136"/>
      <c r="CB493" s="136"/>
      <c r="CC493" s="136"/>
      <c r="CD493" s="136"/>
      <c r="CE493" s="136"/>
      <c r="CF493" s="136"/>
      <c r="CG493" s="136"/>
      <c r="CH493" s="136"/>
      <c r="CI493" s="136"/>
      <c r="CJ493" s="136"/>
      <c r="CK493" s="136"/>
      <c r="CL493" s="136"/>
      <c r="CM493" s="136"/>
      <c r="CN493" s="136"/>
      <c r="CO493" s="136"/>
      <c r="CP493" s="136"/>
      <c r="CQ493" s="136"/>
      <c r="CR493" s="136"/>
      <c r="CS493" s="136"/>
      <c r="CT493" s="136"/>
      <c r="CU493" s="136"/>
      <c r="CV493" s="136"/>
      <c r="CW493" s="136"/>
      <c r="CX493" s="136"/>
      <c r="CY493" s="136"/>
      <c r="CZ493" s="136"/>
      <c r="DA493" s="136"/>
      <c r="DB493" s="136"/>
      <c r="DC493" s="136"/>
      <c r="DD493" s="136"/>
      <c r="DE493" s="136"/>
      <c r="DF493" s="136"/>
      <c r="DG493" s="136"/>
      <c r="DH493" s="136"/>
      <c r="DI493" s="136"/>
      <c r="DJ493" s="136"/>
      <c r="DK493" s="136"/>
      <c r="DL493" s="136"/>
      <c r="DM493" s="136"/>
      <c r="DN493" s="136"/>
      <c r="DO493" s="136"/>
      <c r="DP493" s="136"/>
      <c r="DQ493" s="136"/>
      <c r="DR493" s="136"/>
      <c r="DS493" s="136"/>
      <c r="DT493" s="136"/>
      <c r="DU493" s="136"/>
      <c r="DV493" s="136"/>
      <c r="DW493" s="136"/>
      <c r="DX493" s="136"/>
      <c r="DY493" s="136"/>
      <c r="DZ493" s="136"/>
      <c r="EA493" s="136"/>
      <c r="EB493" s="136"/>
      <c r="EC493" s="136"/>
      <c r="ED493" s="136"/>
      <c r="EE493" s="136"/>
      <c r="EF493" s="136"/>
      <c r="EG493" s="136"/>
      <c r="EH493" s="136"/>
      <c r="EI493" s="136"/>
      <c r="EJ493" s="136"/>
      <c r="EK493" s="136"/>
      <c r="EL493" s="136"/>
      <c r="EM493" s="136"/>
      <c r="EN493" s="136"/>
      <c r="EO493" s="136"/>
      <c r="EP493" s="136"/>
      <c r="EQ493" s="136"/>
      <c r="ER493" s="136"/>
      <c r="ES493" s="136"/>
      <c r="ET493" s="136"/>
      <c r="EU493" s="136"/>
      <c r="EV493" s="136"/>
      <c r="EW493" s="136"/>
      <c r="EX493" s="136"/>
      <c r="EY493" s="136"/>
      <c r="EZ493" s="136"/>
      <c r="FA493" s="136"/>
      <c r="FB493" s="136"/>
      <c r="FC493" s="136"/>
      <c r="FD493" s="136"/>
      <c r="FE493" s="136"/>
      <c r="FF493" s="136"/>
      <c r="FG493" s="136"/>
      <c r="FH493" s="136"/>
      <c r="FI493" s="136"/>
      <c r="FJ493" s="136"/>
      <c r="FK493" s="136"/>
      <c r="FL493" s="136"/>
      <c r="FM493" s="136"/>
      <c r="FN493" s="136"/>
      <c r="FO493" s="136"/>
      <c r="FP493" s="136"/>
      <c r="FQ493" s="136"/>
      <c r="FR493" s="136"/>
      <c r="FS493" s="136"/>
      <c r="FT493" s="136"/>
      <c r="FU493" s="136"/>
      <c r="FV493" s="136"/>
      <c r="FW493" s="136"/>
      <c r="FX493" s="136"/>
      <c r="FY493" s="136"/>
      <c r="FZ493" s="136"/>
      <c r="GA493" s="136"/>
      <c r="GB493" s="136"/>
      <c r="GC493" s="136"/>
      <c r="GD493" s="136"/>
      <c r="GE493" s="136"/>
      <c r="GF493" s="136"/>
      <c r="GG493" s="136"/>
      <c r="GH493" s="136"/>
      <c r="GI493" s="136"/>
      <c r="GJ493" s="136"/>
      <c r="GK493" s="136"/>
      <c r="GL493" s="136"/>
      <c r="GM493" s="136"/>
      <c r="GN493" s="136"/>
      <c r="GO493" s="136"/>
      <c r="GP493" s="136"/>
      <c r="GQ493" s="136"/>
      <c r="GR493" s="136"/>
      <c r="GS493" s="136"/>
      <c r="GT493" s="136"/>
      <c r="GU493" s="136"/>
      <c r="GV493" s="136"/>
      <c r="GW493" s="136"/>
      <c r="GX493" s="136"/>
      <c r="GY493" s="136"/>
      <c r="GZ493" s="136"/>
      <c r="HA493" s="136"/>
      <c r="HB493" s="136"/>
      <c r="HC493" s="136"/>
      <c r="HD493" s="136"/>
      <c r="HE493" s="136"/>
      <c r="HF493" s="136"/>
      <c r="HG493" s="136"/>
      <c r="HH493" s="136"/>
      <c r="HI493" s="136"/>
      <c r="HJ493" s="136"/>
      <c r="HK493" s="136"/>
      <c r="HL493" s="136"/>
      <c r="HM493" s="136"/>
      <c r="HN493" s="136"/>
      <c r="HO493" s="136"/>
      <c r="HP493" s="136"/>
      <c r="HQ493" s="136"/>
      <c r="HR493" s="136"/>
      <c r="HS493" s="136"/>
      <c r="HT493" s="136"/>
      <c r="HU493" s="136"/>
      <c r="HV493" s="136"/>
      <c r="HW493" s="136"/>
      <c r="HX493" s="136"/>
      <c r="HY493" s="136"/>
      <c r="HZ493" s="136"/>
      <c r="IA493" s="136"/>
      <c r="IB493" s="136"/>
      <c r="IC493" s="136"/>
      <c r="ID493" s="136"/>
      <c r="IE493" s="136"/>
      <c r="IF493" s="136"/>
      <c r="IG493" s="136"/>
      <c r="IH493" s="136"/>
      <c r="II493" s="136"/>
      <c r="IJ493" s="136"/>
      <c r="IK493" s="136"/>
      <c r="IL493" s="136"/>
      <c r="IM493" s="136"/>
      <c r="IN493" s="136"/>
      <c r="IO493" s="136"/>
      <c r="IP493" s="136"/>
      <c r="IQ493" s="136"/>
      <c r="IR493" s="136"/>
      <c r="IS493" s="136"/>
      <c r="IT493" s="136"/>
      <c r="IU493" s="136"/>
      <c r="IV493" s="136"/>
    </row>
    <row r="494" spans="1:256" s="155" customFormat="1" ht="18" customHeight="1">
      <c r="A494" s="332"/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14" t="s">
        <v>812</v>
      </c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135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6"/>
      <c r="BU494" s="136"/>
      <c r="BV494" s="136"/>
      <c r="BW494" s="136"/>
      <c r="BX494" s="136"/>
      <c r="BY494" s="136"/>
      <c r="BZ494" s="136"/>
      <c r="CA494" s="136"/>
      <c r="CB494" s="136"/>
      <c r="CC494" s="136"/>
      <c r="CD494" s="136"/>
      <c r="CE494" s="136"/>
      <c r="CF494" s="136"/>
      <c r="CG494" s="136"/>
      <c r="CH494" s="136"/>
      <c r="CI494" s="136"/>
      <c r="CJ494" s="136"/>
      <c r="CK494" s="136"/>
      <c r="CL494" s="136"/>
      <c r="CM494" s="136"/>
      <c r="CN494" s="136"/>
      <c r="CO494" s="136"/>
      <c r="CP494" s="136"/>
      <c r="CQ494" s="136"/>
      <c r="CR494" s="136"/>
      <c r="CS494" s="136"/>
      <c r="CT494" s="136"/>
      <c r="CU494" s="136"/>
      <c r="CV494" s="136"/>
      <c r="CW494" s="136"/>
      <c r="CX494" s="136"/>
      <c r="CY494" s="136"/>
      <c r="CZ494" s="136"/>
      <c r="DA494" s="136"/>
      <c r="DB494" s="136"/>
      <c r="DC494" s="136"/>
      <c r="DD494" s="136"/>
      <c r="DE494" s="136"/>
      <c r="DF494" s="136"/>
      <c r="DG494" s="136"/>
      <c r="DH494" s="136"/>
      <c r="DI494" s="136"/>
      <c r="DJ494" s="136"/>
      <c r="DK494" s="136"/>
      <c r="DL494" s="136"/>
      <c r="DM494" s="136"/>
      <c r="DN494" s="136"/>
      <c r="DO494" s="136"/>
      <c r="DP494" s="136"/>
      <c r="DQ494" s="136"/>
      <c r="DR494" s="136"/>
      <c r="DS494" s="136"/>
      <c r="DT494" s="136"/>
      <c r="DU494" s="136"/>
      <c r="DV494" s="136"/>
      <c r="DW494" s="136"/>
      <c r="DX494" s="136"/>
      <c r="DY494" s="136"/>
      <c r="DZ494" s="136"/>
      <c r="EA494" s="136"/>
      <c r="EB494" s="136"/>
      <c r="EC494" s="136"/>
      <c r="ED494" s="136"/>
      <c r="EE494" s="136"/>
      <c r="EF494" s="136"/>
      <c r="EG494" s="136"/>
      <c r="EH494" s="136"/>
      <c r="EI494" s="136"/>
      <c r="EJ494" s="136"/>
      <c r="EK494" s="136"/>
      <c r="EL494" s="136"/>
      <c r="EM494" s="136"/>
      <c r="EN494" s="136"/>
      <c r="EO494" s="136"/>
      <c r="EP494" s="136"/>
      <c r="EQ494" s="136"/>
      <c r="ER494" s="136"/>
      <c r="ES494" s="136"/>
      <c r="ET494" s="136"/>
      <c r="EU494" s="136"/>
      <c r="EV494" s="136"/>
      <c r="EW494" s="136"/>
      <c r="EX494" s="136"/>
      <c r="EY494" s="136"/>
      <c r="EZ494" s="136"/>
      <c r="FA494" s="136"/>
      <c r="FB494" s="136"/>
      <c r="FC494" s="136"/>
      <c r="FD494" s="136"/>
      <c r="FE494" s="136"/>
      <c r="FF494" s="136"/>
      <c r="FG494" s="136"/>
      <c r="FH494" s="136"/>
      <c r="FI494" s="136"/>
      <c r="FJ494" s="136"/>
      <c r="FK494" s="136"/>
      <c r="FL494" s="136"/>
      <c r="FM494" s="136"/>
      <c r="FN494" s="136"/>
      <c r="FO494" s="136"/>
      <c r="FP494" s="136"/>
      <c r="FQ494" s="136"/>
      <c r="FR494" s="136"/>
      <c r="FS494" s="136"/>
      <c r="FT494" s="136"/>
      <c r="FU494" s="136"/>
      <c r="FV494" s="136"/>
      <c r="FW494" s="136"/>
      <c r="FX494" s="136"/>
      <c r="FY494" s="136"/>
      <c r="FZ494" s="136"/>
      <c r="GA494" s="136"/>
      <c r="GB494" s="136"/>
      <c r="GC494" s="136"/>
      <c r="GD494" s="136"/>
      <c r="GE494" s="136"/>
      <c r="GF494" s="136"/>
      <c r="GG494" s="136"/>
      <c r="GH494" s="136"/>
      <c r="GI494" s="136"/>
      <c r="GJ494" s="136"/>
      <c r="GK494" s="136"/>
      <c r="GL494" s="136"/>
      <c r="GM494" s="136"/>
      <c r="GN494" s="136"/>
      <c r="GO494" s="136"/>
      <c r="GP494" s="136"/>
      <c r="GQ494" s="136"/>
      <c r="GR494" s="136"/>
      <c r="GS494" s="136"/>
      <c r="GT494" s="136"/>
      <c r="GU494" s="136"/>
      <c r="GV494" s="136"/>
      <c r="GW494" s="136"/>
      <c r="GX494" s="136"/>
      <c r="GY494" s="136"/>
      <c r="GZ494" s="136"/>
      <c r="HA494" s="136"/>
      <c r="HB494" s="136"/>
      <c r="HC494" s="136"/>
      <c r="HD494" s="136"/>
      <c r="HE494" s="136"/>
      <c r="HF494" s="136"/>
      <c r="HG494" s="136"/>
      <c r="HH494" s="136"/>
      <c r="HI494" s="136"/>
      <c r="HJ494" s="136"/>
      <c r="HK494" s="136"/>
      <c r="HL494" s="136"/>
      <c r="HM494" s="136"/>
      <c r="HN494" s="136"/>
      <c r="HO494" s="136"/>
      <c r="HP494" s="136"/>
      <c r="HQ494" s="136"/>
      <c r="HR494" s="136"/>
      <c r="HS494" s="136"/>
      <c r="HT494" s="136"/>
      <c r="HU494" s="136"/>
      <c r="HV494" s="136"/>
      <c r="HW494" s="136"/>
      <c r="HX494" s="136"/>
      <c r="HY494" s="136"/>
      <c r="HZ494" s="136"/>
      <c r="IA494" s="136"/>
      <c r="IB494" s="136"/>
      <c r="IC494" s="136"/>
      <c r="ID494" s="136"/>
      <c r="IE494" s="136"/>
      <c r="IF494" s="136"/>
      <c r="IG494" s="136"/>
      <c r="IH494" s="136"/>
      <c r="II494" s="136"/>
      <c r="IJ494" s="136"/>
      <c r="IK494" s="136"/>
      <c r="IL494" s="136"/>
      <c r="IM494" s="136"/>
      <c r="IN494" s="136"/>
      <c r="IO494" s="136"/>
      <c r="IP494" s="136"/>
      <c r="IQ494" s="136"/>
      <c r="IR494" s="136"/>
      <c r="IS494" s="136"/>
      <c r="IT494" s="136"/>
      <c r="IU494" s="136"/>
      <c r="IV494" s="136"/>
    </row>
    <row r="495" spans="1:256" s="155" customFormat="1" ht="18" customHeight="1">
      <c r="A495" s="332"/>
      <c r="B495" s="209"/>
      <c r="C495" s="209"/>
      <c r="D495" s="209"/>
      <c r="E495" s="209"/>
      <c r="F495" s="209"/>
      <c r="G495" s="209"/>
      <c r="H495" s="209"/>
      <c r="I495" s="209"/>
      <c r="J495" s="209"/>
      <c r="K495" s="209"/>
      <c r="L495" s="214" t="s">
        <v>2040</v>
      </c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135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6"/>
      <c r="BU495" s="136"/>
      <c r="BV495" s="136"/>
      <c r="BW495" s="136"/>
      <c r="BX495" s="136"/>
      <c r="BY495" s="136"/>
      <c r="BZ495" s="136"/>
      <c r="CA495" s="136"/>
      <c r="CB495" s="136"/>
      <c r="CC495" s="136"/>
      <c r="CD495" s="136"/>
      <c r="CE495" s="136"/>
      <c r="CF495" s="136"/>
      <c r="CG495" s="136"/>
      <c r="CH495" s="136"/>
      <c r="CI495" s="136"/>
      <c r="CJ495" s="136"/>
      <c r="CK495" s="136"/>
      <c r="CL495" s="136"/>
      <c r="CM495" s="136"/>
      <c r="CN495" s="136"/>
      <c r="CO495" s="136"/>
      <c r="CP495" s="136"/>
      <c r="CQ495" s="136"/>
      <c r="CR495" s="136"/>
      <c r="CS495" s="136"/>
      <c r="CT495" s="136"/>
      <c r="CU495" s="136"/>
      <c r="CV495" s="136"/>
      <c r="CW495" s="136"/>
      <c r="CX495" s="136"/>
      <c r="CY495" s="136"/>
      <c r="CZ495" s="136"/>
      <c r="DA495" s="136"/>
      <c r="DB495" s="136"/>
      <c r="DC495" s="136"/>
      <c r="DD495" s="136"/>
      <c r="DE495" s="136"/>
      <c r="DF495" s="136"/>
      <c r="DG495" s="136"/>
      <c r="DH495" s="136"/>
      <c r="DI495" s="136"/>
      <c r="DJ495" s="136"/>
      <c r="DK495" s="136"/>
      <c r="DL495" s="136"/>
      <c r="DM495" s="136"/>
      <c r="DN495" s="136"/>
      <c r="DO495" s="136"/>
      <c r="DP495" s="136"/>
      <c r="DQ495" s="136"/>
      <c r="DR495" s="136"/>
      <c r="DS495" s="136"/>
      <c r="DT495" s="136"/>
      <c r="DU495" s="136"/>
      <c r="DV495" s="136"/>
      <c r="DW495" s="136"/>
      <c r="DX495" s="136"/>
      <c r="DY495" s="136"/>
      <c r="DZ495" s="136"/>
      <c r="EA495" s="136"/>
      <c r="EB495" s="136"/>
      <c r="EC495" s="136"/>
      <c r="ED495" s="136"/>
      <c r="EE495" s="136"/>
      <c r="EF495" s="136"/>
      <c r="EG495" s="136"/>
      <c r="EH495" s="136"/>
      <c r="EI495" s="136"/>
      <c r="EJ495" s="136"/>
      <c r="EK495" s="136"/>
      <c r="EL495" s="136"/>
      <c r="EM495" s="136"/>
      <c r="EN495" s="136"/>
      <c r="EO495" s="136"/>
      <c r="EP495" s="136"/>
      <c r="EQ495" s="136"/>
      <c r="ER495" s="136"/>
      <c r="ES495" s="136"/>
      <c r="ET495" s="136"/>
      <c r="EU495" s="136"/>
      <c r="EV495" s="136"/>
      <c r="EW495" s="136"/>
      <c r="EX495" s="136"/>
      <c r="EY495" s="136"/>
      <c r="EZ495" s="136"/>
      <c r="FA495" s="136"/>
      <c r="FB495" s="136"/>
      <c r="FC495" s="136"/>
      <c r="FD495" s="136"/>
      <c r="FE495" s="136"/>
      <c r="FF495" s="136"/>
      <c r="FG495" s="136"/>
      <c r="FH495" s="136"/>
      <c r="FI495" s="136"/>
      <c r="FJ495" s="136"/>
      <c r="FK495" s="136"/>
      <c r="FL495" s="136"/>
      <c r="FM495" s="136"/>
      <c r="FN495" s="136"/>
      <c r="FO495" s="136"/>
      <c r="FP495" s="136"/>
      <c r="FQ495" s="136"/>
      <c r="FR495" s="136"/>
      <c r="FS495" s="136"/>
      <c r="FT495" s="136"/>
      <c r="FU495" s="136"/>
      <c r="FV495" s="136"/>
      <c r="FW495" s="136"/>
      <c r="FX495" s="136"/>
      <c r="FY495" s="136"/>
      <c r="FZ495" s="136"/>
      <c r="GA495" s="136"/>
      <c r="GB495" s="136"/>
      <c r="GC495" s="136"/>
      <c r="GD495" s="136"/>
      <c r="GE495" s="136"/>
      <c r="GF495" s="136"/>
      <c r="GG495" s="136"/>
      <c r="GH495" s="136"/>
      <c r="GI495" s="136"/>
      <c r="GJ495" s="136"/>
      <c r="GK495" s="136"/>
      <c r="GL495" s="136"/>
      <c r="GM495" s="136"/>
      <c r="GN495" s="136"/>
      <c r="GO495" s="136"/>
      <c r="GP495" s="136"/>
      <c r="GQ495" s="136"/>
      <c r="GR495" s="136"/>
      <c r="GS495" s="136"/>
      <c r="GT495" s="136"/>
      <c r="GU495" s="136"/>
      <c r="GV495" s="136"/>
      <c r="GW495" s="136"/>
      <c r="GX495" s="136"/>
      <c r="GY495" s="136"/>
      <c r="GZ495" s="136"/>
      <c r="HA495" s="136"/>
      <c r="HB495" s="136"/>
      <c r="HC495" s="136"/>
      <c r="HD495" s="136"/>
      <c r="HE495" s="136"/>
      <c r="HF495" s="136"/>
      <c r="HG495" s="136"/>
      <c r="HH495" s="136"/>
      <c r="HI495" s="136"/>
      <c r="HJ495" s="136"/>
      <c r="HK495" s="136"/>
      <c r="HL495" s="136"/>
      <c r="HM495" s="136"/>
      <c r="HN495" s="136"/>
      <c r="HO495" s="136"/>
      <c r="HP495" s="136"/>
      <c r="HQ495" s="136"/>
      <c r="HR495" s="136"/>
      <c r="HS495" s="136"/>
      <c r="HT495" s="136"/>
      <c r="HU495" s="136"/>
      <c r="HV495" s="136"/>
      <c r="HW495" s="136"/>
      <c r="HX495" s="136"/>
      <c r="HY495" s="136"/>
      <c r="HZ495" s="136"/>
      <c r="IA495" s="136"/>
      <c r="IB495" s="136"/>
      <c r="IC495" s="136"/>
      <c r="ID495" s="136"/>
      <c r="IE495" s="136"/>
      <c r="IF495" s="136"/>
      <c r="IG495" s="136"/>
      <c r="IH495" s="136"/>
      <c r="II495" s="136"/>
      <c r="IJ495" s="136"/>
      <c r="IK495" s="136"/>
      <c r="IL495" s="136"/>
      <c r="IM495" s="136"/>
      <c r="IN495" s="136"/>
      <c r="IO495" s="136"/>
      <c r="IP495" s="136"/>
      <c r="IQ495" s="136"/>
      <c r="IR495" s="136"/>
      <c r="IS495" s="136"/>
      <c r="IT495" s="136"/>
      <c r="IU495" s="136"/>
      <c r="IV495" s="136"/>
    </row>
    <row r="496" spans="1:256" s="155" customFormat="1" ht="18" customHeight="1">
      <c r="A496" s="332"/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14" t="s">
        <v>2041</v>
      </c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135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6"/>
      <c r="BM496" s="136"/>
      <c r="BN496" s="136"/>
      <c r="BO496" s="136"/>
      <c r="BP496" s="136"/>
      <c r="BQ496" s="136"/>
      <c r="BR496" s="136"/>
      <c r="BS496" s="136"/>
      <c r="BT496" s="136"/>
      <c r="BU496" s="136"/>
      <c r="BV496" s="136"/>
      <c r="BW496" s="136"/>
      <c r="BX496" s="136"/>
      <c r="BY496" s="136"/>
      <c r="BZ496" s="136"/>
      <c r="CA496" s="136"/>
      <c r="CB496" s="136"/>
      <c r="CC496" s="136"/>
      <c r="CD496" s="136"/>
      <c r="CE496" s="136"/>
      <c r="CF496" s="136"/>
      <c r="CG496" s="136"/>
      <c r="CH496" s="136"/>
      <c r="CI496" s="136"/>
      <c r="CJ496" s="136"/>
      <c r="CK496" s="136"/>
      <c r="CL496" s="136"/>
      <c r="CM496" s="136"/>
      <c r="CN496" s="136"/>
      <c r="CO496" s="136"/>
      <c r="CP496" s="136"/>
      <c r="CQ496" s="136"/>
      <c r="CR496" s="136"/>
      <c r="CS496" s="136"/>
      <c r="CT496" s="136"/>
      <c r="CU496" s="136"/>
      <c r="CV496" s="136"/>
      <c r="CW496" s="136"/>
      <c r="CX496" s="136"/>
      <c r="CY496" s="136"/>
      <c r="CZ496" s="136"/>
      <c r="DA496" s="136"/>
      <c r="DB496" s="136"/>
      <c r="DC496" s="136"/>
      <c r="DD496" s="136"/>
      <c r="DE496" s="136"/>
      <c r="DF496" s="136"/>
      <c r="DG496" s="136"/>
      <c r="DH496" s="136"/>
      <c r="DI496" s="136"/>
      <c r="DJ496" s="136"/>
      <c r="DK496" s="136"/>
      <c r="DL496" s="136"/>
      <c r="DM496" s="136"/>
      <c r="DN496" s="136"/>
      <c r="DO496" s="136"/>
      <c r="DP496" s="136"/>
      <c r="DQ496" s="136"/>
      <c r="DR496" s="136"/>
      <c r="DS496" s="136"/>
      <c r="DT496" s="136"/>
      <c r="DU496" s="136"/>
      <c r="DV496" s="136"/>
      <c r="DW496" s="136"/>
      <c r="DX496" s="136"/>
      <c r="DY496" s="136"/>
      <c r="DZ496" s="136"/>
      <c r="EA496" s="136"/>
      <c r="EB496" s="136"/>
      <c r="EC496" s="136"/>
      <c r="ED496" s="136"/>
      <c r="EE496" s="136"/>
      <c r="EF496" s="136"/>
      <c r="EG496" s="136"/>
      <c r="EH496" s="136"/>
      <c r="EI496" s="136"/>
      <c r="EJ496" s="136"/>
      <c r="EK496" s="136"/>
      <c r="EL496" s="136"/>
      <c r="EM496" s="136"/>
      <c r="EN496" s="136"/>
      <c r="EO496" s="136"/>
      <c r="EP496" s="136"/>
      <c r="EQ496" s="136"/>
      <c r="ER496" s="136"/>
      <c r="ES496" s="136"/>
      <c r="ET496" s="136"/>
      <c r="EU496" s="136"/>
      <c r="EV496" s="136"/>
      <c r="EW496" s="136"/>
      <c r="EX496" s="136"/>
      <c r="EY496" s="136"/>
      <c r="EZ496" s="136"/>
      <c r="FA496" s="136"/>
      <c r="FB496" s="136"/>
      <c r="FC496" s="136"/>
      <c r="FD496" s="136"/>
      <c r="FE496" s="136"/>
      <c r="FF496" s="136"/>
      <c r="FG496" s="136"/>
      <c r="FH496" s="136"/>
      <c r="FI496" s="136"/>
      <c r="FJ496" s="136"/>
      <c r="FK496" s="136"/>
      <c r="FL496" s="136"/>
      <c r="FM496" s="136"/>
      <c r="FN496" s="136"/>
      <c r="FO496" s="136"/>
      <c r="FP496" s="136"/>
      <c r="FQ496" s="136"/>
      <c r="FR496" s="136"/>
      <c r="FS496" s="136"/>
      <c r="FT496" s="136"/>
      <c r="FU496" s="136"/>
      <c r="FV496" s="136"/>
      <c r="FW496" s="136"/>
      <c r="FX496" s="136"/>
      <c r="FY496" s="136"/>
      <c r="FZ496" s="136"/>
      <c r="GA496" s="136"/>
      <c r="GB496" s="136"/>
      <c r="GC496" s="136"/>
      <c r="GD496" s="136"/>
      <c r="GE496" s="136"/>
      <c r="GF496" s="136"/>
      <c r="GG496" s="136"/>
      <c r="GH496" s="136"/>
      <c r="GI496" s="136"/>
      <c r="GJ496" s="136"/>
      <c r="GK496" s="136"/>
      <c r="GL496" s="136"/>
      <c r="GM496" s="136"/>
      <c r="GN496" s="136"/>
      <c r="GO496" s="136"/>
      <c r="GP496" s="136"/>
      <c r="GQ496" s="136"/>
      <c r="GR496" s="136"/>
      <c r="GS496" s="136"/>
      <c r="GT496" s="136"/>
      <c r="GU496" s="136"/>
      <c r="GV496" s="136"/>
      <c r="GW496" s="136"/>
      <c r="GX496" s="136"/>
      <c r="GY496" s="136"/>
      <c r="GZ496" s="136"/>
      <c r="HA496" s="136"/>
      <c r="HB496" s="136"/>
      <c r="HC496" s="136"/>
      <c r="HD496" s="136"/>
      <c r="HE496" s="136"/>
      <c r="HF496" s="136"/>
      <c r="HG496" s="136"/>
      <c r="HH496" s="136"/>
      <c r="HI496" s="136"/>
      <c r="HJ496" s="136"/>
      <c r="HK496" s="136"/>
      <c r="HL496" s="136"/>
      <c r="HM496" s="136"/>
      <c r="HN496" s="136"/>
      <c r="HO496" s="136"/>
      <c r="HP496" s="136"/>
      <c r="HQ496" s="136"/>
      <c r="HR496" s="136"/>
      <c r="HS496" s="136"/>
      <c r="HT496" s="136"/>
      <c r="HU496" s="136"/>
      <c r="HV496" s="136"/>
      <c r="HW496" s="136"/>
      <c r="HX496" s="136"/>
      <c r="HY496" s="136"/>
      <c r="HZ496" s="136"/>
      <c r="IA496" s="136"/>
      <c r="IB496" s="136"/>
      <c r="IC496" s="136"/>
      <c r="ID496" s="136"/>
      <c r="IE496" s="136"/>
      <c r="IF496" s="136"/>
      <c r="IG496" s="136"/>
      <c r="IH496" s="136"/>
      <c r="II496" s="136"/>
      <c r="IJ496" s="136"/>
      <c r="IK496" s="136"/>
      <c r="IL496" s="136"/>
      <c r="IM496" s="136"/>
      <c r="IN496" s="136"/>
      <c r="IO496" s="136"/>
      <c r="IP496" s="136"/>
      <c r="IQ496" s="136"/>
      <c r="IR496" s="136"/>
      <c r="IS496" s="136"/>
      <c r="IT496" s="136"/>
      <c r="IU496" s="136"/>
      <c r="IV496" s="136"/>
    </row>
    <row r="497" spans="1:256" s="155" customFormat="1" ht="24" customHeight="1">
      <c r="A497" s="332"/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14" t="s">
        <v>2130</v>
      </c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135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36"/>
      <c r="BM497" s="136"/>
      <c r="BN497" s="136"/>
      <c r="BO497" s="136"/>
      <c r="BP497" s="136"/>
      <c r="BQ497" s="136"/>
      <c r="BR497" s="136"/>
      <c r="BS497" s="136"/>
      <c r="BT497" s="136"/>
      <c r="BU497" s="136"/>
      <c r="BV497" s="136"/>
      <c r="BW497" s="136"/>
      <c r="BX497" s="136"/>
      <c r="BY497" s="136"/>
      <c r="BZ497" s="136"/>
      <c r="CA497" s="136"/>
      <c r="CB497" s="136"/>
      <c r="CC497" s="136"/>
      <c r="CD497" s="136"/>
      <c r="CE497" s="136"/>
      <c r="CF497" s="136"/>
      <c r="CG497" s="136"/>
      <c r="CH497" s="136"/>
      <c r="CI497" s="136"/>
      <c r="CJ497" s="136"/>
      <c r="CK497" s="136"/>
      <c r="CL497" s="136"/>
      <c r="CM497" s="136"/>
      <c r="CN497" s="136"/>
      <c r="CO497" s="136"/>
      <c r="CP497" s="136"/>
      <c r="CQ497" s="136"/>
      <c r="CR497" s="136"/>
      <c r="CS497" s="136"/>
      <c r="CT497" s="136"/>
      <c r="CU497" s="136"/>
      <c r="CV497" s="136"/>
      <c r="CW497" s="136"/>
      <c r="CX497" s="136"/>
      <c r="CY497" s="136"/>
      <c r="CZ497" s="136"/>
      <c r="DA497" s="136"/>
      <c r="DB497" s="136"/>
      <c r="DC497" s="136"/>
      <c r="DD497" s="136"/>
      <c r="DE497" s="136"/>
      <c r="DF497" s="136"/>
      <c r="DG497" s="136"/>
      <c r="DH497" s="136"/>
      <c r="DI497" s="136"/>
      <c r="DJ497" s="136"/>
      <c r="DK497" s="136"/>
      <c r="DL497" s="136"/>
      <c r="DM497" s="136"/>
      <c r="DN497" s="136"/>
      <c r="DO497" s="136"/>
      <c r="DP497" s="136"/>
      <c r="DQ497" s="136"/>
      <c r="DR497" s="136"/>
      <c r="DS497" s="136"/>
      <c r="DT497" s="136"/>
      <c r="DU497" s="136"/>
      <c r="DV497" s="136"/>
      <c r="DW497" s="136"/>
      <c r="DX497" s="136"/>
      <c r="DY497" s="136"/>
      <c r="DZ497" s="136"/>
      <c r="EA497" s="136"/>
      <c r="EB497" s="136"/>
      <c r="EC497" s="136"/>
      <c r="ED497" s="136"/>
      <c r="EE497" s="136"/>
      <c r="EF497" s="136"/>
      <c r="EG497" s="136"/>
      <c r="EH497" s="136"/>
      <c r="EI497" s="136"/>
      <c r="EJ497" s="136"/>
      <c r="EK497" s="136"/>
      <c r="EL497" s="136"/>
      <c r="EM497" s="136"/>
      <c r="EN497" s="136"/>
      <c r="EO497" s="136"/>
      <c r="EP497" s="136"/>
      <c r="EQ497" s="136"/>
      <c r="ER497" s="136"/>
      <c r="ES497" s="136"/>
      <c r="ET497" s="136"/>
      <c r="EU497" s="136"/>
      <c r="EV497" s="136"/>
      <c r="EW497" s="136"/>
      <c r="EX497" s="136"/>
      <c r="EY497" s="136"/>
      <c r="EZ497" s="136"/>
      <c r="FA497" s="136"/>
      <c r="FB497" s="136"/>
      <c r="FC497" s="136"/>
      <c r="FD497" s="136"/>
      <c r="FE497" s="136"/>
      <c r="FF497" s="136"/>
      <c r="FG497" s="136"/>
      <c r="FH497" s="136"/>
      <c r="FI497" s="136"/>
      <c r="FJ497" s="136"/>
      <c r="FK497" s="136"/>
      <c r="FL497" s="136"/>
      <c r="FM497" s="136"/>
      <c r="FN497" s="136"/>
      <c r="FO497" s="136"/>
      <c r="FP497" s="136"/>
      <c r="FQ497" s="136"/>
      <c r="FR497" s="136"/>
      <c r="FS497" s="136"/>
      <c r="FT497" s="136"/>
      <c r="FU497" s="136"/>
      <c r="FV497" s="136"/>
      <c r="FW497" s="136"/>
      <c r="FX497" s="136"/>
      <c r="FY497" s="136"/>
      <c r="FZ497" s="136"/>
      <c r="GA497" s="136"/>
      <c r="GB497" s="136"/>
      <c r="GC497" s="136"/>
      <c r="GD497" s="136"/>
      <c r="GE497" s="136"/>
      <c r="GF497" s="136"/>
      <c r="GG497" s="136"/>
      <c r="GH497" s="136"/>
      <c r="GI497" s="136"/>
      <c r="GJ497" s="136"/>
      <c r="GK497" s="136"/>
      <c r="GL497" s="136"/>
      <c r="GM497" s="136"/>
      <c r="GN497" s="136"/>
      <c r="GO497" s="136"/>
      <c r="GP497" s="136"/>
      <c r="GQ497" s="136"/>
      <c r="GR497" s="136"/>
      <c r="GS497" s="136"/>
      <c r="GT497" s="136"/>
      <c r="GU497" s="136"/>
      <c r="GV497" s="136"/>
      <c r="GW497" s="136"/>
      <c r="GX497" s="136"/>
      <c r="GY497" s="136"/>
      <c r="GZ497" s="136"/>
      <c r="HA497" s="136"/>
      <c r="HB497" s="136"/>
      <c r="HC497" s="136"/>
      <c r="HD497" s="136"/>
      <c r="HE497" s="136"/>
      <c r="HF497" s="136"/>
      <c r="HG497" s="136"/>
      <c r="HH497" s="136"/>
      <c r="HI497" s="136"/>
      <c r="HJ497" s="136"/>
      <c r="HK497" s="136"/>
      <c r="HL497" s="136"/>
      <c r="HM497" s="136"/>
      <c r="HN497" s="136"/>
      <c r="HO497" s="136"/>
      <c r="HP497" s="136"/>
      <c r="HQ497" s="136"/>
      <c r="HR497" s="136"/>
      <c r="HS497" s="136"/>
      <c r="HT497" s="136"/>
      <c r="HU497" s="136"/>
      <c r="HV497" s="136"/>
      <c r="HW497" s="136"/>
      <c r="HX497" s="136"/>
      <c r="HY497" s="136"/>
      <c r="HZ497" s="136"/>
      <c r="IA497" s="136"/>
      <c r="IB497" s="136"/>
      <c r="IC497" s="136"/>
      <c r="ID497" s="136"/>
      <c r="IE497" s="136"/>
      <c r="IF497" s="136"/>
      <c r="IG497" s="136"/>
      <c r="IH497" s="136"/>
      <c r="II497" s="136"/>
      <c r="IJ497" s="136"/>
      <c r="IK497" s="136"/>
      <c r="IL497" s="136"/>
      <c r="IM497" s="136"/>
      <c r="IN497" s="136"/>
      <c r="IO497" s="136"/>
      <c r="IP497" s="136"/>
      <c r="IQ497" s="136"/>
      <c r="IR497" s="136"/>
      <c r="IS497" s="136"/>
      <c r="IT497" s="136"/>
      <c r="IU497" s="136"/>
      <c r="IV497" s="136"/>
    </row>
    <row r="498" spans="1:28" s="136" customFormat="1" ht="18" customHeight="1">
      <c r="A498" s="212" t="s">
        <v>2551</v>
      </c>
      <c r="B498" s="209"/>
      <c r="C498" s="209"/>
      <c r="D498" s="209"/>
      <c r="E498" s="210" t="s">
        <v>610</v>
      </c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135"/>
    </row>
    <row r="499" spans="1:28" s="136" customFormat="1" ht="18" customHeight="1">
      <c r="A499" s="211"/>
      <c r="B499" s="209"/>
      <c r="C499" s="209"/>
      <c r="D499" s="209"/>
      <c r="E499" s="210" t="s">
        <v>3490</v>
      </c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135"/>
    </row>
    <row r="500" ht="12.75"/>
    <row r="501" ht="12.75">
      <c r="A501" s="25" t="s">
        <v>2143</v>
      </c>
    </row>
    <row r="502" ht="12.75"/>
    <row r="503" spans="1:27" ht="18" customHeight="1">
      <c r="A503" s="265" t="s">
        <v>2552</v>
      </c>
      <c r="B503" s="431"/>
      <c r="C503" s="431"/>
      <c r="D503" s="431"/>
      <c r="E503" s="431"/>
      <c r="F503" s="431"/>
      <c r="G503" s="431"/>
      <c r="H503" s="431"/>
      <c r="I503" s="431"/>
      <c r="J503" s="431"/>
      <c r="K503" s="431"/>
      <c r="L503" s="432"/>
      <c r="M503" s="95"/>
      <c r="N503" s="316" t="s">
        <v>2553</v>
      </c>
      <c r="O503" s="449"/>
      <c r="P503" s="317"/>
      <c r="Q503" s="316" t="s">
        <v>2506</v>
      </c>
      <c r="R503" s="317"/>
      <c r="T503" s="299" t="s">
        <v>2146</v>
      </c>
      <c r="U503" s="300"/>
      <c r="V503" s="300"/>
      <c r="W503" s="300"/>
      <c r="X503" s="300"/>
      <c r="Y503" s="300"/>
      <c r="Z503" s="300"/>
      <c r="AA503" s="301"/>
    </row>
    <row r="504" spans="1:27" ht="54" customHeight="1">
      <c r="A504" s="433"/>
      <c r="B504" s="434"/>
      <c r="C504" s="434"/>
      <c r="D504" s="434"/>
      <c r="E504" s="434"/>
      <c r="F504" s="434"/>
      <c r="G504" s="434"/>
      <c r="H504" s="434"/>
      <c r="I504" s="434"/>
      <c r="J504" s="434"/>
      <c r="K504" s="434"/>
      <c r="L504" s="435"/>
      <c r="M504" s="153">
        <f>SUM(M505:M514)</f>
        <v>0</v>
      </c>
      <c r="N504" s="139" t="s">
        <v>2533</v>
      </c>
      <c r="O504" s="140" t="s">
        <v>2534</v>
      </c>
      <c r="P504" s="141" t="s">
        <v>660</v>
      </c>
      <c r="Q504" s="318"/>
      <c r="R504" s="319"/>
      <c r="S504" s="179">
        <f>SUM(S505:S514)</f>
        <v>0</v>
      </c>
      <c r="T504" s="302"/>
      <c r="U504" s="303"/>
      <c r="V504" s="303"/>
      <c r="W504" s="303"/>
      <c r="X504" s="303"/>
      <c r="Y504" s="303"/>
      <c r="Z504" s="303"/>
      <c r="AA504" s="304"/>
    </row>
    <row r="505" spans="1:27" ht="18" customHeight="1">
      <c r="A505" s="329"/>
      <c r="B505" s="330"/>
      <c r="C505" s="330"/>
      <c r="D505" s="330"/>
      <c r="E505" s="330"/>
      <c r="F505" s="330"/>
      <c r="G505" s="330"/>
      <c r="H505" s="330"/>
      <c r="I505" s="330"/>
      <c r="J505" s="330"/>
      <c r="K505" s="330"/>
      <c r="L505" s="331"/>
      <c r="M505" s="193">
        <f>IF(A505="",0,1)</f>
        <v>0</v>
      </c>
      <c r="N505" s="142"/>
      <c r="O505" s="143"/>
      <c r="P505" s="144"/>
      <c r="Q505" s="226">
        <f aca="true" t="shared" si="9" ref="Q505:Q512">IF(N505&gt;1,4,IF(N505&gt;0,3,IF(O505&gt;0,2,IF(P505&gt;0,1,0))))</f>
        <v>0</v>
      </c>
      <c r="R505" s="227"/>
      <c r="S505" s="145">
        <f>IF(Q505=3,1,0)</f>
        <v>0</v>
      </c>
      <c r="T505" s="220"/>
      <c r="U505" s="221"/>
      <c r="V505" s="221"/>
      <c r="W505" s="221"/>
      <c r="X505" s="221"/>
      <c r="Y505" s="221"/>
      <c r="Z505" s="221"/>
      <c r="AA505" s="222"/>
    </row>
    <row r="506" spans="1:27" ht="18" customHeight="1">
      <c r="A506" s="322"/>
      <c r="B506" s="323"/>
      <c r="C506" s="323"/>
      <c r="D506" s="323"/>
      <c r="E506" s="323"/>
      <c r="F506" s="323"/>
      <c r="G506" s="323"/>
      <c r="H506" s="323"/>
      <c r="I506" s="323"/>
      <c r="J506" s="323"/>
      <c r="K506" s="323"/>
      <c r="L506" s="324"/>
      <c r="M506" s="193">
        <f aca="true" t="shared" si="10" ref="M506:M514">IF(A506="",0,1)</f>
        <v>0</v>
      </c>
      <c r="N506" s="156"/>
      <c r="O506" s="157"/>
      <c r="P506" s="158"/>
      <c r="Q506" s="320">
        <f t="shared" si="9"/>
        <v>0</v>
      </c>
      <c r="R506" s="321"/>
      <c r="S506" s="145">
        <f aca="true" t="shared" si="11" ref="S506:S514">IF(Q506=3,1,0)</f>
        <v>0</v>
      </c>
      <c r="T506" s="261"/>
      <c r="U506" s="262"/>
      <c r="V506" s="262"/>
      <c r="W506" s="262"/>
      <c r="X506" s="262"/>
      <c r="Y506" s="262"/>
      <c r="Z506" s="262"/>
      <c r="AA506" s="263"/>
    </row>
    <row r="507" spans="1:27" ht="18" customHeight="1">
      <c r="A507" s="322"/>
      <c r="B507" s="323"/>
      <c r="C507" s="323"/>
      <c r="D507" s="323"/>
      <c r="E507" s="323"/>
      <c r="F507" s="323"/>
      <c r="G507" s="323"/>
      <c r="H507" s="323"/>
      <c r="I507" s="323"/>
      <c r="J507" s="323"/>
      <c r="K507" s="323"/>
      <c r="L507" s="324"/>
      <c r="M507" s="193">
        <f t="shared" si="10"/>
        <v>0</v>
      </c>
      <c r="N507" s="156"/>
      <c r="O507" s="157"/>
      <c r="P507" s="158"/>
      <c r="Q507" s="320">
        <f>IF(N507&gt;1,4,IF(N507&gt;0,3,IF(O507&gt;0,2,IF(P507&gt;0,1,0))))</f>
        <v>0</v>
      </c>
      <c r="R507" s="321"/>
      <c r="S507" s="145">
        <f t="shared" si="11"/>
        <v>0</v>
      </c>
      <c r="T507" s="261"/>
      <c r="U507" s="262"/>
      <c r="V507" s="262"/>
      <c r="W507" s="262"/>
      <c r="X507" s="262"/>
      <c r="Y507" s="262"/>
      <c r="Z507" s="262"/>
      <c r="AA507" s="263"/>
    </row>
    <row r="508" spans="1:27" ht="18" customHeight="1">
      <c r="A508" s="322"/>
      <c r="B508" s="323"/>
      <c r="C508" s="323"/>
      <c r="D508" s="323"/>
      <c r="E508" s="323"/>
      <c r="F508" s="323"/>
      <c r="G508" s="323"/>
      <c r="H508" s="323"/>
      <c r="I508" s="323"/>
      <c r="J508" s="323"/>
      <c r="K508" s="323"/>
      <c r="L508" s="324"/>
      <c r="M508" s="193">
        <f t="shared" si="10"/>
        <v>0</v>
      </c>
      <c r="N508" s="156"/>
      <c r="O508" s="157"/>
      <c r="P508" s="158"/>
      <c r="Q508" s="320">
        <f>IF(N508&gt;1,4,IF(N508&gt;0,3,IF(O508&gt;0,2,IF(P508&gt;0,1,0))))</f>
        <v>0</v>
      </c>
      <c r="R508" s="321"/>
      <c r="S508" s="145">
        <f t="shared" si="11"/>
        <v>0</v>
      </c>
      <c r="T508" s="261"/>
      <c r="U508" s="262"/>
      <c r="V508" s="262"/>
      <c r="W508" s="262"/>
      <c r="X508" s="262"/>
      <c r="Y508" s="262"/>
      <c r="Z508" s="262"/>
      <c r="AA508" s="263"/>
    </row>
    <row r="509" spans="1:27" ht="18" customHeight="1">
      <c r="A509" s="322"/>
      <c r="B509" s="323"/>
      <c r="C509" s="323"/>
      <c r="D509" s="323"/>
      <c r="E509" s="323"/>
      <c r="F509" s="323"/>
      <c r="G509" s="323"/>
      <c r="H509" s="323"/>
      <c r="I509" s="323"/>
      <c r="J509" s="323"/>
      <c r="K509" s="323"/>
      <c r="L509" s="324"/>
      <c r="M509" s="193">
        <f t="shared" si="10"/>
        <v>0</v>
      </c>
      <c r="N509" s="156"/>
      <c r="O509" s="157"/>
      <c r="P509" s="158"/>
      <c r="Q509" s="320">
        <f t="shared" si="9"/>
        <v>0</v>
      </c>
      <c r="R509" s="321"/>
      <c r="S509" s="145">
        <f t="shared" si="11"/>
        <v>0</v>
      </c>
      <c r="T509" s="261"/>
      <c r="U509" s="262"/>
      <c r="V509" s="262"/>
      <c r="W509" s="262"/>
      <c r="X509" s="262"/>
      <c r="Y509" s="262"/>
      <c r="Z509" s="262"/>
      <c r="AA509" s="263"/>
    </row>
    <row r="510" spans="1:27" ht="18" customHeight="1">
      <c r="A510" s="322"/>
      <c r="B510" s="323"/>
      <c r="C510" s="323"/>
      <c r="D510" s="323"/>
      <c r="E510" s="323"/>
      <c r="F510" s="323"/>
      <c r="G510" s="323"/>
      <c r="H510" s="323"/>
      <c r="I510" s="323"/>
      <c r="J510" s="323"/>
      <c r="K510" s="323"/>
      <c r="L510" s="324"/>
      <c r="M510" s="193">
        <f t="shared" si="10"/>
        <v>0</v>
      </c>
      <c r="N510" s="156"/>
      <c r="O510" s="157"/>
      <c r="P510" s="158"/>
      <c r="Q510" s="320">
        <f t="shared" si="9"/>
        <v>0</v>
      </c>
      <c r="R510" s="321"/>
      <c r="S510" s="145">
        <f t="shared" si="11"/>
        <v>0</v>
      </c>
      <c r="T510" s="261"/>
      <c r="U510" s="262"/>
      <c r="V510" s="262"/>
      <c r="W510" s="262"/>
      <c r="X510" s="262"/>
      <c r="Y510" s="262"/>
      <c r="Z510" s="262"/>
      <c r="AA510" s="263"/>
    </row>
    <row r="511" spans="1:27" ht="18" customHeight="1">
      <c r="A511" s="322"/>
      <c r="B511" s="323"/>
      <c r="C511" s="323"/>
      <c r="D511" s="323"/>
      <c r="E511" s="323"/>
      <c r="F511" s="323"/>
      <c r="G511" s="323"/>
      <c r="H511" s="323"/>
      <c r="I511" s="323"/>
      <c r="J511" s="323"/>
      <c r="K511" s="323"/>
      <c r="L511" s="324"/>
      <c r="M511" s="193">
        <f t="shared" si="10"/>
        <v>0</v>
      </c>
      <c r="N511" s="156"/>
      <c r="O511" s="157"/>
      <c r="P511" s="158"/>
      <c r="Q511" s="320">
        <f t="shared" si="9"/>
        <v>0</v>
      </c>
      <c r="R511" s="321"/>
      <c r="S511" s="145">
        <f t="shared" si="11"/>
        <v>0</v>
      </c>
      <c r="T511" s="261"/>
      <c r="U511" s="262"/>
      <c r="V511" s="262"/>
      <c r="W511" s="262"/>
      <c r="X511" s="262"/>
      <c r="Y511" s="262"/>
      <c r="Z511" s="262"/>
      <c r="AA511" s="263"/>
    </row>
    <row r="512" spans="1:27" ht="18" customHeight="1">
      <c r="A512" s="322"/>
      <c r="B512" s="323"/>
      <c r="C512" s="323"/>
      <c r="D512" s="323"/>
      <c r="E512" s="323"/>
      <c r="F512" s="323"/>
      <c r="G512" s="323"/>
      <c r="H512" s="323"/>
      <c r="I512" s="323"/>
      <c r="J512" s="323"/>
      <c r="K512" s="323"/>
      <c r="L512" s="324"/>
      <c r="M512" s="193">
        <f t="shared" si="10"/>
        <v>0</v>
      </c>
      <c r="N512" s="156"/>
      <c r="O512" s="157"/>
      <c r="P512" s="158"/>
      <c r="Q512" s="320">
        <f t="shared" si="9"/>
        <v>0</v>
      </c>
      <c r="R512" s="321"/>
      <c r="S512" s="145">
        <f t="shared" si="11"/>
        <v>0</v>
      </c>
      <c r="T512" s="261"/>
      <c r="U512" s="262"/>
      <c r="V512" s="262"/>
      <c r="W512" s="262"/>
      <c r="X512" s="262"/>
      <c r="Y512" s="262"/>
      <c r="Z512" s="262"/>
      <c r="AA512" s="263"/>
    </row>
    <row r="513" spans="1:27" ht="18" customHeight="1">
      <c r="A513" s="322"/>
      <c r="B513" s="323"/>
      <c r="C513" s="323"/>
      <c r="D513" s="323"/>
      <c r="E513" s="323"/>
      <c r="F513" s="323"/>
      <c r="G513" s="323"/>
      <c r="H513" s="323"/>
      <c r="I513" s="323"/>
      <c r="J513" s="323"/>
      <c r="K513" s="323"/>
      <c r="L513" s="324"/>
      <c r="M513" s="193">
        <f t="shared" si="10"/>
        <v>0</v>
      </c>
      <c r="N513" s="156"/>
      <c r="O513" s="157"/>
      <c r="P513" s="158"/>
      <c r="Q513" s="320">
        <f>IF(N513&gt;1,4,IF(N513&gt;0,3,IF(O513&gt;0,2,IF(P513&gt;0,1,0))))</f>
        <v>0</v>
      </c>
      <c r="R513" s="321"/>
      <c r="S513" s="145">
        <f t="shared" si="11"/>
        <v>0</v>
      </c>
      <c r="T513" s="261"/>
      <c r="U513" s="262"/>
      <c r="V513" s="262"/>
      <c r="W513" s="262"/>
      <c r="X513" s="262"/>
      <c r="Y513" s="262"/>
      <c r="Z513" s="262"/>
      <c r="AA513" s="263"/>
    </row>
    <row r="514" spans="1:27" ht="18" customHeight="1" thickBot="1">
      <c r="A514" s="359"/>
      <c r="B514" s="360"/>
      <c r="C514" s="360"/>
      <c r="D514" s="360"/>
      <c r="E514" s="360"/>
      <c r="F514" s="360"/>
      <c r="G514" s="360"/>
      <c r="H514" s="360"/>
      <c r="I514" s="360"/>
      <c r="J514" s="360"/>
      <c r="K514" s="360"/>
      <c r="L514" s="361"/>
      <c r="M514" s="193">
        <f t="shared" si="10"/>
        <v>0</v>
      </c>
      <c r="N514" s="146"/>
      <c r="O514" s="147"/>
      <c r="P514" s="148"/>
      <c r="Q514" s="564">
        <f>IF(N514&gt;1,4,IF(N514&gt;0,3,IF(O514&gt;0,2,IF(P514&gt;0,1,0))))</f>
        <v>0</v>
      </c>
      <c r="R514" s="565"/>
      <c r="S514" s="145">
        <f t="shared" si="11"/>
        <v>0</v>
      </c>
      <c r="T514" s="223"/>
      <c r="U514" s="224"/>
      <c r="V514" s="224"/>
      <c r="W514" s="224"/>
      <c r="X514" s="224"/>
      <c r="Y514" s="224"/>
      <c r="Z514" s="224"/>
      <c r="AA514" s="225"/>
    </row>
    <row r="515" spans="1:19" ht="30" customHeight="1" thickBot="1" thickTop="1">
      <c r="A515" s="215" t="s">
        <v>3491</v>
      </c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7"/>
      <c r="Q515" s="297">
        <f>IF(M504=0,0,IF(S504&gt;=2,4,LARGE(Q505:R514,1)))</f>
        <v>0</v>
      </c>
      <c r="R515" s="298"/>
      <c r="S515" s="134" t="s">
        <v>568</v>
      </c>
    </row>
    <row r="516" spans="17:18" ht="13.5" thickTop="1">
      <c r="Q516" s="97" t="s">
        <v>647</v>
      </c>
      <c r="R516" s="36"/>
    </row>
    <row r="517" spans="17:18" ht="12.75">
      <c r="Q517" s="97"/>
      <c r="R517" s="36"/>
    </row>
    <row r="518" spans="1:28" s="136" customFormat="1" ht="36" customHeight="1">
      <c r="A518" s="296" t="s">
        <v>2554</v>
      </c>
      <c r="B518" s="209"/>
      <c r="C518" s="209"/>
      <c r="D518" s="209"/>
      <c r="E518" s="211" t="s">
        <v>2031</v>
      </c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98"/>
      <c r="AB518" s="135"/>
    </row>
    <row r="519" spans="1:28" s="136" customFormat="1" ht="18" customHeight="1">
      <c r="A519" s="296" t="s">
        <v>2555</v>
      </c>
      <c r="B519" s="209"/>
      <c r="C519" s="209"/>
      <c r="D519" s="209"/>
      <c r="E519" s="211" t="s">
        <v>3487</v>
      </c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135"/>
    </row>
    <row r="520" spans="1:28" s="136" customFormat="1" ht="18" customHeight="1">
      <c r="A520" s="137"/>
      <c r="B520" s="122"/>
      <c r="C520" s="122"/>
      <c r="E520" s="211" t="s">
        <v>657</v>
      </c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135"/>
    </row>
    <row r="521" spans="1:28" s="136" customFormat="1" ht="18" customHeight="1">
      <c r="A521" s="137"/>
      <c r="B521" s="122"/>
      <c r="C521" s="122"/>
      <c r="E521" s="211" t="s">
        <v>658</v>
      </c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135"/>
    </row>
    <row r="522" spans="1:28" s="136" customFormat="1" ht="18" customHeight="1">
      <c r="A522" s="137"/>
      <c r="B522" s="122"/>
      <c r="C522" s="122"/>
      <c r="E522" s="211" t="s">
        <v>2102</v>
      </c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135"/>
    </row>
    <row r="523" ht="12.75"/>
    <row r="524" ht="12.75">
      <c r="A524" s="25" t="s">
        <v>2143</v>
      </c>
    </row>
    <row r="525" ht="12.75">
      <c r="A525" s="25"/>
    </row>
    <row r="526" spans="1:27" ht="72" customHeight="1">
      <c r="A526" s="362" t="s">
        <v>2032</v>
      </c>
      <c r="B526" s="363"/>
      <c r="C526" s="363"/>
      <c r="D526" s="363"/>
      <c r="E526" s="363"/>
      <c r="F526" s="363"/>
      <c r="G526" s="363"/>
      <c r="H526" s="363"/>
      <c r="I526" s="363"/>
      <c r="J526" s="363"/>
      <c r="K526" s="363"/>
      <c r="L526" s="363"/>
      <c r="M526" s="363"/>
      <c r="N526" s="363"/>
      <c r="O526" s="363"/>
      <c r="P526" s="363"/>
      <c r="Q526" s="363"/>
      <c r="R526" s="363"/>
      <c r="S526" s="363"/>
      <c r="T526" s="363"/>
      <c r="U526" s="363"/>
      <c r="V526" s="363"/>
      <c r="W526" s="363"/>
      <c r="X526" s="363"/>
      <c r="Y526" s="363"/>
      <c r="Z526" s="363"/>
      <c r="AA526" s="363"/>
    </row>
    <row r="527" spans="1:27" ht="36" customHeight="1">
      <c r="A527" s="247" t="s">
        <v>880</v>
      </c>
      <c r="B527" s="382"/>
      <c r="C527" s="382"/>
      <c r="D527" s="382"/>
      <c r="E527" s="382"/>
      <c r="F527" s="382"/>
      <c r="G527" s="382"/>
      <c r="H527" s="382"/>
      <c r="I527" s="382"/>
      <c r="J527" s="382"/>
      <c r="K527" s="382"/>
      <c r="L527" s="382"/>
      <c r="M527" s="383"/>
      <c r="O527" s="305" t="s">
        <v>813</v>
      </c>
      <c r="P527" s="306"/>
      <c r="Q527" s="316" t="s">
        <v>2507</v>
      </c>
      <c r="R527" s="317"/>
      <c r="T527" s="299" t="s">
        <v>2146</v>
      </c>
      <c r="U527" s="300"/>
      <c r="V527" s="300"/>
      <c r="W527" s="300"/>
      <c r="X527" s="300"/>
      <c r="Y527" s="300"/>
      <c r="Z527" s="300"/>
      <c r="AA527" s="301"/>
    </row>
    <row r="528" spans="1:27" ht="36" customHeight="1">
      <c r="A528" s="384"/>
      <c r="B528" s="385"/>
      <c r="C528" s="385"/>
      <c r="D528" s="385"/>
      <c r="E528" s="385"/>
      <c r="F528" s="385"/>
      <c r="G528" s="385"/>
      <c r="H528" s="385"/>
      <c r="I528" s="385"/>
      <c r="J528" s="385"/>
      <c r="K528" s="385"/>
      <c r="L528" s="385"/>
      <c r="M528" s="386"/>
      <c r="O528" s="307"/>
      <c r="P528" s="308"/>
      <c r="Q528" s="318"/>
      <c r="R528" s="319"/>
      <c r="T528" s="302"/>
      <c r="U528" s="303"/>
      <c r="V528" s="303"/>
      <c r="W528" s="303"/>
      <c r="X528" s="303"/>
      <c r="Y528" s="303"/>
      <c r="Z528" s="303"/>
      <c r="AA528" s="304"/>
    </row>
    <row r="529" spans="1:27" ht="30" customHeight="1">
      <c r="A529" s="326" t="s">
        <v>881</v>
      </c>
      <c r="B529" s="327"/>
      <c r="C529" s="327"/>
      <c r="D529" s="327"/>
      <c r="E529" s="327"/>
      <c r="F529" s="327"/>
      <c r="G529" s="327"/>
      <c r="H529" s="327"/>
      <c r="I529" s="327"/>
      <c r="J529" s="327"/>
      <c r="K529" s="327"/>
      <c r="L529" s="327"/>
      <c r="M529" s="328"/>
      <c r="O529" s="287"/>
      <c r="P529" s="288"/>
      <c r="Q529" s="378">
        <f>IF(O529="j",-4,0)</f>
        <v>0</v>
      </c>
      <c r="R529" s="378"/>
      <c r="T529" s="220"/>
      <c r="U529" s="221"/>
      <c r="V529" s="221"/>
      <c r="W529" s="221"/>
      <c r="X529" s="221"/>
      <c r="Y529" s="221"/>
      <c r="Z529" s="221"/>
      <c r="AA529" s="222"/>
    </row>
    <row r="530" spans="1:27" ht="30" customHeight="1">
      <c r="A530" s="271" t="s">
        <v>2033</v>
      </c>
      <c r="B530" s="272"/>
      <c r="C530" s="272"/>
      <c r="D530" s="273"/>
      <c r="E530" s="325" t="s">
        <v>2052</v>
      </c>
      <c r="F530" s="281"/>
      <c r="G530" s="281"/>
      <c r="H530" s="281"/>
      <c r="I530" s="281"/>
      <c r="J530" s="281"/>
      <c r="K530" s="281"/>
      <c r="L530" s="281"/>
      <c r="M530" s="282"/>
      <c r="O530" s="285"/>
      <c r="P530" s="286"/>
      <c r="Q530" s="468">
        <f>IF($O$529&lt;&gt;"j",0,IF(O530="j",1,0))</f>
        <v>0</v>
      </c>
      <c r="R530" s="468"/>
      <c r="T530" s="261"/>
      <c r="U530" s="262"/>
      <c r="V530" s="262"/>
      <c r="W530" s="262"/>
      <c r="X530" s="262"/>
      <c r="Y530" s="262"/>
      <c r="Z530" s="262"/>
      <c r="AA530" s="263"/>
    </row>
    <row r="531" spans="1:27" ht="30" customHeight="1">
      <c r="A531" s="309"/>
      <c r="B531" s="310"/>
      <c r="C531" s="310"/>
      <c r="D531" s="311"/>
      <c r="E531" s="312" t="s">
        <v>2035</v>
      </c>
      <c r="F531" s="281"/>
      <c r="G531" s="281"/>
      <c r="H531" s="281"/>
      <c r="I531" s="281"/>
      <c r="J531" s="281"/>
      <c r="K531" s="281"/>
      <c r="L531" s="281"/>
      <c r="M531" s="282"/>
      <c r="O531" s="285"/>
      <c r="P531" s="286"/>
      <c r="Q531" s="468">
        <f>IF($O$529&lt;&gt;"j",0,IF(O531="j",1,0))</f>
        <v>0</v>
      </c>
      <c r="R531" s="468"/>
      <c r="T531" s="261"/>
      <c r="U531" s="262"/>
      <c r="V531" s="262"/>
      <c r="W531" s="262"/>
      <c r="X531" s="262"/>
      <c r="Y531" s="262"/>
      <c r="Z531" s="262"/>
      <c r="AA531" s="263"/>
    </row>
    <row r="532" spans="1:27" ht="30" customHeight="1" thickBot="1">
      <c r="A532" s="274"/>
      <c r="B532" s="275"/>
      <c r="C532" s="275"/>
      <c r="D532" s="276"/>
      <c r="E532" s="375" t="s">
        <v>672</v>
      </c>
      <c r="F532" s="278"/>
      <c r="G532" s="278"/>
      <c r="H532" s="278"/>
      <c r="I532" s="278"/>
      <c r="J532" s="278"/>
      <c r="K532" s="278"/>
      <c r="L532" s="278"/>
      <c r="M532" s="279"/>
      <c r="O532" s="283"/>
      <c r="P532" s="284"/>
      <c r="Q532" s="469">
        <f>IF($O$529&lt;&gt;"j",0,IF(O532="j",1,0))</f>
        <v>0</v>
      </c>
      <c r="R532" s="469"/>
      <c r="S532" s="159">
        <f>IF(SUM(Q530:R532)&gt;2,2,SUM(Q530:R532))</f>
        <v>0</v>
      </c>
      <c r="T532" s="223"/>
      <c r="U532" s="224"/>
      <c r="V532" s="224"/>
      <c r="W532" s="224"/>
      <c r="X532" s="224"/>
      <c r="Y532" s="224"/>
      <c r="Z532" s="224"/>
      <c r="AA532" s="225"/>
    </row>
    <row r="533" spans="1:19" ht="30" customHeight="1" thickBot="1" thickTop="1">
      <c r="A533" s="215" t="s">
        <v>669</v>
      </c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7"/>
      <c r="Q533" s="297">
        <f>SUM(Q529,S532)</f>
        <v>0</v>
      </c>
      <c r="R533" s="298"/>
      <c r="S533" s="160" t="s">
        <v>2144</v>
      </c>
    </row>
    <row r="534" spans="17:18" ht="13.5" thickTop="1">
      <c r="Q534" s="161" t="s">
        <v>2034</v>
      </c>
      <c r="R534" s="162"/>
    </row>
    <row r="535" spans="17:18" ht="12.75">
      <c r="Q535" s="97"/>
      <c r="R535" s="36"/>
    </row>
    <row r="536" spans="1:28" s="136" customFormat="1" ht="18" customHeight="1">
      <c r="A536" s="296" t="s">
        <v>2556</v>
      </c>
      <c r="B536" s="209"/>
      <c r="C536" s="209"/>
      <c r="D536" s="289" t="s">
        <v>1989</v>
      </c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135"/>
    </row>
    <row r="537" spans="1:28" s="136" customFormat="1" ht="18" customHeight="1">
      <c r="A537" s="233"/>
      <c r="B537" s="233"/>
      <c r="C537" s="233"/>
      <c r="D537" s="233" t="s">
        <v>1961</v>
      </c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  <c r="V537" s="233"/>
      <c r="W537" s="233"/>
      <c r="X537" s="233"/>
      <c r="Y537" s="233"/>
      <c r="Z537" s="233"/>
      <c r="AA537" s="233"/>
      <c r="AB537" s="135"/>
    </row>
    <row r="538" ht="12.75"/>
    <row r="539" ht="12.75">
      <c r="A539" s="25" t="s">
        <v>2143</v>
      </c>
    </row>
    <row r="540" ht="12" customHeight="1"/>
    <row r="541" spans="1:27" ht="36" customHeight="1">
      <c r="A541" s="247" t="s">
        <v>756</v>
      </c>
      <c r="B541" s="382"/>
      <c r="C541" s="382"/>
      <c r="D541" s="382"/>
      <c r="E541" s="382"/>
      <c r="F541" s="382"/>
      <c r="G541" s="382"/>
      <c r="H541" s="382"/>
      <c r="I541" s="382"/>
      <c r="J541" s="382"/>
      <c r="K541" s="382"/>
      <c r="L541" s="382"/>
      <c r="M541" s="383"/>
      <c r="O541" s="305" t="s">
        <v>814</v>
      </c>
      <c r="P541" s="306"/>
      <c r="Q541" s="316" t="s">
        <v>2507</v>
      </c>
      <c r="R541" s="317"/>
      <c r="T541" s="299" t="s">
        <v>2146</v>
      </c>
      <c r="U541" s="300"/>
      <c r="V541" s="300"/>
      <c r="W541" s="300"/>
      <c r="X541" s="300"/>
      <c r="Y541" s="300"/>
      <c r="Z541" s="300"/>
      <c r="AA541" s="301"/>
    </row>
    <row r="542" spans="1:27" ht="36" customHeight="1">
      <c r="A542" s="384"/>
      <c r="B542" s="385"/>
      <c r="C542" s="385"/>
      <c r="D542" s="385"/>
      <c r="E542" s="385"/>
      <c r="F542" s="385"/>
      <c r="G542" s="385"/>
      <c r="H542" s="385"/>
      <c r="I542" s="385"/>
      <c r="J542" s="385"/>
      <c r="K542" s="385"/>
      <c r="L542" s="385"/>
      <c r="M542" s="386"/>
      <c r="O542" s="307"/>
      <c r="P542" s="308"/>
      <c r="Q542" s="318"/>
      <c r="R542" s="319"/>
      <c r="T542" s="302"/>
      <c r="U542" s="303"/>
      <c r="V542" s="303"/>
      <c r="W542" s="303"/>
      <c r="X542" s="303"/>
      <c r="Y542" s="303"/>
      <c r="Z542" s="303"/>
      <c r="AA542" s="304"/>
    </row>
    <row r="543" spans="1:27" ht="30" customHeight="1">
      <c r="A543" s="398" t="s">
        <v>757</v>
      </c>
      <c r="B543" s="399"/>
      <c r="C543" s="399"/>
      <c r="D543" s="399"/>
      <c r="E543" s="399"/>
      <c r="F543" s="399"/>
      <c r="G543" s="399"/>
      <c r="H543" s="399"/>
      <c r="I543" s="399"/>
      <c r="J543" s="399"/>
      <c r="K543" s="399"/>
      <c r="L543" s="399"/>
      <c r="M543" s="400"/>
      <c r="O543" s="287"/>
      <c r="P543" s="288"/>
      <c r="Q543" s="378">
        <f>IF(O543="j",-4,0)</f>
        <v>0</v>
      </c>
      <c r="R543" s="378"/>
      <c r="T543" s="220"/>
      <c r="U543" s="221"/>
      <c r="V543" s="221"/>
      <c r="W543" s="221"/>
      <c r="X543" s="221"/>
      <c r="Y543" s="221"/>
      <c r="Z543" s="221"/>
      <c r="AA543" s="222"/>
    </row>
    <row r="544" spans="1:27" ht="30" customHeight="1">
      <c r="A544" s="271" t="s">
        <v>2535</v>
      </c>
      <c r="B544" s="272"/>
      <c r="C544" s="272"/>
      <c r="D544" s="273"/>
      <c r="E544" s="312" t="s">
        <v>713</v>
      </c>
      <c r="F544" s="281"/>
      <c r="G544" s="281"/>
      <c r="H544" s="281"/>
      <c r="I544" s="281"/>
      <c r="J544" s="281"/>
      <c r="K544" s="281"/>
      <c r="L544" s="281"/>
      <c r="M544" s="282"/>
      <c r="O544" s="285"/>
      <c r="P544" s="286"/>
      <c r="Q544" s="468">
        <f>IF($O$543&lt;&gt;"j",0,IF(O544="j",1,0))</f>
        <v>0</v>
      </c>
      <c r="R544" s="468"/>
      <c r="T544" s="261"/>
      <c r="U544" s="262"/>
      <c r="V544" s="262"/>
      <c r="W544" s="262"/>
      <c r="X544" s="262"/>
      <c r="Y544" s="262"/>
      <c r="Z544" s="262"/>
      <c r="AA544" s="263"/>
    </row>
    <row r="545" spans="1:27" ht="30" customHeight="1">
      <c r="A545" s="309"/>
      <c r="B545" s="310"/>
      <c r="C545" s="310"/>
      <c r="D545" s="311"/>
      <c r="E545" s="312" t="s">
        <v>2035</v>
      </c>
      <c r="F545" s="281"/>
      <c r="G545" s="281"/>
      <c r="H545" s="281"/>
      <c r="I545" s="281"/>
      <c r="J545" s="281"/>
      <c r="K545" s="281"/>
      <c r="L545" s="281"/>
      <c r="M545" s="282"/>
      <c r="O545" s="285"/>
      <c r="P545" s="286"/>
      <c r="Q545" s="468">
        <f>IF($O$543&lt;&gt;"j",0,IF(O545="j",1,0))</f>
        <v>0</v>
      </c>
      <c r="R545" s="468"/>
      <c r="T545" s="261"/>
      <c r="U545" s="262"/>
      <c r="V545" s="262"/>
      <c r="W545" s="262"/>
      <c r="X545" s="262"/>
      <c r="Y545" s="262"/>
      <c r="Z545" s="262"/>
      <c r="AA545" s="263"/>
    </row>
    <row r="546" spans="1:27" ht="30" customHeight="1" thickBot="1">
      <c r="A546" s="274"/>
      <c r="B546" s="275"/>
      <c r="C546" s="275"/>
      <c r="D546" s="276"/>
      <c r="E546" s="375" t="s">
        <v>714</v>
      </c>
      <c r="F546" s="278"/>
      <c r="G546" s="278"/>
      <c r="H546" s="278"/>
      <c r="I546" s="278"/>
      <c r="J546" s="278"/>
      <c r="K546" s="278"/>
      <c r="L546" s="278"/>
      <c r="M546" s="279"/>
      <c r="O546" s="283"/>
      <c r="P546" s="284"/>
      <c r="Q546" s="469">
        <f>IF($O$543&lt;&gt;"j",0,IF(O546="j",1,0))</f>
        <v>0</v>
      </c>
      <c r="R546" s="469"/>
      <c r="S546" s="159">
        <f>IF(SUM(Q544:R546)&gt;2,2,SUM(Q544:R546))</f>
        <v>0</v>
      </c>
      <c r="T546" s="223"/>
      <c r="U546" s="224"/>
      <c r="V546" s="224"/>
      <c r="W546" s="224"/>
      <c r="X546" s="224"/>
      <c r="Y546" s="224"/>
      <c r="Z546" s="224"/>
      <c r="AA546" s="225"/>
    </row>
    <row r="547" spans="1:19" ht="30" customHeight="1" thickBot="1" thickTop="1">
      <c r="A547" s="215" t="s">
        <v>785</v>
      </c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7"/>
      <c r="Q547" s="297">
        <f>SUM(Q543,S546)</f>
        <v>0</v>
      </c>
      <c r="R547" s="298"/>
      <c r="S547" s="160" t="s">
        <v>2144</v>
      </c>
    </row>
    <row r="548" spans="17:18" ht="13.5" thickTop="1">
      <c r="Q548" s="161" t="s">
        <v>2034</v>
      </c>
      <c r="R548" s="163"/>
    </row>
    <row r="549" spans="17:18" ht="12.75">
      <c r="Q549" s="97"/>
      <c r="R549" s="36"/>
    </row>
    <row r="550" spans="1:28" s="136" customFormat="1" ht="18" customHeight="1">
      <c r="A550" s="296" t="s">
        <v>2556</v>
      </c>
      <c r="B550" s="209"/>
      <c r="C550" s="209"/>
      <c r="D550" s="289" t="s">
        <v>1989</v>
      </c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135"/>
    </row>
    <row r="551" spans="4:28" s="136" customFormat="1" ht="18" customHeight="1">
      <c r="D551" s="233" t="s">
        <v>1961</v>
      </c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3"/>
      <c r="Z551" s="233"/>
      <c r="AA551" s="233"/>
      <c r="AB551" s="135"/>
    </row>
    <row r="552" ht="12.75"/>
    <row r="553" ht="12.75">
      <c r="A553" s="25" t="s">
        <v>2143</v>
      </c>
    </row>
    <row r="554" ht="12" customHeight="1"/>
    <row r="555" spans="1:27" ht="36" customHeight="1">
      <c r="A555" s="247" t="s">
        <v>827</v>
      </c>
      <c r="B555" s="382"/>
      <c r="C555" s="382"/>
      <c r="D555" s="382"/>
      <c r="E555" s="382"/>
      <c r="F555" s="382"/>
      <c r="G555" s="382"/>
      <c r="H555" s="382"/>
      <c r="I555" s="382"/>
      <c r="J555" s="382"/>
      <c r="K555" s="382"/>
      <c r="L555" s="382"/>
      <c r="M555" s="383"/>
      <c r="O555" s="305" t="s">
        <v>815</v>
      </c>
      <c r="P555" s="306"/>
      <c r="Q555" s="316" t="s">
        <v>2507</v>
      </c>
      <c r="R555" s="317"/>
      <c r="T555" s="299" t="s">
        <v>2146</v>
      </c>
      <c r="U555" s="300"/>
      <c r="V555" s="300"/>
      <c r="W555" s="300"/>
      <c r="X555" s="300"/>
      <c r="Y555" s="300"/>
      <c r="Z555" s="300"/>
      <c r="AA555" s="301"/>
    </row>
    <row r="556" spans="1:27" ht="36" customHeight="1">
      <c r="A556" s="384"/>
      <c r="B556" s="385"/>
      <c r="C556" s="385"/>
      <c r="D556" s="385"/>
      <c r="E556" s="385"/>
      <c r="F556" s="385"/>
      <c r="G556" s="385"/>
      <c r="H556" s="385"/>
      <c r="I556" s="385"/>
      <c r="J556" s="385"/>
      <c r="K556" s="385"/>
      <c r="L556" s="385"/>
      <c r="M556" s="386"/>
      <c r="O556" s="307"/>
      <c r="P556" s="308"/>
      <c r="Q556" s="318"/>
      <c r="R556" s="319"/>
      <c r="T556" s="302"/>
      <c r="U556" s="303"/>
      <c r="V556" s="303"/>
      <c r="W556" s="303"/>
      <c r="X556" s="303"/>
      <c r="Y556" s="303"/>
      <c r="Z556" s="303"/>
      <c r="AA556" s="304"/>
    </row>
    <row r="557" spans="1:27" ht="30" customHeight="1">
      <c r="A557" s="452" t="s">
        <v>627</v>
      </c>
      <c r="B557" s="327"/>
      <c r="C557" s="327"/>
      <c r="D557" s="327"/>
      <c r="E557" s="327"/>
      <c r="F557" s="327"/>
      <c r="G557" s="327"/>
      <c r="H557" s="327"/>
      <c r="I557" s="327"/>
      <c r="J557" s="327"/>
      <c r="K557" s="327"/>
      <c r="L557" s="327"/>
      <c r="M557" s="328"/>
      <c r="O557" s="287"/>
      <c r="P557" s="288"/>
      <c r="Q557" s="378">
        <f>IF(O557="j",-4,0)</f>
        <v>0</v>
      </c>
      <c r="R557" s="378"/>
      <c r="T557" s="220"/>
      <c r="U557" s="221"/>
      <c r="V557" s="221"/>
      <c r="W557" s="221"/>
      <c r="X557" s="221"/>
      <c r="Y557" s="221"/>
      <c r="Z557" s="221"/>
      <c r="AA557" s="222"/>
    </row>
    <row r="558" spans="1:27" ht="30" customHeight="1">
      <c r="A558" s="290" t="s">
        <v>2033</v>
      </c>
      <c r="B558" s="291"/>
      <c r="C558" s="291"/>
      <c r="D558" s="292"/>
      <c r="E558" s="277" t="s">
        <v>628</v>
      </c>
      <c r="F558" s="278"/>
      <c r="G558" s="278"/>
      <c r="H558" s="278"/>
      <c r="I558" s="278"/>
      <c r="J558" s="278"/>
      <c r="K558" s="278"/>
      <c r="L558" s="278"/>
      <c r="M558" s="279"/>
      <c r="O558" s="283"/>
      <c r="P558" s="284"/>
      <c r="Q558" s="404">
        <f>IF($O$557&lt;&gt;"j",0,IF(O558="j",2,0))</f>
        <v>0</v>
      </c>
      <c r="R558" s="404"/>
      <c r="S558" s="159">
        <f>IF(SUM(Q557:R558)&gt;2,2,SUM(Q557:R558))</f>
        <v>0</v>
      </c>
      <c r="T558" s="223"/>
      <c r="U558" s="224"/>
      <c r="V558" s="224"/>
      <c r="W558" s="224"/>
      <c r="X558" s="224"/>
      <c r="Y558" s="224"/>
      <c r="Z558" s="224"/>
      <c r="AA558" s="225"/>
    </row>
    <row r="559" spans="1:27" ht="30" customHeight="1">
      <c r="A559" s="452" t="s">
        <v>629</v>
      </c>
      <c r="B559" s="327"/>
      <c r="C559" s="327"/>
      <c r="D559" s="327"/>
      <c r="E559" s="327"/>
      <c r="F559" s="327"/>
      <c r="G559" s="327"/>
      <c r="H559" s="327"/>
      <c r="I559" s="327"/>
      <c r="J559" s="327"/>
      <c r="K559" s="327"/>
      <c r="L559" s="327"/>
      <c r="M559" s="328"/>
      <c r="O559" s="287"/>
      <c r="P559" s="288"/>
      <c r="Q559" s="378">
        <f>IF(O559="j",-4,0)</f>
        <v>0</v>
      </c>
      <c r="R559" s="378"/>
      <c r="T559" s="261"/>
      <c r="U559" s="262"/>
      <c r="V559" s="262"/>
      <c r="W559" s="262"/>
      <c r="X559" s="262"/>
      <c r="Y559" s="262"/>
      <c r="Z559" s="262"/>
      <c r="AA559" s="263"/>
    </row>
    <row r="560" spans="1:27" ht="30" customHeight="1">
      <c r="A560" s="290" t="s">
        <v>630</v>
      </c>
      <c r="B560" s="291"/>
      <c r="C560" s="291"/>
      <c r="D560" s="292"/>
      <c r="E560" s="277" t="s">
        <v>628</v>
      </c>
      <c r="F560" s="278"/>
      <c r="G560" s="278"/>
      <c r="H560" s="278"/>
      <c r="I560" s="278"/>
      <c r="J560" s="278"/>
      <c r="K560" s="278"/>
      <c r="L560" s="278"/>
      <c r="M560" s="279"/>
      <c r="O560" s="283"/>
      <c r="P560" s="284"/>
      <c r="Q560" s="404">
        <f>IF($O$559&lt;&gt;"j",0,IF(O560="j",2,0))</f>
        <v>0</v>
      </c>
      <c r="R560" s="404"/>
      <c r="S560" s="159">
        <f>IF(SUM(Q559:R560)&gt;2,2,SUM(Q559:R560))</f>
        <v>0</v>
      </c>
      <c r="T560" s="223"/>
      <c r="U560" s="224"/>
      <c r="V560" s="224"/>
      <c r="W560" s="224"/>
      <c r="X560" s="224"/>
      <c r="Y560" s="224"/>
      <c r="Z560" s="224"/>
      <c r="AA560" s="225"/>
    </row>
    <row r="561" spans="1:27" ht="30" customHeight="1">
      <c r="A561" s="452" t="s">
        <v>816</v>
      </c>
      <c r="B561" s="327"/>
      <c r="C561" s="327"/>
      <c r="D561" s="327"/>
      <c r="E561" s="327"/>
      <c r="F561" s="327"/>
      <c r="G561" s="327"/>
      <c r="H561" s="327"/>
      <c r="I561" s="327"/>
      <c r="J561" s="327"/>
      <c r="K561" s="327"/>
      <c r="L561" s="327"/>
      <c r="M561" s="328"/>
      <c r="O561" s="287"/>
      <c r="P561" s="288"/>
      <c r="Q561" s="378">
        <f>IF(O561="j",-4,0)</f>
        <v>0</v>
      </c>
      <c r="R561" s="378"/>
      <c r="T561" s="261"/>
      <c r="U561" s="262"/>
      <c r="V561" s="262"/>
      <c r="W561" s="262"/>
      <c r="X561" s="262"/>
      <c r="Y561" s="262"/>
      <c r="Z561" s="262"/>
      <c r="AA561" s="263"/>
    </row>
    <row r="562" spans="1:27" ht="30" customHeight="1" thickBot="1">
      <c r="A562" s="290" t="s">
        <v>2033</v>
      </c>
      <c r="B562" s="291"/>
      <c r="C562" s="291"/>
      <c r="D562" s="292"/>
      <c r="E562" s="277" t="s">
        <v>654</v>
      </c>
      <c r="F562" s="278"/>
      <c r="G562" s="278"/>
      <c r="H562" s="278"/>
      <c r="I562" s="278"/>
      <c r="J562" s="278"/>
      <c r="K562" s="278"/>
      <c r="L562" s="278"/>
      <c r="M562" s="279"/>
      <c r="O562" s="283"/>
      <c r="P562" s="284"/>
      <c r="Q562" s="469">
        <f>IF($O$561&lt;&gt;"j",0,IF(O562="j",2,0))</f>
        <v>0</v>
      </c>
      <c r="R562" s="469"/>
      <c r="T562" s="223"/>
      <c r="U562" s="224"/>
      <c r="V562" s="224"/>
      <c r="W562" s="224"/>
      <c r="X562" s="224"/>
      <c r="Y562" s="224"/>
      <c r="Z562" s="224"/>
      <c r="AA562" s="225"/>
    </row>
    <row r="563" spans="1:19" ht="30" customHeight="1" thickBot="1" thickTop="1">
      <c r="A563" s="215" t="s">
        <v>655</v>
      </c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7"/>
      <c r="Q563" s="297">
        <f>SUM(Q557:R562)</f>
        <v>0</v>
      </c>
      <c r="R563" s="298"/>
      <c r="S563" s="160" t="s">
        <v>2144</v>
      </c>
    </row>
    <row r="564" spans="17:18" ht="13.5" thickTop="1">
      <c r="Q564" s="161" t="s">
        <v>788</v>
      </c>
      <c r="R564" s="163"/>
    </row>
    <row r="565" ht="12.75"/>
    <row r="566" spans="1:28" s="136" customFormat="1" ht="18" customHeight="1">
      <c r="A566" s="296" t="s">
        <v>2556</v>
      </c>
      <c r="B566" s="209"/>
      <c r="C566" s="209"/>
      <c r="D566" s="289" t="s">
        <v>786</v>
      </c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135"/>
    </row>
    <row r="567" spans="1:28" s="136" customFormat="1" ht="18" customHeight="1">
      <c r="A567" s="233"/>
      <c r="B567" s="233"/>
      <c r="C567" s="233"/>
      <c r="D567" s="233" t="s">
        <v>787</v>
      </c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33"/>
      <c r="Z567" s="233"/>
      <c r="AA567" s="233"/>
      <c r="AB567" s="135"/>
    </row>
    <row r="568" ht="12.75"/>
    <row r="569" ht="12.75">
      <c r="A569" s="25" t="s">
        <v>2143</v>
      </c>
    </row>
    <row r="570" ht="12" customHeight="1">
      <c r="A570" s="25"/>
    </row>
    <row r="571" spans="1:27" ht="36" customHeight="1">
      <c r="A571" s="247" t="s">
        <v>828</v>
      </c>
      <c r="B571" s="382"/>
      <c r="C571" s="382"/>
      <c r="D571" s="382"/>
      <c r="E571" s="382"/>
      <c r="F571" s="382"/>
      <c r="G571" s="382"/>
      <c r="H571" s="382"/>
      <c r="I571" s="382"/>
      <c r="J571" s="382"/>
      <c r="K571" s="382"/>
      <c r="L571" s="382"/>
      <c r="M571" s="383"/>
      <c r="O571" s="305" t="s">
        <v>815</v>
      </c>
      <c r="P571" s="306"/>
      <c r="Q571" s="316" t="s">
        <v>2507</v>
      </c>
      <c r="R571" s="317"/>
      <c r="T571" s="299" t="s">
        <v>2146</v>
      </c>
      <c r="U571" s="300"/>
      <c r="V571" s="300"/>
      <c r="W571" s="300"/>
      <c r="X571" s="300"/>
      <c r="Y571" s="300"/>
      <c r="Z571" s="300"/>
      <c r="AA571" s="301"/>
    </row>
    <row r="572" spans="1:27" ht="36" customHeight="1">
      <c r="A572" s="384"/>
      <c r="B572" s="385"/>
      <c r="C572" s="385"/>
      <c r="D572" s="385"/>
      <c r="E572" s="385"/>
      <c r="F572" s="385"/>
      <c r="G572" s="385"/>
      <c r="H572" s="385"/>
      <c r="I572" s="385"/>
      <c r="J572" s="385"/>
      <c r="K572" s="385"/>
      <c r="L572" s="385"/>
      <c r="M572" s="386"/>
      <c r="O572" s="307"/>
      <c r="P572" s="308"/>
      <c r="Q572" s="318"/>
      <c r="R572" s="319"/>
      <c r="T572" s="302"/>
      <c r="U572" s="303"/>
      <c r="V572" s="303"/>
      <c r="W572" s="303"/>
      <c r="X572" s="303"/>
      <c r="Y572" s="303"/>
      <c r="Z572" s="303"/>
      <c r="AA572" s="304"/>
    </row>
    <row r="573" spans="1:27" ht="30" customHeight="1">
      <c r="A573" s="293" t="s">
        <v>712</v>
      </c>
      <c r="B573" s="294"/>
      <c r="C573" s="294"/>
      <c r="D573" s="294"/>
      <c r="E573" s="294"/>
      <c r="F573" s="294"/>
      <c r="G573" s="294"/>
      <c r="H573" s="294"/>
      <c r="I573" s="294"/>
      <c r="J573" s="294"/>
      <c r="K573" s="294"/>
      <c r="L573" s="294"/>
      <c r="M573" s="295"/>
      <c r="O573" s="287"/>
      <c r="P573" s="288"/>
      <c r="Q573" s="378">
        <f>IF(O573="j",-4,0)</f>
        <v>0</v>
      </c>
      <c r="R573" s="378"/>
      <c r="T573" s="220"/>
      <c r="U573" s="221"/>
      <c r="V573" s="221"/>
      <c r="W573" s="221"/>
      <c r="X573" s="221"/>
      <c r="Y573" s="221"/>
      <c r="Z573" s="221"/>
      <c r="AA573" s="222"/>
    </row>
    <row r="574" spans="1:27" ht="30" customHeight="1">
      <c r="A574" s="290" t="s">
        <v>2535</v>
      </c>
      <c r="B574" s="291"/>
      <c r="C574" s="291"/>
      <c r="D574" s="292"/>
      <c r="E574" s="277" t="s">
        <v>2557</v>
      </c>
      <c r="F574" s="278"/>
      <c r="G574" s="278"/>
      <c r="H574" s="278"/>
      <c r="I574" s="278"/>
      <c r="J574" s="278"/>
      <c r="K574" s="278"/>
      <c r="L574" s="278"/>
      <c r="M574" s="279"/>
      <c r="O574" s="283"/>
      <c r="P574" s="284"/>
      <c r="Q574" s="404">
        <f>IF($O$573&lt;&gt;"j",0,IF(O574="j",2,0))</f>
        <v>0</v>
      </c>
      <c r="R574" s="404"/>
      <c r="S574" s="159"/>
      <c r="T574" s="223"/>
      <c r="U574" s="224"/>
      <c r="V574" s="224"/>
      <c r="W574" s="224"/>
      <c r="X574" s="224"/>
      <c r="Y574" s="224"/>
      <c r="Z574" s="224"/>
      <c r="AA574" s="225"/>
    </row>
    <row r="575" spans="1:27" ht="30" customHeight="1">
      <c r="A575" s="293" t="s">
        <v>624</v>
      </c>
      <c r="B575" s="294"/>
      <c r="C575" s="294"/>
      <c r="D575" s="294"/>
      <c r="E575" s="294"/>
      <c r="F575" s="294"/>
      <c r="G575" s="294"/>
      <c r="H575" s="294"/>
      <c r="I575" s="294"/>
      <c r="J575" s="294"/>
      <c r="K575" s="294"/>
      <c r="L575" s="294"/>
      <c r="M575" s="295"/>
      <c r="O575" s="287"/>
      <c r="P575" s="288"/>
      <c r="Q575" s="378">
        <f>IF(O575="j",-4,0)</f>
        <v>0</v>
      </c>
      <c r="R575" s="378"/>
      <c r="T575" s="220"/>
      <c r="U575" s="221"/>
      <c r="V575" s="221"/>
      <c r="W575" s="221"/>
      <c r="X575" s="221"/>
      <c r="Y575" s="221"/>
      <c r="Z575" s="221"/>
      <c r="AA575" s="222"/>
    </row>
    <row r="576" spans="1:27" ht="30" customHeight="1" thickBot="1">
      <c r="A576" s="290" t="s">
        <v>2535</v>
      </c>
      <c r="B576" s="291"/>
      <c r="C576" s="291"/>
      <c r="D576" s="292"/>
      <c r="E576" s="277" t="s">
        <v>2557</v>
      </c>
      <c r="F576" s="278"/>
      <c r="G576" s="278"/>
      <c r="H576" s="278"/>
      <c r="I576" s="278"/>
      <c r="J576" s="278"/>
      <c r="K576" s="278"/>
      <c r="L576" s="278"/>
      <c r="M576" s="279"/>
      <c r="O576" s="283"/>
      <c r="P576" s="284"/>
      <c r="Q576" s="469">
        <f>IF($O$575&lt;&gt;"j",0,IF(O576="j",2,0))</f>
        <v>0</v>
      </c>
      <c r="R576" s="469"/>
      <c r="S576" s="159">
        <f>IF(SUM(Q574:R576)&gt;2,2,SUM(Q574:R576))</f>
        <v>0</v>
      </c>
      <c r="T576" s="223"/>
      <c r="U576" s="224"/>
      <c r="V576" s="224"/>
      <c r="W576" s="224"/>
      <c r="X576" s="224"/>
      <c r="Y576" s="224"/>
      <c r="Z576" s="224"/>
      <c r="AA576" s="225"/>
    </row>
    <row r="577" spans="1:19" ht="30" customHeight="1" thickBot="1" thickTop="1">
      <c r="A577" s="215" t="s">
        <v>710</v>
      </c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7"/>
      <c r="Q577" s="297">
        <f>SUM(Q573:R576)</f>
        <v>0</v>
      </c>
      <c r="R577" s="298"/>
      <c r="S577" s="160" t="s">
        <v>2144</v>
      </c>
    </row>
    <row r="578" spans="17:18" ht="13.5" thickTop="1">
      <c r="Q578" s="162" t="s">
        <v>711</v>
      </c>
      <c r="R578" s="162"/>
    </row>
    <row r="579" spans="17:18" ht="12.75">
      <c r="Q579" s="97"/>
      <c r="R579" s="36"/>
    </row>
    <row r="580" spans="1:28" s="136" customFormat="1" ht="18" customHeight="1">
      <c r="A580" s="296" t="s">
        <v>2556</v>
      </c>
      <c r="B580" s="209"/>
      <c r="C580" s="209"/>
      <c r="D580" s="289" t="s">
        <v>786</v>
      </c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  <c r="AA580" s="209"/>
      <c r="AB580" s="135"/>
    </row>
    <row r="581" spans="1:28" s="136" customFormat="1" ht="18" customHeight="1">
      <c r="A581" s="233"/>
      <c r="B581" s="233"/>
      <c r="C581" s="233"/>
      <c r="D581" s="233" t="s">
        <v>787</v>
      </c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135"/>
    </row>
    <row r="582" ht="12.75"/>
    <row r="583" ht="12.75">
      <c r="A583" s="25" t="s">
        <v>2143</v>
      </c>
    </row>
    <row r="584" ht="12" customHeight="1">
      <c r="A584" s="25"/>
    </row>
    <row r="585" spans="1:27" ht="36" customHeight="1">
      <c r="A585" s="247" t="s">
        <v>829</v>
      </c>
      <c r="B585" s="382"/>
      <c r="C585" s="382"/>
      <c r="D585" s="382"/>
      <c r="E585" s="382"/>
      <c r="F585" s="382"/>
      <c r="G585" s="382"/>
      <c r="H585" s="382"/>
      <c r="I585" s="382"/>
      <c r="J585" s="382"/>
      <c r="K585" s="382"/>
      <c r="L585" s="382"/>
      <c r="M585" s="383"/>
      <c r="O585" s="305" t="s">
        <v>815</v>
      </c>
      <c r="P585" s="306"/>
      <c r="Q585" s="316" t="s">
        <v>2507</v>
      </c>
      <c r="R585" s="317"/>
      <c r="T585" s="299" t="s">
        <v>2146</v>
      </c>
      <c r="U585" s="300"/>
      <c r="V585" s="300"/>
      <c r="W585" s="300"/>
      <c r="X585" s="300"/>
      <c r="Y585" s="300"/>
      <c r="Z585" s="300"/>
      <c r="AA585" s="301"/>
    </row>
    <row r="586" spans="1:27" ht="36" customHeight="1">
      <c r="A586" s="384"/>
      <c r="B586" s="385"/>
      <c r="C586" s="385"/>
      <c r="D586" s="385"/>
      <c r="E586" s="385"/>
      <c r="F586" s="385"/>
      <c r="G586" s="385"/>
      <c r="H586" s="385"/>
      <c r="I586" s="385"/>
      <c r="J586" s="385"/>
      <c r="K586" s="385"/>
      <c r="L586" s="385"/>
      <c r="M586" s="386"/>
      <c r="O586" s="307"/>
      <c r="P586" s="308"/>
      <c r="Q586" s="318"/>
      <c r="R586" s="319"/>
      <c r="T586" s="302"/>
      <c r="U586" s="303"/>
      <c r="V586" s="303"/>
      <c r="W586" s="303"/>
      <c r="X586" s="303"/>
      <c r="Y586" s="303"/>
      <c r="Z586" s="303"/>
      <c r="AA586" s="304"/>
    </row>
    <row r="587" spans="1:27" ht="30" customHeight="1">
      <c r="A587" s="398" t="s">
        <v>673</v>
      </c>
      <c r="B587" s="399"/>
      <c r="C587" s="399"/>
      <c r="D587" s="399"/>
      <c r="E587" s="399"/>
      <c r="F587" s="399"/>
      <c r="G587" s="399"/>
      <c r="H587" s="399"/>
      <c r="I587" s="399"/>
      <c r="J587" s="399"/>
      <c r="K587" s="399"/>
      <c r="L587" s="399"/>
      <c r="M587" s="400"/>
      <c r="O587" s="287"/>
      <c r="P587" s="288"/>
      <c r="Q587" s="378">
        <f>IF(O587="j",-4,0)</f>
        <v>0</v>
      </c>
      <c r="R587" s="378"/>
      <c r="T587" s="220"/>
      <c r="U587" s="221"/>
      <c r="V587" s="221"/>
      <c r="W587" s="221"/>
      <c r="X587" s="221"/>
      <c r="Y587" s="221"/>
      <c r="Z587" s="221"/>
      <c r="AA587" s="222"/>
    </row>
    <row r="588" spans="1:27" ht="30" customHeight="1">
      <c r="A588" s="271" t="s">
        <v>2535</v>
      </c>
      <c r="B588" s="272"/>
      <c r="C588" s="272"/>
      <c r="D588" s="273"/>
      <c r="E588" s="566" t="s">
        <v>674</v>
      </c>
      <c r="F588" s="281"/>
      <c r="G588" s="281"/>
      <c r="H588" s="281"/>
      <c r="I588" s="281"/>
      <c r="J588" s="281"/>
      <c r="K588" s="281"/>
      <c r="L588" s="281"/>
      <c r="M588" s="282"/>
      <c r="O588" s="285"/>
      <c r="P588" s="286"/>
      <c r="Q588" s="468">
        <f>IF(O587&lt;&gt;"j",0,IF(O588="j",2,0))</f>
        <v>0</v>
      </c>
      <c r="R588" s="468"/>
      <c r="T588" s="261"/>
      <c r="U588" s="262"/>
      <c r="V588" s="262"/>
      <c r="W588" s="262"/>
      <c r="X588" s="262"/>
      <c r="Y588" s="262"/>
      <c r="Z588" s="262"/>
      <c r="AA588" s="263"/>
    </row>
    <row r="589" spans="1:27" ht="30" customHeight="1" thickBot="1">
      <c r="A589" s="274"/>
      <c r="B589" s="275"/>
      <c r="C589" s="275"/>
      <c r="D589" s="276"/>
      <c r="E589" s="567" t="s">
        <v>591</v>
      </c>
      <c r="F589" s="278"/>
      <c r="G589" s="278"/>
      <c r="H589" s="278"/>
      <c r="I589" s="278"/>
      <c r="J589" s="278"/>
      <c r="K589" s="278"/>
      <c r="L589" s="278"/>
      <c r="M589" s="279"/>
      <c r="O589" s="283"/>
      <c r="P589" s="284"/>
      <c r="Q589" s="468">
        <f>IF($O$587&lt;&gt;"j",0,IF(O589="j",1,0))</f>
        <v>0</v>
      </c>
      <c r="R589" s="468"/>
      <c r="S589" s="159">
        <f>IF(SUM(Q588:R589)&gt;2,2,SUM(Q588:R589))</f>
        <v>0</v>
      </c>
      <c r="T589" s="223"/>
      <c r="U589" s="224"/>
      <c r="V589" s="224"/>
      <c r="W589" s="224"/>
      <c r="X589" s="224"/>
      <c r="Y589" s="224"/>
      <c r="Z589" s="224"/>
      <c r="AA589" s="225"/>
    </row>
    <row r="590" spans="1:19" ht="30" customHeight="1" thickBot="1" thickTop="1">
      <c r="A590" s="215" t="s">
        <v>592</v>
      </c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7"/>
      <c r="Q590" s="297">
        <f>SUM(Q587,S589)</f>
        <v>0</v>
      </c>
      <c r="R590" s="298"/>
      <c r="S590" s="160" t="s">
        <v>2144</v>
      </c>
    </row>
    <row r="591" spans="1:18" ht="12" customHeight="1" thickTop="1">
      <c r="A591" s="25"/>
      <c r="Q591" s="97" t="s">
        <v>2034</v>
      </c>
      <c r="R591" s="36"/>
    </row>
    <row r="592" ht="12.75"/>
    <row r="593" spans="1:28" s="136" customFormat="1" ht="18" customHeight="1">
      <c r="A593" s="296" t="s">
        <v>2556</v>
      </c>
      <c r="B593" s="209"/>
      <c r="C593" s="209"/>
      <c r="D593" s="289" t="s">
        <v>1989</v>
      </c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135"/>
    </row>
    <row r="594" spans="1:28" s="136" customFormat="1" ht="18" customHeight="1">
      <c r="A594" s="233"/>
      <c r="B594" s="233"/>
      <c r="C594" s="233"/>
      <c r="D594" s="233" t="s">
        <v>593</v>
      </c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135"/>
    </row>
    <row r="595" ht="12.75"/>
    <row r="596" ht="12.75">
      <c r="A596" s="25" t="s">
        <v>2143</v>
      </c>
    </row>
    <row r="597" ht="12" customHeight="1">
      <c r="A597" s="164"/>
    </row>
    <row r="598" spans="1:27" ht="36" customHeight="1">
      <c r="A598" s="247" t="s">
        <v>830</v>
      </c>
      <c r="B598" s="382"/>
      <c r="C598" s="382"/>
      <c r="D598" s="382"/>
      <c r="E598" s="382"/>
      <c r="F598" s="382"/>
      <c r="G598" s="382"/>
      <c r="H598" s="382"/>
      <c r="I598" s="382"/>
      <c r="J598" s="382"/>
      <c r="K598" s="382"/>
      <c r="L598" s="382"/>
      <c r="M598" s="383"/>
      <c r="O598" s="305" t="s">
        <v>815</v>
      </c>
      <c r="P598" s="306"/>
      <c r="Q598" s="316" t="s">
        <v>2507</v>
      </c>
      <c r="R598" s="317"/>
      <c r="T598" s="299" t="s">
        <v>2146</v>
      </c>
      <c r="U598" s="300"/>
      <c r="V598" s="300"/>
      <c r="W598" s="300"/>
      <c r="X598" s="300"/>
      <c r="Y598" s="300"/>
      <c r="Z598" s="300"/>
      <c r="AA598" s="301"/>
    </row>
    <row r="599" spans="1:27" ht="36" customHeight="1">
      <c r="A599" s="384"/>
      <c r="B599" s="385"/>
      <c r="C599" s="385"/>
      <c r="D599" s="385"/>
      <c r="E599" s="385"/>
      <c r="F599" s="385"/>
      <c r="G599" s="385"/>
      <c r="H599" s="385"/>
      <c r="I599" s="385"/>
      <c r="J599" s="385"/>
      <c r="K599" s="385"/>
      <c r="L599" s="385"/>
      <c r="M599" s="386"/>
      <c r="O599" s="307"/>
      <c r="P599" s="308"/>
      <c r="Q599" s="318"/>
      <c r="R599" s="319"/>
      <c r="T599" s="302"/>
      <c r="U599" s="303"/>
      <c r="V599" s="303"/>
      <c r="W599" s="303"/>
      <c r="X599" s="303"/>
      <c r="Y599" s="303"/>
      <c r="Z599" s="303"/>
      <c r="AA599" s="304"/>
    </row>
    <row r="600" spans="1:27" ht="30" customHeight="1">
      <c r="A600" s="293" t="s">
        <v>671</v>
      </c>
      <c r="B600" s="294"/>
      <c r="C600" s="294"/>
      <c r="D600" s="294"/>
      <c r="E600" s="294"/>
      <c r="F600" s="294"/>
      <c r="G600" s="294"/>
      <c r="H600" s="294"/>
      <c r="I600" s="294"/>
      <c r="J600" s="294"/>
      <c r="K600" s="294"/>
      <c r="L600" s="294"/>
      <c r="M600" s="295"/>
      <c r="O600" s="287"/>
      <c r="P600" s="288"/>
      <c r="Q600" s="378">
        <f>IF(O600="j",-4,0)</f>
        <v>0</v>
      </c>
      <c r="R600" s="378"/>
      <c r="T600" s="220"/>
      <c r="U600" s="221"/>
      <c r="V600" s="221"/>
      <c r="W600" s="221"/>
      <c r="X600" s="221"/>
      <c r="Y600" s="221"/>
      <c r="Z600" s="221"/>
      <c r="AA600" s="222"/>
    </row>
    <row r="601" spans="1:27" ht="30" customHeight="1">
      <c r="A601" s="290" t="s">
        <v>2535</v>
      </c>
      <c r="B601" s="291"/>
      <c r="C601" s="291"/>
      <c r="D601" s="292"/>
      <c r="E601" s="277" t="s">
        <v>590</v>
      </c>
      <c r="F601" s="278"/>
      <c r="G601" s="278"/>
      <c r="H601" s="278"/>
      <c r="I601" s="278"/>
      <c r="J601" s="278"/>
      <c r="K601" s="278"/>
      <c r="L601" s="278"/>
      <c r="M601" s="279"/>
      <c r="O601" s="283"/>
      <c r="P601" s="284"/>
      <c r="Q601" s="404">
        <f>IF($O$600&lt;&gt;"j",0,IF(O601="j",2,0))</f>
        <v>0</v>
      </c>
      <c r="R601" s="404"/>
      <c r="S601" s="159">
        <f>IF(SUM(Q600:R601)&gt;2,2,SUM(Q600:R601))</f>
        <v>0</v>
      </c>
      <c r="T601" s="223"/>
      <c r="U601" s="224"/>
      <c r="V601" s="224"/>
      <c r="W601" s="224"/>
      <c r="X601" s="224"/>
      <c r="Y601" s="224"/>
      <c r="Z601" s="224"/>
      <c r="AA601" s="225"/>
    </row>
    <row r="602" spans="1:27" ht="30" customHeight="1">
      <c r="A602" s="293" t="s">
        <v>618</v>
      </c>
      <c r="B602" s="294"/>
      <c r="C602" s="294"/>
      <c r="D602" s="294"/>
      <c r="E602" s="294"/>
      <c r="F602" s="294"/>
      <c r="G602" s="294"/>
      <c r="H602" s="294"/>
      <c r="I602" s="294"/>
      <c r="J602" s="294"/>
      <c r="K602" s="294"/>
      <c r="L602" s="294"/>
      <c r="M602" s="295"/>
      <c r="O602" s="287"/>
      <c r="P602" s="288"/>
      <c r="Q602" s="378">
        <f>IF(O602="j",-4,0)</f>
        <v>0</v>
      </c>
      <c r="R602" s="378"/>
      <c r="T602" s="261"/>
      <c r="U602" s="262"/>
      <c r="V602" s="262"/>
      <c r="W602" s="262"/>
      <c r="X602" s="262"/>
      <c r="Y602" s="262"/>
      <c r="Z602" s="262"/>
      <c r="AA602" s="263"/>
    </row>
    <row r="603" spans="1:27" ht="30" customHeight="1">
      <c r="A603" s="290" t="s">
        <v>2535</v>
      </c>
      <c r="B603" s="291"/>
      <c r="C603" s="291"/>
      <c r="D603" s="292"/>
      <c r="E603" s="277" t="s">
        <v>590</v>
      </c>
      <c r="F603" s="278"/>
      <c r="G603" s="278"/>
      <c r="H603" s="278"/>
      <c r="I603" s="278"/>
      <c r="J603" s="278"/>
      <c r="K603" s="278"/>
      <c r="L603" s="278"/>
      <c r="M603" s="279"/>
      <c r="O603" s="283"/>
      <c r="P603" s="284"/>
      <c r="Q603" s="404">
        <f>IF($O$602&lt;&gt;"j",0,IF(O603="j",2,0))</f>
        <v>0</v>
      </c>
      <c r="R603" s="404"/>
      <c r="S603" s="159">
        <f>IF(SUM(Q602:R603)&gt;2,2,SUM(Q602:R603))</f>
        <v>0</v>
      </c>
      <c r="T603" s="223"/>
      <c r="U603" s="224"/>
      <c r="V603" s="224"/>
      <c r="W603" s="224"/>
      <c r="X603" s="224"/>
      <c r="Y603" s="224"/>
      <c r="Z603" s="224"/>
      <c r="AA603" s="225"/>
    </row>
    <row r="604" spans="1:27" ht="30" customHeight="1">
      <c r="A604" s="293" t="s">
        <v>619</v>
      </c>
      <c r="B604" s="294"/>
      <c r="C604" s="294"/>
      <c r="D604" s="294"/>
      <c r="E604" s="294"/>
      <c r="F604" s="294"/>
      <c r="G604" s="294"/>
      <c r="H604" s="294"/>
      <c r="I604" s="294"/>
      <c r="J604" s="294"/>
      <c r="K604" s="294"/>
      <c r="L604" s="294"/>
      <c r="M604" s="295"/>
      <c r="O604" s="287"/>
      <c r="P604" s="288"/>
      <c r="Q604" s="378">
        <f>IF(O604="j",-4,0)</f>
        <v>0</v>
      </c>
      <c r="R604" s="378"/>
      <c r="T604" s="261"/>
      <c r="U604" s="262"/>
      <c r="V604" s="262"/>
      <c r="W604" s="262"/>
      <c r="X604" s="262"/>
      <c r="Y604" s="262"/>
      <c r="Z604" s="262"/>
      <c r="AA604" s="263"/>
    </row>
    <row r="605" spans="1:27" ht="30" customHeight="1" thickBot="1">
      <c r="A605" s="290" t="s">
        <v>2535</v>
      </c>
      <c r="B605" s="291"/>
      <c r="C605" s="291"/>
      <c r="D605" s="292"/>
      <c r="E605" s="277" t="s">
        <v>590</v>
      </c>
      <c r="F605" s="278"/>
      <c r="G605" s="278"/>
      <c r="H605" s="278"/>
      <c r="I605" s="278"/>
      <c r="J605" s="278"/>
      <c r="K605" s="278"/>
      <c r="L605" s="278"/>
      <c r="M605" s="279"/>
      <c r="O605" s="283"/>
      <c r="P605" s="284"/>
      <c r="Q605" s="469">
        <f>IF($O$604&lt;&gt;"j",0,IF(O605="j",2,0))</f>
        <v>0</v>
      </c>
      <c r="R605" s="469"/>
      <c r="T605" s="223"/>
      <c r="U605" s="224"/>
      <c r="V605" s="224"/>
      <c r="W605" s="224"/>
      <c r="X605" s="224"/>
      <c r="Y605" s="224"/>
      <c r="Z605" s="224"/>
      <c r="AA605" s="225"/>
    </row>
    <row r="606" spans="1:19" ht="30" customHeight="1" thickBot="1" thickTop="1">
      <c r="A606" s="215" t="s">
        <v>620</v>
      </c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7"/>
      <c r="Q606" s="297">
        <f>SUM(Q600:R605)</f>
        <v>0</v>
      </c>
      <c r="R606" s="298"/>
      <c r="S606" s="160" t="s">
        <v>2144</v>
      </c>
    </row>
    <row r="607" spans="17:18" ht="13.5" thickTop="1">
      <c r="Q607" s="97" t="s">
        <v>788</v>
      </c>
      <c r="R607" s="36"/>
    </row>
    <row r="608" spans="17:18" ht="12.75">
      <c r="Q608" s="97"/>
      <c r="R608" s="36"/>
    </row>
    <row r="609" spans="1:28" s="136" customFormat="1" ht="18" customHeight="1">
      <c r="A609" s="296" t="s">
        <v>2556</v>
      </c>
      <c r="B609" s="209"/>
      <c r="C609" s="209"/>
      <c r="D609" s="289" t="s">
        <v>786</v>
      </c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135"/>
    </row>
    <row r="610" spans="1:28" s="136" customFormat="1" ht="18" customHeight="1">
      <c r="A610" s="233"/>
      <c r="B610" s="233"/>
      <c r="C610" s="233"/>
      <c r="D610" s="233" t="s">
        <v>787</v>
      </c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135"/>
    </row>
    <row r="611" ht="12.75"/>
    <row r="612" ht="12.75">
      <c r="A612" s="25" t="s">
        <v>2143</v>
      </c>
    </row>
    <row r="613" ht="12" customHeight="1">
      <c r="A613" s="25"/>
    </row>
    <row r="614" spans="1:27" ht="36" customHeight="1">
      <c r="A614" s="265" t="s">
        <v>831</v>
      </c>
      <c r="B614" s="266"/>
      <c r="C614" s="266"/>
      <c r="D614" s="266"/>
      <c r="E614" s="266"/>
      <c r="F614" s="266"/>
      <c r="G614" s="266"/>
      <c r="H614" s="266"/>
      <c r="I614" s="266"/>
      <c r="J614" s="266"/>
      <c r="K614" s="266"/>
      <c r="L614" s="266"/>
      <c r="M614" s="267"/>
      <c r="O614" s="305" t="s">
        <v>814</v>
      </c>
      <c r="P614" s="306"/>
      <c r="Q614" s="316" t="s">
        <v>2507</v>
      </c>
      <c r="R614" s="317"/>
      <c r="T614" s="299" t="s">
        <v>2146</v>
      </c>
      <c r="U614" s="300"/>
      <c r="V614" s="300"/>
      <c r="W614" s="300"/>
      <c r="X614" s="300"/>
      <c r="Y614" s="300"/>
      <c r="Z614" s="300"/>
      <c r="AA614" s="301"/>
    </row>
    <row r="615" spans="1:27" ht="36" customHeight="1">
      <c r="A615" s="268"/>
      <c r="B615" s="269"/>
      <c r="C615" s="269"/>
      <c r="D615" s="269"/>
      <c r="E615" s="269"/>
      <c r="F615" s="269"/>
      <c r="G615" s="269"/>
      <c r="H615" s="269"/>
      <c r="I615" s="269"/>
      <c r="J615" s="269"/>
      <c r="K615" s="269"/>
      <c r="L615" s="269"/>
      <c r="M615" s="270"/>
      <c r="O615" s="307"/>
      <c r="P615" s="308"/>
      <c r="Q615" s="318"/>
      <c r="R615" s="319"/>
      <c r="T615" s="302"/>
      <c r="U615" s="303"/>
      <c r="V615" s="303"/>
      <c r="W615" s="303"/>
      <c r="X615" s="303"/>
      <c r="Y615" s="303"/>
      <c r="Z615" s="303"/>
      <c r="AA615" s="304"/>
    </row>
    <row r="616" spans="1:27" ht="30" customHeight="1">
      <c r="A616" s="293" t="s">
        <v>3455</v>
      </c>
      <c r="B616" s="294"/>
      <c r="C616" s="294"/>
      <c r="D616" s="294"/>
      <c r="E616" s="294"/>
      <c r="F616" s="294"/>
      <c r="G616" s="294"/>
      <c r="H616" s="294"/>
      <c r="I616" s="294"/>
      <c r="J616" s="294"/>
      <c r="K616" s="294"/>
      <c r="L616" s="294"/>
      <c r="M616" s="295"/>
      <c r="O616" s="287"/>
      <c r="P616" s="288"/>
      <c r="Q616" s="378">
        <f>IF(O616="j",-4,0)</f>
        <v>0</v>
      </c>
      <c r="R616" s="378"/>
      <c r="T616" s="220"/>
      <c r="U616" s="221"/>
      <c r="V616" s="221"/>
      <c r="W616" s="221"/>
      <c r="X616" s="221"/>
      <c r="Y616" s="221"/>
      <c r="Z616" s="221"/>
      <c r="AA616" s="222"/>
    </row>
    <row r="617" spans="1:27" ht="30" customHeight="1">
      <c r="A617" s="271" t="s">
        <v>2033</v>
      </c>
      <c r="B617" s="272"/>
      <c r="C617" s="272"/>
      <c r="D617" s="273"/>
      <c r="E617" s="280" t="s">
        <v>3456</v>
      </c>
      <c r="F617" s="281"/>
      <c r="G617" s="281"/>
      <c r="H617" s="281"/>
      <c r="I617" s="281"/>
      <c r="J617" s="281"/>
      <c r="K617" s="281"/>
      <c r="L617" s="281"/>
      <c r="M617" s="282"/>
      <c r="O617" s="285"/>
      <c r="P617" s="286"/>
      <c r="Q617" s="470">
        <f>IF($O$616&lt;&gt;"j",0,IF(O617="j",1,0))</f>
        <v>0</v>
      </c>
      <c r="R617" s="470"/>
      <c r="T617" s="261"/>
      <c r="U617" s="262"/>
      <c r="V617" s="262"/>
      <c r="W617" s="262"/>
      <c r="X617" s="262"/>
      <c r="Y617" s="262"/>
      <c r="Z617" s="262"/>
      <c r="AA617" s="263"/>
    </row>
    <row r="618" spans="1:27" ht="30" customHeight="1">
      <c r="A618" s="274"/>
      <c r="B618" s="275"/>
      <c r="C618" s="275"/>
      <c r="D618" s="276"/>
      <c r="E618" s="277" t="s">
        <v>572</v>
      </c>
      <c r="F618" s="278"/>
      <c r="G618" s="278"/>
      <c r="H618" s="278"/>
      <c r="I618" s="278"/>
      <c r="J618" s="278"/>
      <c r="K618" s="278"/>
      <c r="L618" s="278"/>
      <c r="M618" s="279"/>
      <c r="O618" s="283"/>
      <c r="P618" s="284"/>
      <c r="Q618" s="264">
        <f>IF($O$616&lt;&gt;"j",0,IF(O618="j",1,0))</f>
        <v>0</v>
      </c>
      <c r="R618" s="264"/>
      <c r="S618" s="159">
        <f>IF(SUM(Q617:R618)&gt;2,2,SUM(Q617:R618))</f>
        <v>0</v>
      </c>
      <c r="T618" s="223"/>
      <c r="U618" s="224"/>
      <c r="V618" s="224"/>
      <c r="W618" s="224"/>
      <c r="X618" s="224"/>
      <c r="Y618" s="224"/>
      <c r="Z618" s="224"/>
      <c r="AA618" s="225"/>
    </row>
    <row r="619" spans="1:27" ht="30" customHeight="1">
      <c r="A619" s="389" t="s">
        <v>758</v>
      </c>
      <c r="B619" s="343"/>
      <c r="C619" s="343"/>
      <c r="D619" s="343"/>
      <c r="E619" s="343"/>
      <c r="F619" s="343"/>
      <c r="G619" s="343"/>
      <c r="H619" s="343"/>
      <c r="I619" s="343"/>
      <c r="J619" s="343"/>
      <c r="K619" s="343"/>
      <c r="L619" s="343"/>
      <c r="M619" s="344"/>
      <c r="O619" s="287"/>
      <c r="P619" s="288"/>
      <c r="Q619" s="378">
        <f>IF(O619="j",-4,0)</f>
        <v>0</v>
      </c>
      <c r="R619" s="378"/>
      <c r="T619" s="261"/>
      <c r="U619" s="262"/>
      <c r="V619" s="262"/>
      <c r="W619" s="262"/>
      <c r="X619" s="262"/>
      <c r="Y619" s="262"/>
      <c r="Z619" s="262"/>
      <c r="AA619" s="263"/>
    </row>
    <row r="620" spans="1:27" ht="30" customHeight="1">
      <c r="A620" s="271" t="s">
        <v>2033</v>
      </c>
      <c r="B620" s="272"/>
      <c r="C620" s="272"/>
      <c r="D620" s="273"/>
      <c r="E620" s="280" t="s">
        <v>693</v>
      </c>
      <c r="F620" s="281"/>
      <c r="G620" s="281"/>
      <c r="H620" s="281"/>
      <c r="I620" s="281"/>
      <c r="J620" s="281"/>
      <c r="K620" s="281"/>
      <c r="L620" s="281"/>
      <c r="M620" s="282"/>
      <c r="O620" s="285"/>
      <c r="P620" s="286"/>
      <c r="Q620" s="470">
        <f>IF($O$619&lt;&gt;"j",0,IF(O620="j",1,0))</f>
        <v>0</v>
      </c>
      <c r="R620" s="470"/>
      <c r="T620" s="261"/>
      <c r="U620" s="262"/>
      <c r="V620" s="262"/>
      <c r="W620" s="262"/>
      <c r="X620" s="262"/>
      <c r="Y620" s="262"/>
      <c r="Z620" s="262"/>
      <c r="AA620" s="263"/>
    </row>
    <row r="621" spans="1:27" ht="30" customHeight="1">
      <c r="A621" s="274"/>
      <c r="B621" s="275"/>
      <c r="C621" s="275"/>
      <c r="D621" s="276"/>
      <c r="E621" s="277" t="s">
        <v>1994</v>
      </c>
      <c r="F621" s="278"/>
      <c r="G621" s="278"/>
      <c r="H621" s="278"/>
      <c r="I621" s="278"/>
      <c r="J621" s="278"/>
      <c r="K621" s="278"/>
      <c r="L621" s="278"/>
      <c r="M621" s="279"/>
      <c r="O621" s="283"/>
      <c r="P621" s="284"/>
      <c r="Q621" s="264">
        <f>IF($O$619&lt;&gt;"j",0,IF(O621="j",1,0))</f>
        <v>0</v>
      </c>
      <c r="R621" s="264"/>
      <c r="S621" s="159">
        <f>IF(SUM(Q620:R621)&gt;2,2,SUM(Q620:R621))</f>
        <v>0</v>
      </c>
      <c r="T621" s="223"/>
      <c r="U621" s="224"/>
      <c r="V621" s="224"/>
      <c r="W621" s="224"/>
      <c r="X621" s="224"/>
      <c r="Y621" s="224"/>
      <c r="Z621" s="224"/>
      <c r="AA621" s="225"/>
    </row>
    <row r="622" spans="1:27" ht="30" customHeight="1" thickBot="1">
      <c r="A622" s="389" t="s">
        <v>621</v>
      </c>
      <c r="B622" s="343"/>
      <c r="C622" s="343"/>
      <c r="D622" s="343"/>
      <c r="E622" s="343"/>
      <c r="F622" s="343"/>
      <c r="G622" s="343"/>
      <c r="H622" s="343"/>
      <c r="I622" s="343"/>
      <c r="J622" s="343"/>
      <c r="K622" s="343"/>
      <c r="L622" s="343"/>
      <c r="M622" s="344"/>
      <c r="O622" s="475"/>
      <c r="P622" s="476"/>
      <c r="Q622" s="378">
        <f>IF(O622="j",-4,0)</f>
        <v>0</v>
      </c>
      <c r="R622" s="378"/>
      <c r="T622" s="313"/>
      <c r="U622" s="314"/>
      <c r="V622" s="314"/>
      <c r="W622" s="314"/>
      <c r="X622" s="314"/>
      <c r="Y622" s="314"/>
      <c r="Z622" s="314"/>
      <c r="AA622" s="315"/>
    </row>
    <row r="623" spans="1:27" ht="30" customHeight="1" thickBot="1" thickTop="1">
      <c r="A623" s="215" t="s">
        <v>575</v>
      </c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7"/>
      <c r="Q623" s="297">
        <f>SUM(Q616:R622)</f>
        <v>0</v>
      </c>
      <c r="R623" s="298"/>
      <c r="S623" s="160" t="s">
        <v>2144</v>
      </c>
      <c r="T623" s="165"/>
      <c r="U623" s="165"/>
      <c r="V623" s="165"/>
      <c r="W623" s="165"/>
      <c r="X623" s="165"/>
      <c r="Y623" s="165"/>
      <c r="Z623" s="165"/>
      <c r="AA623" s="165"/>
    </row>
    <row r="624" spans="17:18" ht="13.5" thickTop="1">
      <c r="Q624" s="97" t="s">
        <v>788</v>
      </c>
      <c r="R624" s="36"/>
    </row>
    <row r="625" spans="17:18" ht="12.75">
      <c r="Q625" s="97"/>
      <c r="R625" s="36"/>
    </row>
    <row r="626" spans="1:28" s="136" customFormat="1" ht="18" customHeight="1">
      <c r="A626" s="296" t="s">
        <v>2556</v>
      </c>
      <c r="B626" s="209"/>
      <c r="C626" s="209"/>
      <c r="D626" s="289" t="s">
        <v>786</v>
      </c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135"/>
    </row>
    <row r="627" spans="1:28" s="136" customFormat="1" ht="18" customHeight="1">
      <c r="A627" s="233"/>
      <c r="B627" s="233"/>
      <c r="C627" s="233"/>
      <c r="D627" s="233" t="s">
        <v>622</v>
      </c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135"/>
    </row>
    <row r="628" ht="12.75"/>
    <row r="629" ht="12.75">
      <c r="A629" s="25" t="s">
        <v>2143</v>
      </c>
    </row>
    <row r="630" ht="12" customHeight="1">
      <c r="A630" s="25"/>
    </row>
    <row r="631" spans="1:27" ht="36" customHeight="1">
      <c r="A631" s="247" t="s">
        <v>832</v>
      </c>
      <c r="B631" s="382"/>
      <c r="C631" s="382"/>
      <c r="D631" s="382"/>
      <c r="E631" s="382"/>
      <c r="F631" s="382"/>
      <c r="G631" s="382"/>
      <c r="H631" s="382"/>
      <c r="I631" s="382"/>
      <c r="J631" s="382"/>
      <c r="K631" s="382"/>
      <c r="L631" s="382"/>
      <c r="M631" s="383"/>
      <c r="O631" s="305" t="s">
        <v>814</v>
      </c>
      <c r="P631" s="306"/>
      <c r="Q631" s="316" t="s">
        <v>2507</v>
      </c>
      <c r="R631" s="317"/>
      <c r="T631" s="299" t="s">
        <v>2146</v>
      </c>
      <c r="U631" s="300"/>
      <c r="V631" s="300"/>
      <c r="W631" s="300"/>
      <c r="X631" s="300"/>
      <c r="Y631" s="300"/>
      <c r="Z631" s="300"/>
      <c r="AA631" s="301"/>
    </row>
    <row r="632" spans="1:27" ht="36" customHeight="1">
      <c r="A632" s="384"/>
      <c r="B632" s="385"/>
      <c r="C632" s="385"/>
      <c r="D632" s="385"/>
      <c r="E632" s="385"/>
      <c r="F632" s="385"/>
      <c r="G632" s="385"/>
      <c r="H632" s="385"/>
      <c r="I632" s="385"/>
      <c r="J632" s="385"/>
      <c r="K632" s="385"/>
      <c r="L632" s="385"/>
      <c r="M632" s="386"/>
      <c r="O632" s="307"/>
      <c r="P632" s="308"/>
      <c r="Q632" s="318"/>
      <c r="R632" s="319"/>
      <c r="T632" s="302"/>
      <c r="U632" s="303"/>
      <c r="V632" s="303"/>
      <c r="W632" s="303"/>
      <c r="X632" s="303"/>
      <c r="Y632" s="303"/>
      <c r="Z632" s="303"/>
      <c r="AA632" s="304"/>
    </row>
    <row r="633" spans="1:27" ht="30" customHeight="1">
      <c r="A633" s="326" t="s">
        <v>715</v>
      </c>
      <c r="B633" s="387"/>
      <c r="C633" s="387"/>
      <c r="D633" s="387"/>
      <c r="E633" s="387"/>
      <c r="F633" s="387"/>
      <c r="G633" s="387"/>
      <c r="H633" s="387"/>
      <c r="I633" s="387"/>
      <c r="J633" s="387"/>
      <c r="K633" s="387"/>
      <c r="L633" s="387"/>
      <c r="M633" s="388"/>
      <c r="O633" s="287"/>
      <c r="P633" s="288"/>
      <c r="Q633" s="378">
        <f>IF(O633="j",-4,0)</f>
        <v>0</v>
      </c>
      <c r="R633" s="378"/>
      <c r="T633" s="220"/>
      <c r="U633" s="221"/>
      <c r="V633" s="221"/>
      <c r="W633" s="221"/>
      <c r="X633" s="221"/>
      <c r="Y633" s="221"/>
      <c r="Z633" s="221"/>
      <c r="AA633" s="222"/>
    </row>
    <row r="634" spans="1:27" ht="30" customHeight="1" thickBot="1">
      <c r="A634" s="290" t="s">
        <v>2535</v>
      </c>
      <c r="B634" s="291"/>
      <c r="C634" s="291"/>
      <c r="D634" s="292"/>
      <c r="E634" s="375" t="s">
        <v>726</v>
      </c>
      <c r="F634" s="278"/>
      <c r="G634" s="278"/>
      <c r="H634" s="278"/>
      <c r="I634" s="278"/>
      <c r="J634" s="278"/>
      <c r="K634" s="278"/>
      <c r="L634" s="278"/>
      <c r="M634" s="279"/>
      <c r="O634" s="283"/>
      <c r="P634" s="284"/>
      <c r="Q634" s="469">
        <f>IF($O$633&lt;&gt;"j",0,IF(O634="j",2,""))</f>
        <v>0</v>
      </c>
      <c r="R634" s="469"/>
      <c r="T634" s="223"/>
      <c r="U634" s="224"/>
      <c r="V634" s="224"/>
      <c r="W634" s="224"/>
      <c r="X634" s="224"/>
      <c r="Y634" s="224"/>
      <c r="Z634" s="224"/>
      <c r="AA634" s="225"/>
    </row>
    <row r="635" spans="1:19" ht="30" customHeight="1" thickBot="1" thickTop="1">
      <c r="A635" s="215" t="s">
        <v>765</v>
      </c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7"/>
      <c r="Q635" s="297">
        <f>SUM(Q633:R634)</f>
        <v>0</v>
      </c>
      <c r="R635" s="298"/>
      <c r="S635" s="160" t="s">
        <v>2144</v>
      </c>
    </row>
    <row r="636" spans="17:18" ht="13.5" thickTop="1">
      <c r="Q636" s="97" t="s">
        <v>2034</v>
      </c>
      <c r="R636" s="36"/>
    </row>
    <row r="637" spans="17:18" ht="12.75">
      <c r="Q637" s="97"/>
      <c r="R637" s="36"/>
    </row>
    <row r="638" spans="1:28" s="136" customFormat="1" ht="18" customHeight="1">
      <c r="A638" s="296" t="s">
        <v>2556</v>
      </c>
      <c r="B638" s="209"/>
      <c r="C638" s="209"/>
      <c r="D638" s="289" t="s">
        <v>1989</v>
      </c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135"/>
    </row>
    <row r="639" spans="1:28" s="136" customFormat="1" ht="18" customHeight="1">
      <c r="A639" s="233"/>
      <c r="B639" s="233"/>
      <c r="C639" s="233"/>
      <c r="D639" s="233" t="s">
        <v>787</v>
      </c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135"/>
    </row>
    <row r="640" ht="12.75"/>
    <row r="641" ht="12.75">
      <c r="A641" s="25" t="s">
        <v>2143</v>
      </c>
    </row>
    <row r="642" ht="12" customHeight="1">
      <c r="A642" s="25"/>
    </row>
    <row r="643" spans="1:27" ht="36" customHeight="1">
      <c r="A643" s="247" t="s">
        <v>833</v>
      </c>
      <c r="B643" s="382"/>
      <c r="C643" s="382"/>
      <c r="D643" s="382"/>
      <c r="E643" s="382"/>
      <c r="F643" s="382"/>
      <c r="G643" s="382"/>
      <c r="H643" s="382"/>
      <c r="I643" s="382"/>
      <c r="J643" s="382"/>
      <c r="K643" s="382"/>
      <c r="L643" s="382"/>
      <c r="M643" s="383"/>
      <c r="O643" s="305" t="s">
        <v>814</v>
      </c>
      <c r="P643" s="306"/>
      <c r="Q643" s="316" t="s">
        <v>2507</v>
      </c>
      <c r="R643" s="317"/>
      <c r="T643" s="299" t="s">
        <v>2146</v>
      </c>
      <c r="U643" s="300"/>
      <c r="V643" s="300"/>
      <c r="W643" s="300"/>
      <c r="X643" s="300"/>
      <c r="Y643" s="300"/>
      <c r="Z643" s="300"/>
      <c r="AA643" s="301"/>
    </row>
    <row r="644" spans="1:27" ht="36" customHeight="1">
      <c r="A644" s="384"/>
      <c r="B644" s="385"/>
      <c r="C644" s="385"/>
      <c r="D644" s="385"/>
      <c r="E644" s="385"/>
      <c r="F644" s="385"/>
      <c r="G644" s="385"/>
      <c r="H644" s="385"/>
      <c r="I644" s="385"/>
      <c r="J644" s="385"/>
      <c r="K644" s="385"/>
      <c r="L644" s="385"/>
      <c r="M644" s="386"/>
      <c r="O644" s="307"/>
      <c r="P644" s="308"/>
      <c r="Q644" s="318"/>
      <c r="R644" s="319"/>
      <c r="T644" s="302"/>
      <c r="U644" s="303"/>
      <c r="V644" s="303"/>
      <c r="W644" s="303"/>
      <c r="X644" s="303"/>
      <c r="Y644" s="303"/>
      <c r="Z644" s="303"/>
      <c r="AA644" s="304"/>
    </row>
    <row r="645" spans="1:27" ht="30" customHeight="1">
      <c r="A645" s="293" t="s">
        <v>727</v>
      </c>
      <c r="B645" s="294"/>
      <c r="C645" s="294"/>
      <c r="D645" s="294"/>
      <c r="E645" s="294"/>
      <c r="F645" s="294"/>
      <c r="G645" s="294"/>
      <c r="H645" s="294"/>
      <c r="I645" s="294"/>
      <c r="J645" s="294"/>
      <c r="K645" s="294"/>
      <c r="L645" s="294"/>
      <c r="M645" s="295"/>
      <c r="O645" s="287"/>
      <c r="P645" s="288"/>
      <c r="Q645" s="378">
        <f>IF(O645="j",-4,0)</f>
        <v>0</v>
      </c>
      <c r="R645" s="378"/>
      <c r="T645" s="220"/>
      <c r="U645" s="221"/>
      <c r="V645" s="221"/>
      <c r="W645" s="221"/>
      <c r="X645" s="221"/>
      <c r="Y645" s="221"/>
      <c r="Z645" s="221"/>
      <c r="AA645" s="222"/>
    </row>
    <row r="646" spans="1:27" ht="48" customHeight="1">
      <c r="A646" s="290" t="s">
        <v>2033</v>
      </c>
      <c r="B646" s="291"/>
      <c r="C646" s="291"/>
      <c r="D646" s="292"/>
      <c r="E646" s="277" t="s">
        <v>2286</v>
      </c>
      <c r="F646" s="278"/>
      <c r="G646" s="278"/>
      <c r="H646" s="278"/>
      <c r="I646" s="278"/>
      <c r="J646" s="278"/>
      <c r="K646" s="278"/>
      <c r="L646" s="278"/>
      <c r="M646" s="279"/>
      <c r="O646" s="463"/>
      <c r="P646" s="464"/>
      <c r="Q646" s="376">
        <f>IF($O$645&lt;&gt;"j",0,IF(O646="j",4,0))</f>
        <v>0</v>
      </c>
      <c r="R646" s="377"/>
      <c r="S646" s="159">
        <f>IF(SUM(Q643:R646)&gt;2,2,SUM(Q643:R646))</f>
        <v>0</v>
      </c>
      <c r="T646" s="223"/>
      <c r="U646" s="224"/>
      <c r="V646" s="224"/>
      <c r="W646" s="224"/>
      <c r="X646" s="224"/>
      <c r="Y646" s="224"/>
      <c r="Z646" s="224"/>
      <c r="AA646" s="225"/>
    </row>
    <row r="647" spans="1:27" ht="30" customHeight="1">
      <c r="A647" s="293" t="s">
        <v>728</v>
      </c>
      <c r="B647" s="294"/>
      <c r="C647" s="294"/>
      <c r="D647" s="294"/>
      <c r="E647" s="294"/>
      <c r="F647" s="294"/>
      <c r="G647" s="294"/>
      <c r="H647" s="294"/>
      <c r="I647" s="294"/>
      <c r="J647" s="294"/>
      <c r="K647" s="294"/>
      <c r="L647" s="294"/>
      <c r="M647" s="295"/>
      <c r="O647" s="287"/>
      <c r="P647" s="288"/>
      <c r="Q647" s="378">
        <f>IF(O647="j",-4,0)</f>
        <v>0</v>
      </c>
      <c r="R647" s="378"/>
      <c r="T647" s="220"/>
      <c r="U647" s="221"/>
      <c r="V647" s="221"/>
      <c r="W647" s="221"/>
      <c r="X647" s="221"/>
      <c r="Y647" s="221"/>
      <c r="Z647" s="221"/>
      <c r="AA647" s="222"/>
    </row>
    <row r="648" spans="1:27" ht="30" customHeight="1">
      <c r="A648" s="290" t="s">
        <v>729</v>
      </c>
      <c r="B648" s="291"/>
      <c r="C648" s="291"/>
      <c r="D648" s="292"/>
      <c r="E648" s="277" t="s">
        <v>1995</v>
      </c>
      <c r="F648" s="278"/>
      <c r="G648" s="278"/>
      <c r="H648" s="278"/>
      <c r="I648" s="278"/>
      <c r="J648" s="278"/>
      <c r="K648" s="278"/>
      <c r="L648" s="278"/>
      <c r="M648" s="279"/>
      <c r="O648" s="283"/>
      <c r="P648" s="284"/>
      <c r="Q648" s="404">
        <f>IF($O$647&lt;&gt;"j",0,IF(O648="j",2,0))</f>
        <v>0</v>
      </c>
      <c r="R648" s="404"/>
      <c r="S648" s="159">
        <f>IF(SUM(Q647:R648)&gt;2,2,SUM(Q647:R648))</f>
        <v>0</v>
      </c>
      <c r="T648" s="223"/>
      <c r="U648" s="224"/>
      <c r="V648" s="224"/>
      <c r="W648" s="224"/>
      <c r="X648" s="224"/>
      <c r="Y648" s="224"/>
      <c r="Z648" s="224"/>
      <c r="AA648" s="225"/>
    </row>
    <row r="649" spans="1:27" ht="30" customHeight="1" thickBot="1">
      <c r="A649" s="465" t="s">
        <v>2101</v>
      </c>
      <c r="B649" s="466"/>
      <c r="C649" s="466"/>
      <c r="D649" s="466"/>
      <c r="E649" s="466"/>
      <c r="F649" s="466"/>
      <c r="G649" s="466"/>
      <c r="H649" s="466"/>
      <c r="I649" s="466"/>
      <c r="J649" s="466"/>
      <c r="K649" s="466"/>
      <c r="L649" s="466"/>
      <c r="M649" s="467"/>
      <c r="O649" s="475"/>
      <c r="P649" s="476"/>
      <c r="Q649" s="378">
        <f>IF(O649="j",-4,0)</f>
        <v>0</v>
      </c>
      <c r="R649" s="378"/>
      <c r="T649" s="313"/>
      <c r="U649" s="314"/>
      <c r="V649" s="314"/>
      <c r="W649" s="314"/>
      <c r="X649" s="314"/>
      <c r="Y649" s="314"/>
      <c r="Z649" s="314"/>
      <c r="AA649" s="315"/>
    </row>
    <row r="650" spans="1:27" ht="30" customHeight="1" thickBot="1" thickTop="1">
      <c r="A650" s="215" t="s">
        <v>656</v>
      </c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7"/>
      <c r="Q650" s="297">
        <f>SUM(Q645:R649)</f>
        <v>0</v>
      </c>
      <c r="R650" s="298"/>
      <c r="S650" s="160" t="s">
        <v>2144</v>
      </c>
      <c r="T650" s="165"/>
      <c r="U650" s="165"/>
      <c r="V650" s="165"/>
      <c r="W650" s="165"/>
      <c r="X650" s="165"/>
      <c r="Y650" s="165"/>
      <c r="Z650" s="165"/>
      <c r="AA650" s="165"/>
    </row>
    <row r="651" spans="17:18" ht="13.5" thickTop="1">
      <c r="Q651" s="97" t="s">
        <v>788</v>
      </c>
      <c r="R651" s="36"/>
    </row>
    <row r="652" spans="17:18" ht="12.75">
      <c r="Q652" s="97"/>
      <c r="R652" s="36"/>
    </row>
    <row r="653" spans="1:28" s="136" customFormat="1" ht="18" customHeight="1">
      <c r="A653" s="296" t="s">
        <v>2556</v>
      </c>
      <c r="B653" s="209"/>
      <c r="C653" s="209"/>
      <c r="D653" s="289" t="s">
        <v>786</v>
      </c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135"/>
    </row>
    <row r="654" spans="1:28" s="136" customFormat="1" ht="18" customHeight="1">
      <c r="A654" s="233"/>
      <c r="B654" s="233"/>
      <c r="C654" s="233"/>
      <c r="D654" s="233" t="s">
        <v>3488</v>
      </c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135"/>
    </row>
    <row r="655" ht="12.75"/>
    <row r="656" ht="60" customHeight="1">
      <c r="A656" s="151" t="s">
        <v>2143</v>
      </c>
    </row>
    <row r="657" ht="12.75">
      <c r="N657" s="166"/>
    </row>
    <row r="658" spans="1:19" ht="48" customHeight="1" thickBot="1">
      <c r="A658" s="471" t="s">
        <v>2536</v>
      </c>
      <c r="B658" s="472"/>
      <c r="C658" s="472"/>
      <c r="D658" s="472"/>
      <c r="E658" s="472"/>
      <c r="F658" s="472"/>
      <c r="G658" s="472"/>
      <c r="H658" s="472"/>
      <c r="I658" s="472"/>
      <c r="J658" s="472"/>
      <c r="K658" s="472"/>
      <c r="L658" s="472"/>
      <c r="M658" s="472"/>
      <c r="N658" s="473"/>
      <c r="O658" s="572">
        <f>SUM(Q650,Q635,Q623,Q606,Q590,Q577,Q563,Q547,Q533)</f>
        <v>0</v>
      </c>
      <c r="P658" s="573"/>
      <c r="Q658" s="573"/>
      <c r="R658" s="573"/>
      <c r="S658" s="167" t="s">
        <v>1967</v>
      </c>
    </row>
    <row r="659" spans="1:19" ht="48" customHeight="1" thickBot="1" thickTop="1">
      <c r="A659" s="260" t="s">
        <v>782</v>
      </c>
      <c r="B659" s="472"/>
      <c r="C659" s="472"/>
      <c r="D659" s="472"/>
      <c r="E659" s="472"/>
      <c r="F659" s="472"/>
      <c r="G659" s="472"/>
      <c r="H659" s="472"/>
      <c r="I659" s="472"/>
      <c r="J659" s="472"/>
      <c r="K659" s="472"/>
      <c r="L659" s="472"/>
      <c r="M659" s="472"/>
      <c r="N659" s="474"/>
      <c r="O659" s="570">
        <f>IF(O658&lt;-30,-30,O658)</f>
        <v>0</v>
      </c>
      <c r="P659" s="571"/>
      <c r="Q659" s="571"/>
      <c r="R659" s="571"/>
      <c r="S659" s="168" t="s">
        <v>1966</v>
      </c>
    </row>
    <row r="660" ht="13.5" thickTop="1">
      <c r="N660" s="166"/>
    </row>
    <row r="661" ht="12" customHeight="1"/>
    <row r="662" spans="1:27" ht="72" customHeight="1">
      <c r="A662" s="362" t="s">
        <v>3489</v>
      </c>
      <c r="B662" s="363"/>
      <c r="C662" s="363"/>
      <c r="D662" s="363"/>
      <c r="E662" s="363"/>
      <c r="F662" s="363"/>
      <c r="G662" s="363"/>
      <c r="H662" s="363"/>
      <c r="I662" s="363"/>
      <c r="J662" s="363"/>
      <c r="K662" s="363"/>
      <c r="L662" s="363"/>
      <c r="M662" s="363"/>
      <c r="N662" s="363"/>
      <c r="O662" s="363"/>
      <c r="P662" s="363"/>
      <c r="Q662" s="363"/>
      <c r="R662" s="363"/>
      <c r="S662" s="363"/>
      <c r="T662" s="363"/>
      <c r="U662" s="363"/>
      <c r="V662" s="363"/>
      <c r="W662" s="363"/>
      <c r="X662" s="363"/>
      <c r="Y662" s="363"/>
      <c r="Z662" s="363"/>
      <c r="AA662" s="363"/>
    </row>
    <row r="663" spans="1:27" ht="18" customHeight="1">
      <c r="A663" s="265" t="s">
        <v>834</v>
      </c>
      <c r="B663" s="431"/>
      <c r="C663" s="431"/>
      <c r="D663" s="431"/>
      <c r="E663" s="431"/>
      <c r="F663" s="431"/>
      <c r="G663" s="431"/>
      <c r="H663" s="431"/>
      <c r="I663" s="431"/>
      <c r="J663" s="431"/>
      <c r="K663" s="431"/>
      <c r="L663" s="431"/>
      <c r="M663" s="432"/>
      <c r="N663" s="95"/>
      <c r="O663" s="368" t="s">
        <v>2147</v>
      </c>
      <c r="P663" s="369"/>
      <c r="Q663" s="369"/>
      <c r="R663" s="370"/>
      <c r="T663" s="299" t="s">
        <v>2146</v>
      </c>
      <c r="U663" s="300"/>
      <c r="V663" s="300"/>
      <c r="W663" s="300"/>
      <c r="X663" s="300"/>
      <c r="Y663" s="300"/>
      <c r="Z663" s="300"/>
      <c r="AA663" s="301"/>
    </row>
    <row r="664" spans="1:27" ht="66" customHeight="1">
      <c r="A664" s="433"/>
      <c r="B664" s="434"/>
      <c r="C664" s="434"/>
      <c r="D664" s="434"/>
      <c r="E664" s="434"/>
      <c r="F664" s="434"/>
      <c r="G664" s="434"/>
      <c r="H664" s="434"/>
      <c r="I664" s="434"/>
      <c r="J664" s="434"/>
      <c r="K664" s="434"/>
      <c r="L664" s="434"/>
      <c r="M664" s="435"/>
      <c r="N664" s="95"/>
      <c r="O664" s="419" t="s">
        <v>2449</v>
      </c>
      <c r="P664" s="420"/>
      <c r="Q664" s="419" t="s">
        <v>2508</v>
      </c>
      <c r="R664" s="420"/>
      <c r="S664" s="37"/>
      <c r="T664" s="302"/>
      <c r="U664" s="303"/>
      <c r="V664" s="303"/>
      <c r="W664" s="303"/>
      <c r="X664" s="303"/>
      <c r="Y664" s="303"/>
      <c r="Z664" s="303"/>
      <c r="AA664" s="304"/>
    </row>
    <row r="665" spans="1:27" ht="12.75">
      <c r="A665" s="329"/>
      <c r="B665" s="330"/>
      <c r="C665" s="330"/>
      <c r="D665" s="330"/>
      <c r="E665" s="330"/>
      <c r="F665" s="330"/>
      <c r="G665" s="330"/>
      <c r="H665" s="330"/>
      <c r="I665" s="330"/>
      <c r="J665" s="330"/>
      <c r="K665" s="330"/>
      <c r="L665" s="330"/>
      <c r="M665" s="331"/>
      <c r="N665" s="149"/>
      <c r="O665" s="405"/>
      <c r="P665" s="406"/>
      <c r="Q665" s="450"/>
      <c r="R665" s="451"/>
      <c r="S665" s="145">
        <f>IF(A665&lt;&gt;"",1,0)</f>
        <v>0</v>
      </c>
      <c r="T665" s="220"/>
      <c r="U665" s="221"/>
      <c r="V665" s="221"/>
      <c r="W665" s="221"/>
      <c r="X665" s="221"/>
      <c r="Y665" s="221"/>
      <c r="Z665" s="221"/>
      <c r="AA665" s="222"/>
    </row>
    <row r="666" spans="1:27" ht="12.75">
      <c r="A666" s="322"/>
      <c r="B666" s="323"/>
      <c r="C666" s="323"/>
      <c r="D666" s="323"/>
      <c r="E666" s="323"/>
      <c r="F666" s="323"/>
      <c r="G666" s="323"/>
      <c r="H666" s="323"/>
      <c r="I666" s="323"/>
      <c r="J666" s="323"/>
      <c r="K666" s="323"/>
      <c r="L666" s="323"/>
      <c r="M666" s="324"/>
      <c r="N666" s="149"/>
      <c r="O666" s="258"/>
      <c r="P666" s="259"/>
      <c r="Q666" s="333"/>
      <c r="R666" s="334"/>
      <c r="S666" s="145">
        <f aca="true" t="shared" si="12" ref="S666:S674">IF(A666&lt;&gt;"",1,0)</f>
        <v>0</v>
      </c>
      <c r="T666" s="261"/>
      <c r="U666" s="262"/>
      <c r="V666" s="262"/>
      <c r="W666" s="262"/>
      <c r="X666" s="262"/>
      <c r="Y666" s="262"/>
      <c r="Z666" s="262"/>
      <c r="AA666" s="263"/>
    </row>
    <row r="667" spans="1:27" ht="12.75">
      <c r="A667" s="322"/>
      <c r="B667" s="323"/>
      <c r="C667" s="323"/>
      <c r="D667" s="323"/>
      <c r="E667" s="323"/>
      <c r="F667" s="323"/>
      <c r="G667" s="323"/>
      <c r="H667" s="323"/>
      <c r="I667" s="323"/>
      <c r="J667" s="323"/>
      <c r="K667" s="323"/>
      <c r="L667" s="323"/>
      <c r="M667" s="324"/>
      <c r="N667" s="149"/>
      <c r="O667" s="258"/>
      <c r="P667" s="259"/>
      <c r="Q667" s="333"/>
      <c r="R667" s="334"/>
      <c r="S667" s="145">
        <f t="shared" si="12"/>
        <v>0</v>
      </c>
      <c r="T667" s="261"/>
      <c r="U667" s="262"/>
      <c r="V667" s="262"/>
      <c r="W667" s="262"/>
      <c r="X667" s="262"/>
      <c r="Y667" s="262"/>
      <c r="Z667" s="262"/>
      <c r="AA667" s="263"/>
    </row>
    <row r="668" spans="1:27" ht="12.75">
      <c r="A668" s="322"/>
      <c r="B668" s="323"/>
      <c r="C668" s="323"/>
      <c r="D668" s="323"/>
      <c r="E668" s="323"/>
      <c r="F668" s="323"/>
      <c r="G668" s="323"/>
      <c r="H668" s="323"/>
      <c r="I668" s="323"/>
      <c r="J668" s="323"/>
      <c r="K668" s="323"/>
      <c r="L668" s="323"/>
      <c r="M668" s="324"/>
      <c r="N668" s="149"/>
      <c r="O668" s="258"/>
      <c r="P668" s="259"/>
      <c r="Q668" s="333"/>
      <c r="R668" s="334"/>
      <c r="S668" s="145">
        <f t="shared" si="12"/>
        <v>0</v>
      </c>
      <c r="T668" s="261"/>
      <c r="U668" s="262"/>
      <c r="V668" s="262"/>
      <c r="W668" s="262"/>
      <c r="X668" s="262"/>
      <c r="Y668" s="262"/>
      <c r="Z668" s="262"/>
      <c r="AA668" s="263"/>
    </row>
    <row r="669" spans="1:27" ht="12.75">
      <c r="A669" s="322"/>
      <c r="B669" s="323"/>
      <c r="C669" s="323"/>
      <c r="D669" s="323"/>
      <c r="E669" s="323"/>
      <c r="F669" s="323"/>
      <c r="G669" s="323"/>
      <c r="H669" s="323"/>
      <c r="I669" s="323"/>
      <c r="J669" s="323"/>
      <c r="K669" s="323"/>
      <c r="L669" s="323"/>
      <c r="M669" s="324"/>
      <c r="N669" s="149"/>
      <c r="O669" s="258"/>
      <c r="P669" s="259"/>
      <c r="Q669" s="333"/>
      <c r="R669" s="334"/>
      <c r="S669" s="145">
        <f t="shared" si="12"/>
        <v>0</v>
      </c>
      <c r="T669" s="261"/>
      <c r="U669" s="262"/>
      <c r="V669" s="262"/>
      <c r="W669" s="262"/>
      <c r="X669" s="262"/>
      <c r="Y669" s="262"/>
      <c r="Z669" s="262"/>
      <c r="AA669" s="263"/>
    </row>
    <row r="670" spans="1:27" ht="12.75">
      <c r="A670" s="322"/>
      <c r="B670" s="323"/>
      <c r="C670" s="323"/>
      <c r="D670" s="323"/>
      <c r="E670" s="323"/>
      <c r="F670" s="323"/>
      <c r="G670" s="323"/>
      <c r="H670" s="323"/>
      <c r="I670" s="323"/>
      <c r="J670" s="323"/>
      <c r="K670" s="323"/>
      <c r="L670" s="323"/>
      <c r="M670" s="324"/>
      <c r="N670" s="149"/>
      <c r="O670" s="258"/>
      <c r="P670" s="259"/>
      <c r="Q670" s="333"/>
      <c r="R670" s="334"/>
      <c r="S670" s="145">
        <f t="shared" si="12"/>
        <v>0</v>
      </c>
      <c r="T670" s="261"/>
      <c r="U670" s="262"/>
      <c r="V670" s="262"/>
      <c r="W670" s="262"/>
      <c r="X670" s="262"/>
      <c r="Y670" s="262"/>
      <c r="Z670" s="262"/>
      <c r="AA670" s="263"/>
    </row>
    <row r="671" spans="1:27" ht="12.75">
      <c r="A671" s="322"/>
      <c r="B671" s="323"/>
      <c r="C671" s="323"/>
      <c r="D671" s="323"/>
      <c r="E671" s="323"/>
      <c r="F671" s="323"/>
      <c r="G671" s="323"/>
      <c r="H671" s="323"/>
      <c r="I671" s="323"/>
      <c r="J671" s="323"/>
      <c r="K671" s="323"/>
      <c r="L671" s="323"/>
      <c r="M671" s="324"/>
      <c r="N671" s="149"/>
      <c r="O671" s="258"/>
      <c r="P671" s="259"/>
      <c r="Q671" s="333"/>
      <c r="R671" s="334"/>
      <c r="S671" s="145">
        <f t="shared" si="12"/>
        <v>0</v>
      </c>
      <c r="T671" s="261"/>
      <c r="U671" s="262"/>
      <c r="V671" s="262"/>
      <c r="W671" s="262"/>
      <c r="X671" s="262"/>
      <c r="Y671" s="262"/>
      <c r="Z671" s="262"/>
      <c r="AA671" s="263"/>
    </row>
    <row r="672" spans="1:27" ht="12.75">
      <c r="A672" s="322"/>
      <c r="B672" s="323"/>
      <c r="C672" s="323"/>
      <c r="D672" s="323"/>
      <c r="E672" s="323"/>
      <c r="F672" s="323"/>
      <c r="G672" s="323"/>
      <c r="H672" s="323"/>
      <c r="I672" s="323"/>
      <c r="J672" s="323"/>
      <c r="K672" s="323"/>
      <c r="L672" s="323"/>
      <c r="M672" s="324"/>
      <c r="N672" s="149"/>
      <c r="O672" s="258"/>
      <c r="P672" s="259"/>
      <c r="Q672" s="333"/>
      <c r="R672" s="334"/>
      <c r="S672" s="145">
        <f t="shared" si="12"/>
        <v>0</v>
      </c>
      <c r="T672" s="261"/>
      <c r="U672" s="262"/>
      <c r="V672" s="262"/>
      <c r="W672" s="262"/>
      <c r="X672" s="262"/>
      <c r="Y672" s="262"/>
      <c r="Z672" s="262"/>
      <c r="AA672" s="263"/>
    </row>
    <row r="673" spans="1:27" ht="12.75">
      <c r="A673" s="322"/>
      <c r="B673" s="323"/>
      <c r="C673" s="323"/>
      <c r="D673" s="323"/>
      <c r="E673" s="323"/>
      <c r="F673" s="323"/>
      <c r="G673" s="323"/>
      <c r="H673" s="323"/>
      <c r="I673" s="323"/>
      <c r="J673" s="323"/>
      <c r="K673" s="323"/>
      <c r="L673" s="323"/>
      <c r="M673" s="324"/>
      <c r="N673" s="149"/>
      <c r="O673" s="258"/>
      <c r="P673" s="259"/>
      <c r="Q673" s="333"/>
      <c r="R673" s="334"/>
      <c r="S673" s="145">
        <f t="shared" si="12"/>
        <v>0</v>
      </c>
      <c r="T673" s="261"/>
      <c r="U673" s="262"/>
      <c r="V673" s="262"/>
      <c r="W673" s="262"/>
      <c r="X673" s="262"/>
      <c r="Y673" s="262"/>
      <c r="Z673" s="262"/>
      <c r="AA673" s="263"/>
    </row>
    <row r="674" spans="1:27" ht="12.75">
      <c r="A674" s="359"/>
      <c r="B674" s="360"/>
      <c r="C674" s="360"/>
      <c r="D674" s="360"/>
      <c r="E674" s="360"/>
      <c r="F674" s="360"/>
      <c r="G674" s="360"/>
      <c r="H674" s="360"/>
      <c r="I674" s="360"/>
      <c r="J674" s="360"/>
      <c r="K674" s="360"/>
      <c r="L674" s="360"/>
      <c r="M674" s="361"/>
      <c r="N674" s="169"/>
      <c r="O674" s="438"/>
      <c r="P674" s="439"/>
      <c r="Q674" s="352"/>
      <c r="R674" s="353"/>
      <c r="S674" s="145">
        <f t="shared" si="12"/>
        <v>0</v>
      </c>
      <c r="T674" s="223"/>
      <c r="U674" s="224"/>
      <c r="V674" s="224"/>
      <c r="W674" s="224"/>
      <c r="X674" s="224"/>
      <c r="Y674" s="224"/>
      <c r="Z674" s="224"/>
      <c r="AA674" s="225"/>
    </row>
    <row r="675" spans="1:19" ht="30" customHeight="1">
      <c r="A675" s="260" t="s">
        <v>2046</v>
      </c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34"/>
      <c r="Q675" s="568">
        <f>IF(Q665="",0,SMALL(Q665:R674,1))</f>
        <v>0</v>
      </c>
      <c r="R675" s="569"/>
      <c r="S675" s="167" t="s">
        <v>631</v>
      </c>
    </row>
    <row r="676" spans="1:19" ht="30" customHeight="1">
      <c r="A676" s="215" t="s">
        <v>1977</v>
      </c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34"/>
      <c r="Q676" s="568">
        <f>SUM(O665:P674)</f>
        <v>0</v>
      </c>
      <c r="R676" s="569"/>
      <c r="S676" s="167" t="s">
        <v>632</v>
      </c>
    </row>
    <row r="677" spans="1:18" ht="30" customHeight="1">
      <c r="A677" s="215" t="s">
        <v>579</v>
      </c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34"/>
      <c r="Q677" s="371">
        <f>SUM(S665:S674)</f>
        <v>0</v>
      </c>
      <c r="R677" s="372"/>
    </row>
    <row r="678" spans="1:19" ht="30" customHeight="1" thickBot="1">
      <c r="A678" s="260" t="s">
        <v>2450</v>
      </c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34"/>
      <c r="Q678" s="241">
        <f>IF(Q676&gt;20,-1,IF(Q677&gt;4,-1,0))</f>
        <v>0</v>
      </c>
      <c r="R678" s="243"/>
      <c r="S678" s="37"/>
    </row>
    <row r="679" spans="1:19" ht="30" customHeight="1" thickBot="1" thickTop="1">
      <c r="A679" s="260" t="s">
        <v>730</v>
      </c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7"/>
      <c r="Q679" s="297">
        <f>SUM(Q675,Q678)</f>
        <v>0</v>
      </c>
      <c r="R679" s="298"/>
      <c r="S679" s="96" t="s">
        <v>633</v>
      </c>
    </row>
    <row r="680" spans="17:18" ht="13.5" thickTop="1">
      <c r="Q680" s="97" t="s">
        <v>580</v>
      </c>
      <c r="R680" s="36"/>
    </row>
    <row r="681" spans="17:18" ht="12.75">
      <c r="Q681" s="97"/>
      <c r="R681" s="36"/>
    </row>
    <row r="682" spans="1:28" s="136" customFormat="1" ht="18" customHeight="1">
      <c r="A682" s="212" t="s">
        <v>2451</v>
      </c>
      <c r="B682" s="209"/>
      <c r="C682" s="209"/>
      <c r="D682" s="209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  <c r="AA682" s="209"/>
      <c r="AB682" s="135"/>
    </row>
    <row r="683" spans="1:28" s="136" customFormat="1" ht="18" customHeight="1">
      <c r="A683" s="213" t="s">
        <v>2452</v>
      </c>
      <c r="B683" s="209"/>
      <c r="C683" s="209"/>
      <c r="D683" s="332" t="s">
        <v>725</v>
      </c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  <c r="AA683" s="209"/>
      <c r="AB683" s="135"/>
    </row>
    <row r="684" spans="1:28" s="136" customFormat="1" ht="18" customHeight="1">
      <c r="A684" s="213" t="s">
        <v>2453</v>
      </c>
      <c r="B684" s="209"/>
      <c r="C684" s="209"/>
      <c r="D684" s="214" t="s">
        <v>763</v>
      </c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  <c r="AA684" s="209"/>
      <c r="AB684" s="135"/>
    </row>
    <row r="685" ht="12.75"/>
    <row r="686" ht="12.75">
      <c r="A686" s="25" t="s">
        <v>2143</v>
      </c>
    </row>
    <row r="687" spans="1:27" ht="36" customHeight="1">
      <c r="A687" s="247" t="s">
        <v>835</v>
      </c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9"/>
      <c r="M687" s="95"/>
      <c r="N687" s="379" t="s">
        <v>2454</v>
      </c>
      <c r="O687" s="380"/>
      <c r="P687" s="380"/>
      <c r="Q687" s="380"/>
      <c r="R687" s="381"/>
      <c r="T687" s="299" t="s">
        <v>2146</v>
      </c>
      <c r="U687" s="300"/>
      <c r="V687" s="300"/>
      <c r="W687" s="300"/>
      <c r="X687" s="300"/>
      <c r="Y687" s="300"/>
      <c r="Z687" s="300"/>
      <c r="AA687" s="301"/>
    </row>
    <row r="688" spans="1:27" ht="36" customHeight="1">
      <c r="A688" s="250"/>
      <c r="B688" s="251"/>
      <c r="C688" s="251"/>
      <c r="D688" s="251"/>
      <c r="E688" s="251"/>
      <c r="F688" s="251"/>
      <c r="G688" s="251"/>
      <c r="H688" s="251"/>
      <c r="I688" s="251"/>
      <c r="J688" s="251"/>
      <c r="K688" s="251"/>
      <c r="L688" s="252"/>
      <c r="M688" s="95"/>
      <c r="N688" s="170" t="s">
        <v>1842</v>
      </c>
      <c r="O688" s="171" t="s">
        <v>2183</v>
      </c>
      <c r="P688" s="171" t="s">
        <v>2184</v>
      </c>
      <c r="Q688" s="171" t="s">
        <v>2185</v>
      </c>
      <c r="R688" s="172" t="s">
        <v>1843</v>
      </c>
      <c r="S688" s="37"/>
      <c r="T688" s="302"/>
      <c r="U688" s="303"/>
      <c r="V688" s="303"/>
      <c r="W688" s="303"/>
      <c r="X688" s="303"/>
      <c r="Y688" s="303"/>
      <c r="Z688" s="303"/>
      <c r="AA688" s="304"/>
    </row>
    <row r="689" spans="1:27" ht="24" customHeight="1">
      <c r="A689" s="111" t="s">
        <v>3387</v>
      </c>
      <c r="B689" s="373" t="s">
        <v>764</v>
      </c>
      <c r="C689" s="374"/>
      <c r="D689" s="374"/>
      <c r="E689" s="374"/>
      <c r="F689" s="374"/>
      <c r="G689" s="545"/>
      <c r="H689" s="545"/>
      <c r="I689" s="545"/>
      <c r="J689" s="545"/>
      <c r="K689" s="545"/>
      <c r="L689" s="546"/>
      <c r="M689" s="153">
        <f>IF(R689&lt;0,1,0)</f>
        <v>0</v>
      </c>
      <c r="N689" s="142"/>
      <c r="O689" s="143"/>
      <c r="P689" s="143"/>
      <c r="Q689" s="173"/>
      <c r="R689" s="174">
        <f>SUM(N689:Q689)</f>
        <v>0</v>
      </c>
      <c r="S689" s="145">
        <f>IF(R689&lt;0,1,0)</f>
        <v>0</v>
      </c>
      <c r="T689" s="220"/>
      <c r="U689" s="221"/>
      <c r="V689" s="221"/>
      <c r="W689" s="221"/>
      <c r="X689" s="221"/>
      <c r="Y689" s="221"/>
      <c r="Z689" s="221"/>
      <c r="AA689" s="222"/>
    </row>
    <row r="690" spans="1:27" ht="24" customHeight="1">
      <c r="A690" s="114" t="s">
        <v>3388</v>
      </c>
      <c r="B690" s="342" t="s">
        <v>2455</v>
      </c>
      <c r="C690" s="343"/>
      <c r="D690" s="343"/>
      <c r="E690" s="343"/>
      <c r="F690" s="343"/>
      <c r="G690" s="343"/>
      <c r="H690" s="343"/>
      <c r="I690" s="343"/>
      <c r="J690" s="343"/>
      <c r="K690" s="343"/>
      <c r="L690" s="344"/>
      <c r="M690" s="153">
        <f>IF(R690&lt;0,1,0)</f>
        <v>0</v>
      </c>
      <c r="N690" s="156"/>
      <c r="O690" s="157"/>
      <c r="P690" s="157"/>
      <c r="Q690" s="175"/>
      <c r="R690" s="176">
        <f>SUM(N690:Q690)</f>
        <v>0</v>
      </c>
      <c r="S690" s="145">
        <f>IF(R690&lt;0,1,0)</f>
        <v>0</v>
      </c>
      <c r="T690" s="261"/>
      <c r="U690" s="262"/>
      <c r="V690" s="262"/>
      <c r="W690" s="262"/>
      <c r="X690" s="262"/>
      <c r="Y690" s="262"/>
      <c r="Z690" s="262"/>
      <c r="AA690" s="263"/>
    </row>
    <row r="691" spans="1:27" ht="24" customHeight="1">
      <c r="A691" s="115" t="s">
        <v>3389</v>
      </c>
      <c r="B691" s="446" t="s">
        <v>2456</v>
      </c>
      <c r="C691" s="447"/>
      <c r="D691" s="447"/>
      <c r="E691" s="447"/>
      <c r="F691" s="447"/>
      <c r="G691" s="447"/>
      <c r="H691" s="447"/>
      <c r="I691" s="447"/>
      <c r="J691" s="447"/>
      <c r="K691" s="447"/>
      <c r="L691" s="448"/>
      <c r="M691" s="153">
        <f>IF(R691&lt;0,1,0)</f>
        <v>0</v>
      </c>
      <c r="N691" s="146"/>
      <c r="O691" s="147"/>
      <c r="P691" s="147"/>
      <c r="Q691" s="177"/>
      <c r="R691" s="178">
        <f>SUM(N691:Q691)</f>
        <v>0</v>
      </c>
      <c r="S691" s="145">
        <f>IF(R691&lt;0,1,0)</f>
        <v>0</v>
      </c>
      <c r="T691" s="223"/>
      <c r="U691" s="224"/>
      <c r="V691" s="224"/>
      <c r="W691" s="224"/>
      <c r="X691" s="224"/>
      <c r="Y691" s="224"/>
      <c r="Z691" s="224"/>
      <c r="AA691" s="225"/>
    </row>
    <row r="692" spans="13:19" ht="24" customHeight="1">
      <c r="M692" s="179">
        <f>SUM(M689:M691)</f>
        <v>0</v>
      </c>
      <c r="Q692" s="180" t="s">
        <v>2182</v>
      </c>
      <c r="R692" s="181">
        <f>IF(SUM(R689:R691)=0,0,ROUND((SUM(R689:R691)/3),0))</f>
        <v>0</v>
      </c>
      <c r="S692" s="182">
        <f>IF(M692&gt;2,-1,0)</f>
        <v>0</v>
      </c>
    </row>
    <row r="693" spans="13:19" ht="12.75">
      <c r="M693" s="179"/>
      <c r="R693" s="182">
        <f>IF(R692=0,0,IF(R692&lt;=-6,-2,IF(R692&lt;0,-1)))</f>
        <v>0</v>
      </c>
      <c r="S693" s="182"/>
    </row>
    <row r="694" spans="1:28" s="136" customFormat="1" ht="18" customHeight="1">
      <c r="A694" s="212" t="s">
        <v>2457</v>
      </c>
      <c r="B694" s="209"/>
      <c r="C694" s="209"/>
      <c r="D694" s="233" t="s">
        <v>2186</v>
      </c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136" t="s">
        <v>1780</v>
      </c>
      <c r="Q694" s="210" t="s">
        <v>2191</v>
      </c>
      <c r="R694" s="209"/>
      <c r="S694" s="209"/>
      <c r="T694" s="209"/>
      <c r="U694" s="210" t="s">
        <v>2192</v>
      </c>
      <c r="V694" s="209"/>
      <c r="W694" s="209"/>
      <c r="X694" s="210" t="s">
        <v>2193</v>
      </c>
      <c r="Y694" s="209"/>
      <c r="Z694" s="209"/>
      <c r="AA694" s="209"/>
      <c r="AB694" s="135"/>
    </row>
    <row r="695" spans="1:28" s="136" customFormat="1" ht="18" customHeight="1">
      <c r="A695" s="233"/>
      <c r="B695" s="233"/>
      <c r="C695" s="233"/>
      <c r="D695" s="233" t="s">
        <v>2188</v>
      </c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136" t="s">
        <v>1780</v>
      </c>
      <c r="Q695" s="210" t="s">
        <v>2194</v>
      </c>
      <c r="R695" s="209"/>
      <c r="S695" s="209"/>
      <c r="T695" s="209"/>
      <c r="U695" s="210" t="s">
        <v>2195</v>
      </c>
      <c r="V695" s="209"/>
      <c r="W695" s="209"/>
      <c r="X695" s="210" t="s">
        <v>2196</v>
      </c>
      <c r="Y695" s="209"/>
      <c r="Z695" s="209"/>
      <c r="AA695" s="209"/>
      <c r="AB695" s="135"/>
    </row>
    <row r="696" spans="1:28" s="136" customFormat="1" ht="18" customHeight="1">
      <c r="A696" s="233"/>
      <c r="B696" s="233"/>
      <c r="C696" s="233"/>
      <c r="D696" s="233" t="s">
        <v>2187</v>
      </c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136" t="s">
        <v>1780</v>
      </c>
      <c r="Q696" s="210" t="s">
        <v>2197</v>
      </c>
      <c r="R696" s="209"/>
      <c r="S696" s="209"/>
      <c r="T696" s="209"/>
      <c r="U696" s="210" t="s">
        <v>2042</v>
      </c>
      <c r="V696" s="209"/>
      <c r="W696" s="209"/>
      <c r="X696" s="210" t="s">
        <v>2043</v>
      </c>
      <c r="Y696" s="209"/>
      <c r="Z696" s="209"/>
      <c r="AA696" s="209"/>
      <c r="AB696" s="135"/>
    </row>
    <row r="697" spans="1:28" s="136" customFormat="1" ht="18" customHeight="1">
      <c r="A697" s="233"/>
      <c r="B697" s="233"/>
      <c r="C697" s="233"/>
      <c r="D697" s="233" t="s">
        <v>2189</v>
      </c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136" t="s">
        <v>1780</v>
      </c>
      <c r="Q697" s="210" t="s">
        <v>2197</v>
      </c>
      <c r="R697" s="209"/>
      <c r="S697" s="209"/>
      <c r="T697" s="209"/>
      <c r="U697" s="210" t="s">
        <v>2044</v>
      </c>
      <c r="V697" s="209"/>
      <c r="W697" s="209"/>
      <c r="X697" s="210" t="s">
        <v>2045</v>
      </c>
      <c r="Y697" s="209"/>
      <c r="Z697" s="209"/>
      <c r="AA697" s="209"/>
      <c r="AB697" s="135"/>
    </row>
    <row r="698" spans="1:28" s="136" customFormat="1" ht="24" customHeight="1">
      <c r="A698" s="233"/>
      <c r="B698" s="233"/>
      <c r="C698" s="233"/>
      <c r="D698" s="233" t="s">
        <v>2190</v>
      </c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AB698" s="135"/>
    </row>
    <row r="699" spans="1:28" s="136" customFormat="1" ht="18" customHeight="1">
      <c r="A699" s="213" t="s">
        <v>2458</v>
      </c>
      <c r="B699" s="209"/>
      <c r="C699" s="209"/>
      <c r="D699" s="209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135"/>
    </row>
    <row r="700" ht="12.75"/>
    <row r="701" ht="12.75">
      <c r="A701" s="25" t="s">
        <v>2143</v>
      </c>
    </row>
    <row r="702" spans="13:19" ht="12.75">
      <c r="M702" s="179"/>
      <c r="S702" s="183"/>
    </row>
    <row r="703" spans="1:27" ht="36" customHeight="1">
      <c r="A703" s="247" t="s">
        <v>836</v>
      </c>
      <c r="B703" s="248"/>
      <c r="C703" s="248"/>
      <c r="D703" s="248"/>
      <c r="E703" s="248"/>
      <c r="F703" s="248"/>
      <c r="G703" s="248"/>
      <c r="H703" s="248"/>
      <c r="I703" s="248"/>
      <c r="J703" s="248"/>
      <c r="K703" s="248"/>
      <c r="L703" s="249"/>
      <c r="M703" s="153"/>
      <c r="N703" s="379" t="s">
        <v>2454</v>
      </c>
      <c r="O703" s="380"/>
      <c r="P703" s="380"/>
      <c r="Q703" s="380"/>
      <c r="R703" s="381"/>
      <c r="S703" s="183"/>
      <c r="T703" s="299" t="s">
        <v>2146</v>
      </c>
      <c r="U703" s="300"/>
      <c r="V703" s="300"/>
      <c r="W703" s="300"/>
      <c r="X703" s="300"/>
      <c r="Y703" s="300"/>
      <c r="Z703" s="300"/>
      <c r="AA703" s="301"/>
    </row>
    <row r="704" spans="1:27" ht="36" customHeight="1">
      <c r="A704" s="250"/>
      <c r="B704" s="251"/>
      <c r="C704" s="251"/>
      <c r="D704" s="251"/>
      <c r="E704" s="251"/>
      <c r="F704" s="251"/>
      <c r="G704" s="251"/>
      <c r="H704" s="251"/>
      <c r="I704" s="251"/>
      <c r="J704" s="251"/>
      <c r="K704" s="251"/>
      <c r="L704" s="252"/>
      <c r="M704" s="153"/>
      <c r="N704" s="170" t="s">
        <v>1842</v>
      </c>
      <c r="O704" s="171" t="s">
        <v>2183</v>
      </c>
      <c r="P704" s="171" t="s">
        <v>2184</v>
      </c>
      <c r="Q704" s="171" t="s">
        <v>2185</v>
      </c>
      <c r="R704" s="172" t="s">
        <v>1843</v>
      </c>
      <c r="S704" s="183"/>
      <c r="T704" s="302"/>
      <c r="U704" s="303"/>
      <c r="V704" s="303"/>
      <c r="W704" s="303"/>
      <c r="X704" s="303"/>
      <c r="Y704" s="303"/>
      <c r="Z704" s="303"/>
      <c r="AA704" s="304"/>
    </row>
    <row r="705" spans="1:27" ht="24" customHeight="1">
      <c r="A705" s="114" t="s">
        <v>3390</v>
      </c>
      <c r="B705" s="563" t="s">
        <v>692</v>
      </c>
      <c r="C705" s="294"/>
      <c r="D705" s="294"/>
      <c r="E705" s="294"/>
      <c r="F705" s="294"/>
      <c r="G705" s="294"/>
      <c r="H705" s="294"/>
      <c r="I705" s="294"/>
      <c r="J705" s="294"/>
      <c r="K705" s="294"/>
      <c r="L705" s="295"/>
      <c r="M705" s="153">
        <f>IF(R705&lt;0,1,0)</f>
        <v>0</v>
      </c>
      <c r="N705" s="156"/>
      <c r="O705" s="157"/>
      <c r="P705" s="157"/>
      <c r="Q705" s="175"/>
      <c r="R705" s="174">
        <f>SUM(N705:Q705)</f>
        <v>0</v>
      </c>
      <c r="S705" s="145">
        <f>IF(R705&lt;0,1,0)</f>
        <v>0</v>
      </c>
      <c r="T705" s="220"/>
      <c r="U705" s="221"/>
      <c r="V705" s="221"/>
      <c r="W705" s="221"/>
      <c r="X705" s="221"/>
      <c r="Y705" s="221"/>
      <c r="Z705" s="221"/>
      <c r="AA705" s="222"/>
    </row>
    <row r="706" spans="1:27" ht="24" customHeight="1">
      <c r="A706" s="114" t="s">
        <v>3391</v>
      </c>
      <c r="B706" s="342" t="s">
        <v>2181</v>
      </c>
      <c r="C706" s="343"/>
      <c r="D706" s="343"/>
      <c r="E706" s="343"/>
      <c r="F706" s="343"/>
      <c r="G706" s="343"/>
      <c r="H706" s="343"/>
      <c r="I706" s="343"/>
      <c r="J706" s="343"/>
      <c r="K706" s="343"/>
      <c r="L706" s="344"/>
      <c r="M706" s="153">
        <f>IF(R706&lt;0,1,0)</f>
        <v>0</v>
      </c>
      <c r="N706" s="156"/>
      <c r="O706" s="157"/>
      <c r="P706" s="157"/>
      <c r="Q706" s="175"/>
      <c r="R706" s="176">
        <f>SUM(N706:Q706)</f>
        <v>0</v>
      </c>
      <c r="S706" s="145">
        <f>IF(R706&lt;0,1,0)</f>
        <v>0</v>
      </c>
      <c r="T706" s="261"/>
      <c r="U706" s="262"/>
      <c r="V706" s="262"/>
      <c r="W706" s="262"/>
      <c r="X706" s="262"/>
      <c r="Y706" s="262"/>
      <c r="Z706" s="262"/>
      <c r="AA706" s="263"/>
    </row>
    <row r="707" spans="1:27" ht="24" customHeight="1">
      <c r="A707" s="114" t="s">
        <v>3392</v>
      </c>
      <c r="B707" s="342" t="s">
        <v>608</v>
      </c>
      <c r="C707" s="343"/>
      <c r="D707" s="343"/>
      <c r="E707" s="343"/>
      <c r="F707" s="343"/>
      <c r="G707" s="343"/>
      <c r="H707" s="343"/>
      <c r="I707" s="343"/>
      <c r="J707" s="343"/>
      <c r="K707" s="343"/>
      <c r="L707" s="344"/>
      <c r="M707" s="153">
        <f>IF(R707&lt;0,1,0)</f>
        <v>0</v>
      </c>
      <c r="N707" s="156"/>
      <c r="O707" s="157"/>
      <c r="P707" s="157"/>
      <c r="Q707" s="175"/>
      <c r="R707" s="176">
        <f>SUM(N707:Q707)</f>
        <v>0</v>
      </c>
      <c r="S707" s="145">
        <f>IF(R707&lt;0,1,0)</f>
        <v>0</v>
      </c>
      <c r="T707" s="261"/>
      <c r="U707" s="262"/>
      <c r="V707" s="262"/>
      <c r="W707" s="262"/>
      <c r="X707" s="262"/>
      <c r="Y707" s="262"/>
      <c r="Z707" s="262"/>
      <c r="AA707" s="263"/>
    </row>
    <row r="708" spans="1:27" ht="24" customHeight="1">
      <c r="A708" s="115" t="s">
        <v>3393</v>
      </c>
      <c r="B708" s="446" t="s">
        <v>596</v>
      </c>
      <c r="C708" s="447"/>
      <c r="D708" s="447"/>
      <c r="E708" s="447"/>
      <c r="F708" s="447"/>
      <c r="G708" s="447"/>
      <c r="H708" s="447"/>
      <c r="I708" s="447"/>
      <c r="J708" s="447"/>
      <c r="K708" s="447"/>
      <c r="L708" s="448"/>
      <c r="M708" s="153">
        <f>IF(R708&lt;0,1,0)</f>
        <v>0</v>
      </c>
      <c r="N708" s="146"/>
      <c r="O708" s="147"/>
      <c r="P708" s="147"/>
      <c r="Q708" s="177"/>
      <c r="R708" s="178">
        <f>SUM(N708:Q708)</f>
        <v>0</v>
      </c>
      <c r="S708" s="145">
        <f>IF(R708&lt;0,1,0)</f>
        <v>0</v>
      </c>
      <c r="T708" s="223"/>
      <c r="U708" s="224"/>
      <c r="V708" s="224"/>
      <c r="W708" s="224"/>
      <c r="X708" s="224"/>
      <c r="Y708" s="224"/>
      <c r="Z708" s="224"/>
      <c r="AA708" s="225"/>
    </row>
    <row r="709" spans="13:19" ht="24" customHeight="1">
      <c r="M709" s="179">
        <f>SUM(M705:M708)</f>
        <v>0</v>
      </c>
      <c r="Q709" s="180" t="s">
        <v>2182</v>
      </c>
      <c r="R709" s="181">
        <f>IF(SUM(R705:R708)=0,0,ROUND((SUM(R705:R708)/4),0))</f>
        <v>0</v>
      </c>
      <c r="S709" s="182">
        <f>IF(M709&gt;2,-1,0)</f>
        <v>0</v>
      </c>
    </row>
    <row r="710" spans="13:19" ht="12.75">
      <c r="M710" s="179"/>
      <c r="R710" s="182">
        <f>IF(R709=0,0,IF(R709&lt;=-6,-2,IF(R709&lt;0,-1)))</f>
        <v>0</v>
      </c>
      <c r="S710" s="182"/>
    </row>
    <row r="711" spans="1:28" s="136" customFormat="1" ht="18" customHeight="1">
      <c r="A711" s="212" t="s">
        <v>2457</v>
      </c>
      <c r="B711" s="209"/>
      <c r="C711" s="209"/>
      <c r="D711" s="233" t="s">
        <v>2186</v>
      </c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136" t="s">
        <v>1780</v>
      </c>
      <c r="Q711" s="210" t="s">
        <v>2191</v>
      </c>
      <c r="R711" s="209"/>
      <c r="S711" s="209"/>
      <c r="T711" s="209"/>
      <c r="U711" s="210" t="s">
        <v>2192</v>
      </c>
      <c r="V711" s="209"/>
      <c r="W711" s="209"/>
      <c r="X711" s="210" t="s">
        <v>2193</v>
      </c>
      <c r="Y711" s="209"/>
      <c r="Z711" s="209"/>
      <c r="AA711" s="209"/>
      <c r="AB711" s="135"/>
    </row>
    <row r="712" spans="1:28" s="136" customFormat="1" ht="18" customHeight="1">
      <c r="A712" s="233"/>
      <c r="B712" s="233"/>
      <c r="C712" s="233"/>
      <c r="D712" s="233" t="s">
        <v>2188</v>
      </c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136" t="s">
        <v>1780</v>
      </c>
      <c r="Q712" s="210" t="s">
        <v>2194</v>
      </c>
      <c r="R712" s="209"/>
      <c r="S712" s="209"/>
      <c r="T712" s="209"/>
      <c r="U712" s="210" t="s">
        <v>2195</v>
      </c>
      <c r="V712" s="209"/>
      <c r="W712" s="209"/>
      <c r="X712" s="210" t="s">
        <v>2196</v>
      </c>
      <c r="Y712" s="209"/>
      <c r="Z712" s="209"/>
      <c r="AA712" s="209"/>
      <c r="AB712" s="135"/>
    </row>
    <row r="713" spans="1:28" s="136" customFormat="1" ht="18" customHeight="1">
      <c r="A713" s="233"/>
      <c r="B713" s="233"/>
      <c r="C713" s="233"/>
      <c r="D713" s="233" t="s">
        <v>2187</v>
      </c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136" t="s">
        <v>1780</v>
      </c>
      <c r="Q713" s="210" t="s">
        <v>2197</v>
      </c>
      <c r="R713" s="209"/>
      <c r="S713" s="209"/>
      <c r="T713" s="209"/>
      <c r="U713" s="210" t="s">
        <v>2042</v>
      </c>
      <c r="V713" s="209"/>
      <c r="W713" s="209"/>
      <c r="X713" s="210" t="s">
        <v>2043</v>
      </c>
      <c r="Y713" s="209"/>
      <c r="Z713" s="209"/>
      <c r="AA713" s="209"/>
      <c r="AB713" s="135"/>
    </row>
    <row r="714" spans="1:28" s="136" customFormat="1" ht="18" customHeight="1">
      <c r="A714" s="233"/>
      <c r="B714" s="233"/>
      <c r="C714" s="233"/>
      <c r="D714" s="233" t="s">
        <v>2189</v>
      </c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136" t="s">
        <v>1780</v>
      </c>
      <c r="Q714" s="210" t="s">
        <v>2197</v>
      </c>
      <c r="R714" s="209"/>
      <c r="S714" s="209"/>
      <c r="T714" s="209"/>
      <c r="U714" s="210" t="s">
        <v>2044</v>
      </c>
      <c r="V714" s="209"/>
      <c r="W714" s="209"/>
      <c r="X714" s="210" t="s">
        <v>2045</v>
      </c>
      <c r="Y714" s="209"/>
      <c r="Z714" s="209"/>
      <c r="AA714" s="209"/>
      <c r="AB714" s="135"/>
    </row>
    <row r="715" spans="1:28" s="136" customFormat="1" ht="24" customHeight="1">
      <c r="A715" s="233"/>
      <c r="B715" s="233"/>
      <c r="C715" s="233"/>
      <c r="D715" s="233" t="s">
        <v>2190</v>
      </c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AB715" s="135"/>
    </row>
    <row r="716" ht="12.75"/>
    <row r="717" ht="12.75">
      <c r="A717" s="25" t="s">
        <v>2143</v>
      </c>
    </row>
    <row r="718" spans="13:19" ht="12.75">
      <c r="M718" s="179"/>
      <c r="S718" s="183"/>
    </row>
    <row r="719" spans="1:27" ht="36" customHeight="1">
      <c r="A719" s="247" t="s">
        <v>837</v>
      </c>
      <c r="B719" s="248"/>
      <c r="C719" s="248"/>
      <c r="D719" s="248"/>
      <c r="E719" s="248"/>
      <c r="F719" s="248"/>
      <c r="G719" s="248"/>
      <c r="H719" s="248"/>
      <c r="I719" s="248"/>
      <c r="J719" s="248"/>
      <c r="K719" s="248"/>
      <c r="L719" s="249"/>
      <c r="M719" s="153"/>
      <c r="N719" s="379" t="s">
        <v>2454</v>
      </c>
      <c r="O719" s="380"/>
      <c r="P719" s="380"/>
      <c r="Q719" s="380"/>
      <c r="R719" s="381"/>
      <c r="S719" s="183"/>
      <c r="T719" s="299" t="s">
        <v>2146</v>
      </c>
      <c r="U719" s="300"/>
      <c r="V719" s="300"/>
      <c r="W719" s="300"/>
      <c r="X719" s="300"/>
      <c r="Y719" s="300"/>
      <c r="Z719" s="300"/>
      <c r="AA719" s="301"/>
    </row>
    <row r="720" spans="1:27" ht="36" customHeight="1">
      <c r="A720" s="250"/>
      <c r="B720" s="251"/>
      <c r="C720" s="251"/>
      <c r="D720" s="251"/>
      <c r="E720" s="251"/>
      <c r="F720" s="251"/>
      <c r="G720" s="251"/>
      <c r="H720" s="251"/>
      <c r="I720" s="251"/>
      <c r="J720" s="251"/>
      <c r="K720" s="251"/>
      <c r="L720" s="252"/>
      <c r="M720" s="153"/>
      <c r="N720" s="170" t="s">
        <v>1842</v>
      </c>
      <c r="O720" s="171" t="s">
        <v>2183</v>
      </c>
      <c r="P720" s="171" t="s">
        <v>2184</v>
      </c>
      <c r="Q720" s="171" t="s">
        <v>2185</v>
      </c>
      <c r="R720" s="172" t="s">
        <v>1843</v>
      </c>
      <c r="S720" s="183"/>
      <c r="T720" s="302"/>
      <c r="U720" s="303"/>
      <c r="V720" s="303"/>
      <c r="W720" s="303"/>
      <c r="X720" s="303"/>
      <c r="Y720" s="303"/>
      <c r="Z720" s="303"/>
      <c r="AA720" s="304"/>
    </row>
    <row r="721" spans="1:27" ht="24" customHeight="1">
      <c r="A721" s="111" t="s">
        <v>3394</v>
      </c>
      <c r="B721" s="373" t="s">
        <v>817</v>
      </c>
      <c r="C721" s="374"/>
      <c r="D721" s="374"/>
      <c r="E721" s="374"/>
      <c r="F721" s="374"/>
      <c r="G721" s="256"/>
      <c r="H721" s="256"/>
      <c r="I721" s="256"/>
      <c r="J721" s="256"/>
      <c r="K721" s="256"/>
      <c r="L721" s="257"/>
      <c r="M721" s="153">
        <f>IF(R721&lt;0,1,0)</f>
        <v>0</v>
      </c>
      <c r="N721" s="142"/>
      <c r="O721" s="143"/>
      <c r="P721" s="143"/>
      <c r="Q721" s="173"/>
      <c r="R721" s="174">
        <f>SUM(N721:Q721)</f>
        <v>0</v>
      </c>
      <c r="S721" s="145">
        <f>IF(R721&lt;0,1,0)</f>
        <v>0</v>
      </c>
      <c r="T721" s="220"/>
      <c r="U721" s="221"/>
      <c r="V721" s="221"/>
      <c r="W721" s="221"/>
      <c r="X721" s="221"/>
      <c r="Y721" s="221"/>
      <c r="Z721" s="221"/>
      <c r="AA721" s="222"/>
    </row>
    <row r="722" spans="1:27" ht="24" customHeight="1">
      <c r="A722" s="114" t="s">
        <v>3395</v>
      </c>
      <c r="B722" s="244" t="s">
        <v>597</v>
      </c>
      <c r="C722" s="245"/>
      <c r="D722" s="245"/>
      <c r="E722" s="245"/>
      <c r="F722" s="245"/>
      <c r="G722" s="245"/>
      <c r="H722" s="245"/>
      <c r="I722" s="245"/>
      <c r="J722" s="245"/>
      <c r="K722" s="245"/>
      <c r="L722" s="246"/>
      <c r="M722" s="153">
        <f>IF(R722&lt;0,1,0)</f>
        <v>0</v>
      </c>
      <c r="N722" s="156"/>
      <c r="O722" s="157"/>
      <c r="P722" s="157"/>
      <c r="Q722" s="175"/>
      <c r="R722" s="176">
        <f>SUM(N722:Q722)</f>
        <v>0</v>
      </c>
      <c r="S722" s="145">
        <f>IF(R722&lt;0,1,0)</f>
        <v>0</v>
      </c>
      <c r="T722" s="261"/>
      <c r="U722" s="262"/>
      <c r="V722" s="262"/>
      <c r="W722" s="262"/>
      <c r="X722" s="262"/>
      <c r="Y722" s="262"/>
      <c r="Z722" s="262"/>
      <c r="AA722" s="263"/>
    </row>
    <row r="723" spans="1:27" ht="24" customHeight="1">
      <c r="A723" s="114" t="s">
        <v>3396</v>
      </c>
      <c r="B723" s="244" t="s">
        <v>1962</v>
      </c>
      <c r="C723" s="245"/>
      <c r="D723" s="245"/>
      <c r="E723" s="245"/>
      <c r="F723" s="245"/>
      <c r="G723" s="245"/>
      <c r="H723" s="245"/>
      <c r="I723" s="245"/>
      <c r="J723" s="245"/>
      <c r="K723" s="245"/>
      <c r="L723" s="246"/>
      <c r="M723" s="153">
        <f>IF(R723&lt;0,1,0)</f>
        <v>0</v>
      </c>
      <c r="N723" s="156"/>
      <c r="O723" s="157"/>
      <c r="P723" s="157"/>
      <c r="Q723" s="175"/>
      <c r="R723" s="176">
        <f>SUM(N723:Q723)</f>
        <v>0</v>
      </c>
      <c r="S723" s="145">
        <f>IF(R723&lt;0,1,0)</f>
        <v>0</v>
      </c>
      <c r="T723" s="261"/>
      <c r="U723" s="262"/>
      <c r="V723" s="262"/>
      <c r="W723" s="262"/>
      <c r="X723" s="262"/>
      <c r="Y723" s="262"/>
      <c r="Z723" s="262"/>
      <c r="AA723" s="263"/>
    </row>
    <row r="724" spans="1:27" ht="24" customHeight="1">
      <c r="A724" s="114" t="s">
        <v>3397</v>
      </c>
      <c r="B724" s="244" t="s">
        <v>2459</v>
      </c>
      <c r="C724" s="245"/>
      <c r="D724" s="245"/>
      <c r="E724" s="245"/>
      <c r="F724" s="245"/>
      <c r="G724" s="245"/>
      <c r="H724" s="245"/>
      <c r="I724" s="245"/>
      <c r="J724" s="245"/>
      <c r="K724" s="245"/>
      <c r="L724" s="246"/>
      <c r="M724" s="153">
        <f>IF(R724&lt;0,1,0)</f>
        <v>0</v>
      </c>
      <c r="N724" s="156"/>
      <c r="O724" s="157"/>
      <c r="P724" s="157"/>
      <c r="Q724" s="175"/>
      <c r="R724" s="176">
        <f>SUM(N724:Q724)</f>
        <v>0</v>
      </c>
      <c r="S724" s="145">
        <f>IF(R724&lt;0,1,0)</f>
        <v>0</v>
      </c>
      <c r="T724" s="261"/>
      <c r="U724" s="262"/>
      <c r="V724" s="262"/>
      <c r="W724" s="262"/>
      <c r="X724" s="262"/>
      <c r="Y724" s="262"/>
      <c r="Z724" s="262"/>
      <c r="AA724" s="263"/>
    </row>
    <row r="725" spans="1:27" ht="24" customHeight="1">
      <c r="A725" s="115" t="s">
        <v>3398</v>
      </c>
      <c r="B725" s="392" t="s">
        <v>1963</v>
      </c>
      <c r="C725" s="393"/>
      <c r="D725" s="393"/>
      <c r="E725" s="393"/>
      <c r="F725" s="393"/>
      <c r="G725" s="393"/>
      <c r="H725" s="393"/>
      <c r="I725" s="393"/>
      <c r="J725" s="393"/>
      <c r="K725" s="393"/>
      <c r="L725" s="394"/>
      <c r="M725" s="153">
        <f>IF(R725&lt;0,1,0)</f>
        <v>0</v>
      </c>
      <c r="N725" s="146"/>
      <c r="O725" s="147"/>
      <c r="P725" s="147"/>
      <c r="Q725" s="177"/>
      <c r="R725" s="178">
        <f>SUM(N725:Q725)</f>
        <v>0</v>
      </c>
      <c r="S725" s="145">
        <f>IF(R725&lt;0,1,0)</f>
        <v>0</v>
      </c>
      <c r="T725" s="223"/>
      <c r="U725" s="224"/>
      <c r="V725" s="224"/>
      <c r="W725" s="224"/>
      <c r="X725" s="224"/>
      <c r="Y725" s="224"/>
      <c r="Z725" s="224"/>
      <c r="AA725" s="225"/>
    </row>
    <row r="726" spans="13:19" ht="24" customHeight="1">
      <c r="M726" s="179">
        <f>SUM(M721:M725)</f>
        <v>0</v>
      </c>
      <c r="Q726" s="180" t="s">
        <v>2182</v>
      </c>
      <c r="R726" s="181">
        <f>IF(SUM(R721:R725)=0,0,ROUND((SUM(R721:R725)/5),0))</f>
        <v>0</v>
      </c>
      <c r="S726" s="182">
        <f>IF(M726&gt;2,-1,0)</f>
        <v>0</v>
      </c>
    </row>
    <row r="727" spans="13:19" ht="12.75">
      <c r="M727" s="179"/>
      <c r="R727" s="182">
        <f>IF(R726=0,0,IF(R726&lt;=-6,-2,IF(R726&lt;0,-1)))</f>
        <v>0</v>
      </c>
      <c r="S727" s="182"/>
    </row>
    <row r="728" spans="1:28" s="136" customFormat="1" ht="18" customHeight="1">
      <c r="A728" s="212" t="s">
        <v>2457</v>
      </c>
      <c r="B728" s="209"/>
      <c r="C728" s="209"/>
      <c r="D728" s="233" t="s">
        <v>2186</v>
      </c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136" t="s">
        <v>1780</v>
      </c>
      <c r="Q728" s="210" t="s">
        <v>2191</v>
      </c>
      <c r="R728" s="209"/>
      <c r="S728" s="209"/>
      <c r="T728" s="209"/>
      <c r="U728" s="210" t="s">
        <v>2192</v>
      </c>
      <c r="V728" s="209"/>
      <c r="W728" s="209"/>
      <c r="X728" s="210" t="s">
        <v>2193</v>
      </c>
      <c r="Y728" s="209"/>
      <c r="Z728" s="209"/>
      <c r="AA728" s="209"/>
      <c r="AB728" s="135"/>
    </row>
    <row r="729" spans="1:28" s="136" customFormat="1" ht="18" customHeight="1">
      <c r="A729" s="233"/>
      <c r="B729" s="233"/>
      <c r="C729" s="233"/>
      <c r="D729" s="233" t="s">
        <v>2188</v>
      </c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136" t="s">
        <v>1780</v>
      </c>
      <c r="Q729" s="210" t="s">
        <v>2194</v>
      </c>
      <c r="R729" s="209"/>
      <c r="S729" s="209"/>
      <c r="T729" s="209"/>
      <c r="U729" s="210" t="s">
        <v>2195</v>
      </c>
      <c r="V729" s="209"/>
      <c r="W729" s="209"/>
      <c r="X729" s="210" t="s">
        <v>2196</v>
      </c>
      <c r="Y729" s="209"/>
      <c r="Z729" s="209"/>
      <c r="AA729" s="209"/>
      <c r="AB729" s="135"/>
    </row>
    <row r="730" spans="1:28" s="136" customFormat="1" ht="18" customHeight="1">
      <c r="A730" s="233"/>
      <c r="B730" s="233"/>
      <c r="C730" s="233"/>
      <c r="D730" s="233" t="s">
        <v>2187</v>
      </c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136" t="s">
        <v>1780</v>
      </c>
      <c r="Q730" s="210" t="s">
        <v>2197</v>
      </c>
      <c r="R730" s="209"/>
      <c r="S730" s="209"/>
      <c r="T730" s="209"/>
      <c r="U730" s="210" t="s">
        <v>2042</v>
      </c>
      <c r="V730" s="209"/>
      <c r="W730" s="209"/>
      <c r="X730" s="210" t="s">
        <v>2043</v>
      </c>
      <c r="Y730" s="209"/>
      <c r="Z730" s="209"/>
      <c r="AA730" s="209"/>
      <c r="AB730" s="135"/>
    </row>
    <row r="731" spans="1:28" s="136" customFormat="1" ht="18" customHeight="1">
      <c r="A731" s="233"/>
      <c r="B731" s="233"/>
      <c r="C731" s="233"/>
      <c r="D731" s="233" t="s">
        <v>2189</v>
      </c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136" t="s">
        <v>1780</v>
      </c>
      <c r="Q731" s="210" t="s">
        <v>2197</v>
      </c>
      <c r="R731" s="209"/>
      <c r="S731" s="209"/>
      <c r="T731" s="209"/>
      <c r="U731" s="210" t="s">
        <v>2044</v>
      </c>
      <c r="V731" s="209"/>
      <c r="W731" s="209"/>
      <c r="X731" s="210" t="s">
        <v>2045</v>
      </c>
      <c r="Y731" s="209"/>
      <c r="Z731" s="209"/>
      <c r="AA731" s="209"/>
      <c r="AB731" s="135"/>
    </row>
    <row r="732" spans="1:28" s="136" customFormat="1" ht="24" customHeight="1">
      <c r="A732" s="233"/>
      <c r="B732" s="233"/>
      <c r="C732" s="233"/>
      <c r="D732" s="233" t="s">
        <v>2190</v>
      </c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AB732" s="135"/>
    </row>
    <row r="733" spans="1:28" s="117" customFormat="1" ht="15" customHeight="1">
      <c r="A733" s="184" t="s">
        <v>2458</v>
      </c>
      <c r="M733" s="185"/>
      <c r="S733" s="186"/>
      <c r="AB733" s="116"/>
    </row>
    <row r="734" ht="12.75"/>
    <row r="735" ht="12.75">
      <c r="A735" s="25" t="s">
        <v>2143</v>
      </c>
    </row>
    <row r="736" spans="13:19" ht="12.75">
      <c r="M736" s="179"/>
      <c r="S736" s="183"/>
    </row>
    <row r="737" spans="1:27" ht="36" customHeight="1">
      <c r="A737" s="247" t="s">
        <v>749</v>
      </c>
      <c r="B737" s="248"/>
      <c r="C737" s="248"/>
      <c r="D737" s="248"/>
      <c r="E737" s="248"/>
      <c r="F737" s="248"/>
      <c r="G737" s="248"/>
      <c r="H737" s="248"/>
      <c r="I737" s="248"/>
      <c r="J737" s="248"/>
      <c r="K737" s="248"/>
      <c r="L737" s="249"/>
      <c r="M737" s="153"/>
      <c r="N737" s="379" t="s">
        <v>2454</v>
      </c>
      <c r="O737" s="380"/>
      <c r="P737" s="380"/>
      <c r="Q737" s="380"/>
      <c r="R737" s="381"/>
      <c r="S737" s="183"/>
      <c r="T737" s="299" t="s">
        <v>2146</v>
      </c>
      <c r="U737" s="300"/>
      <c r="V737" s="300"/>
      <c r="W737" s="300"/>
      <c r="X737" s="300"/>
      <c r="Y737" s="300"/>
      <c r="Z737" s="300"/>
      <c r="AA737" s="301"/>
    </row>
    <row r="738" spans="1:27" ht="36" customHeight="1">
      <c r="A738" s="250"/>
      <c r="B738" s="251"/>
      <c r="C738" s="251"/>
      <c r="D738" s="251"/>
      <c r="E738" s="251"/>
      <c r="F738" s="251"/>
      <c r="G738" s="251"/>
      <c r="H738" s="251"/>
      <c r="I738" s="251"/>
      <c r="J738" s="251"/>
      <c r="K738" s="251"/>
      <c r="L738" s="252"/>
      <c r="M738" s="153"/>
      <c r="N738" s="170" t="s">
        <v>1842</v>
      </c>
      <c r="O738" s="171" t="s">
        <v>2183</v>
      </c>
      <c r="P738" s="171" t="s">
        <v>2184</v>
      </c>
      <c r="Q738" s="171" t="s">
        <v>2185</v>
      </c>
      <c r="R738" s="172" t="s">
        <v>1843</v>
      </c>
      <c r="S738" s="183"/>
      <c r="T738" s="302"/>
      <c r="U738" s="303"/>
      <c r="V738" s="303"/>
      <c r="W738" s="303"/>
      <c r="X738" s="303"/>
      <c r="Y738" s="303"/>
      <c r="Z738" s="303"/>
      <c r="AA738" s="304"/>
    </row>
    <row r="739" spans="1:27" ht="24" customHeight="1">
      <c r="A739" s="111" t="s">
        <v>3399</v>
      </c>
      <c r="B739" s="373" t="s">
        <v>1964</v>
      </c>
      <c r="C739" s="374"/>
      <c r="D739" s="374"/>
      <c r="E739" s="374"/>
      <c r="F739" s="374"/>
      <c r="G739" s="256"/>
      <c r="H739" s="256"/>
      <c r="I739" s="256"/>
      <c r="J739" s="256"/>
      <c r="K739" s="256"/>
      <c r="L739" s="257"/>
      <c r="M739" s="153">
        <f aca="true" t="shared" si="13" ref="M739:M746">IF(R739&lt;0,1,0)</f>
        <v>0</v>
      </c>
      <c r="N739" s="142"/>
      <c r="O739" s="143"/>
      <c r="P739" s="143"/>
      <c r="Q739" s="173"/>
      <c r="R739" s="174">
        <f>SUM(N739:Q739)</f>
        <v>0</v>
      </c>
      <c r="S739" s="145">
        <f aca="true" t="shared" si="14" ref="S739:S746">IF(R739&lt;0,1,0)</f>
        <v>0</v>
      </c>
      <c r="T739" s="220"/>
      <c r="U739" s="221"/>
      <c r="V739" s="221"/>
      <c r="W739" s="221"/>
      <c r="X739" s="221"/>
      <c r="Y739" s="221"/>
      <c r="Z739" s="221"/>
      <c r="AA739" s="222"/>
    </row>
    <row r="740" spans="1:27" ht="24" customHeight="1">
      <c r="A740" s="114" t="s">
        <v>3400</v>
      </c>
      <c r="B740" s="244" t="s">
        <v>2460</v>
      </c>
      <c r="C740" s="245"/>
      <c r="D740" s="245"/>
      <c r="E740" s="245"/>
      <c r="F740" s="245"/>
      <c r="G740" s="245"/>
      <c r="H740" s="245"/>
      <c r="I740" s="245"/>
      <c r="J740" s="245"/>
      <c r="K740" s="245"/>
      <c r="L740" s="246"/>
      <c r="M740" s="153">
        <f t="shared" si="13"/>
        <v>0</v>
      </c>
      <c r="N740" s="156"/>
      <c r="O740" s="157"/>
      <c r="P740" s="157"/>
      <c r="Q740" s="175"/>
      <c r="R740" s="176">
        <f aca="true" t="shared" si="15" ref="R740:R746">SUM(N740:Q740)</f>
        <v>0</v>
      </c>
      <c r="S740" s="145">
        <f t="shared" si="14"/>
        <v>0</v>
      </c>
      <c r="T740" s="261"/>
      <c r="U740" s="262"/>
      <c r="V740" s="262"/>
      <c r="W740" s="262"/>
      <c r="X740" s="262"/>
      <c r="Y740" s="262"/>
      <c r="Z740" s="262"/>
      <c r="AA740" s="263"/>
    </row>
    <row r="741" spans="1:27" ht="24" customHeight="1">
      <c r="A741" s="114" t="s">
        <v>3401</v>
      </c>
      <c r="B741" s="244" t="s">
        <v>1965</v>
      </c>
      <c r="C741" s="245"/>
      <c r="D741" s="245"/>
      <c r="E741" s="245"/>
      <c r="F741" s="245"/>
      <c r="G741" s="245"/>
      <c r="H741" s="245"/>
      <c r="I741" s="245"/>
      <c r="J741" s="245"/>
      <c r="K741" s="245"/>
      <c r="L741" s="246"/>
      <c r="M741" s="153">
        <f t="shared" si="13"/>
        <v>0</v>
      </c>
      <c r="N741" s="156"/>
      <c r="O741" s="157"/>
      <c r="P741" s="157"/>
      <c r="Q741" s="175"/>
      <c r="R741" s="176">
        <f t="shared" si="15"/>
        <v>0</v>
      </c>
      <c r="S741" s="145">
        <f t="shared" si="14"/>
        <v>0</v>
      </c>
      <c r="T741" s="261"/>
      <c r="U741" s="262"/>
      <c r="V741" s="262"/>
      <c r="W741" s="262"/>
      <c r="X741" s="262"/>
      <c r="Y741" s="262"/>
      <c r="Z741" s="262"/>
      <c r="AA741" s="263"/>
    </row>
    <row r="742" spans="1:27" ht="24" customHeight="1">
      <c r="A742" s="114" t="s">
        <v>3402</v>
      </c>
      <c r="B742" s="244" t="s">
        <v>2461</v>
      </c>
      <c r="C742" s="245"/>
      <c r="D742" s="245"/>
      <c r="E742" s="245"/>
      <c r="F742" s="245"/>
      <c r="G742" s="245"/>
      <c r="H742" s="245"/>
      <c r="I742" s="245"/>
      <c r="J742" s="245"/>
      <c r="K742" s="245"/>
      <c r="L742" s="246"/>
      <c r="M742" s="153">
        <f>IF(R742&lt;0,1,0)</f>
        <v>0</v>
      </c>
      <c r="N742" s="156"/>
      <c r="O742" s="157"/>
      <c r="P742" s="157"/>
      <c r="Q742" s="175"/>
      <c r="R742" s="176">
        <f>SUM(N742:Q742)</f>
        <v>0</v>
      </c>
      <c r="S742" s="145">
        <f t="shared" si="14"/>
        <v>0</v>
      </c>
      <c r="T742" s="261"/>
      <c r="U742" s="262"/>
      <c r="V742" s="262"/>
      <c r="W742" s="262"/>
      <c r="X742" s="262"/>
      <c r="Y742" s="262"/>
      <c r="Z742" s="262"/>
      <c r="AA742" s="263"/>
    </row>
    <row r="743" spans="1:27" ht="24" customHeight="1">
      <c r="A743" s="114" t="s">
        <v>3403</v>
      </c>
      <c r="B743" s="253" t="s">
        <v>1996</v>
      </c>
      <c r="C743" s="254"/>
      <c r="D743" s="254"/>
      <c r="E743" s="254"/>
      <c r="F743" s="254"/>
      <c r="G743" s="254"/>
      <c r="H743" s="254"/>
      <c r="I743" s="254"/>
      <c r="J743" s="254"/>
      <c r="K743" s="254"/>
      <c r="L743" s="255"/>
      <c r="M743" s="153">
        <f>IF(R743&lt;0,1,0)</f>
        <v>0</v>
      </c>
      <c r="N743" s="156"/>
      <c r="O743" s="157"/>
      <c r="P743" s="157"/>
      <c r="Q743" s="175"/>
      <c r="R743" s="176">
        <f>SUM(N743:Q743)</f>
        <v>0</v>
      </c>
      <c r="S743" s="145">
        <f t="shared" si="14"/>
        <v>0</v>
      </c>
      <c r="T743" s="261"/>
      <c r="U743" s="262"/>
      <c r="V743" s="262"/>
      <c r="W743" s="262"/>
      <c r="X743" s="262"/>
      <c r="Y743" s="262"/>
      <c r="Z743" s="262"/>
      <c r="AA743" s="263"/>
    </row>
    <row r="744" spans="1:27" ht="24" customHeight="1">
      <c r="A744" s="114" t="s">
        <v>3404</v>
      </c>
      <c r="B744" s="253" t="s">
        <v>1997</v>
      </c>
      <c r="C744" s="254"/>
      <c r="D744" s="254"/>
      <c r="E744" s="254"/>
      <c r="F744" s="254"/>
      <c r="G744" s="254"/>
      <c r="H744" s="254"/>
      <c r="I744" s="254"/>
      <c r="J744" s="254"/>
      <c r="K744" s="254"/>
      <c r="L744" s="255"/>
      <c r="M744" s="153">
        <f t="shared" si="13"/>
        <v>0</v>
      </c>
      <c r="N744" s="156"/>
      <c r="O744" s="157"/>
      <c r="P744" s="157"/>
      <c r="Q744" s="175"/>
      <c r="R744" s="176">
        <f t="shared" si="15"/>
        <v>0</v>
      </c>
      <c r="S744" s="145">
        <f t="shared" si="14"/>
        <v>0</v>
      </c>
      <c r="T744" s="261"/>
      <c r="U744" s="262"/>
      <c r="V744" s="262"/>
      <c r="W744" s="262"/>
      <c r="X744" s="262"/>
      <c r="Y744" s="262"/>
      <c r="Z744" s="262"/>
      <c r="AA744" s="263"/>
    </row>
    <row r="745" spans="1:27" ht="24" customHeight="1">
      <c r="A745" s="114" t="s">
        <v>3405</v>
      </c>
      <c r="B745" s="244" t="s">
        <v>2462</v>
      </c>
      <c r="C745" s="245"/>
      <c r="D745" s="245"/>
      <c r="E745" s="245"/>
      <c r="F745" s="245"/>
      <c r="G745" s="245"/>
      <c r="H745" s="245"/>
      <c r="I745" s="245"/>
      <c r="J745" s="245"/>
      <c r="K745" s="245"/>
      <c r="L745" s="246"/>
      <c r="M745" s="153">
        <f t="shared" si="13"/>
        <v>0</v>
      </c>
      <c r="N745" s="156"/>
      <c r="O745" s="157"/>
      <c r="P745" s="157"/>
      <c r="Q745" s="175"/>
      <c r="R745" s="176">
        <f t="shared" si="15"/>
        <v>0</v>
      </c>
      <c r="S745" s="145">
        <f t="shared" si="14"/>
        <v>0</v>
      </c>
      <c r="T745" s="261"/>
      <c r="U745" s="262"/>
      <c r="V745" s="262"/>
      <c r="W745" s="262"/>
      <c r="X745" s="262"/>
      <c r="Y745" s="262"/>
      <c r="Z745" s="262"/>
      <c r="AA745" s="263"/>
    </row>
    <row r="746" spans="1:27" ht="24" customHeight="1">
      <c r="A746" s="115" t="s">
        <v>3406</v>
      </c>
      <c r="B746" s="392" t="s">
        <v>1998</v>
      </c>
      <c r="C746" s="393"/>
      <c r="D746" s="393"/>
      <c r="E746" s="393"/>
      <c r="F746" s="393"/>
      <c r="G746" s="393"/>
      <c r="H746" s="393"/>
      <c r="I746" s="393"/>
      <c r="J746" s="393"/>
      <c r="K746" s="393"/>
      <c r="L746" s="394"/>
      <c r="M746" s="153">
        <f t="shared" si="13"/>
        <v>0</v>
      </c>
      <c r="N746" s="146"/>
      <c r="O746" s="147"/>
      <c r="P746" s="147"/>
      <c r="Q746" s="177"/>
      <c r="R746" s="178">
        <f t="shared" si="15"/>
        <v>0</v>
      </c>
      <c r="S746" s="145">
        <f t="shared" si="14"/>
        <v>0</v>
      </c>
      <c r="T746" s="223"/>
      <c r="U746" s="224"/>
      <c r="V746" s="224"/>
      <c r="W746" s="224"/>
      <c r="X746" s="224"/>
      <c r="Y746" s="224"/>
      <c r="Z746" s="224"/>
      <c r="AA746" s="225"/>
    </row>
    <row r="747" spans="13:19" ht="24" customHeight="1">
      <c r="M747" s="179">
        <f>SUM(M739:M746)</f>
        <v>0</v>
      </c>
      <c r="Q747" s="180" t="s">
        <v>2182</v>
      </c>
      <c r="R747" s="181">
        <f>IF(SUM(R739:R746)=0,0,ROUND((SUM(R739:R746)/8),0))</f>
        <v>0</v>
      </c>
      <c r="S747" s="182">
        <f>IF(M747&gt;2,-1,0)</f>
        <v>0</v>
      </c>
    </row>
    <row r="748" spans="13:19" ht="12.75">
      <c r="M748" s="179"/>
      <c r="R748" s="182">
        <f>IF(R747=0,0,IF(R747&lt;=-6,-2,IF(R747&lt;0,-1)))</f>
        <v>0</v>
      </c>
      <c r="S748" s="182"/>
    </row>
    <row r="749" spans="1:28" s="136" customFormat="1" ht="18" customHeight="1">
      <c r="A749" s="212" t="s">
        <v>2457</v>
      </c>
      <c r="B749" s="209"/>
      <c r="C749" s="209"/>
      <c r="D749" s="233" t="s">
        <v>2186</v>
      </c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136" t="s">
        <v>1780</v>
      </c>
      <c r="Q749" s="210" t="s">
        <v>2191</v>
      </c>
      <c r="R749" s="209"/>
      <c r="S749" s="209"/>
      <c r="T749" s="209"/>
      <c r="U749" s="210" t="s">
        <v>2192</v>
      </c>
      <c r="V749" s="209"/>
      <c r="W749" s="209"/>
      <c r="X749" s="210" t="s">
        <v>2193</v>
      </c>
      <c r="Y749" s="209"/>
      <c r="Z749" s="209"/>
      <c r="AA749" s="209"/>
      <c r="AB749" s="135"/>
    </row>
    <row r="750" spans="1:28" s="136" customFormat="1" ht="18" customHeight="1">
      <c r="A750" s="233"/>
      <c r="B750" s="233"/>
      <c r="C750" s="233"/>
      <c r="D750" s="233" t="s">
        <v>2188</v>
      </c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136" t="s">
        <v>1780</v>
      </c>
      <c r="Q750" s="210" t="s">
        <v>2194</v>
      </c>
      <c r="R750" s="209"/>
      <c r="S750" s="209"/>
      <c r="T750" s="209"/>
      <c r="U750" s="210" t="s">
        <v>2195</v>
      </c>
      <c r="V750" s="209"/>
      <c r="W750" s="209"/>
      <c r="X750" s="210" t="s">
        <v>2196</v>
      </c>
      <c r="Y750" s="209"/>
      <c r="Z750" s="209"/>
      <c r="AA750" s="209"/>
      <c r="AB750" s="135"/>
    </row>
    <row r="751" spans="1:28" s="136" customFormat="1" ht="18" customHeight="1">
      <c r="A751" s="233"/>
      <c r="B751" s="233"/>
      <c r="C751" s="233"/>
      <c r="D751" s="233" t="s">
        <v>2187</v>
      </c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136" t="s">
        <v>1780</v>
      </c>
      <c r="Q751" s="210" t="s">
        <v>2197</v>
      </c>
      <c r="R751" s="209"/>
      <c r="S751" s="209"/>
      <c r="T751" s="209"/>
      <c r="U751" s="210" t="s">
        <v>2042</v>
      </c>
      <c r="V751" s="209"/>
      <c r="W751" s="209"/>
      <c r="X751" s="210" t="s">
        <v>2043</v>
      </c>
      <c r="Y751" s="209"/>
      <c r="Z751" s="209"/>
      <c r="AA751" s="209"/>
      <c r="AB751" s="135"/>
    </row>
    <row r="752" spans="1:28" s="136" customFormat="1" ht="18" customHeight="1">
      <c r="A752" s="233"/>
      <c r="B752" s="233"/>
      <c r="C752" s="233"/>
      <c r="D752" s="233" t="s">
        <v>2189</v>
      </c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136" t="s">
        <v>1780</v>
      </c>
      <c r="Q752" s="210" t="s">
        <v>2197</v>
      </c>
      <c r="R752" s="209"/>
      <c r="S752" s="209"/>
      <c r="T752" s="209"/>
      <c r="U752" s="210" t="s">
        <v>2044</v>
      </c>
      <c r="V752" s="209"/>
      <c r="W752" s="209"/>
      <c r="X752" s="210" t="s">
        <v>2045</v>
      </c>
      <c r="Y752" s="209"/>
      <c r="Z752" s="209"/>
      <c r="AA752" s="209"/>
      <c r="AB752" s="135"/>
    </row>
    <row r="753" spans="1:28" s="136" customFormat="1" ht="24" customHeight="1">
      <c r="A753" s="233"/>
      <c r="B753" s="233"/>
      <c r="C753" s="233"/>
      <c r="D753" s="233" t="s">
        <v>2190</v>
      </c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AB753" s="135"/>
    </row>
    <row r="754" spans="1:28" s="117" customFormat="1" ht="15" customHeight="1">
      <c r="A754" s="184" t="s">
        <v>2458</v>
      </c>
      <c r="M754" s="185"/>
      <c r="S754" s="186"/>
      <c r="AB754" s="116"/>
    </row>
    <row r="755" ht="12.75"/>
    <row r="756" ht="12.75">
      <c r="A756" s="25" t="s">
        <v>2143</v>
      </c>
    </row>
    <row r="757" spans="13:19" ht="12.75">
      <c r="M757" s="179"/>
      <c r="S757" s="183"/>
    </row>
    <row r="758" spans="1:27" ht="36" customHeight="1">
      <c r="A758" s="247" t="s">
        <v>750</v>
      </c>
      <c r="B758" s="248"/>
      <c r="C758" s="248"/>
      <c r="D758" s="248"/>
      <c r="E758" s="248"/>
      <c r="F758" s="248"/>
      <c r="G758" s="248"/>
      <c r="H758" s="248"/>
      <c r="I758" s="248"/>
      <c r="J758" s="248"/>
      <c r="K758" s="248"/>
      <c r="L758" s="249"/>
      <c r="M758" s="153"/>
      <c r="N758" s="379" t="s">
        <v>2454</v>
      </c>
      <c r="O758" s="380"/>
      <c r="P758" s="380"/>
      <c r="Q758" s="380"/>
      <c r="R758" s="381"/>
      <c r="S758" s="183"/>
      <c r="T758" s="299" t="s">
        <v>2146</v>
      </c>
      <c r="U758" s="300"/>
      <c r="V758" s="300"/>
      <c r="W758" s="300"/>
      <c r="X758" s="300"/>
      <c r="Y758" s="300"/>
      <c r="Z758" s="300"/>
      <c r="AA758" s="301"/>
    </row>
    <row r="759" spans="1:27" ht="36" customHeight="1">
      <c r="A759" s="250"/>
      <c r="B759" s="251"/>
      <c r="C759" s="251"/>
      <c r="D759" s="251"/>
      <c r="E759" s="251"/>
      <c r="F759" s="251"/>
      <c r="G759" s="251"/>
      <c r="H759" s="251"/>
      <c r="I759" s="251"/>
      <c r="J759" s="251"/>
      <c r="K759" s="251"/>
      <c r="L759" s="252"/>
      <c r="M759" s="153"/>
      <c r="N759" s="170" t="s">
        <v>1842</v>
      </c>
      <c r="O759" s="171" t="s">
        <v>2183</v>
      </c>
      <c r="P759" s="171" t="s">
        <v>2184</v>
      </c>
      <c r="Q759" s="171" t="s">
        <v>2185</v>
      </c>
      <c r="R759" s="172" t="s">
        <v>1843</v>
      </c>
      <c r="S759" s="183"/>
      <c r="T759" s="302"/>
      <c r="U759" s="303"/>
      <c r="V759" s="303"/>
      <c r="W759" s="303"/>
      <c r="X759" s="303"/>
      <c r="Y759" s="303"/>
      <c r="Z759" s="303"/>
      <c r="AA759" s="304"/>
    </row>
    <row r="760" spans="1:27" ht="24" customHeight="1">
      <c r="A760" s="111" t="s">
        <v>3407</v>
      </c>
      <c r="B760" s="373" t="s">
        <v>2002</v>
      </c>
      <c r="C760" s="374"/>
      <c r="D760" s="374"/>
      <c r="E760" s="374"/>
      <c r="F760" s="374"/>
      <c r="G760" s="374"/>
      <c r="H760" s="374"/>
      <c r="I760" s="374"/>
      <c r="J760" s="374"/>
      <c r="K760" s="374"/>
      <c r="L760" s="547"/>
      <c r="M760" s="153">
        <f aca="true" t="shared" si="16" ref="M760:M765">IF(R760&lt;0,1,0)</f>
        <v>0</v>
      </c>
      <c r="N760" s="142"/>
      <c r="O760" s="143"/>
      <c r="P760" s="143"/>
      <c r="Q760" s="173"/>
      <c r="R760" s="174">
        <f aca="true" t="shared" si="17" ref="R760:R765">SUM(N760:Q760)</f>
        <v>0</v>
      </c>
      <c r="S760" s="145">
        <f aca="true" t="shared" si="18" ref="S760:S765">IF(R760&lt;0,1,0)</f>
        <v>0</v>
      </c>
      <c r="T760" s="220"/>
      <c r="U760" s="221"/>
      <c r="V760" s="221"/>
      <c r="W760" s="221"/>
      <c r="X760" s="221"/>
      <c r="Y760" s="221"/>
      <c r="Z760" s="221"/>
      <c r="AA760" s="222"/>
    </row>
    <row r="761" spans="1:27" ht="24" customHeight="1">
      <c r="A761" s="114" t="s">
        <v>3408</v>
      </c>
      <c r="B761" s="244" t="s">
        <v>1999</v>
      </c>
      <c r="C761" s="245"/>
      <c r="D761" s="245"/>
      <c r="E761" s="245"/>
      <c r="F761" s="245"/>
      <c r="G761" s="245"/>
      <c r="H761" s="245"/>
      <c r="I761" s="245"/>
      <c r="J761" s="245"/>
      <c r="K761" s="245"/>
      <c r="L761" s="246"/>
      <c r="M761" s="153">
        <f t="shared" si="16"/>
        <v>0</v>
      </c>
      <c r="N761" s="156"/>
      <c r="O761" s="157"/>
      <c r="P761" s="157"/>
      <c r="Q761" s="175"/>
      <c r="R761" s="176">
        <f t="shared" si="17"/>
        <v>0</v>
      </c>
      <c r="S761" s="145">
        <f t="shared" si="18"/>
        <v>0</v>
      </c>
      <c r="T761" s="261"/>
      <c r="U761" s="262"/>
      <c r="V761" s="262"/>
      <c r="W761" s="262"/>
      <c r="X761" s="262"/>
      <c r="Y761" s="262"/>
      <c r="Z761" s="262"/>
      <c r="AA761" s="263"/>
    </row>
    <row r="762" spans="1:27" ht="24" customHeight="1">
      <c r="A762" s="114" t="s">
        <v>3409</v>
      </c>
      <c r="B762" s="244" t="s">
        <v>818</v>
      </c>
      <c r="C762" s="245"/>
      <c r="D762" s="245"/>
      <c r="E762" s="245"/>
      <c r="F762" s="245"/>
      <c r="G762" s="245"/>
      <c r="H762" s="245"/>
      <c r="I762" s="245"/>
      <c r="J762" s="245"/>
      <c r="K762" s="245"/>
      <c r="L762" s="246"/>
      <c r="M762" s="153">
        <f t="shared" si="16"/>
        <v>0</v>
      </c>
      <c r="N762" s="156"/>
      <c r="O762" s="157"/>
      <c r="P762" s="157"/>
      <c r="Q762" s="175"/>
      <c r="R762" s="176">
        <f t="shared" si="17"/>
        <v>0</v>
      </c>
      <c r="S762" s="145">
        <f t="shared" si="18"/>
        <v>0</v>
      </c>
      <c r="T762" s="261"/>
      <c r="U762" s="262"/>
      <c r="V762" s="262"/>
      <c r="W762" s="262"/>
      <c r="X762" s="262"/>
      <c r="Y762" s="262"/>
      <c r="Z762" s="262"/>
      <c r="AA762" s="263"/>
    </row>
    <row r="763" spans="1:27" ht="24" customHeight="1">
      <c r="A763" s="114" t="s">
        <v>3410</v>
      </c>
      <c r="B763" s="244" t="s">
        <v>776</v>
      </c>
      <c r="C763" s="245"/>
      <c r="D763" s="245"/>
      <c r="E763" s="245"/>
      <c r="F763" s="245"/>
      <c r="G763" s="245"/>
      <c r="H763" s="245"/>
      <c r="I763" s="245"/>
      <c r="J763" s="245"/>
      <c r="K763" s="245"/>
      <c r="L763" s="246"/>
      <c r="M763" s="153">
        <f t="shared" si="16"/>
        <v>0</v>
      </c>
      <c r="N763" s="156"/>
      <c r="O763" s="157"/>
      <c r="P763" s="157"/>
      <c r="Q763" s="175"/>
      <c r="R763" s="176">
        <f t="shared" si="17"/>
        <v>0</v>
      </c>
      <c r="S763" s="145">
        <f t="shared" si="18"/>
        <v>0</v>
      </c>
      <c r="T763" s="261"/>
      <c r="U763" s="262"/>
      <c r="V763" s="262"/>
      <c r="W763" s="262"/>
      <c r="X763" s="262"/>
      <c r="Y763" s="262"/>
      <c r="Z763" s="262"/>
      <c r="AA763" s="263"/>
    </row>
    <row r="764" spans="1:27" ht="24" customHeight="1">
      <c r="A764" s="114" t="s">
        <v>3411</v>
      </c>
      <c r="B764" s="244" t="s">
        <v>2000</v>
      </c>
      <c r="C764" s="245"/>
      <c r="D764" s="245"/>
      <c r="E764" s="245"/>
      <c r="F764" s="245"/>
      <c r="G764" s="245"/>
      <c r="H764" s="245"/>
      <c r="I764" s="245"/>
      <c r="J764" s="245"/>
      <c r="K764" s="245"/>
      <c r="L764" s="246"/>
      <c r="M764" s="153">
        <f t="shared" si="16"/>
        <v>0</v>
      </c>
      <c r="N764" s="156"/>
      <c r="O764" s="157"/>
      <c r="P764" s="157"/>
      <c r="Q764" s="175"/>
      <c r="R764" s="176">
        <f t="shared" si="17"/>
        <v>0</v>
      </c>
      <c r="S764" s="145">
        <f t="shared" si="18"/>
        <v>0</v>
      </c>
      <c r="T764" s="261"/>
      <c r="U764" s="262"/>
      <c r="V764" s="262"/>
      <c r="W764" s="262"/>
      <c r="X764" s="262"/>
      <c r="Y764" s="262"/>
      <c r="Z764" s="262"/>
      <c r="AA764" s="263"/>
    </row>
    <row r="765" spans="1:27" ht="24" customHeight="1">
      <c r="A765" s="115" t="s">
        <v>3412</v>
      </c>
      <c r="B765" s="392" t="s">
        <v>2001</v>
      </c>
      <c r="C765" s="393"/>
      <c r="D765" s="393"/>
      <c r="E765" s="393"/>
      <c r="F765" s="393"/>
      <c r="G765" s="393"/>
      <c r="H765" s="393"/>
      <c r="I765" s="393"/>
      <c r="J765" s="393"/>
      <c r="K765" s="393"/>
      <c r="L765" s="394"/>
      <c r="M765" s="153">
        <f t="shared" si="16"/>
        <v>0</v>
      </c>
      <c r="N765" s="146"/>
      <c r="O765" s="147"/>
      <c r="P765" s="147"/>
      <c r="Q765" s="177"/>
      <c r="R765" s="178">
        <f t="shared" si="17"/>
        <v>0</v>
      </c>
      <c r="S765" s="145">
        <f t="shared" si="18"/>
        <v>0</v>
      </c>
      <c r="T765" s="223"/>
      <c r="U765" s="224"/>
      <c r="V765" s="224"/>
      <c r="W765" s="224"/>
      <c r="X765" s="224"/>
      <c r="Y765" s="224"/>
      <c r="Z765" s="224"/>
      <c r="AA765" s="225"/>
    </row>
    <row r="766" spans="1:28" s="37" customFormat="1" ht="24" customHeight="1">
      <c r="A766" s="187"/>
      <c r="M766" s="179">
        <f>SUM(M760:M765)</f>
        <v>0</v>
      </c>
      <c r="N766" s="188"/>
      <c r="O766" s="188"/>
      <c r="P766" s="188"/>
      <c r="Q766" s="180" t="s">
        <v>2182</v>
      </c>
      <c r="R766" s="181">
        <f>IF(SUM(R760:R765)=0,0,ROUND((SUM(R760:R765)/6),0))</f>
        <v>0</v>
      </c>
      <c r="S766" s="179">
        <f>IF(M766&gt;2,-1,0)</f>
        <v>0</v>
      </c>
      <c r="T766" s="39"/>
      <c r="U766" s="39"/>
      <c r="V766" s="39"/>
      <c r="W766" s="39"/>
      <c r="X766" s="39"/>
      <c r="Y766" s="39"/>
      <c r="Z766" s="39"/>
      <c r="AA766" s="39"/>
      <c r="AB766" s="18"/>
    </row>
    <row r="767" spans="13:19" ht="12.75">
      <c r="M767" s="179"/>
      <c r="R767" s="182">
        <f>IF(R766=0,0,IF(R766&lt;=-6,-2,IF(R766&lt;0,-1)))</f>
        <v>0</v>
      </c>
      <c r="S767" s="182"/>
    </row>
    <row r="768" spans="1:28" s="136" customFormat="1" ht="18" customHeight="1">
      <c r="A768" s="212" t="s">
        <v>2457</v>
      </c>
      <c r="B768" s="209"/>
      <c r="C768" s="209"/>
      <c r="D768" s="233" t="s">
        <v>2186</v>
      </c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136" t="s">
        <v>1780</v>
      </c>
      <c r="Q768" s="210" t="s">
        <v>2191</v>
      </c>
      <c r="R768" s="209"/>
      <c r="S768" s="209"/>
      <c r="T768" s="209"/>
      <c r="U768" s="210" t="s">
        <v>2192</v>
      </c>
      <c r="V768" s="209"/>
      <c r="W768" s="209"/>
      <c r="X768" s="210" t="s">
        <v>2193</v>
      </c>
      <c r="Y768" s="209"/>
      <c r="Z768" s="209"/>
      <c r="AA768" s="209"/>
      <c r="AB768" s="135"/>
    </row>
    <row r="769" spans="1:28" s="136" customFormat="1" ht="18" customHeight="1">
      <c r="A769" s="233"/>
      <c r="B769" s="233"/>
      <c r="C769" s="233"/>
      <c r="D769" s="233" t="s">
        <v>2188</v>
      </c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136" t="s">
        <v>1780</v>
      </c>
      <c r="Q769" s="210" t="s">
        <v>2194</v>
      </c>
      <c r="R769" s="209"/>
      <c r="S769" s="209"/>
      <c r="T769" s="209"/>
      <c r="U769" s="210" t="s">
        <v>2195</v>
      </c>
      <c r="V769" s="209"/>
      <c r="W769" s="209"/>
      <c r="X769" s="210" t="s">
        <v>2196</v>
      </c>
      <c r="Y769" s="209"/>
      <c r="Z769" s="209"/>
      <c r="AA769" s="209"/>
      <c r="AB769" s="135"/>
    </row>
    <row r="770" spans="1:28" s="136" customFormat="1" ht="18" customHeight="1">
      <c r="A770" s="233"/>
      <c r="B770" s="233"/>
      <c r="C770" s="233"/>
      <c r="D770" s="233" t="s">
        <v>2187</v>
      </c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136" t="s">
        <v>1780</v>
      </c>
      <c r="Q770" s="210" t="s">
        <v>2197</v>
      </c>
      <c r="R770" s="209"/>
      <c r="S770" s="209"/>
      <c r="T770" s="209"/>
      <c r="U770" s="210" t="s">
        <v>2042</v>
      </c>
      <c r="V770" s="209"/>
      <c r="W770" s="209"/>
      <c r="X770" s="210" t="s">
        <v>2043</v>
      </c>
      <c r="Y770" s="209"/>
      <c r="Z770" s="209"/>
      <c r="AA770" s="209"/>
      <c r="AB770" s="135"/>
    </row>
    <row r="771" spans="1:28" s="136" customFormat="1" ht="18" customHeight="1">
      <c r="A771" s="233"/>
      <c r="B771" s="233"/>
      <c r="C771" s="233"/>
      <c r="D771" s="233" t="s">
        <v>2189</v>
      </c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136" t="s">
        <v>1780</v>
      </c>
      <c r="Q771" s="210" t="s">
        <v>2197</v>
      </c>
      <c r="R771" s="209"/>
      <c r="S771" s="209"/>
      <c r="T771" s="209"/>
      <c r="U771" s="210" t="s">
        <v>2044</v>
      </c>
      <c r="V771" s="209"/>
      <c r="W771" s="209"/>
      <c r="X771" s="210" t="s">
        <v>2045</v>
      </c>
      <c r="Y771" s="209"/>
      <c r="Z771" s="209"/>
      <c r="AA771" s="209"/>
      <c r="AB771" s="135"/>
    </row>
    <row r="772" spans="1:28" s="136" customFormat="1" ht="24" customHeight="1">
      <c r="A772" s="233"/>
      <c r="B772" s="233"/>
      <c r="C772" s="233"/>
      <c r="D772" s="233" t="s">
        <v>2190</v>
      </c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AB772" s="135"/>
    </row>
    <row r="773" ht="12.75"/>
    <row r="774" ht="12.75">
      <c r="A774" s="25" t="s">
        <v>2143</v>
      </c>
    </row>
    <row r="775" spans="13:19" ht="12.75">
      <c r="M775" s="179"/>
      <c r="S775" s="183"/>
    </row>
    <row r="776" spans="1:27" ht="36" customHeight="1">
      <c r="A776" s="247" t="s">
        <v>751</v>
      </c>
      <c r="B776" s="248"/>
      <c r="C776" s="248"/>
      <c r="D776" s="248"/>
      <c r="E776" s="248"/>
      <c r="F776" s="248"/>
      <c r="G776" s="248"/>
      <c r="H776" s="248"/>
      <c r="I776" s="248"/>
      <c r="J776" s="248"/>
      <c r="K776" s="248"/>
      <c r="L776" s="249"/>
      <c r="M776" s="153"/>
      <c r="N776" s="379" t="s">
        <v>2454</v>
      </c>
      <c r="O776" s="380"/>
      <c r="P776" s="380"/>
      <c r="Q776" s="380"/>
      <c r="R776" s="381"/>
      <c r="S776" s="183"/>
      <c r="T776" s="299" t="s">
        <v>2146</v>
      </c>
      <c r="U776" s="300"/>
      <c r="V776" s="300"/>
      <c r="W776" s="300"/>
      <c r="X776" s="300"/>
      <c r="Y776" s="300"/>
      <c r="Z776" s="300"/>
      <c r="AA776" s="301"/>
    </row>
    <row r="777" spans="1:27" ht="36" customHeight="1">
      <c r="A777" s="250"/>
      <c r="B777" s="251"/>
      <c r="C777" s="251"/>
      <c r="D777" s="251"/>
      <c r="E777" s="251"/>
      <c r="F777" s="251"/>
      <c r="G777" s="251"/>
      <c r="H777" s="251"/>
      <c r="I777" s="251"/>
      <c r="J777" s="251"/>
      <c r="K777" s="251"/>
      <c r="L777" s="252"/>
      <c r="M777" s="153"/>
      <c r="N777" s="170" t="s">
        <v>1842</v>
      </c>
      <c r="O777" s="171" t="s">
        <v>2183</v>
      </c>
      <c r="P777" s="171" t="s">
        <v>2184</v>
      </c>
      <c r="Q777" s="171" t="s">
        <v>2185</v>
      </c>
      <c r="R777" s="172" t="s">
        <v>1843</v>
      </c>
      <c r="S777" s="183"/>
      <c r="T777" s="302"/>
      <c r="U777" s="303"/>
      <c r="V777" s="303"/>
      <c r="W777" s="303"/>
      <c r="X777" s="303"/>
      <c r="Y777" s="303"/>
      <c r="Z777" s="303"/>
      <c r="AA777" s="304"/>
    </row>
    <row r="778" spans="1:27" ht="24" customHeight="1">
      <c r="A778" s="111" t="s">
        <v>3413</v>
      </c>
      <c r="B778" s="373" t="s">
        <v>2463</v>
      </c>
      <c r="C778" s="374"/>
      <c r="D778" s="374"/>
      <c r="E778" s="374"/>
      <c r="F778" s="374"/>
      <c r="G778" s="374"/>
      <c r="H778" s="374"/>
      <c r="I778" s="374"/>
      <c r="J778" s="374"/>
      <c r="K778" s="374"/>
      <c r="L778" s="547"/>
      <c r="M778" s="153">
        <f>IF(R778&lt;0,1,0)</f>
        <v>0</v>
      </c>
      <c r="N778" s="142"/>
      <c r="O778" s="143"/>
      <c r="P778" s="143"/>
      <c r="Q778" s="173"/>
      <c r="R778" s="174">
        <f>SUM(N778:Q778)</f>
        <v>0</v>
      </c>
      <c r="S778" s="145">
        <f>IF(R778&lt;0,1,0)</f>
        <v>0</v>
      </c>
      <c r="T778" s="220"/>
      <c r="U778" s="221"/>
      <c r="V778" s="221"/>
      <c r="W778" s="221"/>
      <c r="X778" s="221"/>
      <c r="Y778" s="221"/>
      <c r="Z778" s="221"/>
      <c r="AA778" s="222"/>
    </row>
    <row r="779" spans="1:27" ht="24" customHeight="1">
      <c r="A779" s="114" t="s">
        <v>3331</v>
      </c>
      <c r="B779" s="244" t="s">
        <v>777</v>
      </c>
      <c r="C779" s="245"/>
      <c r="D779" s="245"/>
      <c r="E779" s="245"/>
      <c r="F779" s="245"/>
      <c r="G779" s="245"/>
      <c r="H779" s="245"/>
      <c r="I779" s="245"/>
      <c r="J779" s="245"/>
      <c r="K779" s="245"/>
      <c r="L779" s="246"/>
      <c r="M779" s="153">
        <f>IF(R779&lt;0,1,0)</f>
        <v>0</v>
      </c>
      <c r="N779" s="156"/>
      <c r="O779" s="157"/>
      <c r="P779" s="157"/>
      <c r="Q779" s="175"/>
      <c r="R779" s="176">
        <f>SUM(N779:Q779)</f>
        <v>0</v>
      </c>
      <c r="S779" s="145">
        <f>IF(R779&lt;0,1,0)</f>
        <v>0</v>
      </c>
      <c r="T779" s="261"/>
      <c r="U779" s="262"/>
      <c r="V779" s="262"/>
      <c r="W779" s="262"/>
      <c r="X779" s="262"/>
      <c r="Y779" s="262"/>
      <c r="Z779" s="262"/>
      <c r="AA779" s="263"/>
    </row>
    <row r="780" spans="1:27" ht="24" customHeight="1">
      <c r="A780" s="115" t="s">
        <v>3332</v>
      </c>
      <c r="B780" s="392" t="s">
        <v>675</v>
      </c>
      <c r="C780" s="393"/>
      <c r="D780" s="393"/>
      <c r="E780" s="393"/>
      <c r="F780" s="393"/>
      <c r="G780" s="393"/>
      <c r="H780" s="393"/>
      <c r="I780" s="393"/>
      <c r="J780" s="393"/>
      <c r="K780" s="393"/>
      <c r="L780" s="394"/>
      <c r="M780" s="153">
        <f>IF(R780&lt;0,1,0)</f>
        <v>0</v>
      </c>
      <c r="N780" s="146"/>
      <c r="O780" s="147"/>
      <c r="P780" s="147"/>
      <c r="Q780" s="177"/>
      <c r="R780" s="178">
        <f>SUM(N780:Q780)</f>
        <v>0</v>
      </c>
      <c r="S780" s="145">
        <f>IF(R780&lt;0,1,0)</f>
        <v>0</v>
      </c>
      <c r="T780" s="223"/>
      <c r="U780" s="224"/>
      <c r="V780" s="224"/>
      <c r="W780" s="224"/>
      <c r="X780" s="224"/>
      <c r="Y780" s="224"/>
      <c r="Z780" s="224"/>
      <c r="AA780" s="225"/>
    </row>
    <row r="781" spans="13:19" ht="24" customHeight="1">
      <c r="M781" s="182">
        <f>SUM(M778:M780)</f>
        <v>0</v>
      </c>
      <c r="Q781" s="180" t="s">
        <v>2182</v>
      </c>
      <c r="R781" s="181">
        <f>IF(SUM(R778:R780)=0,0,ROUND((SUM(R778:R780)/3),0))</f>
        <v>0</v>
      </c>
      <c r="S781" s="182">
        <f>IF(M781&gt;2,-1,0)</f>
        <v>0</v>
      </c>
    </row>
    <row r="782" spans="13:19" ht="12.75">
      <c r="M782" s="179"/>
      <c r="R782" s="182">
        <f>IF(R781=0,0,IF(R781&lt;=-6,-2,IF(R781&lt;0,-1)))</f>
        <v>0</v>
      </c>
      <c r="S782" s="182"/>
    </row>
    <row r="783" spans="1:28" s="136" customFormat="1" ht="18" customHeight="1">
      <c r="A783" s="212" t="s">
        <v>2457</v>
      </c>
      <c r="B783" s="209"/>
      <c r="C783" s="209"/>
      <c r="D783" s="233" t="s">
        <v>2186</v>
      </c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136" t="s">
        <v>1780</v>
      </c>
      <c r="Q783" s="210" t="s">
        <v>2191</v>
      </c>
      <c r="R783" s="209"/>
      <c r="S783" s="209"/>
      <c r="T783" s="209"/>
      <c r="U783" s="210" t="s">
        <v>2192</v>
      </c>
      <c r="V783" s="209"/>
      <c r="W783" s="209"/>
      <c r="X783" s="210" t="s">
        <v>2193</v>
      </c>
      <c r="Y783" s="209"/>
      <c r="Z783" s="209"/>
      <c r="AA783" s="209"/>
      <c r="AB783" s="135"/>
    </row>
    <row r="784" spans="1:28" s="136" customFormat="1" ht="18" customHeight="1">
      <c r="A784" s="233"/>
      <c r="B784" s="233"/>
      <c r="C784" s="233"/>
      <c r="D784" s="233" t="s">
        <v>2188</v>
      </c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136" t="s">
        <v>1780</v>
      </c>
      <c r="Q784" s="210" t="s">
        <v>2194</v>
      </c>
      <c r="R784" s="209"/>
      <c r="S784" s="209"/>
      <c r="T784" s="209"/>
      <c r="U784" s="210" t="s">
        <v>2195</v>
      </c>
      <c r="V784" s="209"/>
      <c r="W784" s="209"/>
      <c r="X784" s="210" t="s">
        <v>2196</v>
      </c>
      <c r="Y784" s="209"/>
      <c r="Z784" s="209"/>
      <c r="AA784" s="209"/>
      <c r="AB784" s="135"/>
    </row>
    <row r="785" spans="1:28" s="136" customFormat="1" ht="18" customHeight="1">
      <c r="A785" s="233"/>
      <c r="B785" s="233"/>
      <c r="C785" s="233"/>
      <c r="D785" s="233" t="s">
        <v>2187</v>
      </c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136" t="s">
        <v>1780</v>
      </c>
      <c r="Q785" s="210" t="s">
        <v>2197</v>
      </c>
      <c r="R785" s="209"/>
      <c r="S785" s="209"/>
      <c r="T785" s="209"/>
      <c r="U785" s="210" t="s">
        <v>2042</v>
      </c>
      <c r="V785" s="209"/>
      <c r="W785" s="209"/>
      <c r="X785" s="210" t="s">
        <v>2043</v>
      </c>
      <c r="Y785" s="209"/>
      <c r="Z785" s="209"/>
      <c r="AA785" s="209"/>
      <c r="AB785" s="135"/>
    </row>
    <row r="786" spans="1:28" s="136" customFormat="1" ht="18" customHeight="1">
      <c r="A786" s="233"/>
      <c r="B786" s="233"/>
      <c r="C786" s="233"/>
      <c r="D786" s="233" t="s">
        <v>2189</v>
      </c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136" t="s">
        <v>1780</v>
      </c>
      <c r="Q786" s="210" t="s">
        <v>2197</v>
      </c>
      <c r="R786" s="209"/>
      <c r="S786" s="209"/>
      <c r="T786" s="209"/>
      <c r="U786" s="210" t="s">
        <v>2044</v>
      </c>
      <c r="V786" s="209"/>
      <c r="W786" s="209"/>
      <c r="X786" s="210" t="s">
        <v>2045</v>
      </c>
      <c r="Y786" s="209"/>
      <c r="Z786" s="209"/>
      <c r="AA786" s="209"/>
      <c r="AB786" s="135"/>
    </row>
    <row r="787" spans="1:28" s="136" customFormat="1" ht="24" customHeight="1">
      <c r="A787" s="233"/>
      <c r="B787" s="233"/>
      <c r="C787" s="233"/>
      <c r="D787" s="233" t="s">
        <v>2190</v>
      </c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AB787" s="135"/>
    </row>
    <row r="788" spans="1:28" s="117" customFormat="1" ht="15" customHeight="1">
      <c r="A788" s="184" t="s">
        <v>2458</v>
      </c>
      <c r="M788" s="185"/>
      <c r="S788" s="186"/>
      <c r="AB788" s="116"/>
    </row>
    <row r="789" ht="12.75"/>
    <row r="790" ht="60" customHeight="1">
      <c r="A790" s="151" t="s">
        <v>2143</v>
      </c>
    </row>
    <row r="791" spans="1:27" ht="30" customHeight="1">
      <c r="A791" s="215" t="s">
        <v>759</v>
      </c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34"/>
      <c r="N791" s="235">
        <f>SUM(R782,R767,R748,R727,R710,R693)</f>
        <v>0</v>
      </c>
      <c r="O791" s="236"/>
      <c r="P791" s="236"/>
      <c r="Q791" s="236"/>
      <c r="R791" s="237"/>
      <c r="S791" s="401" t="s">
        <v>819</v>
      </c>
      <c r="T791" s="402"/>
      <c r="U791" s="402"/>
      <c r="V791" s="402"/>
      <c r="W791" s="402"/>
      <c r="X791" s="402"/>
      <c r="Y791" s="402"/>
      <c r="Z791" s="402"/>
      <c r="AA791" s="402"/>
    </row>
    <row r="792" spans="1:18" ht="30" customHeight="1" thickBot="1">
      <c r="A792" s="215" t="s">
        <v>2464</v>
      </c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34"/>
      <c r="N792" s="241">
        <f>SUM(S781,S766,S747,S726,S709,S692)</f>
        <v>0</v>
      </c>
      <c r="O792" s="242"/>
      <c r="P792" s="242"/>
      <c r="Q792" s="242"/>
      <c r="R792" s="243"/>
    </row>
    <row r="793" spans="1:19" ht="30" customHeight="1" thickBot="1" thickTop="1">
      <c r="A793" s="215" t="s">
        <v>760</v>
      </c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7"/>
      <c r="N793" s="238">
        <f>SUM(N791:R792)</f>
        <v>0</v>
      </c>
      <c r="O793" s="239"/>
      <c r="P793" s="239"/>
      <c r="Q793" s="239"/>
      <c r="R793" s="240"/>
      <c r="S793" s="168" t="s">
        <v>677</v>
      </c>
    </row>
    <row r="794" spans="1:27" ht="13.5" thickTop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189"/>
      <c r="N794" s="97" t="s">
        <v>676</v>
      </c>
      <c r="O794" s="36"/>
      <c r="P794" s="190"/>
      <c r="Q794" s="190"/>
      <c r="R794" s="190"/>
      <c r="S794" s="191"/>
      <c r="T794" s="37"/>
      <c r="U794" s="37"/>
      <c r="V794" s="37"/>
      <c r="W794" s="37"/>
      <c r="X794" s="37"/>
      <c r="Y794" s="37"/>
      <c r="Z794" s="37"/>
      <c r="AA794" s="37"/>
    </row>
    <row r="795" spans="1:27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189"/>
      <c r="N795" s="97"/>
      <c r="O795" s="36"/>
      <c r="P795" s="190"/>
      <c r="Q795" s="190"/>
      <c r="R795" s="190"/>
      <c r="S795" s="191"/>
      <c r="T795" s="37"/>
      <c r="U795" s="37"/>
      <c r="V795" s="37"/>
      <c r="W795" s="37"/>
      <c r="X795" s="37"/>
      <c r="Y795" s="37"/>
      <c r="Z795" s="37"/>
      <c r="AA795" s="37"/>
    </row>
    <row r="796" spans="1:28" s="136" customFormat="1" ht="24" customHeight="1">
      <c r="A796" s="213" t="s">
        <v>2465</v>
      </c>
      <c r="B796" s="209"/>
      <c r="C796" s="209"/>
      <c r="D796" s="214" t="s">
        <v>838</v>
      </c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  <c r="AA796" s="209"/>
      <c r="AB796" s="135"/>
    </row>
    <row r="797" ht="12.75"/>
    <row r="798" spans="1:256" s="37" customFormat="1" ht="72" customHeight="1">
      <c r="A798" s="362" t="s">
        <v>2466</v>
      </c>
      <c r="B798" s="363"/>
      <c r="C798" s="363"/>
      <c r="D798" s="363"/>
      <c r="E798" s="363"/>
      <c r="F798" s="363"/>
      <c r="G798" s="363"/>
      <c r="H798" s="363"/>
      <c r="I798" s="363"/>
      <c r="J798" s="363"/>
      <c r="K798" s="363"/>
      <c r="L798" s="363"/>
      <c r="M798" s="363"/>
      <c r="N798" s="363"/>
      <c r="O798" s="363"/>
      <c r="P798" s="363"/>
      <c r="Q798" s="363"/>
      <c r="R798" s="363"/>
      <c r="S798" s="363"/>
      <c r="T798" s="363"/>
      <c r="U798" s="363"/>
      <c r="V798" s="363"/>
      <c r="W798" s="363"/>
      <c r="X798" s="363"/>
      <c r="Y798" s="363"/>
      <c r="Z798" s="363"/>
      <c r="AA798" s="363"/>
      <c r="AB798" s="18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  <c r="ET798" s="35"/>
      <c r="EU798" s="35"/>
      <c r="EV798" s="35"/>
      <c r="EW798" s="35"/>
      <c r="EX798" s="35"/>
      <c r="EY798" s="35"/>
      <c r="EZ798" s="35"/>
      <c r="FA798" s="35"/>
      <c r="FB798" s="35"/>
      <c r="FC798" s="35"/>
      <c r="FD798" s="35"/>
      <c r="FE798" s="35"/>
      <c r="FF798" s="35"/>
      <c r="FG798" s="35"/>
      <c r="FH798" s="35"/>
      <c r="FI798" s="35"/>
      <c r="FJ798" s="35"/>
      <c r="FK798" s="35"/>
      <c r="FL798" s="35"/>
      <c r="FM798" s="35"/>
      <c r="FN798" s="35"/>
      <c r="FO798" s="35"/>
      <c r="FP798" s="35"/>
      <c r="FQ798" s="35"/>
      <c r="FR798" s="35"/>
      <c r="FS798" s="35"/>
      <c r="FT798" s="35"/>
      <c r="FU798" s="35"/>
      <c r="FV798" s="35"/>
      <c r="FW798" s="35"/>
      <c r="FX798" s="35"/>
      <c r="FY798" s="35"/>
      <c r="FZ798" s="35"/>
      <c r="GA798" s="35"/>
      <c r="GB798" s="35"/>
      <c r="GC798" s="35"/>
      <c r="GD798" s="35"/>
      <c r="GE798" s="35"/>
      <c r="GF798" s="35"/>
      <c r="GG798" s="35"/>
      <c r="GH798" s="35"/>
      <c r="GI798" s="35"/>
      <c r="GJ798" s="35"/>
      <c r="GK798" s="35"/>
      <c r="GL798" s="35"/>
      <c r="GM798" s="35"/>
      <c r="GN798" s="35"/>
      <c r="GO798" s="35"/>
      <c r="GP798" s="35"/>
      <c r="GQ798" s="35"/>
      <c r="GR798" s="35"/>
      <c r="GS798" s="35"/>
      <c r="GT798" s="35"/>
      <c r="GU798" s="35"/>
      <c r="GV798" s="35"/>
      <c r="GW798" s="35"/>
      <c r="GX798" s="35"/>
      <c r="GY798" s="35"/>
      <c r="GZ798" s="35"/>
      <c r="HA798" s="35"/>
      <c r="HB798" s="35"/>
      <c r="HC798" s="35"/>
      <c r="HD798" s="35"/>
      <c r="HE798" s="35"/>
      <c r="HF798" s="35"/>
      <c r="HG798" s="35"/>
      <c r="HH798" s="35"/>
      <c r="HI798" s="35"/>
      <c r="HJ798" s="35"/>
      <c r="HK798" s="35"/>
      <c r="HL798" s="35"/>
      <c r="HM798" s="35"/>
      <c r="HN798" s="35"/>
      <c r="HO798" s="35"/>
      <c r="HP798" s="35"/>
      <c r="HQ798" s="35"/>
      <c r="HR798" s="35"/>
      <c r="HS798" s="35"/>
      <c r="HT798" s="35"/>
      <c r="HU798" s="35"/>
      <c r="HV798" s="35"/>
      <c r="HW798" s="35"/>
      <c r="HX798" s="35"/>
      <c r="HY798" s="35"/>
      <c r="HZ798" s="35"/>
      <c r="IA798" s="35"/>
      <c r="IB798" s="35"/>
      <c r="IC798" s="35"/>
      <c r="ID798" s="35"/>
      <c r="IE798" s="35"/>
      <c r="IF798" s="35"/>
      <c r="IG798" s="35"/>
      <c r="IH798" s="35"/>
      <c r="II798" s="35"/>
      <c r="IJ798" s="35"/>
      <c r="IK798" s="35"/>
      <c r="IL798" s="35"/>
      <c r="IM798" s="35"/>
      <c r="IN798" s="35"/>
      <c r="IO798" s="35"/>
      <c r="IP798" s="35"/>
      <c r="IQ798" s="35"/>
      <c r="IR798" s="35"/>
      <c r="IS798" s="35"/>
      <c r="IT798" s="35"/>
      <c r="IU798" s="35"/>
      <c r="IV798" s="35"/>
    </row>
    <row r="799" spans="1:27" ht="36" customHeight="1">
      <c r="A799" s="247" t="s">
        <v>965</v>
      </c>
      <c r="B799" s="382"/>
      <c r="C799" s="382"/>
      <c r="D799" s="382"/>
      <c r="E799" s="382"/>
      <c r="F799" s="382"/>
      <c r="G799" s="382"/>
      <c r="H799" s="382"/>
      <c r="I799" s="382"/>
      <c r="J799" s="382"/>
      <c r="K799" s="382"/>
      <c r="L799" s="382"/>
      <c r="M799" s="383"/>
      <c r="O799" s="305" t="s">
        <v>2601</v>
      </c>
      <c r="P799" s="395"/>
      <c r="Q799" s="316" t="s">
        <v>820</v>
      </c>
      <c r="R799" s="317"/>
      <c r="T799" s="299" t="s">
        <v>2146</v>
      </c>
      <c r="U799" s="300"/>
      <c r="V799" s="300"/>
      <c r="W799" s="300"/>
      <c r="X799" s="300"/>
      <c r="Y799" s="300"/>
      <c r="Z799" s="300"/>
      <c r="AA799" s="301"/>
    </row>
    <row r="800" spans="1:27" ht="36" customHeight="1">
      <c r="A800" s="384"/>
      <c r="B800" s="385"/>
      <c r="C800" s="385"/>
      <c r="D800" s="385"/>
      <c r="E800" s="385"/>
      <c r="F800" s="385"/>
      <c r="G800" s="385"/>
      <c r="H800" s="385"/>
      <c r="I800" s="385"/>
      <c r="J800" s="385"/>
      <c r="K800" s="385"/>
      <c r="L800" s="385"/>
      <c r="M800" s="386"/>
      <c r="O800" s="347"/>
      <c r="P800" s="348"/>
      <c r="Q800" s="318"/>
      <c r="R800" s="319"/>
      <c r="T800" s="302"/>
      <c r="U800" s="303"/>
      <c r="V800" s="303"/>
      <c r="W800" s="303"/>
      <c r="X800" s="303"/>
      <c r="Y800" s="303"/>
      <c r="Z800" s="303"/>
      <c r="AA800" s="304"/>
    </row>
    <row r="801" spans="1:27" ht="24" customHeight="1">
      <c r="A801" s="398" t="s">
        <v>2468</v>
      </c>
      <c r="B801" s="399"/>
      <c r="C801" s="399"/>
      <c r="D801" s="399"/>
      <c r="E801" s="399"/>
      <c r="F801" s="399"/>
      <c r="G801" s="399"/>
      <c r="H801" s="399"/>
      <c r="I801" s="399"/>
      <c r="J801" s="399"/>
      <c r="K801" s="399"/>
      <c r="L801" s="399"/>
      <c r="M801" s="400"/>
      <c r="N801" s="95"/>
      <c r="O801" s="396"/>
      <c r="P801" s="397"/>
      <c r="Q801" s="226">
        <f>IF(O801&gt;2,-4,IF(O801&gt;1,-3,IF(O801&gt;0.5,-2,IF(O801&gt;0,-1,0))))</f>
        <v>0</v>
      </c>
      <c r="R801" s="227"/>
      <c r="T801" s="220"/>
      <c r="U801" s="221"/>
      <c r="V801" s="221"/>
      <c r="W801" s="221"/>
      <c r="X801" s="221"/>
      <c r="Y801" s="221"/>
      <c r="Z801" s="221"/>
      <c r="AA801" s="222"/>
    </row>
    <row r="802" spans="1:27" ht="24" customHeight="1">
      <c r="A802" s="230" t="s">
        <v>2469</v>
      </c>
      <c r="B802" s="231"/>
      <c r="C802" s="231"/>
      <c r="D802" s="231"/>
      <c r="E802" s="231"/>
      <c r="F802" s="231"/>
      <c r="G802" s="231"/>
      <c r="H802" s="231"/>
      <c r="I802" s="231"/>
      <c r="J802" s="231"/>
      <c r="K802" s="231"/>
      <c r="L802" s="231"/>
      <c r="M802" s="232"/>
      <c r="N802" s="95"/>
      <c r="O802" s="390"/>
      <c r="P802" s="391"/>
      <c r="Q802" s="228">
        <f>IF(O802&gt;4,-4,IF(O802&gt;3,-3,IF(O802&gt;1,-2,IF(O802&gt;0,-1,0))))</f>
        <v>0</v>
      </c>
      <c r="R802" s="229"/>
      <c r="T802" s="223"/>
      <c r="U802" s="224"/>
      <c r="V802" s="224"/>
      <c r="W802" s="224"/>
      <c r="X802" s="224"/>
      <c r="Y802" s="224"/>
      <c r="Z802" s="224"/>
      <c r="AA802" s="225"/>
    </row>
    <row r="803" spans="1:27" ht="24" customHeight="1">
      <c r="A803" s="215" t="s">
        <v>2658</v>
      </c>
      <c r="B803" s="590"/>
      <c r="C803" s="590"/>
      <c r="D803" s="590"/>
      <c r="E803" s="590"/>
      <c r="F803" s="590"/>
      <c r="G803" s="590"/>
      <c r="H803" s="590"/>
      <c r="I803" s="590"/>
      <c r="J803" s="590"/>
      <c r="K803" s="590"/>
      <c r="L803" s="590"/>
      <c r="M803" s="590"/>
      <c r="N803" s="590"/>
      <c r="O803" s="590"/>
      <c r="P803" s="591"/>
      <c r="Q803" s="568">
        <f>SMALL(Q801:R802,1)</f>
        <v>0</v>
      </c>
      <c r="R803" s="569"/>
      <c r="S803" s="167" t="s">
        <v>631</v>
      </c>
      <c r="T803" s="201"/>
      <c r="U803" s="201"/>
      <c r="V803" s="201"/>
      <c r="W803" s="201"/>
      <c r="X803" s="201"/>
      <c r="Y803" s="201"/>
      <c r="Z803" s="201"/>
      <c r="AA803" s="201"/>
    </row>
    <row r="804" spans="1:27" ht="24" customHeight="1" thickBot="1">
      <c r="A804" s="215" t="s">
        <v>2657</v>
      </c>
      <c r="B804" s="590"/>
      <c r="C804" s="590"/>
      <c r="D804" s="590"/>
      <c r="E804" s="590"/>
      <c r="F804" s="590"/>
      <c r="G804" s="590"/>
      <c r="H804" s="590"/>
      <c r="I804" s="590"/>
      <c r="J804" s="590"/>
      <c r="K804" s="590"/>
      <c r="L804" s="590"/>
      <c r="M804" s="590"/>
      <c r="N804" s="590"/>
      <c r="O804" s="590"/>
      <c r="P804" s="590"/>
      <c r="Q804" s="592">
        <f>IF(SUM(Q801:R802)&lt;=-8,-2,IF(SUM(Q801:R802)&lt;=-6,-1,0))</f>
        <v>0</v>
      </c>
      <c r="R804" s="593"/>
      <c r="T804" s="201"/>
      <c r="U804" s="201"/>
      <c r="V804" s="201"/>
      <c r="W804" s="201"/>
      <c r="X804" s="201"/>
      <c r="Y804" s="201"/>
      <c r="Z804" s="201"/>
      <c r="AA804" s="201"/>
    </row>
    <row r="805" spans="1:27" ht="30" customHeight="1" thickBot="1" thickTop="1">
      <c r="A805" s="215" t="s">
        <v>576</v>
      </c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7"/>
      <c r="Q805" s="218">
        <f>SUM(Q803:R804)</f>
        <v>0</v>
      </c>
      <c r="R805" s="219"/>
      <c r="S805" s="96" t="s">
        <v>633</v>
      </c>
      <c r="T805" s="37"/>
      <c r="U805" s="37"/>
      <c r="V805" s="37"/>
      <c r="W805" s="37"/>
      <c r="X805" s="37"/>
      <c r="Y805" s="37"/>
      <c r="Z805" s="37"/>
      <c r="AA805" s="37"/>
    </row>
    <row r="806" spans="17:18" ht="13.5" thickTop="1">
      <c r="Q806" s="97" t="s">
        <v>2653</v>
      </c>
      <c r="R806" s="36"/>
    </row>
    <row r="807" spans="17:18" ht="12.75">
      <c r="Q807" s="97"/>
      <c r="R807" s="36"/>
    </row>
    <row r="808" spans="1:28" s="136" customFormat="1" ht="18" customHeight="1">
      <c r="A808" s="212" t="s">
        <v>2470</v>
      </c>
      <c r="B808" s="209"/>
      <c r="C808" s="209"/>
      <c r="D808" s="209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10" t="s">
        <v>1993</v>
      </c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  <c r="AA808" s="209"/>
      <c r="AB808" s="135"/>
    </row>
    <row r="809" spans="1:28" s="136" customFormat="1" ht="18" customHeight="1">
      <c r="A809" s="211"/>
      <c r="B809" s="209"/>
      <c r="C809" s="209"/>
      <c r="D809" s="209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10" t="s">
        <v>634</v>
      </c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  <c r="AB809" s="135"/>
    </row>
    <row r="810" spans="1:28" s="136" customFormat="1" ht="18" customHeight="1">
      <c r="A810" s="211"/>
      <c r="B810" s="209"/>
      <c r="C810" s="209"/>
      <c r="D810" s="209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10" t="s">
        <v>635</v>
      </c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  <c r="AA810" s="209"/>
      <c r="AB810" s="135"/>
    </row>
    <row r="811" spans="1:28" s="136" customFormat="1" ht="24" customHeight="1">
      <c r="A811" s="211"/>
      <c r="B811" s="209"/>
      <c r="C811" s="209"/>
      <c r="D811" s="209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10" t="s">
        <v>636</v>
      </c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  <c r="AA811" s="209"/>
      <c r="AB811" s="135"/>
    </row>
    <row r="812" spans="1:28" s="136" customFormat="1" ht="18" customHeight="1">
      <c r="A812" s="212" t="s">
        <v>2471</v>
      </c>
      <c r="B812" s="209"/>
      <c r="C812" s="209"/>
      <c r="D812" s="209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10" t="s">
        <v>577</v>
      </c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  <c r="AA812" s="209"/>
      <c r="AB812" s="135"/>
    </row>
    <row r="813" spans="1:28" s="136" customFormat="1" ht="18" customHeight="1">
      <c r="A813" s="211"/>
      <c r="B813" s="209"/>
      <c r="C813" s="209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10" t="s">
        <v>653</v>
      </c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  <c r="AA813" s="209"/>
      <c r="AB813" s="135"/>
    </row>
    <row r="814" spans="1:28" s="136" customFormat="1" ht="18" customHeight="1">
      <c r="A814" s="211"/>
      <c r="B814" s="209"/>
      <c r="C814" s="209"/>
      <c r="D814" s="209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10" t="s">
        <v>1987</v>
      </c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  <c r="AA814" s="209"/>
      <c r="AB814" s="135"/>
    </row>
    <row r="815" spans="1:28" s="136" customFormat="1" ht="18" customHeight="1">
      <c r="A815" s="211"/>
      <c r="B815" s="209"/>
      <c r="C815" s="209"/>
      <c r="D815" s="209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10" t="s">
        <v>1988</v>
      </c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  <c r="AA815" s="209"/>
      <c r="AB815" s="135"/>
    </row>
    <row r="816" s="136" customFormat="1" ht="18" customHeight="1">
      <c r="AB816" s="135"/>
    </row>
    <row r="817" spans="1:28" s="136" customFormat="1" ht="24" customHeight="1">
      <c r="A817" s="208" t="s">
        <v>2298</v>
      </c>
      <c r="B817" s="209"/>
      <c r="C817" s="209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B817" s="135"/>
    </row>
    <row r="818" spans="1:28" s="136" customFormat="1" ht="24" customHeight="1">
      <c r="A818" s="208" t="s">
        <v>2633</v>
      </c>
      <c r="B818" s="209"/>
      <c r="C818" s="209"/>
      <c r="D818" s="209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135"/>
    </row>
    <row r="819" spans="1:28" s="136" customFormat="1" ht="18" customHeight="1">
      <c r="A819" s="213" t="s">
        <v>2654</v>
      </c>
      <c r="B819" s="209"/>
      <c r="C819" s="209"/>
      <c r="D819" s="214" t="s">
        <v>2655</v>
      </c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  <c r="AB819" s="135"/>
    </row>
    <row r="820" spans="1:28" s="136" customFormat="1" ht="18" customHeight="1">
      <c r="A820" s="213"/>
      <c r="B820" s="209"/>
      <c r="C820" s="209"/>
      <c r="D820" s="214" t="s">
        <v>2656</v>
      </c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  <c r="AA820" s="209"/>
      <c r="AB820" s="135"/>
    </row>
    <row r="821" ht="12.75"/>
    <row r="822" ht="12.75">
      <c r="A822" s="25" t="s">
        <v>2143</v>
      </c>
    </row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</sheetData>
  <sheetProtection sheet="1" objects="1" scenarios="1"/>
  <mergeCells count="1672">
    <mergeCell ref="M44:O44"/>
    <mergeCell ref="F59:J62"/>
    <mergeCell ref="F66:J69"/>
    <mergeCell ref="F74:J80"/>
    <mergeCell ref="K51:L51"/>
    <mergeCell ref="K53:L53"/>
    <mergeCell ref="K49:L49"/>
    <mergeCell ref="O49:X49"/>
    <mergeCell ref="O51:X51"/>
    <mergeCell ref="A820:C820"/>
    <mergeCell ref="D820:AA820"/>
    <mergeCell ref="A803:P803"/>
    <mergeCell ref="A804:P804"/>
    <mergeCell ref="Q803:R803"/>
    <mergeCell ref="Q804:R804"/>
    <mergeCell ref="A819:C819"/>
    <mergeCell ref="D819:AA819"/>
    <mergeCell ref="A814:N814"/>
    <mergeCell ref="A815:N815"/>
    <mergeCell ref="A120:P120"/>
    <mergeCell ref="A121:P121"/>
    <mergeCell ref="A122:P122"/>
    <mergeCell ref="A195:N195"/>
    <mergeCell ref="O194:R194"/>
    <mergeCell ref="Q137:R137"/>
    <mergeCell ref="B151:M151"/>
    <mergeCell ref="B152:M152"/>
    <mergeCell ref="B162:M162"/>
    <mergeCell ref="B158:M158"/>
    <mergeCell ref="A674:M674"/>
    <mergeCell ref="A675:P675"/>
    <mergeCell ref="A698:C698"/>
    <mergeCell ref="B706:L706"/>
    <mergeCell ref="O674:P674"/>
    <mergeCell ref="N687:R687"/>
    <mergeCell ref="N703:R703"/>
    <mergeCell ref="Q676:R676"/>
    <mergeCell ref="Q674:R674"/>
    <mergeCell ref="B705:L705"/>
    <mergeCell ref="A703:L704"/>
    <mergeCell ref="A682:AA682"/>
    <mergeCell ref="A683:C683"/>
    <mergeCell ref="A676:P676"/>
    <mergeCell ref="B690:L690"/>
    <mergeCell ref="A684:C684"/>
    <mergeCell ref="A687:L688"/>
    <mergeCell ref="A677:P677"/>
    <mergeCell ref="D683:AA683"/>
    <mergeCell ref="A678:P678"/>
    <mergeCell ref="U391:AA391"/>
    <mergeCell ref="U392:AA392"/>
    <mergeCell ref="U393:AA393"/>
    <mergeCell ref="O647:P647"/>
    <mergeCell ref="O405:R405"/>
    <mergeCell ref="Q529:R529"/>
    <mergeCell ref="E520:AA520"/>
    <mergeCell ref="Q460:R460"/>
    <mergeCell ref="Q635:R635"/>
    <mergeCell ref="Q634:R634"/>
    <mergeCell ref="U390:AA390"/>
    <mergeCell ref="U386:AA386"/>
    <mergeCell ref="U389:AA389"/>
    <mergeCell ref="U387:AA387"/>
    <mergeCell ref="U388:AA388"/>
    <mergeCell ref="U385:AA385"/>
    <mergeCell ref="U378:AA378"/>
    <mergeCell ref="U379:AA379"/>
    <mergeCell ref="U380:AA380"/>
    <mergeCell ref="U381:AA381"/>
    <mergeCell ref="U382:AA382"/>
    <mergeCell ref="U383:AA383"/>
    <mergeCell ref="U360:AA360"/>
    <mergeCell ref="U361:AA361"/>
    <mergeCell ref="U376:AA376"/>
    <mergeCell ref="U377:AA377"/>
    <mergeCell ref="U367:AA367"/>
    <mergeCell ref="U368:AA368"/>
    <mergeCell ref="U369:AA369"/>
    <mergeCell ref="U370:AA370"/>
    <mergeCell ref="U371:AA371"/>
    <mergeCell ref="U362:AA362"/>
    <mergeCell ref="U358:AA358"/>
    <mergeCell ref="U359:AA359"/>
    <mergeCell ref="T301:AA301"/>
    <mergeCell ref="T308:AA308"/>
    <mergeCell ref="T324:AA324"/>
    <mergeCell ref="D333:AA333"/>
    <mergeCell ref="D334:AA334"/>
    <mergeCell ref="A328:P328"/>
    <mergeCell ref="U260:AA260"/>
    <mergeCell ref="U261:AA261"/>
    <mergeCell ref="U263:AA263"/>
    <mergeCell ref="U264:AA264"/>
    <mergeCell ref="U265:AA265"/>
    <mergeCell ref="U262:AA262"/>
    <mergeCell ref="U258:AA258"/>
    <mergeCell ref="U259:AA259"/>
    <mergeCell ref="U257:AA257"/>
    <mergeCell ref="U256:AA256"/>
    <mergeCell ref="U251:AA251"/>
    <mergeCell ref="U252:AA252"/>
    <mergeCell ref="U253:AA253"/>
    <mergeCell ref="U255:AA255"/>
    <mergeCell ref="Q236:R236"/>
    <mergeCell ref="O237:P237"/>
    <mergeCell ref="Q237:R237"/>
    <mergeCell ref="O230:P230"/>
    <mergeCell ref="Q231:R231"/>
    <mergeCell ref="O231:P231"/>
    <mergeCell ref="U254:AA254"/>
    <mergeCell ref="U249:AA249"/>
    <mergeCell ref="T219:AA219"/>
    <mergeCell ref="U243:AA243"/>
    <mergeCell ref="T221:AA221"/>
    <mergeCell ref="A225:AA225"/>
    <mergeCell ref="T226:T227"/>
    <mergeCell ref="Q230:R230"/>
    <mergeCell ref="Q242:R242"/>
    <mergeCell ref="O245:P245"/>
    <mergeCell ref="U162:AA162"/>
    <mergeCell ref="U171:AA171"/>
    <mergeCell ref="A326:P326"/>
    <mergeCell ref="A327:P327"/>
    <mergeCell ref="U172:AA172"/>
    <mergeCell ref="U173:AA173"/>
    <mergeCell ref="U179:AA179"/>
    <mergeCell ref="U180:AA180"/>
    <mergeCell ref="U181:AA181"/>
    <mergeCell ref="U182:AA182"/>
    <mergeCell ref="U164:AA164"/>
    <mergeCell ref="U170:AA170"/>
    <mergeCell ref="U168:AA168"/>
    <mergeCell ref="U169:AA169"/>
    <mergeCell ref="U165:AA165"/>
    <mergeCell ref="U166:AA166"/>
    <mergeCell ref="U167:AA167"/>
    <mergeCell ref="U153:AA153"/>
    <mergeCell ref="U154:AA154"/>
    <mergeCell ref="U155:AA155"/>
    <mergeCell ref="U156:AA156"/>
    <mergeCell ref="U158:AA158"/>
    <mergeCell ref="U159:AA159"/>
    <mergeCell ref="U151:AA151"/>
    <mergeCell ref="U152:AA152"/>
    <mergeCell ref="T136:AA136"/>
    <mergeCell ref="O134:P134"/>
    <mergeCell ref="O136:P136"/>
    <mergeCell ref="Q134:R134"/>
    <mergeCell ref="Q136:R136"/>
    <mergeCell ref="T135:AA135"/>
    <mergeCell ref="U150:AA150"/>
    <mergeCell ref="Q152:R152"/>
    <mergeCell ref="Q121:R121"/>
    <mergeCell ref="A133:M133"/>
    <mergeCell ref="Q133:R133"/>
    <mergeCell ref="T133:AA133"/>
    <mergeCell ref="Q122:R122"/>
    <mergeCell ref="O133:P133"/>
    <mergeCell ref="F126:AA126"/>
    <mergeCell ref="F127:AA127"/>
    <mergeCell ref="B150:M150"/>
    <mergeCell ref="A136:M136"/>
    <mergeCell ref="T134:AA134"/>
    <mergeCell ref="A105:D105"/>
    <mergeCell ref="E105:AA105"/>
    <mergeCell ref="Q109:R109"/>
    <mergeCell ref="Q118:R118"/>
    <mergeCell ref="U149:AA149"/>
    <mergeCell ref="Q135:R135"/>
    <mergeCell ref="Q148:R148"/>
    <mergeCell ref="U113:AA113"/>
    <mergeCell ref="A111:O111"/>
    <mergeCell ref="A113:O113"/>
    <mergeCell ref="Q113:R113"/>
    <mergeCell ref="Q114:R114"/>
    <mergeCell ref="A112:O112"/>
    <mergeCell ref="Q112:R112"/>
    <mergeCell ref="Q111:R111"/>
    <mergeCell ref="A110:O110"/>
    <mergeCell ref="Q101:R101"/>
    <mergeCell ref="Q100:R100"/>
    <mergeCell ref="A101:P101"/>
    <mergeCell ref="Q110:R110"/>
    <mergeCell ref="E104:AA104"/>
    <mergeCell ref="A109:O109"/>
    <mergeCell ref="T98:AA98"/>
    <mergeCell ref="Q99:R99"/>
    <mergeCell ref="Y49:Z49"/>
    <mergeCell ref="T100:AA100"/>
    <mergeCell ref="U109:AA109"/>
    <mergeCell ref="U110:AA110"/>
    <mergeCell ref="A118:O118"/>
    <mergeCell ref="U117:AA117"/>
    <mergeCell ref="A117:O117"/>
    <mergeCell ref="X3:AA3"/>
    <mergeCell ref="S3:V3"/>
    <mergeCell ref="U111:AA111"/>
    <mergeCell ref="U112:AA112"/>
    <mergeCell ref="Y55:Z55"/>
    <mergeCell ref="O53:X53"/>
    <mergeCell ref="O55:X55"/>
    <mergeCell ref="U114:AA114"/>
    <mergeCell ref="U115:AA115"/>
    <mergeCell ref="U116:AA116"/>
    <mergeCell ref="U118:AA118"/>
    <mergeCell ref="U119:AA119"/>
    <mergeCell ref="Q119:R119"/>
    <mergeCell ref="B231:M231"/>
    <mergeCell ref="B157:M157"/>
    <mergeCell ref="B190:M190"/>
    <mergeCell ref="A194:N194"/>
    <mergeCell ref="B159:M159"/>
    <mergeCell ref="B163:M163"/>
    <mergeCell ref="B164:M164"/>
    <mergeCell ref="B160:M160"/>
    <mergeCell ref="A226:M227"/>
    <mergeCell ref="B184:M184"/>
    <mergeCell ref="B186:M186"/>
    <mergeCell ref="A212:R213"/>
    <mergeCell ref="A218:R218"/>
    <mergeCell ref="Q186:R186"/>
    <mergeCell ref="O191:P191"/>
    <mergeCell ref="Q229:R229"/>
    <mergeCell ref="Q228:R228"/>
    <mergeCell ref="B229:M229"/>
    <mergeCell ref="Q191:R191"/>
    <mergeCell ref="Q650:R650"/>
    <mergeCell ref="O665:P665"/>
    <mergeCell ref="Q605:R605"/>
    <mergeCell ref="Q604:R604"/>
    <mergeCell ref="B153:M153"/>
    <mergeCell ref="B154:M154"/>
    <mergeCell ref="B155:M155"/>
    <mergeCell ref="B156:M156"/>
    <mergeCell ref="B236:M236"/>
    <mergeCell ref="B183:M183"/>
    <mergeCell ref="Q671:R671"/>
    <mergeCell ref="Q672:R672"/>
    <mergeCell ref="Q669:R669"/>
    <mergeCell ref="Q670:R670"/>
    <mergeCell ref="Q667:R667"/>
    <mergeCell ref="Q588:R588"/>
    <mergeCell ref="Q589:R589"/>
    <mergeCell ref="O659:R659"/>
    <mergeCell ref="O658:R658"/>
    <mergeCell ref="O649:P649"/>
    <mergeCell ref="T743:AA743"/>
    <mergeCell ref="O648:P648"/>
    <mergeCell ref="Q679:R679"/>
    <mergeCell ref="Q648:R648"/>
    <mergeCell ref="A662:AA662"/>
    <mergeCell ref="B724:L724"/>
    <mergeCell ref="B739:F739"/>
    <mergeCell ref="Q675:R675"/>
    <mergeCell ref="Q665:R665"/>
    <mergeCell ref="Q668:R668"/>
    <mergeCell ref="A543:M543"/>
    <mergeCell ref="O544:P544"/>
    <mergeCell ref="A588:D589"/>
    <mergeCell ref="E588:M588"/>
    <mergeCell ref="O588:P588"/>
    <mergeCell ref="A587:M587"/>
    <mergeCell ref="E589:M589"/>
    <mergeCell ref="A585:M586"/>
    <mergeCell ref="A581:C581"/>
    <mergeCell ref="A580:C580"/>
    <mergeCell ref="T506:AA506"/>
    <mergeCell ref="O541:P542"/>
    <mergeCell ref="Q510:R510"/>
    <mergeCell ref="Q509:R509"/>
    <mergeCell ref="Q508:R508"/>
    <mergeCell ref="Q506:R506"/>
    <mergeCell ref="Q514:R514"/>
    <mergeCell ref="T508:AA508"/>
    <mergeCell ref="Q513:R513"/>
    <mergeCell ref="T527:AA528"/>
    <mergeCell ref="T560:AA560"/>
    <mergeCell ref="O545:P545"/>
    <mergeCell ref="O560:P560"/>
    <mergeCell ref="O559:P559"/>
    <mergeCell ref="O555:P556"/>
    <mergeCell ref="Q555:R556"/>
    <mergeCell ref="Q557:R557"/>
    <mergeCell ref="Q560:R560"/>
    <mergeCell ref="T558:AA558"/>
    <mergeCell ref="T555:AA556"/>
    <mergeCell ref="Q486:R486"/>
    <mergeCell ref="A472:C472"/>
    <mergeCell ref="D472:H472"/>
    <mergeCell ref="B483:M483"/>
    <mergeCell ref="Q480:R480"/>
    <mergeCell ref="I472:AA472"/>
    <mergeCell ref="A477:M478"/>
    <mergeCell ref="O479:P479"/>
    <mergeCell ref="Q477:R478"/>
    <mergeCell ref="A455:M456"/>
    <mergeCell ref="C417:AA417"/>
    <mergeCell ref="Q443:R443"/>
    <mergeCell ref="J448:Z448"/>
    <mergeCell ref="A434:R434"/>
    <mergeCell ref="A436:R436"/>
    <mergeCell ref="A440:AA440"/>
    <mergeCell ref="A435:R435"/>
    <mergeCell ref="T422:AA422"/>
    <mergeCell ref="A443:M443"/>
    <mergeCell ref="B264:M264"/>
    <mergeCell ref="O384:P384"/>
    <mergeCell ref="Q384:R384"/>
    <mergeCell ref="O386:P386"/>
    <mergeCell ref="Q385:R385"/>
    <mergeCell ref="O268:P268"/>
    <mergeCell ref="Q268:R268"/>
    <mergeCell ref="Q264:R264"/>
    <mergeCell ref="Q380:R380"/>
    <mergeCell ref="Q374:R374"/>
    <mergeCell ref="Q388:R388"/>
    <mergeCell ref="O388:P388"/>
    <mergeCell ref="Q389:R389"/>
    <mergeCell ref="Q390:R390"/>
    <mergeCell ref="Q391:R391"/>
    <mergeCell ref="O391:P391"/>
    <mergeCell ref="O389:P389"/>
    <mergeCell ref="Q263:R263"/>
    <mergeCell ref="O253:P253"/>
    <mergeCell ref="Q259:R259"/>
    <mergeCell ref="O263:P263"/>
    <mergeCell ref="Q254:R254"/>
    <mergeCell ref="O387:P387"/>
    <mergeCell ref="Q387:R387"/>
    <mergeCell ref="O394:P394"/>
    <mergeCell ref="B396:M396"/>
    <mergeCell ref="Q398:R398"/>
    <mergeCell ref="B397:M397"/>
    <mergeCell ref="B395:M395"/>
    <mergeCell ref="B394:M394"/>
    <mergeCell ref="O398:P398"/>
    <mergeCell ref="U398:AA398"/>
    <mergeCell ref="U399:AA399"/>
    <mergeCell ref="S400:AA400"/>
    <mergeCell ref="A402:N402"/>
    <mergeCell ref="A400:N400"/>
    <mergeCell ref="A401:N401"/>
    <mergeCell ref="O400:P400"/>
    <mergeCell ref="Q399:R399"/>
    <mergeCell ref="O401:R401"/>
    <mergeCell ref="B398:M398"/>
    <mergeCell ref="U459:AA459"/>
    <mergeCell ref="O457:P457"/>
    <mergeCell ref="A410:I410"/>
    <mergeCell ref="A411:I411"/>
    <mergeCell ref="O396:P396"/>
    <mergeCell ref="A420:L421"/>
    <mergeCell ref="A404:N404"/>
    <mergeCell ref="J411:AA411"/>
    <mergeCell ref="J412:AA412"/>
    <mergeCell ref="A403:N403"/>
    <mergeCell ref="O445:P445"/>
    <mergeCell ref="A459:M459"/>
    <mergeCell ref="U457:AA457"/>
    <mergeCell ref="J449:AA449"/>
    <mergeCell ref="J450:AA450"/>
    <mergeCell ref="J451:AA451"/>
    <mergeCell ref="T455:T456"/>
    <mergeCell ref="U455:AA456"/>
    <mergeCell ref="A458:M458"/>
    <mergeCell ref="A457:M457"/>
    <mergeCell ref="A719:L720"/>
    <mergeCell ref="B761:L761"/>
    <mergeCell ref="B725:L725"/>
    <mergeCell ref="B760:L760"/>
    <mergeCell ref="B779:L779"/>
    <mergeCell ref="J410:AA410"/>
    <mergeCell ref="A451:I451"/>
    <mergeCell ref="Q457:R457"/>
    <mergeCell ref="N420:P420"/>
    <mergeCell ref="A422:L422"/>
    <mergeCell ref="E521:AA521"/>
    <mergeCell ref="O527:P528"/>
    <mergeCell ref="Q527:R528"/>
    <mergeCell ref="B399:M399"/>
    <mergeCell ref="A405:N405"/>
    <mergeCell ref="A408:I408"/>
    <mergeCell ref="O443:P443"/>
    <mergeCell ref="A441:M442"/>
    <mergeCell ref="A427:C427"/>
    <mergeCell ref="A428:C428"/>
    <mergeCell ref="O392:P392"/>
    <mergeCell ref="B391:M391"/>
    <mergeCell ref="B388:M388"/>
    <mergeCell ref="B390:M390"/>
    <mergeCell ref="B764:L764"/>
    <mergeCell ref="B763:L763"/>
    <mergeCell ref="O393:P393"/>
    <mergeCell ref="G689:L689"/>
    <mergeCell ref="B482:M482"/>
    <mergeCell ref="A665:M665"/>
    <mergeCell ref="Q376:R376"/>
    <mergeCell ref="O360:P360"/>
    <mergeCell ref="Q360:R360"/>
    <mergeCell ref="O368:P368"/>
    <mergeCell ref="O367:P367"/>
    <mergeCell ref="O365:P365"/>
    <mergeCell ref="Q367:R367"/>
    <mergeCell ref="Q366:R366"/>
    <mergeCell ref="Q365:R365"/>
    <mergeCell ref="O371:P371"/>
    <mergeCell ref="B366:M366"/>
    <mergeCell ref="U384:AA384"/>
    <mergeCell ref="O366:P366"/>
    <mergeCell ref="O370:P370"/>
    <mergeCell ref="Q370:R370"/>
    <mergeCell ref="U372:AA372"/>
    <mergeCell ref="U373:AA373"/>
    <mergeCell ref="U374:AA374"/>
    <mergeCell ref="O377:P377"/>
    <mergeCell ref="Q368:R368"/>
    <mergeCell ref="O273:R273"/>
    <mergeCell ref="B232:M232"/>
    <mergeCell ref="O242:P242"/>
    <mergeCell ref="Q232:R232"/>
    <mergeCell ref="B255:M255"/>
    <mergeCell ref="O257:P257"/>
    <mergeCell ref="B257:M257"/>
    <mergeCell ref="Q258:R258"/>
    <mergeCell ref="Q257:R257"/>
    <mergeCell ref="Q266:R266"/>
    <mergeCell ref="B188:M188"/>
    <mergeCell ref="B189:M189"/>
    <mergeCell ref="A221:R221"/>
    <mergeCell ref="O195:R195"/>
    <mergeCell ref="Q188:R188"/>
    <mergeCell ref="A201:L201"/>
    <mergeCell ref="M199:AA199"/>
    <mergeCell ref="A205:L205"/>
    <mergeCell ref="U190:AA190"/>
    <mergeCell ref="S191:AA191"/>
    <mergeCell ref="A199:L199"/>
    <mergeCell ref="A200:L200"/>
    <mergeCell ref="O196:R196"/>
    <mergeCell ref="A196:N196"/>
    <mergeCell ref="M200:AA200"/>
    <mergeCell ref="O180:P180"/>
    <mergeCell ref="Q180:R180"/>
    <mergeCell ref="O187:P187"/>
    <mergeCell ref="Q187:R187"/>
    <mergeCell ref="B187:M187"/>
    <mergeCell ref="B166:M166"/>
    <mergeCell ref="B177:M177"/>
    <mergeCell ref="B178:M178"/>
    <mergeCell ref="B179:M179"/>
    <mergeCell ref="B174:M174"/>
    <mergeCell ref="B180:M180"/>
    <mergeCell ref="B379:M379"/>
    <mergeCell ref="B374:M374"/>
    <mergeCell ref="B161:M161"/>
    <mergeCell ref="B167:M167"/>
    <mergeCell ref="B368:M368"/>
    <mergeCell ref="B370:M370"/>
    <mergeCell ref="B375:M375"/>
    <mergeCell ref="B233:M233"/>
    <mergeCell ref="B234:M234"/>
    <mergeCell ref="B165:M165"/>
    <mergeCell ref="B377:M377"/>
    <mergeCell ref="B378:M378"/>
    <mergeCell ref="O369:P369"/>
    <mergeCell ref="O372:P372"/>
    <mergeCell ref="O378:P378"/>
    <mergeCell ref="O376:P376"/>
    <mergeCell ref="B376:M376"/>
    <mergeCell ref="O375:P375"/>
    <mergeCell ref="A527:M528"/>
    <mergeCell ref="E522:AA522"/>
    <mergeCell ref="T507:AA507"/>
    <mergeCell ref="A508:L508"/>
    <mergeCell ref="Q515:R515"/>
    <mergeCell ref="A511:L511"/>
    <mergeCell ref="A510:L510"/>
    <mergeCell ref="A509:L509"/>
    <mergeCell ref="E519:AA519"/>
    <mergeCell ref="A518:D518"/>
    <mergeCell ref="A444:M444"/>
    <mergeCell ref="A445:M445"/>
    <mergeCell ref="B293:R293"/>
    <mergeCell ref="B294:R294"/>
    <mergeCell ref="B386:M386"/>
    <mergeCell ref="B385:M385"/>
    <mergeCell ref="B392:M392"/>
    <mergeCell ref="B393:M393"/>
    <mergeCell ref="O390:P390"/>
    <mergeCell ref="B369:M369"/>
    <mergeCell ref="D772:O772"/>
    <mergeCell ref="A768:C768"/>
    <mergeCell ref="D768:O768"/>
    <mergeCell ref="A769:C769"/>
    <mergeCell ref="D769:O769"/>
    <mergeCell ref="A771:C771"/>
    <mergeCell ref="D771:O771"/>
    <mergeCell ref="A770:C770"/>
    <mergeCell ref="A772:C772"/>
    <mergeCell ref="T723:AA723"/>
    <mergeCell ref="T719:AA720"/>
    <mergeCell ref="T707:AA707"/>
    <mergeCell ref="G721:L721"/>
    <mergeCell ref="B723:L723"/>
    <mergeCell ref="B722:L722"/>
    <mergeCell ref="B708:L708"/>
    <mergeCell ref="B707:L707"/>
    <mergeCell ref="N719:R719"/>
    <mergeCell ref="B721:F721"/>
    <mergeCell ref="A216:R216"/>
    <mergeCell ref="T218:AA218"/>
    <mergeCell ref="T215:AA215"/>
    <mergeCell ref="T216:AA216"/>
    <mergeCell ref="T217:AA217"/>
    <mergeCell ref="M203:AA203"/>
    <mergeCell ref="M204:AA204"/>
    <mergeCell ref="A208:B208"/>
    <mergeCell ref="T212:AA213"/>
    <mergeCell ref="Q189:R189"/>
    <mergeCell ref="C208:AA208"/>
    <mergeCell ref="Q233:R233"/>
    <mergeCell ref="O235:P235"/>
    <mergeCell ref="Q235:R235"/>
    <mergeCell ref="Q234:R234"/>
    <mergeCell ref="O234:P234"/>
    <mergeCell ref="O233:P233"/>
    <mergeCell ref="M201:AA201"/>
    <mergeCell ref="A219:R219"/>
    <mergeCell ref="Q261:R261"/>
    <mergeCell ref="A272:N272"/>
    <mergeCell ref="B235:M235"/>
    <mergeCell ref="B230:M230"/>
    <mergeCell ref="B181:M181"/>
    <mergeCell ref="B182:M182"/>
    <mergeCell ref="A214:R214"/>
    <mergeCell ref="A215:R215"/>
    <mergeCell ref="A217:R217"/>
    <mergeCell ref="O189:P189"/>
    <mergeCell ref="O258:P258"/>
    <mergeCell ref="Q253:R253"/>
    <mergeCell ref="Q262:R262"/>
    <mergeCell ref="O262:P262"/>
    <mergeCell ref="T296:AA296"/>
    <mergeCell ref="T299:AA299"/>
    <mergeCell ref="B295:R295"/>
    <mergeCell ref="O255:P255"/>
    <mergeCell ref="Q255:R255"/>
    <mergeCell ref="Q260:R260"/>
    <mergeCell ref="Q325:R325"/>
    <mergeCell ref="Q322:R322"/>
    <mergeCell ref="Q320:R320"/>
    <mergeCell ref="Q321:R321"/>
    <mergeCell ref="Q323:R323"/>
    <mergeCell ref="B254:M254"/>
    <mergeCell ref="B296:R296"/>
    <mergeCell ref="B303:R303"/>
    <mergeCell ref="B301:R301"/>
    <mergeCell ref="B256:M256"/>
    <mergeCell ref="A51:J51"/>
    <mergeCell ref="A53:J53"/>
    <mergeCell ref="A55:J55"/>
    <mergeCell ref="K55:L55"/>
    <mergeCell ref="B308:R308"/>
    <mergeCell ref="B304:R304"/>
    <mergeCell ref="B305:R305"/>
    <mergeCell ref="B307:R307"/>
    <mergeCell ref="B306:R306"/>
    <mergeCell ref="B228:M228"/>
    <mergeCell ref="F9:J9"/>
    <mergeCell ref="Y51:Z51"/>
    <mergeCell ref="Y53:Z53"/>
    <mergeCell ref="A92:AA92"/>
    <mergeCell ref="O319:P319"/>
    <mergeCell ref="A5:D5"/>
    <mergeCell ref="O98:P98"/>
    <mergeCell ref="Q98:R98"/>
    <mergeCell ref="F10:J10"/>
    <mergeCell ref="A49:J49"/>
    <mergeCell ref="A99:M99"/>
    <mergeCell ref="A89:AA89"/>
    <mergeCell ref="O99:P99"/>
    <mergeCell ref="Q318:R318"/>
    <mergeCell ref="T309:AA309"/>
    <mergeCell ref="D313:AA313"/>
    <mergeCell ref="B309:R309"/>
    <mergeCell ref="O317:P317"/>
    <mergeCell ref="A313:C313"/>
    <mergeCell ref="O318:P318"/>
    <mergeCell ref="A317:H317"/>
    <mergeCell ref="A310:N310"/>
    <mergeCell ref="O310:R310"/>
    <mergeCell ref="U356:AA356"/>
    <mergeCell ref="U354:AA355"/>
    <mergeCell ref="T346:AA346"/>
    <mergeCell ref="O323:P323"/>
    <mergeCell ref="T338:AA339"/>
    <mergeCell ref="A340:R340"/>
    <mergeCell ref="T345:AA345"/>
    <mergeCell ref="Q357:R357"/>
    <mergeCell ref="O324:P324"/>
    <mergeCell ref="Q324:R324"/>
    <mergeCell ref="T319:AA319"/>
    <mergeCell ref="T320:AA320"/>
    <mergeCell ref="T321:AA321"/>
    <mergeCell ref="T323:AA323"/>
    <mergeCell ref="T322:AA322"/>
    <mergeCell ref="O320:P320"/>
    <mergeCell ref="O321:P321"/>
    <mergeCell ref="T342:AA342"/>
    <mergeCell ref="A342:R342"/>
    <mergeCell ref="T341:AA341"/>
    <mergeCell ref="T344:AA344"/>
    <mergeCell ref="T343:AA343"/>
    <mergeCell ref="A343:R343"/>
    <mergeCell ref="A341:R341"/>
    <mergeCell ref="A345:R345"/>
    <mergeCell ref="B389:M389"/>
    <mergeCell ref="Q382:R382"/>
    <mergeCell ref="Q381:R381"/>
    <mergeCell ref="B380:M380"/>
    <mergeCell ref="O381:P381"/>
    <mergeCell ref="B383:M383"/>
    <mergeCell ref="B384:M384"/>
    <mergeCell ref="B382:M382"/>
    <mergeCell ref="O382:P382"/>
    <mergeCell ref="B387:M387"/>
    <mergeCell ref="O402:R402"/>
    <mergeCell ref="Q461:R461"/>
    <mergeCell ref="Q377:R377"/>
    <mergeCell ref="O383:P383"/>
    <mergeCell ref="O379:P379"/>
    <mergeCell ref="Q392:R392"/>
    <mergeCell ref="O395:P395"/>
    <mergeCell ref="Q395:R395"/>
    <mergeCell ref="Q394:R394"/>
    <mergeCell ref="Q393:R393"/>
    <mergeCell ref="Q317:R317"/>
    <mergeCell ref="U479:AA479"/>
    <mergeCell ref="T477:T478"/>
    <mergeCell ref="U375:AA375"/>
    <mergeCell ref="T443:AA443"/>
    <mergeCell ref="U394:AA394"/>
    <mergeCell ref="U365:AA365"/>
    <mergeCell ref="U366:AA366"/>
    <mergeCell ref="A338:R339"/>
    <mergeCell ref="T305:AA305"/>
    <mergeCell ref="T306:AA306"/>
    <mergeCell ref="T307:AA307"/>
    <mergeCell ref="D331:AA331"/>
    <mergeCell ref="O322:P322"/>
    <mergeCell ref="T317:AA317"/>
    <mergeCell ref="Q319:R319"/>
    <mergeCell ref="A325:P325"/>
    <mergeCell ref="Q326:R326"/>
    <mergeCell ref="T318:AA318"/>
    <mergeCell ref="Q386:R386"/>
    <mergeCell ref="Q375:R375"/>
    <mergeCell ref="Q359:R359"/>
    <mergeCell ref="O359:P359"/>
    <mergeCell ref="Q369:R369"/>
    <mergeCell ref="Q371:R371"/>
    <mergeCell ref="O380:P380"/>
    <mergeCell ref="Q379:R379"/>
    <mergeCell ref="Q372:R372"/>
    <mergeCell ref="Q364:R364"/>
    <mergeCell ref="U364:AA364"/>
    <mergeCell ref="O364:P364"/>
    <mergeCell ref="Q327:R327"/>
    <mergeCell ref="A334:C334"/>
    <mergeCell ref="Q328:R328"/>
    <mergeCell ref="D332:AA332"/>
    <mergeCell ref="A331:C331"/>
    <mergeCell ref="A332:C332"/>
    <mergeCell ref="A333:C333"/>
    <mergeCell ref="Q363:R363"/>
    <mergeCell ref="B357:M357"/>
    <mergeCell ref="O356:P356"/>
    <mergeCell ref="Q356:R356"/>
    <mergeCell ref="O363:P363"/>
    <mergeCell ref="Q358:R358"/>
    <mergeCell ref="O358:P358"/>
    <mergeCell ref="B360:M360"/>
    <mergeCell ref="B361:M361"/>
    <mergeCell ref="B356:M356"/>
    <mergeCell ref="B359:M359"/>
    <mergeCell ref="Q240:R240"/>
    <mergeCell ref="Q241:R241"/>
    <mergeCell ref="Q227:R227"/>
    <mergeCell ref="O227:P227"/>
    <mergeCell ref="U226:AA227"/>
    <mergeCell ref="O228:P228"/>
    <mergeCell ref="U228:AA228"/>
    <mergeCell ref="O226:R226"/>
    <mergeCell ref="O229:P229"/>
    <mergeCell ref="O236:P236"/>
    <mergeCell ref="Q238:R238"/>
    <mergeCell ref="Q239:R239"/>
    <mergeCell ref="B244:M244"/>
    <mergeCell ref="Q245:R245"/>
    <mergeCell ref="B245:M245"/>
    <mergeCell ref="O239:P239"/>
    <mergeCell ref="B242:M242"/>
    <mergeCell ref="B241:M241"/>
    <mergeCell ref="O241:P241"/>
    <mergeCell ref="B243:M243"/>
    <mergeCell ref="O232:P232"/>
    <mergeCell ref="B238:M238"/>
    <mergeCell ref="B239:M239"/>
    <mergeCell ref="B240:M240"/>
    <mergeCell ref="O238:P238"/>
    <mergeCell ref="O240:P240"/>
    <mergeCell ref="B237:M237"/>
    <mergeCell ref="Q252:R252"/>
    <mergeCell ref="O251:P251"/>
    <mergeCell ref="Q251:R251"/>
    <mergeCell ref="O254:P254"/>
    <mergeCell ref="O243:P243"/>
    <mergeCell ref="Q243:R243"/>
    <mergeCell ref="O248:P248"/>
    <mergeCell ref="Q248:R248"/>
    <mergeCell ref="A273:N273"/>
    <mergeCell ref="B266:M266"/>
    <mergeCell ref="A268:N268"/>
    <mergeCell ref="A269:N269"/>
    <mergeCell ref="A271:N271"/>
    <mergeCell ref="A270:N270"/>
    <mergeCell ref="B267:M267"/>
    <mergeCell ref="B290:R290"/>
    <mergeCell ref="B291:R291"/>
    <mergeCell ref="O272:R272"/>
    <mergeCell ref="A276:I276"/>
    <mergeCell ref="A288:R289"/>
    <mergeCell ref="A280:I280"/>
    <mergeCell ref="A277:I277"/>
    <mergeCell ref="A278:I278"/>
    <mergeCell ref="A279:I279"/>
    <mergeCell ref="A281:I281"/>
    <mergeCell ref="O271:R271"/>
    <mergeCell ref="O259:P259"/>
    <mergeCell ref="B259:M259"/>
    <mergeCell ref="O260:P260"/>
    <mergeCell ref="B263:M263"/>
    <mergeCell ref="O261:P261"/>
    <mergeCell ref="O267:P267"/>
    <mergeCell ref="Q267:R267"/>
    <mergeCell ref="B265:M265"/>
    <mergeCell ref="O264:P264"/>
    <mergeCell ref="B260:M260"/>
    <mergeCell ref="B262:M262"/>
    <mergeCell ref="B247:M247"/>
    <mergeCell ref="B249:M249"/>
    <mergeCell ref="B250:M250"/>
    <mergeCell ref="B251:M251"/>
    <mergeCell ref="B252:M252"/>
    <mergeCell ref="B253:M253"/>
    <mergeCell ref="B261:M261"/>
    <mergeCell ref="B258:M258"/>
    <mergeCell ref="Q247:R247"/>
    <mergeCell ref="O250:P250"/>
    <mergeCell ref="Q250:R250"/>
    <mergeCell ref="O249:P249"/>
    <mergeCell ref="Q249:R249"/>
    <mergeCell ref="B246:M246"/>
    <mergeCell ref="B248:M248"/>
    <mergeCell ref="O266:P266"/>
    <mergeCell ref="O270:R270"/>
    <mergeCell ref="O269:R269"/>
    <mergeCell ref="U244:AA244"/>
    <mergeCell ref="U245:AA245"/>
    <mergeCell ref="U246:AA246"/>
    <mergeCell ref="U247:AA247"/>
    <mergeCell ref="O246:P246"/>
    <mergeCell ref="Q246:R246"/>
    <mergeCell ref="O247:P247"/>
    <mergeCell ref="U174:AA174"/>
    <mergeCell ref="U175:AA175"/>
    <mergeCell ref="U176:AA176"/>
    <mergeCell ref="U177:AA177"/>
    <mergeCell ref="B292:R292"/>
    <mergeCell ref="B302:R302"/>
    <mergeCell ref="B299:R299"/>
    <mergeCell ref="B298:R298"/>
    <mergeCell ref="B297:R297"/>
    <mergeCell ref="B300:R300"/>
    <mergeCell ref="U178:AA178"/>
    <mergeCell ref="O192:R192"/>
    <mergeCell ref="O193:R193"/>
    <mergeCell ref="U183:AA183"/>
    <mergeCell ref="O190:P190"/>
    <mergeCell ref="Q179:R179"/>
    <mergeCell ref="U184:AA184"/>
    <mergeCell ref="U185:AA185"/>
    <mergeCell ref="U186:AA186"/>
    <mergeCell ref="U189:AA189"/>
    <mergeCell ref="T220:AA220"/>
    <mergeCell ref="A220:R220"/>
    <mergeCell ref="O183:P183"/>
    <mergeCell ref="Q183:R183"/>
    <mergeCell ref="Q190:R190"/>
    <mergeCell ref="U187:AA187"/>
    <mergeCell ref="U188:AA188"/>
    <mergeCell ref="T214:AA214"/>
    <mergeCell ref="O188:P188"/>
    <mergeCell ref="O186:P186"/>
    <mergeCell ref="U229:AA229"/>
    <mergeCell ref="B185:M185"/>
    <mergeCell ref="A86:AA86"/>
    <mergeCell ref="A94:AA94"/>
    <mergeCell ref="A87:AA87"/>
    <mergeCell ref="A88:AA88"/>
    <mergeCell ref="A90:AA90"/>
    <mergeCell ref="A91:AA91"/>
    <mergeCell ref="A93:AA93"/>
    <mergeCell ref="T99:AA99"/>
    <mergeCell ref="O172:P172"/>
    <mergeCell ref="O170:P170"/>
    <mergeCell ref="O100:P100"/>
    <mergeCell ref="A100:M100"/>
    <mergeCell ref="B170:M170"/>
    <mergeCell ref="A104:D104"/>
    <mergeCell ref="A137:P137"/>
    <mergeCell ref="B168:M168"/>
    <mergeCell ref="B169:M169"/>
    <mergeCell ref="O153:P153"/>
    <mergeCell ref="O179:P179"/>
    <mergeCell ref="O175:P175"/>
    <mergeCell ref="A98:M98"/>
    <mergeCell ref="B171:M171"/>
    <mergeCell ref="B172:M172"/>
    <mergeCell ref="O178:P178"/>
    <mergeCell ref="O152:P152"/>
    <mergeCell ref="O151:P151"/>
    <mergeCell ref="O155:P155"/>
    <mergeCell ref="O177:P177"/>
    <mergeCell ref="F3:J3"/>
    <mergeCell ref="B149:M149"/>
    <mergeCell ref="F7:J7"/>
    <mergeCell ref="F8:J8"/>
    <mergeCell ref="A84:AA84"/>
    <mergeCell ref="A135:M135"/>
    <mergeCell ref="O135:P135"/>
    <mergeCell ref="Q117:R117"/>
    <mergeCell ref="A134:M134"/>
    <mergeCell ref="Q116:R116"/>
    <mergeCell ref="O173:P173"/>
    <mergeCell ref="Q173:R173"/>
    <mergeCell ref="Q176:R176"/>
    <mergeCell ref="Q175:R175"/>
    <mergeCell ref="O176:P176"/>
    <mergeCell ref="Q174:R174"/>
    <mergeCell ref="Q177:R177"/>
    <mergeCell ref="O174:P174"/>
    <mergeCell ref="O150:P150"/>
    <mergeCell ref="O156:P156"/>
    <mergeCell ref="Q156:R156"/>
    <mergeCell ref="Q158:R158"/>
    <mergeCell ref="Q155:R155"/>
    <mergeCell ref="Q151:R151"/>
    <mergeCell ref="Q153:R153"/>
    <mergeCell ref="Q172:R172"/>
    <mergeCell ref="Q120:R120"/>
    <mergeCell ref="O149:P149"/>
    <mergeCell ref="Q149:R149"/>
    <mergeCell ref="Q150:R150"/>
    <mergeCell ref="F128:AA128"/>
    <mergeCell ref="A145:M146"/>
    <mergeCell ref="A144:AA144"/>
    <mergeCell ref="O145:R145"/>
    <mergeCell ref="O148:P148"/>
    <mergeCell ref="B148:M148"/>
    <mergeCell ref="Q170:R170"/>
    <mergeCell ref="O167:P167"/>
    <mergeCell ref="Q159:R159"/>
    <mergeCell ref="O164:P164"/>
    <mergeCell ref="Q164:R164"/>
    <mergeCell ref="O168:P168"/>
    <mergeCell ref="Q169:R169"/>
    <mergeCell ref="Q154:R154"/>
    <mergeCell ref="Q162:R162"/>
    <mergeCell ref="O163:P163"/>
    <mergeCell ref="Q163:R163"/>
    <mergeCell ref="O154:P154"/>
    <mergeCell ref="O161:P161"/>
    <mergeCell ref="Q161:R161"/>
    <mergeCell ref="O158:P158"/>
    <mergeCell ref="O159:P159"/>
    <mergeCell ref="Q178:R178"/>
    <mergeCell ref="U160:AA160"/>
    <mergeCell ref="U161:AA161"/>
    <mergeCell ref="Q167:R167"/>
    <mergeCell ref="O162:P162"/>
    <mergeCell ref="Q168:R168"/>
    <mergeCell ref="O169:P169"/>
    <mergeCell ref="O171:P171"/>
    <mergeCell ref="Q171:R171"/>
    <mergeCell ref="U163:AA163"/>
    <mergeCell ref="O166:P166"/>
    <mergeCell ref="Q166:R166"/>
    <mergeCell ref="O165:P165"/>
    <mergeCell ref="Q165:R165"/>
    <mergeCell ref="U157:AA157"/>
    <mergeCell ref="O157:P157"/>
    <mergeCell ref="Q157:R157"/>
    <mergeCell ref="O160:P160"/>
    <mergeCell ref="Q160:R160"/>
    <mergeCell ref="O385:P385"/>
    <mergeCell ref="U231:AA231"/>
    <mergeCell ref="U232:AA232"/>
    <mergeCell ref="O256:P256"/>
    <mergeCell ref="Q256:R256"/>
    <mergeCell ref="O244:P244"/>
    <mergeCell ref="Q244:R244"/>
    <mergeCell ref="O252:P252"/>
    <mergeCell ref="O265:P265"/>
    <mergeCell ref="Q265:R265"/>
    <mergeCell ref="T511:AA511"/>
    <mergeCell ref="A514:L514"/>
    <mergeCell ref="T514:AA514"/>
    <mergeCell ref="U238:AA238"/>
    <mergeCell ref="U266:AA266"/>
    <mergeCell ref="U267:AA267"/>
    <mergeCell ref="T303:AA303"/>
    <mergeCell ref="T294:AA294"/>
    <mergeCell ref="T290:AA290"/>
    <mergeCell ref="T291:AA291"/>
    <mergeCell ref="T340:AA340"/>
    <mergeCell ref="T304:AA304"/>
    <mergeCell ref="U363:AA363"/>
    <mergeCell ref="T505:AA505"/>
    <mergeCell ref="T513:AA513"/>
    <mergeCell ref="T541:AA542"/>
    <mergeCell ref="T512:AA512"/>
    <mergeCell ref="A526:AA526"/>
    <mergeCell ref="T509:AA509"/>
    <mergeCell ref="T510:AA510"/>
    <mergeCell ref="T297:AA297"/>
    <mergeCell ref="S268:AA268"/>
    <mergeCell ref="T302:AA302"/>
    <mergeCell ref="T288:AA289"/>
    <mergeCell ref="T295:AA295"/>
    <mergeCell ref="T293:AA293"/>
    <mergeCell ref="T292:AA292"/>
    <mergeCell ref="T298:AA298"/>
    <mergeCell ref="T300:AA300"/>
    <mergeCell ref="A533:P533"/>
    <mergeCell ref="Q575:R575"/>
    <mergeCell ref="Q543:R543"/>
    <mergeCell ref="T544:AA544"/>
    <mergeCell ref="T571:AA572"/>
    <mergeCell ref="T561:AA561"/>
    <mergeCell ref="A562:D562"/>
    <mergeCell ref="A559:M559"/>
    <mergeCell ref="A541:M542"/>
    <mergeCell ref="A561:M561"/>
    <mergeCell ref="E562:M562"/>
    <mergeCell ref="T573:AA573"/>
    <mergeCell ref="Q562:R562"/>
    <mergeCell ref="D566:AA566"/>
    <mergeCell ref="T562:AA562"/>
    <mergeCell ref="Q573:R573"/>
    <mergeCell ref="O562:P562"/>
    <mergeCell ref="Q563:R563"/>
    <mergeCell ref="A563:P563"/>
    <mergeCell ref="D567:AA567"/>
    <mergeCell ref="A600:M600"/>
    <mergeCell ref="A604:M604"/>
    <mergeCell ref="O604:P604"/>
    <mergeCell ref="O602:P602"/>
    <mergeCell ref="T585:AA586"/>
    <mergeCell ref="Q576:R576"/>
    <mergeCell ref="O576:P576"/>
    <mergeCell ref="Q585:R586"/>
    <mergeCell ref="T576:AA576"/>
    <mergeCell ref="T557:AA557"/>
    <mergeCell ref="Q558:R558"/>
    <mergeCell ref="Q590:R590"/>
    <mergeCell ref="Q571:R572"/>
    <mergeCell ref="T574:AA574"/>
    <mergeCell ref="T559:AA559"/>
    <mergeCell ref="D581:AA581"/>
    <mergeCell ref="T587:AA587"/>
    <mergeCell ref="A577:P577"/>
    <mergeCell ref="A576:D576"/>
    <mergeCell ref="Q645:R645"/>
    <mergeCell ref="A620:D621"/>
    <mergeCell ref="T621:AA621"/>
    <mergeCell ref="Q623:R623"/>
    <mergeCell ref="D626:AA626"/>
    <mergeCell ref="Q561:R561"/>
    <mergeCell ref="D593:AA593"/>
    <mergeCell ref="A609:C609"/>
    <mergeCell ref="O585:P586"/>
    <mergeCell ref="Q587:R587"/>
    <mergeCell ref="Q545:R545"/>
    <mergeCell ref="T545:AA545"/>
    <mergeCell ref="D610:AA610"/>
    <mergeCell ref="Q617:R617"/>
    <mergeCell ref="A658:N658"/>
    <mergeCell ref="A610:C610"/>
    <mergeCell ref="A653:C653"/>
    <mergeCell ref="T620:AA620"/>
    <mergeCell ref="O619:P619"/>
    <mergeCell ref="T619:AA619"/>
    <mergeCell ref="Q533:R533"/>
    <mergeCell ref="Q532:R532"/>
    <mergeCell ref="Q546:R546"/>
    <mergeCell ref="T531:AA531"/>
    <mergeCell ref="Q531:R531"/>
    <mergeCell ref="T671:AA671"/>
    <mergeCell ref="T665:AA665"/>
    <mergeCell ref="Q664:R664"/>
    <mergeCell ref="Q598:R599"/>
    <mergeCell ref="T666:AA666"/>
    <mergeCell ref="X695:AA695"/>
    <mergeCell ref="X696:AA696"/>
    <mergeCell ref="X697:AA697"/>
    <mergeCell ref="U696:W696"/>
    <mergeCell ref="Q530:R530"/>
    <mergeCell ref="Q544:R544"/>
    <mergeCell ref="T546:AA546"/>
    <mergeCell ref="T543:AA543"/>
    <mergeCell ref="T530:AA530"/>
    <mergeCell ref="T532:AA532"/>
    <mergeCell ref="O546:P546"/>
    <mergeCell ref="Q559:R559"/>
    <mergeCell ref="Q541:R542"/>
    <mergeCell ref="Q547:R547"/>
    <mergeCell ref="T705:AA705"/>
    <mergeCell ref="T706:AA706"/>
    <mergeCell ref="T703:AA704"/>
    <mergeCell ref="T691:AA691"/>
    <mergeCell ref="U697:W697"/>
    <mergeCell ref="X694:AA694"/>
    <mergeCell ref="T667:AA667"/>
    <mergeCell ref="O666:P666"/>
    <mergeCell ref="O663:R663"/>
    <mergeCell ref="T575:AA575"/>
    <mergeCell ref="T598:AA599"/>
    <mergeCell ref="T603:AA603"/>
    <mergeCell ref="T663:AA664"/>
    <mergeCell ref="Q620:R620"/>
    <mergeCell ref="O620:P620"/>
    <mergeCell ref="T645:AA645"/>
    <mergeCell ref="A575:M575"/>
    <mergeCell ref="A567:C567"/>
    <mergeCell ref="D594:AA594"/>
    <mergeCell ref="A573:M573"/>
    <mergeCell ref="O571:P572"/>
    <mergeCell ref="A574:D574"/>
    <mergeCell ref="Q574:R574"/>
    <mergeCell ref="O574:P574"/>
    <mergeCell ref="O529:P529"/>
    <mergeCell ref="L493:AA493"/>
    <mergeCell ref="L494:AA494"/>
    <mergeCell ref="L495:AA495"/>
    <mergeCell ref="A566:C566"/>
    <mergeCell ref="O573:P573"/>
    <mergeCell ref="E531:M531"/>
    <mergeCell ref="E532:M532"/>
    <mergeCell ref="O531:P531"/>
    <mergeCell ref="O530:P530"/>
    <mergeCell ref="D654:AA654"/>
    <mergeCell ref="A647:M647"/>
    <mergeCell ref="A649:M649"/>
    <mergeCell ref="O601:P601"/>
    <mergeCell ref="Q603:R603"/>
    <mergeCell ref="Q666:R666"/>
    <mergeCell ref="A619:M619"/>
    <mergeCell ref="A659:N659"/>
    <mergeCell ref="T649:AA649"/>
    <mergeCell ref="A616:M616"/>
    <mergeCell ref="T444:AA444"/>
    <mergeCell ref="T432:AA433"/>
    <mergeCell ref="Q444:R444"/>
    <mergeCell ref="T674:AA674"/>
    <mergeCell ref="O631:P632"/>
    <mergeCell ref="O646:P646"/>
    <mergeCell ref="O645:P645"/>
    <mergeCell ref="T673:AA673"/>
    <mergeCell ref="Q673:R673"/>
    <mergeCell ref="O673:P673"/>
    <mergeCell ref="O460:P460"/>
    <mergeCell ref="Q459:R459"/>
    <mergeCell ref="S461:AA462"/>
    <mergeCell ref="A460:M460"/>
    <mergeCell ref="S484:AA484"/>
    <mergeCell ref="A423:L423"/>
    <mergeCell ref="U460:AA460"/>
    <mergeCell ref="Q455:R456"/>
    <mergeCell ref="O455:P456"/>
    <mergeCell ref="U458:AA458"/>
    <mergeCell ref="A449:I449"/>
    <mergeCell ref="A450:I450"/>
    <mergeCell ref="O664:P664"/>
    <mergeCell ref="A638:C638"/>
    <mergeCell ref="O634:P634"/>
    <mergeCell ref="E646:M646"/>
    <mergeCell ref="A645:M645"/>
    <mergeCell ref="A639:C639"/>
    <mergeCell ref="A646:D646"/>
    <mergeCell ref="A461:P461"/>
    <mergeCell ref="A663:M664"/>
    <mergeCell ref="D638:AA638"/>
    <mergeCell ref="D639:AA639"/>
    <mergeCell ref="Q577:R577"/>
    <mergeCell ref="T647:AA647"/>
    <mergeCell ref="Q647:R647"/>
    <mergeCell ref="T648:AA648"/>
    <mergeCell ref="A654:C654"/>
    <mergeCell ref="A648:D648"/>
    <mergeCell ref="E648:M648"/>
    <mergeCell ref="A344:R344"/>
    <mergeCell ref="E560:M560"/>
    <mergeCell ref="A557:M557"/>
    <mergeCell ref="A555:M556"/>
    <mergeCell ref="O543:P543"/>
    <mergeCell ref="A547:P547"/>
    <mergeCell ref="E558:M558"/>
    <mergeCell ref="E545:M545"/>
    <mergeCell ref="E546:M546"/>
    <mergeCell ref="A448:I448"/>
    <mergeCell ref="I471:AA471"/>
    <mergeCell ref="A530:D532"/>
    <mergeCell ref="A571:M572"/>
    <mergeCell ref="Q373:R373"/>
    <mergeCell ref="O181:P181"/>
    <mergeCell ref="Q181:R181"/>
    <mergeCell ref="O182:P182"/>
    <mergeCell ref="O184:P184"/>
    <mergeCell ref="Q184:R184"/>
    <mergeCell ref="O185:P185"/>
    <mergeCell ref="L490:AA490"/>
    <mergeCell ref="L491:AA491"/>
    <mergeCell ref="L492:AA492"/>
    <mergeCell ref="U477:AA478"/>
    <mergeCell ref="I473:AA473"/>
    <mergeCell ref="Q479:R479"/>
    <mergeCell ref="O481:P481"/>
    <mergeCell ref="O483:P483"/>
    <mergeCell ref="Q481:R481"/>
    <mergeCell ref="B479:M479"/>
    <mergeCell ref="T503:AA504"/>
    <mergeCell ref="L497:AA497"/>
    <mergeCell ref="A503:L504"/>
    <mergeCell ref="Q503:R504"/>
    <mergeCell ref="A496:K496"/>
    <mergeCell ref="A498:D498"/>
    <mergeCell ref="A499:D499"/>
    <mergeCell ref="A497:K497"/>
    <mergeCell ref="N503:P503"/>
    <mergeCell ref="X730:AA730"/>
    <mergeCell ref="X731:AA731"/>
    <mergeCell ref="A729:C729"/>
    <mergeCell ref="Q484:R484"/>
    <mergeCell ref="O532:P532"/>
    <mergeCell ref="B691:L691"/>
    <mergeCell ref="A670:M670"/>
    <mergeCell ref="T689:AA689"/>
    <mergeCell ref="T687:AA688"/>
    <mergeCell ref="Q678:R678"/>
    <mergeCell ref="A466:AA466"/>
    <mergeCell ref="T721:AA721"/>
    <mergeCell ref="T722:AA722"/>
    <mergeCell ref="B744:L744"/>
    <mergeCell ref="T742:AA742"/>
    <mergeCell ref="T725:AA725"/>
    <mergeCell ref="T740:AA740"/>
    <mergeCell ref="T737:AA738"/>
    <mergeCell ref="Q728:T728"/>
    <mergeCell ref="U728:W728"/>
    <mergeCell ref="O147:P147"/>
    <mergeCell ref="Q458:R458"/>
    <mergeCell ref="O459:P459"/>
    <mergeCell ref="Q462:R462"/>
    <mergeCell ref="D473:H473"/>
    <mergeCell ref="O458:P458"/>
    <mergeCell ref="A463:P463"/>
    <mergeCell ref="A471:C471"/>
    <mergeCell ref="D471:H471"/>
    <mergeCell ref="Q463:R463"/>
    <mergeCell ref="B364:M364"/>
    <mergeCell ref="B147:M147"/>
    <mergeCell ref="O373:P373"/>
    <mergeCell ref="O374:P374"/>
    <mergeCell ref="U240:AA240"/>
    <mergeCell ref="U241:AA241"/>
    <mergeCell ref="B175:M175"/>
    <mergeCell ref="B176:M176"/>
    <mergeCell ref="A204:L204"/>
    <mergeCell ref="A207:B207"/>
    <mergeCell ref="O362:P362"/>
    <mergeCell ref="A282:I282"/>
    <mergeCell ref="A283:I283"/>
    <mergeCell ref="B367:M367"/>
    <mergeCell ref="B372:M372"/>
    <mergeCell ref="B373:M373"/>
    <mergeCell ref="B362:M362"/>
    <mergeCell ref="B363:M363"/>
    <mergeCell ref="B365:M365"/>
    <mergeCell ref="B371:M371"/>
    <mergeCell ref="O444:P444"/>
    <mergeCell ref="Q420:R421"/>
    <mergeCell ref="Q422:R422"/>
    <mergeCell ref="M202:AA202"/>
    <mergeCell ref="B381:M381"/>
    <mergeCell ref="A284:B284"/>
    <mergeCell ref="A285:B285"/>
    <mergeCell ref="C284:AA284"/>
    <mergeCell ref="A348:R348"/>
    <mergeCell ref="U250:AA250"/>
    <mergeCell ref="T441:AA442"/>
    <mergeCell ref="T436:AA436"/>
    <mergeCell ref="T434:AA434"/>
    <mergeCell ref="D428:AA428"/>
    <mergeCell ref="Q400:R400"/>
    <mergeCell ref="O399:P399"/>
    <mergeCell ref="Q424:R424"/>
    <mergeCell ref="J413:AA413"/>
    <mergeCell ref="T423:AA423"/>
    <mergeCell ref="U395:AA395"/>
    <mergeCell ref="A432:R433"/>
    <mergeCell ref="A424:P424"/>
    <mergeCell ref="A412:I412"/>
    <mergeCell ref="A413:I413"/>
    <mergeCell ref="A414:I414"/>
    <mergeCell ref="A415:I415"/>
    <mergeCell ref="A416:B416"/>
    <mergeCell ref="U396:AA396"/>
    <mergeCell ref="J276:AA276"/>
    <mergeCell ref="J277:AA277"/>
    <mergeCell ref="J278:AA278"/>
    <mergeCell ref="A114:O114"/>
    <mergeCell ref="A115:O115"/>
    <mergeCell ref="U147:AA147"/>
    <mergeCell ref="U148:AA148"/>
    <mergeCell ref="U145:AA146"/>
    <mergeCell ref="Q115:R115"/>
    <mergeCell ref="T145:T146"/>
    <mergeCell ref="A116:O116"/>
    <mergeCell ref="A119:O119"/>
    <mergeCell ref="Q146:R146"/>
    <mergeCell ref="O146:P146"/>
    <mergeCell ref="A125:E125"/>
    <mergeCell ref="A129:B129"/>
    <mergeCell ref="C129:AA129"/>
    <mergeCell ref="F125:AA125"/>
    <mergeCell ref="A140:C140"/>
    <mergeCell ref="D140:AA140"/>
    <mergeCell ref="Q147:R147"/>
    <mergeCell ref="T589:AA589"/>
    <mergeCell ref="Q441:R442"/>
    <mergeCell ref="O403:R403"/>
    <mergeCell ref="O404:R404"/>
    <mergeCell ref="Q378:R378"/>
    <mergeCell ref="J414:AA414"/>
    <mergeCell ref="J415:AA415"/>
    <mergeCell ref="A202:L202"/>
    <mergeCell ref="A191:N191"/>
    <mergeCell ref="T708:AA708"/>
    <mergeCell ref="A192:N192"/>
    <mergeCell ref="A193:N193"/>
    <mergeCell ref="T600:AA600"/>
    <mergeCell ref="T602:AA602"/>
    <mergeCell ref="Q602:R602"/>
    <mergeCell ref="T601:AA601"/>
    <mergeCell ref="Q601:R601"/>
    <mergeCell ref="Q600:R600"/>
    <mergeCell ref="A203:L203"/>
    <mergeCell ref="O605:P605"/>
    <mergeCell ref="T616:AA616"/>
    <mergeCell ref="Q616:R616"/>
    <mergeCell ref="Q619:R619"/>
    <mergeCell ref="T617:AA617"/>
    <mergeCell ref="T618:AA618"/>
    <mergeCell ref="Q614:R615"/>
    <mergeCell ref="T741:AA741"/>
    <mergeCell ref="T739:AA739"/>
    <mergeCell ref="T745:AA745"/>
    <mergeCell ref="T764:AA764"/>
    <mergeCell ref="T765:AA765"/>
    <mergeCell ref="T763:AA763"/>
    <mergeCell ref="T762:AA762"/>
    <mergeCell ref="T746:AA746"/>
    <mergeCell ref="X750:AA750"/>
    <mergeCell ref="U749:W749"/>
    <mergeCell ref="A673:M673"/>
    <mergeCell ref="T672:AA672"/>
    <mergeCell ref="T670:AA670"/>
    <mergeCell ref="A668:M668"/>
    <mergeCell ref="O669:P669"/>
    <mergeCell ref="A672:M672"/>
    <mergeCell ref="A671:M671"/>
    <mergeCell ref="O672:P672"/>
    <mergeCell ref="O670:P670"/>
    <mergeCell ref="T669:AA669"/>
    <mergeCell ref="A801:M801"/>
    <mergeCell ref="Q799:R800"/>
    <mergeCell ref="T799:AA800"/>
    <mergeCell ref="T776:AA777"/>
    <mergeCell ref="A798:AA798"/>
    <mergeCell ref="T779:AA779"/>
    <mergeCell ref="T780:AA780"/>
    <mergeCell ref="S791:AA791"/>
    <mergeCell ref="B780:L780"/>
    <mergeCell ref="B778:L778"/>
    <mergeCell ref="T778:AA778"/>
    <mergeCell ref="X783:AA783"/>
    <mergeCell ref="Q784:T784"/>
    <mergeCell ref="A758:L759"/>
    <mergeCell ref="Q768:T768"/>
    <mergeCell ref="T758:AA759"/>
    <mergeCell ref="T760:AA760"/>
    <mergeCell ref="T761:AA761"/>
    <mergeCell ref="U768:W768"/>
    <mergeCell ref="X768:AA768"/>
    <mergeCell ref="B746:L746"/>
    <mergeCell ref="O799:P800"/>
    <mergeCell ref="O801:P801"/>
    <mergeCell ref="A753:C753"/>
    <mergeCell ref="D753:O753"/>
    <mergeCell ref="B762:L762"/>
    <mergeCell ref="A784:C784"/>
    <mergeCell ref="D784:O784"/>
    <mergeCell ref="A787:C787"/>
    <mergeCell ref="N758:R758"/>
    <mergeCell ref="O802:P802"/>
    <mergeCell ref="A799:M800"/>
    <mergeCell ref="O633:P633"/>
    <mergeCell ref="A623:P623"/>
    <mergeCell ref="A643:M644"/>
    <mergeCell ref="O643:P644"/>
    <mergeCell ref="N776:R776"/>
    <mergeCell ref="B745:L745"/>
    <mergeCell ref="A776:L777"/>
    <mergeCell ref="B765:L765"/>
    <mergeCell ref="Q621:R621"/>
    <mergeCell ref="Q622:R622"/>
    <mergeCell ref="O621:P621"/>
    <mergeCell ref="T631:AA632"/>
    <mergeCell ref="D627:AA627"/>
    <mergeCell ref="A622:M622"/>
    <mergeCell ref="A626:C626"/>
    <mergeCell ref="A627:C627"/>
    <mergeCell ref="O622:P622"/>
    <mergeCell ref="N737:R737"/>
    <mergeCell ref="Q633:R633"/>
    <mergeCell ref="T633:AA633"/>
    <mergeCell ref="A631:M632"/>
    <mergeCell ref="A633:M633"/>
    <mergeCell ref="Q631:R632"/>
    <mergeCell ref="A667:M667"/>
    <mergeCell ref="A666:M666"/>
    <mergeCell ref="T668:AA668"/>
    <mergeCell ref="O668:P668"/>
    <mergeCell ref="B689:F689"/>
    <mergeCell ref="A634:D634"/>
    <mergeCell ref="E634:M634"/>
    <mergeCell ref="A635:P635"/>
    <mergeCell ref="Q749:T749"/>
    <mergeCell ref="T643:AA644"/>
    <mergeCell ref="T646:AA646"/>
    <mergeCell ref="Q646:R646"/>
    <mergeCell ref="Q649:R649"/>
    <mergeCell ref="T744:AA744"/>
    <mergeCell ref="A695:C695"/>
    <mergeCell ref="D653:AA653"/>
    <mergeCell ref="A669:M669"/>
    <mergeCell ref="A750:C750"/>
    <mergeCell ref="D750:O750"/>
    <mergeCell ref="Q750:T750"/>
    <mergeCell ref="U750:W750"/>
    <mergeCell ref="X749:AA749"/>
    <mergeCell ref="Q677:R677"/>
    <mergeCell ref="D684:AA684"/>
    <mergeCell ref="B173:M173"/>
    <mergeCell ref="M205:AA205"/>
    <mergeCell ref="Q697:T697"/>
    <mergeCell ref="U694:W694"/>
    <mergeCell ref="U695:W695"/>
    <mergeCell ref="A694:C694"/>
    <mergeCell ref="A696:C696"/>
    <mergeCell ref="A697:C697"/>
    <mergeCell ref="Q695:T695"/>
    <mergeCell ref="Q696:T696"/>
    <mergeCell ref="U242:AA242"/>
    <mergeCell ref="U235:AA235"/>
    <mergeCell ref="U236:AA236"/>
    <mergeCell ref="U237:AA237"/>
    <mergeCell ref="Q185:R185"/>
    <mergeCell ref="Q182:R182"/>
    <mergeCell ref="C207:AA207"/>
    <mergeCell ref="U233:AA233"/>
    <mergeCell ref="U234:AA234"/>
    <mergeCell ref="U230:AA230"/>
    <mergeCell ref="J280:AA280"/>
    <mergeCell ref="J281:AA281"/>
    <mergeCell ref="J282:AA282"/>
    <mergeCell ref="C285:AA285"/>
    <mergeCell ref="J283:AA283"/>
    <mergeCell ref="M206:AA206"/>
    <mergeCell ref="A206:L206"/>
    <mergeCell ref="J279:AA279"/>
    <mergeCell ref="U239:AA239"/>
    <mergeCell ref="U248:AA248"/>
    <mergeCell ref="O361:P361"/>
    <mergeCell ref="Q361:R361"/>
    <mergeCell ref="T347:AA347"/>
    <mergeCell ref="T348:AA348"/>
    <mergeCell ref="T349:AA349"/>
    <mergeCell ref="O354:R354"/>
    <mergeCell ref="A347:R347"/>
    <mergeCell ref="O355:P355"/>
    <mergeCell ref="U357:AA357"/>
    <mergeCell ref="O357:P357"/>
    <mergeCell ref="A349:R349"/>
    <mergeCell ref="A346:R346"/>
    <mergeCell ref="A354:M355"/>
    <mergeCell ref="A353:AA353"/>
    <mergeCell ref="T354:T355"/>
    <mergeCell ref="Q355:R355"/>
    <mergeCell ref="Q362:R362"/>
    <mergeCell ref="Q383:R383"/>
    <mergeCell ref="B358:M358"/>
    <mergeCell ref="A409:I409"/>
    <mergeCell ref="J408:AA408"/>
    <mergeCell ref="J409:AA409"/>
    <mergeCell ref="U397:AA397"/>
    <mergeCell ref="Q396:R396"/>
    <mergeCell ref="O397:P397"/>
    <mergeCell ref="Q397:R397"/>
    <mergeCell ref="A447:AA447"/>
    <mergeCell ref="A417:B417"/>
    <mergeCell ref="C416:AA416"/>
    <mergeCell ref="D427:AA427"/>
    <mergeCell ref="Q423:R423"/>
    <mergeCell ref="T445:AA445"/>
    <mergeCell ref="O441:P442"/>
    <mergeCell ref="Q445:R445"/>
    <mergeCell ref="T435:AA435"/>
    <mergeCell ref="T420:AA421"/>
    <mergeCell ref="A486:P486"/>
    <mergeCell ref="A467:H467"/>
    <mergeCell ref="A469:H469"/>
    <mergeCell ref="B480:M480"/>
    <mergeCell ref="A473:C473"/>
    <mergeCell ref="A470:H470"/>
    <mergeCell ref="O477:P478"/>
    <mergeCell ref="B481:M481"/>
    <mergeCell ref="I469:AA469"/>
    <mergeCell ref="I470:AA470"/>
    <mergeCell ref="U482:AA482"/>
    <mergeCell ref="U483:AA483"/>
    <mergeCell ref="Q482:R482"/>
    <mergeCell ref="O480:P480"/>
    <mergeCell ref="A484:P484"/>
    <mergeCell ref="A485:P485"/>
    <mergeCell ref="Q485:R485"/>
    <mergeCell ref="O482:P482"/>
    <mergeCell ref="Q483:R483"/>
    <mergeCell ref="A492:K492"/>
    <mergeCell ref="I467:AA467"/>
    <mergeCell ref="A468:H468"/>
    <mergeCell ref="I468:AA468"/>
    <mergeCell ref="A489:AA489"/>
    <mergeCell ref="U480:AA480"/>
    <mergeCell ref="U481:AA481"/>
    <mergeCell ref="A505:L505"/>
    <mergeCell ref="A506:L506"/>
    <mergeCell ref="A507:L507"/>
    <mergeCell ref="Q507:R507"/>
    <mergeCell ref="A495:K495"/>
    <mergeCell ref="A490:K490"/>
    <mergeCell ref="A491:K491"/>
    <mergeCell ref="A493:K493"/>
    <mergeCell ref="A494:K494"/>
    <mergeCell ref="L496:AA496"/>
    <mergeCell ref="A512:L512"/>
    <mergeCell ref="A560:D560"/>
    <mergeCell ref="A515:P515"/>
    <mergeCell ref="A550:C550"/>
    <mergeCell ref="D550:AA550"/>
    <mergeCell ref="D551:AA551"/>
    <mergeCell ref="A558:D558"/>
    <mergeCell ref="E530:M530"/>
    <mergeCell ref="T529:AA529"/>
    <mergeCell ref="A529:M529"/>
    <mergeCell ref="T634:AA634"/>
    <mergeCell ref="Q643:R644"/>
    <mergeCell ref="E498:AA498"/>
    <mergeCell ref="E499:AA499"/>
    <mergeCell ref="Q511:R511"/>
    <mergeCell ref="A513:L513"/>
    <mergeCell ref="Q505:R505"/>
    <mergeCell ref="Q512:R512"/>
    <mergeCell ref="A519:D519"/>
    <mergeCell ref="E518:Z518"/>
    <mergeCell ref="O616:P616"/>
    <mergeCell ref="O614:P615"/>
    <mergeCell ref="A650:P650"/>
    <mergeCell ref="A536:C536"/>
    <mergeCell ref="A537:C537"/>
    <mergeCell ref="D536:AA536"/>
    <mergeCell ref="D537:AA537"/>
    <mergeCell ref="A544:D546"/>
    <mergeCell ref="E544:M544"/>
    <mergeCell ref="T622:AA622"/>
    <mergeCell ref="D609:AA609"/>
    <mergeCell ref="Q606:R606"/>
    <mergeCell ref="O603:P603"/>
    <mergeCell ref="T614:AA615"/>
    <mergeCell ref="A603:D603"/>
    <mergeCell ref="A605:D605"/>
    <mergeCell ref="E603:M603"/>
    <mergeCell ref="E605:M605"/>
    <mergeCell ref="A606:P606"/>
    <mergeCell ref="T605:AA605"/>
    <mergeCell ref="T604:AA604"/>
    <mergeCell ref="O589:P589"/>
    <mergeCell ref="A590:P590"/>
    <mergeCell ref="A602:M602"/>
    <mergeCell ref="E601:M601"/>
    <mergeCell ref="A594:C594"/>
    <mergeCell ref="A593:C593"/>
    <mergeCell ref="O600:P600"/>
    <mergeCell ref="O598:P599"/>
    <mergeCell ref="A598:M599"/>
    <mergeCell ref="O587:P587"/>
    <mergeCell ref="O557:P557"/>
    <mergeCell ref="O561:P561"/>
    <mergeCell ref="O558:P558"/>
    <mergeCell ref="D580:AA580"/>
    <mergeCell ref="A601:D601"/>
    <mergeCell ref="T588:AA588"/>
    <mergeCell ref="E574:M574"/>
    <mergeCell ref="E576:M576"/>
    <mergeCell ref="O575:P575"/>
    <mergeCell ref="Q618:R618"/>
    <mergeCell ref="A614:M615"/>
    <mergeCell ref="A617:D618"/>
    <mergeCell ref="O667:P667"/>
    <mergeCell ref="E618:M618"/>
    <mergeCell ref="E620:M620"/>
    <mergeCell ref="E621:M621"/>
    <mergeCell ref="O618:P618"/>
    <mergeCell ref="O617:P617"/>
    <mergeCell ref="E617:M617"/>
    <mergeCell ref="O671:P671"/>
    <mergeCell ref="A679:P679"/>
    <mergeCell ref="T690:AA690"/>
    <mergeCell ref="A699:AA699"/>
    <mergeCell ref="D694:O694"/>
    <mergeCell ref="D695:O695"/>
    <mergeCell ref="D696:O696"/>
    <mergeCell ref="D697:O697"/>
    <mergeCell ref="D698:O698"/>
    <mergeCell ref="Q694:T694"/>
    <mergeCell ref="X711:AA711"/>
    <mergeCell ref="A712:C712"/>
    <mergeCell ref="D712:O712"/>
    <mergeCell ref="Q712:T712"/>
    <mergeCell ref="U712:W712"/>
    <mergeCell ref="X712:AA712"/>
    <mergeCell ref="A711:C711"/>
    <mergeCell ref="D711:O711"/>
    <mergeCell ref="Q711:T711"/>
    <mergeCell ref="U711:W711"/>
    <mergeCell ref="X713:AA713"/>
    <mergeCell ref="A714:C714"/>
    <mergeCell ref="D714:O714"/>
    <mergeCell ref="Q714:T714"/>
    <mergeCell ref="U714:W714"/>
    <mergeCell ref="X714:AA714"/>
    <mergeCell ref="A713:C713"/>
    <mergeCell ref="D713:O713"/>
    <mergeCell ref="Q713:T713"/>
    <mergeCell ref="U713:W713"/>
    <mergeCell ref="D729:O729"/>
    <mergeCell ref="Q729:T729"/>
    <mergeCell ref="U729:W729"/>
    <mergeCell ref="X729:AA729"/>
    <mergeCell ref="A715:C715"/>
    <mergeCell ref="D715:O715"/>
    <mergeCell ref="A728:C728"/>
    <mergeCell ref="D728:O728"/>
    <mergeCell ref="T724:AA724"/>
    <mergeCell ref="X728:AA728"/>
    <mergeCell ref="A730:C730"/>
    <mergeCell ref="D730:O730"/>
    <mergeCell ref="Q730:T730"/>
    <mergeCell ref="U730:W730"/>
    <mergeCell ref="A731:C731"/>
    <mergeCell ref="D731:O731"/>
    <mergeCell ref="Q731:T731"/>
    <mergeCell ref="U731:W731"/>
    <mergeCell ref="A732:C732"/>
    <mergeCell ref="D732:O732"/>
    <mergeCell ref="A749:C749"/>
    <mergeCell ref="D749:O749"/>
    <mergeCell ref="B741:L741"/>
    <mergeCell ref="A737:L738"/>
    <mergeCell ref="B743:L743"/>
    <mergeCell ref="B740:L740"/>
    <mergeCell ref="B742:L742"/>
    <mergeCell ref="G739:L739"/>
    <mergeCell ref="X751:AA751"/>
    <mergeCell ref="A752:C752"/>
    <mergeCell ref="D752:O752"/>
    <mergeCell ref="Q752:T752"/>
    <mergeCell ref="U752:W752"/>
    <mergeCell ref="X752:AA752"/>
    <mergeCell ref="A751:C751"/>
    <mergeCell ref="D751:O751"/>
    <mergeCell ref="Q751:T751"/>
    <mergeCell ref="U751:W751"/>
    <mergeCell ref="Q771:T771"/>
    <mergeCell ref="U771:W771"/>
    <mergeCell ref="X771:AA771"/>
    <mergeCell ref="D770:O770"/>
    <mergeCell ref="Q769:T769"/>
    <mergeCell ref="U769:W769"/>
    <mergeCell ref="X769:AA769"/>
    <mergeCell ref="Q770:T770"/>
    <mergeCell ref="U770:W770"/>
    <mergeCell ref="X770:AA770"/>
    <mergeCell ref="Q785:T785"/>
    <mergeCell ref="U785:W785"/>
    <mergeCell ref="U784:W784"/>
    <mergeCell ref="X784:AA784"/>
    <mergeCell ref="A783:C783"/>
    <mergeCell ref="D783:O783"/>
    <mergeCell ref="Q783:T783"/>
    <mergeCell ref="U783:W783"/>
    <mergeCell ref="N793:R793"/>
    <mergeCell ref="N792:R792"/>
    <mergeCell ref="X785:AA785"/>
    <mergeCell ref="A786:C786"/>
    <mergeCell ref="D786:O786"/>
    <mergeCell ref="Q786:T786"/>
    <mergeCell ref="U786:W786"/>
    <mergeCell ref="X786:AA786"/>
    <mergeCell ref="A785:C785"/>
    <mergeCell ref="D785:O785"/>
    <mergeCell ref="T801:AA801"/>
    <mergeCell ref="T802:AA802"/>
    <mergeCell ref="Q801:R801"/>
    <mergeCell ref="Q802:R802"/>
    <mergeCell ref="A802:M802"/>
    <mergeCell ref="D787:O787"/>
    <mergeCell ref="A793:M793"/>
    <mergeCell ref="A792:M792"/>
    <mergeCell ref="A791:M791"/>
    <mergeCell ref="N791:R791"/>
    <mergeCell ref="A817:Z817"/>
    <mergeCell ref="A809:N809"/>
    <mergeCell ref="A810:N810"/>
    <mergeCell ref="A811:N811"/>
    <mergeCell ref="A812:N812"/>
    <mergeCell ref="A796:C796"/>
    <mergeCell ref="D796:AA796"/>
    <mergeCell ref="A805:P805"/>
    <mergeCell ref="A808:N808"/>
    <mergeCell ref="Q805:R805"/>
    <mergeCell ref="A818:AA818"/>
    <mergeCell ref="O808:AA808"/>
    <mergeCell ref="O809:Z809"/>
    <mergeCell ref="O810:AA810"/>
    <mergeCell ref="O811:AA811"/>
    <mergeCell ref="O812:AA812"/>
    <mergeCell ref="O813:AA813"/>
    <mergeCell ref="O814:AA814"/>
    <mergeCell ref="O815:AA815"/>
    <mergeCell ref="A813:N813"/>
  </mergeCells>
  <conditionalFormatting sqref="Q101:R101 Q137:R137">
    <cfRule type="cellIs" priority="1" dxfId="12" operator="lessThanOrEqual" stopIfTrue="1">
      <formula>4</formula>
    </cfRule>
    <cfRule type="cellIs" priority="2" dxfId="2" operator="between" stopIfTrue="1">
      <formula>5</formula>
      <formula>6</formula>
    </cfRule>
    <cfRule type="cellIs" priority="3" dxfId="6" operator="greaterThanOrEqual" stopIfTrue="1">
      <formula>7</formula>
    </cfRule>
  </conditionalFormatting>
  <conditionalFormatting sqref="Q515:R515 O310:R310 Q328:R328 Q424:R424 Q122:R122">
    <cfRule type="cellIs" priority="4" dxfId="12" operator="lessThan" stopIfTrue="1">
      <formula>3</formula>
    </cfRule>
    <cfRule type="cellIs" priority="5" dxfId="2" operator="equal" stopIfTrue="1">
      <formula>3</formula>
    </cfRule>
    <cfRule type="cellIs" priority="6" dxfId="6" operator="greaterThan" stopIfTrue="1">
      <formula>3</formula>
    </cfRule>
  </conditionalFormatting>
  <conditionalFormatting sqref="O273:R273 O405:R405">
    <cfRule type="cellIs" priority="7" dxfId="11" operator="lessThan" stopIfTrue="1">
      <formula>3</formula>
    </cfRule>
    <cfRule type="cellIs" priority="8" dxfId="2" operator="lessThan" stopIfTrue="1">
      <formula>3.5</formula>
    </cfRule>
    <cfRule type="cellIs" priority="9" dxfId="6" operator="greaterThanOrEqual" stopIfTrue="1">
      <formula>3.5</formula>
    </cfRule>
  </conditionalFormatting>
  <conditionalFormatting sqref="Q463:R463">
    <cfRule type="cellIs" priority="10" dxfId="12" operator="lessThan" stopIfTrue="1">
      <formula>3</formula>
    </cfRule>
    <cfRule type="cellIs" priority="11" dxfId="2" operator="lessThan" stopIfTrue="1">
      <formula>3.5</formula>
    </cfRule>
    <cfRule type="cellIs" priority="12" dxfId="6" operator="greaterThan" stopIfTrue="1">
      <formula>3.5</formula>
    </cfRule>
  </conditionalFormatting>
  <conditionalFormatting sqref="Q486:R486">
    <cfRule type="cellIs" priority="13" dxfId="8" operator="lessThan" stopIfTrue="1">
      <formula>0</formula>
    </cfRule>
    <cfRule type="cellIs" priority="14" dxfId="12" operator="lessThan" stopIfTrue="1">
      <formula>4</formula>
    </cfRule>
    <cfRule type="cellIs" priority="15" dxfId="6" operator="greaterThanOrEqual" stopIfTrue="1">
      <formula>4</formula>
    </cfRule>
  </conditionalFormatting>
  <conditionalFormatting sqref="Q533:R533 Q547:R547 Q577:R577 Q590:R590 Q606:R606 Q623:R623 Q635:R635 Q650:R650 Q679:R679 N793:R793 Q805:R805 Q563:R563">
    <cfRule type="cellIs" priority="16" dxfId="12" operator="equal" stopIfTrue="1">
      <formula>0</formula>
    </cfRule>
    <cfRule type="cellIs" priority="17" dxfId="8" operator="lessThan" stopIfTrue="1">
      <formula>0</formula>
    </cfRule>
  </conditionalFormatting>
  <conditionalFormatting sqref="O659:R659">
    <cfRule type="cellIs" priority="18" dxfId="8" operator="lessThan" stopIfTrue="1">
      <formula>-12</formula>
    </cfRule>
    <cfRule type="cellIs" priority="19" dxfId="13" operator="lessThan" stopIfTrue="1">
      <formula>0</formula>
    </cfRule>
    <cfRule type="cellIs" priority="20" dxfId="12" operator="equal" stopIfTrue="1">
      <formula>0</formula>
    </cfRule>
  </conditionalFormatting>
  <conditionalFormatting sqref="O196:R196">
    <cfRule type="cellIs" priority="21" dxfId="11" operator="lessThan" stopIfTrue="1">
      <formula>4</formula>
    </cfRule>
    <cfRule type="cellIs" priority="22" dxfId="2" operator="lessThanOrEqual" stopIfTrue="1">
      <formula>6</formula>
    </cfRule>
    <cfRule type="cellIs" priority="23" dxfId="6" operator="greaterThan" stopIfTrue="1">
      <formula>6</formula>
    </cfRule>
  </conditionalFormatting>
  <conditionalFormatting sqref="F74:J80">
    <cfRule type="cellIs" priority="24" dxfId="8" operator="lessThanOrEqual" stopIfTrue="1">
      <formula>28</formula>
    </cfRule>
    <cfRule type="cellIs" priority="25" dxfId="7" operator="between" stopIfTrue="1">
      <formula>29</formula>
      <formula>42</formula>
    </cfRule>
    <cfRule type="cellIs" priority="26" dxfId="6" operator="greaterThanOrEqual" stopIfTrue="1">
      <formula>43</formula>
    </cfRule>
  </conditionalFormatting>
  <conditionalFormatting sqref="F59:J62">
    <cfRule type="cellIs" priority="27" dxfId="0" operator="lessThanOrEqual" stopIfTrue="1">
      <formula>28</formula>
    </cfRule>
    <cfRule type="cellIs" priority="28" dxfId="1" operator="between" stopIfTrue="1">
      <formula>29</formula>
      <formula>34</formula>
    </cfRule>
    <cfRule type="cellIs" priority="29" dxfId="2" operator="greaterThanOrEqual" stopIfTrue="1">
      <formula>35</formula>
    </cfRule>
  </conditionalFormatting>
  <conditionalFormatting sqref="F66:J69">
    <cfRule type="cellIs" priority="30" dxfId="2" operator="greaterThanOrEqual" stopIfTrue="1">
      <formula>-12</formula>
    </cfRule>
    <cfRule type="cellIs" priority="31" dxfId="1" operator="between" stopIfTrue="1">
      <formula>-13</formula>
      <formula>-18</formula>
    </cfRule>
    <cfRule type="cellIs" priority="32" dxfId="0" operator="lessThanOrEqual" stopIfTrue="1">
      <formula>-19</formula>
    </cfRule>
  </conditionalFormatting>
  <dataValidations count="15">
    <dataValidation type="whole" allowBlank="1" showErrorMessage="1" promptTitle="Wertebereich" prompt="0 - 100" errorTitle="Ungültiger Wert !" sqref="O443:P445 O479:P483 O457:P460">
      <formula1>0</formula1>
      <formula2>100</formula2>
    </dataValidation>
    <dataValidation type="whole" allowBlank="1" showInputMessage="1" showErrorMessage="1" errorTitle="Ungültiger Wert !" error="Gültiger Wertebereich : 0 - 99" sqref="O318:P318">
      <formula1>0</formula1>
      <formula2>99</formula2>
    </dataValidation>
    <dataValidation type="whole" allowBlank="1" showErrorMessage="1" promptTitle="Wertebereich" prompt="0 - 100" errorTitle="Ungültiger Wert !" error="Gültiger Wertebereich : 0 - 100" sqref="O665:P674 O134:P136 O99:P100 O324:P324">
      <formula1>0</formula1>
      <formula2>100</formula2>
    </dataValidation>
    <dataValidation type="whole" allowBlank="1" showInputMessage="1" showErrorMessage="1" errorTitle="Ungültiger Wert !" error="Gültiger Wertebereich :&#10;0 - 6806" sqref="F8:J8">
      <formula1>1</formula1>
      <formula2>6806</formula2>
    </dataValidation>
    <dataValidation type="textLength" operator="greaterThan" allowBlank="1" showInputMessage="1" showErrorMessage="1" errorTitle="Eingabe ungültig !" sqref="F7:J7">
      <formula1>1</formula1>
    </dataValidation>
    <dataValidation type="whole" allowBlank="1" showInputMessage="1" showErrorMessage="1" errorTitle="Ungültiger Wert !" error="Gültige Werte : 1, 2, 3, 4" sqref="Q460:R460 O228:R267 O356:R399 Q443:R445 Q457:R457 O147:R190">
      <formula1>1</formula1>
      <formula2>4</formula2>
    </dataValidation>
    <dataValidation type="whole" allowBlank="1" showInputMessage="1" showErrorMessage="1" errorTitle="Ungültiger Wert !" error="Gültige Werte : 1, 2, 3, 4, 5, 6, 7 und 8" sqref="Q458:R459">
      <formula1>0</formula1>
      <formula2>8</formula2>
    </dataValidation>
    <dataValidation type="whole" allowBlank="1" showInputMessage="1" showErrorMessage="1" errorTitle="Ungültiger Wert !" error="Gültige Werte : -1, -2, -3 und -4" sqref="Q665:R674">
      <formula1>-4</formula1>
      <formula2>-1</formula2>
    </dataValidation>
    <dataValidation type="whole" allowBlank="1" showInputMessage="1" showErrorMessage="1" errorTitle="Ungültiger Wert !" error="Gültige Werte : -1, -2 und -3" sqref="N689:Q691 N705:Q708 N721:Q725 Q760:Q765 N778:Q780 N760:P766 N739:Q746">
      <formula1>-3</formula1>
      <formula2>-1</formula2>
    </dataValidation>
    <dataValidation type="whole" operator="greaterThanOrEqual" allowBlank="1" showInputMessage="1" showErrorMessage="1" sqref="N505:P514">
      <formula1>1</formula1>
    </dataValidation>
    <dataValidation type="whole" allowBlank="1" showInputMessage="1" showErrorMessage="1" errorTitle="Ungültiger Wert !" error="Gültige Werte : 1, 2, 3, 4 und -1, -2, -3, -4" sqref="Q479:R483">
      <formula1>-4</formula1>
      <formula2>4</formula2>
    </dataValidation>
    <dataValidation type="textLength" operator="equal" allowBlank="1" showErrorMessage="1" promptTitle="Mögliche Werte" prompt="J = Jura&#10;M = Mittelland&#10;N = Alpennordflanke&#10;Z = Zentralalpen&#10;S = Alpensüdflanke" errorTitle="Falscher Wert !" sqref="F5">
      <formula1>1</formula1>
    </dataValidation>
    <dataValidation type="textLength" operator="equal" allowBlank="1" showInputMessage="1" showErrorMessage="1" sqref="O529:P532 O543:P546 O616:P622 O587:P589 O573:P576 O600:P605 O633:P634 P647:P649 P645 O557:P562 O645:O649 F11">
      <formula1>1</formula1>
    </dataValidation>
    <dataValidation type="decimal" allowBlank="1" showErrorMessage="1" promptTitle="Wertebereich" prompt="0 - 100" errorTitle="Ungültiger Wert !" error="Gültiger Wertebereich : 0 - 100" sqref="O801:P802">
      <formula1>0</formula1>
      <formula2>10</formula2>
    </dataValidation>
    <dataValidation type="decimal" allowBlank="1" showErrorMessage="1" promptTitle="Wertebereich" prompt="0 - 100" errorTitle="Ungültiger Wert !" error="Gültiger Wertebereich : 0 - 100" sqref="O319:P323">
      <formula1>0</formula1>
      <formula2>100</formula2>
    </dataValidation>
  </dataValidations>
  <hyperlinks>
    <hyperlink ref="A5" r:id="rId1" display="Biogeographische Region *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525" verticalDpi="525" orientation="landscape" paperSize="9" scale="79"/>
  <headerFooter alignWithMargins="0">
    <oddHeader>&amp;L&amp;"Arial,Gras"VALEURS NATURELLES ET PAYSAGERES : Outil d'évaluation &amp;R&amp;7&amp;P / &amp;N</oddHeader>
    <oddFooter>&amp;L&amp;7Référence: &amp;F&amp;R&amp;7&amp;D</oddFooter>
  </headerFooter>
  <rowBreaks count="38" manualBreakCount="38">
    <brk id="45" max="26" man="1"/>
    <brk id="83" max="26" man="1"/>
    <brk id="97" max="26" man="1"/>
    <brk id="108" max="26" man="1"/>
    <brk id="132" max="26" man="1"/>
    <brk id="143" max="26" man="1"/>
    <brk id="178" max="26" man="1"/>
    <brk id="211" max="26" man="1"/>
    <brk id="224" max="26" man="1"/>
    <brk id="258" max="26" man="1"/>
    <brk id="287" max="26" man="1"/>
    <brk id="316" max="26" man="1"/>
    <brk id="337" max="26" man="1"/>
    <brk id="352" max="26" man="1"/>
    <brk id="386" max="26" man="1"/>
    <brk id="419" max="26" man="1"/>
    <brk id="431" max="26" man="1"/>
    <brk id="439" max="26" man="1"/>
    <brk id="454" max="26" man="1"/>
    <brk id="476" max="26" man="1"/>
    <brk id="502" max="26" man="1"/>
    <brk id="525" max="26" man="1"/>
    <brk id="540" max="26" man="1"/>
    <brk id="554" max="26" man="1"/>
    <brk id="570" max="26" man="1"/>
    <brk id="584" max="26" man="1"/>
    <brk id="597" max="26" man="1"/>
    <brk id="613" max="26" man="1"/>
    <brk id="630" max="26" man="1"/>
    <brk id="642" max="26" man="1"/>
    <brk id="661" max="26" man="1"/>
    <brk id="686" max="26" man="1"/>
    <brk id="702" max="26" man="1"/>
    <brk id="718" max="26" man="1"/>
    <brk id="736" max="26" man="1"/>
    <brk id="757" max="26" man="1"/>
    <brk id="775" max="26" man="1"/>
    <brk id="79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B1">
      <selection activeCell="E6" sqref="E6"/>
    </sheetView>
  </sheetViews>
  <sheetFormatPr defaultColWidth="10.8515625" defaultRowHeight="12.75"/>
  <cols>
    <col min="1" max="1" width="33.00390625" style="11" bestFit="1" customWidth="1"/>
    <col min="2" max="2" width="19.8515625" style="11" bestFit="1" customWidth="1"/>
    <col min="3" max="3" width="3.8515625" style="12" customWidth="1"/>
    <col min="4" max="4" width="35.7109375" style="11" bestFit="1" customWidth="1"/>
    <col min="5" max="5" width="64.00390625" style="11" bestFit="1" customWidth="1"/>
    <col min="6" max="6" width="3.7109375" style="12" customWidth="1"/>
    <col min="7" max="7" width="43.140625" style="11" bestFit="1" customWidth="1"/>
    <col min="8" max="8" width="51.28125" style="11" bestFit="1" customWidth="1"/>
    <col min="9" max="16384" width="10.8515625" style="11" customWidth="1"/>
  </cols>
  <sheetData>
    <row r="1" spans="1:7" ht="15">
      <c r="A1" s="3" t="s">
        <v>968</v>
      </c>
      <c r="D1" s="10" t="s">
        <v>2128</v>
      </c>
      <c r="G1" s="3" t="s">
        <v>779</v>
      </c>
    </row>
    <row r="2" spans="1:8" ht="12.75">
      <c r="A2" s="4" t="s">
        <v>1991</v>
      </c>
      <c r="B2" s="5" t="s">
        <v>681</v>
      </c>
      <c r="D2" s="13" t="s">
        <v>856</v>
      </c>
      <c r="E2" s="14" t="s">
        <v>2199</v>
      </c>
      <c r="G2" s="13" t="s">
        <v>2134</v>
      </c>
      <c r="H2" s="14" t="s">
        <v>2135</v>
      </c>
    </row>
    <row r="3" spans="2:8" ht="12.75">
      <c r="B3" s="15" t="s">
        <v>2103</v>
      </c>
      <c r="E3" s="14" t="s">
        <v>2200</v>
      </c>
      <c r="H3" s="14" t="s">
        <v>2136</v>
      </c>
    </row>
    <row r="4" spans="2:8" ht="22.5">
      <c r="B4" s="15" t="s">
        <v>2104</v>
      </c>
      <c r="E4" s="14" t="s">
        <v>2201</v>
      </c>
      <c r="H4" s="14" t="s">
        <v>781</v>
      </c>
    </row>
    <row r="5" spans="2:8" ht="12.75">
      <c r="B5" s="15" t="s">
        <v>2105</v>
      </c>
      <c r="E5" s="15" t="s">
        <v>2202</v>
      </c>
      <c r="G5" s="13" t="s">
        <v>2137</v>
      </c>
      <c r="H5" s="14" t="s">
        <v>2138</v>
      </c>
    </row>
    <row r="6" spans="2:8" ht="12.75">
      <c r="B6" s="15" t="s">
        <v>2106</v>
      </c>
      <c r="E6" s="15" t="s">
        <v>2422</v>
      </c>
      <c r="H6" s="14" t="s">
        <v>2139</v>
      </c>
    </row>
    <row r="7" spans="2:8" ht="12.75">
      <c r="B7" s="15" t="s">
        <v>678</v>
      </c>
      <c r="E7" s="15" t="s">
        <v>845</v>
      </c>
      <c r="G7" s="9" t="s">
        <v>871</v>
      </c>
      <c r="H7" s="14" t="s">
        <v>872</v>
      </c>
    </row>
    <row r="8" spans="2:8" ht="12.75">
      <c r="B8" s="15" t="s">
        <v>679</v>
      </c>
      <c r="E8" s="15" t="s">
        <v>2423</v>
      </c>
      <c r="H8" s="14" t="s">
        <v>873</v>
      </c>
    </row>
    <row r="9" spans="2:8" ht="12.75">
      <c r="B9" s="15" t="s">
        <v>680</v>
      </c>
      <c r="D9" s="13" t="s">
        <v>2424</v>
      </c>
      <c r="E9" s="14" t="s">
        <v>2425</v>
      </c>
      <c r="H9" s="14" t="s">
        <v>799</v>
      </c>
    </row>
    <row r="10" spans="1:8" ht="12.75">
      <c r="A10" s="13" t="s">
        <v>682</v>
      </c>
      <c r="B10" s="15" t="s">
        <v>688</v>
      </c>
      <c r="E10" s="14" t="s">
        <v>2213</v>
      </c>
      <c r="H10" s="14" t="s">
        <v>800</v>
      </c>
    </row>
    <row r="11" spans="2:8" ht="12.75">
      <c r="B11" s="15" t="s">
        <v>683</v>
      </c>
      <c r="E11" s="14" t="s">
        <v>2214</v>
      </c>
      <c r="H11" s="14" t="s">
        <v>801</v>
      </c>
    </row>
    <row r="12" spans="2:8" ht="22.5">
      <c r="B12" s="15" t="s">
        <v>684</v>
      </c>
      <c r="D12" s="13" t="s">
        <v>738</v>
      </c>
      <c r="E12" s="14" t="s">
        <v>886</v>
      </c>
      <c r="G12" s="13" t="s">
        <v>2050</v>
      </c>
      <c r="H12" s="14" t="s">
        <v>2051</v>
      </c>
    </row>
    <row r="13" spans="2:8" ht="12.75">
      <c r="B13" s="15" t="s">
        <v>685</v>
      </c>
      <c r="E13" s="14" t="s">
        <v>840</v>
      </c>
      <c r="H13" s="14" t="s">
        <v>2212</v>
      </c>
    </row>
    <row r="14" spans="1:8" ht="12.75">
      <c r="A14" s="13" t="s">
        <v>2112</v>
      </c>
      <c r="B14" s="15" t="s">
        <v>687</v>
      </c>
      <c r="E14" s="14" t="s">
        <v>842</v>
      </c>
      <c r="H14" s="14" t="s">
        <v>2053</v>
      </c>
    </row>
    <row r="15" spans="2:8" ht="12.75">
      <c r="B15" s="15" t="s">
        <v>689</v>
      </c>
      <c r="E15" s="14" t="s">
        <v>841</v>
      </c>
      <c r="H15" s="14" t="s">
        <v>2054</v>
      </c>
    </row>
    <row r="16" spans="2:8" ht="12.75">
      <c r="B16" s="15" t="s">
        <v>967</v>
      </c>
      <c r="D16" s="9" t="s">
        <v>887</v>
      </c>
      <c r="E16" s="14" t="s">
        <v>2060</v>
      </c>
      <c r="H16" s="14" t="s">
        <v>2055</v>
      </c>
    </row>
    <row r="17" spans="2:8" ht="12.75">
      <c r="B17" s="15" t="s">
        <v>761</v>
      </c>
      <c r="E17" s="14" t="s">
        <v>2061</v>
      </c>
      <c r="G17" s="13" t="s">
        <v>865</v>
      </c>
      <c r="H17" s="14" t="s">
        <v>2056</v>
      </c>
    </row>
    <row r="18" spans="2:8" ht="12.75">
      <c r="B18" s="15" t="s">
        <v>615</v>
      </c>
      <c r="E18" s="14" t="s">
        <v>2062</v>
      </c>
      <c r="H18" s="14" t="s">
        <v>2057</v>
      </c>
    </row>
    <row r="19" spans="2:8" ht="22.5">
      <c r="B19" s="15" t="s">
        <v>616</v>
      </c>
      <c r="D19" s="13" t="s">
        <v>2063</v>
      </c>
      <c r="E19" s="14" t="s">
        <v>770</v>
      </c>
      <c r="H19" s="14" t="s">
        <v>1023</v>
      </c>
    </row>
    <row r="20" spans="2:8" ht="12.75">
      <c r="B20" s="15" t="s">
        <v>767</v>
      </c>
      <c r="E20" s="14" t="s">
        <v>2065</v>
      </c>
      <c r="H20" s="14" t="s">
        <v>1024</v>
      </c>
    </row>
    <row r="21" spans="2:8" ht="12.75">
      <c r="B21" s="15" t="s">
        <v>768</v>
      </c>
      <c r="E21" s="14" t="s">
        <v>2066</v>
      </c>
      <c r="H21" s="14" t="s">
        <v>1025</v>
      </c>
    </row>
    <row r="22" spans="2:8" ht="12.75">
      <c r="B22" s="15" t="s">
        <v>769</v>
      </c>
      <c r="E22" s="14" t="s">
        <v>2067</v>
      </c>
      <c r="H22" s="14" t="s">
        <v>2058</v>
      </c>
    </row>
    <row r="23" spans="1:8" ht="12.75">
      <c r="A23" s="13" t="s">
        <v>694</v>
      </c>
      <c r="B23" s="15" t="s">
        <v>695</v>
      </c>
      <c r="E23" s="14" t="s">
        <v>2068</v>
      </c>
      <c r="H23" s="14" t="s">
        <v>2059</v>
      </c>
    </row>
    <row r="24" spans="2:8" ht="12.75">
      <c r="B24" s="15" t="s">
        <v>696</v>
      </c>
      <c r="E24" s="14" t="s">
        <v>2069</v>
      </c>
      <c r="G24" s="13" t="s">
        <v>2396</v>
      </c>
      <c r="H24" s="14" t="s">
        <v>2397</v>
      </c>
    </row>
    <row r="25" spans="2:8" ht="12.75">
      <c r="B25" s="15" t="s">
        <v>697</v>
      </c>
      <c r="E25" s="14" t="s">
        <v>771</v>
      </c>
      <c r="H25" s="14" t="s">
        <v>2398</v>
      </c>
    </row>
    <row r="26" spans="1:8" ht="12.75">
      <c r="A26" s="13" t="s">
        <v>698</v>
      </c>
      <c r="B26" s="15" t="s">
        <v>699</v>
      </c>
      <c r="E26" s="14" t="s">
        <v>2630</v>
      </c>
      <c r="H26" s="14" t="s">
        <v>2399</v>
      </c>
    </row>
    <row r="27" spans="2:8" ht="22.5">
      <c r="B27" s="15" t="s">
        <v>700</v>
      </c>
      <c r="D27" s="13" t="s">
        <v>2070</v>
      </c>
      <c r="E27" s="14" t="s">
        <v>2071</v>
      </c>
      <c r="G27" s="13" t="s">
        <v>2400</v>
      </c>
      <c r="H27" s="14" t="s">
        <v>2401</v>
      </c>
    </row>
    <row r="28" spans="2:8" ht="12.75">
      <c r="B28" s="15" t="s">
        <v>701</v>
      </c>
      <c r="E28" s="14" t="s">
        <v>853</v>
      </c>
      <c r="H28" s="14" t="s">
        <v>2402</v>
      </c>
    </row>
    <row r="29" spans="1:8" ht="12.75">
      <c r="A29" s="13" t="s">
        <v>702</v>
      </c>
      <c r="B29" s="15" t="s">
        <v>703</v>
      </c>
      <c r="E29" s="14" t="s">
        <v>854</v>
      </c>
      <c r="H29" s="14" t="s">
        <v>2403</v>
      </c>
    </row>
    <row r="30" spans="2:8" ht="12.75">
      <c r="B30" s="15" t="s">
        <v>704</v>
      </c>
      <c r="E30" s="14" t="s">
        <v>855</v>
      </c>
      <c r="H30" s="14" t="s">
        <v>1028</v>
      </c>
    </row>
    <row r="31" spans="2:8" ht="12.75">
      <c r="B31" s="15" t="s">
        <v>705</v>
      </c>
      <c r="E31" s="11" t="s">
        <v>3106</v>
      </c>
      <c r="H31" s="14" t="s">
        <v>866</v>
      </c>
    </row>
    <row r="32" spans="2:8" ht="12.75">
      <c r="B32" s="15" t="s">
        <v>2180</v>
      </c>
      <c r="E32" s="11" t="s">
        <v>3106</v>
      </c>
      <c r="H32" s="14" t="s">
        <v>867</v>
      </c>
    </row>
    <row r="33" spans="2:8" ht="12.75">
      <c r="B33" s="15" t="s">
        <v>2294</v>
      </c>
      <c r="E33" s="11" t="s">
        <v>3106</v>
      </c>
      <c r="G33" s="13" t="s">
        <v>868</v>
      </c>
      <c r="H33" s="14" t="s">
        <v>869</v>
      </c>
    </row>
    <row r="34" spans="2:8" ht="22.5">
      <c r="B34" s="15" t="s">
        <v>2295</v>
      </c>
      <c r="E34" s="11" t="s">
        <v>3106</v>
      </c>
      <c r="H34" s="14" t="s">
        <v>870</v>
      </c>
    </row>
    <row r="35" spans="2:8" ht="12.75">
      <c r="B35" s="15" t="s">
        <v>2296</v>
      </c>
      <c r="E35" s="11" t="s">
        <v>3106</v>
      </c>
      <c r="H35" s="5" t="s">
        <v>3106</v>
      </c>
    </row>
    <row r="36" spans="2:8" ht="12.75">
      <c r="B36" s="5" t="s">
        <v>3106</v>
      </c>
      <c r="E36" s="11" t="s">
        <v>3106</v>
      </c>
      <c r="H36" s="5" t="s">
        <v>3106</v>
      </c>
    </row>
    <row r="37" spans="2:8" ht="12.75">
      <c r="B37" s="5" t="s">
        <v>3106</v>
      </c>
      <c r="E37" s="11" t="s">
        <v>3106</v>
      </c>
      <c r="H37" s="5" t="s">
        <v>3106</v>
      </c>
    </row>
    <row r="38" spans="2:8" ht="12.75">
      <c r="B38" s="5" t="s">
        <v>3106</v>
      </c>
      <c r="E38" s="11" t="s">
        <v>3106</v>
      </c>
      <c r="H38" s="5" t="s">
        <v>3106</v>
      </c>
    </row>
    <row r="39" spans="2:8" ht="12.75">
      <c r="B39" s="5" t="s">
        <v>3106</v>
      </c>
      <c r="E39" s="11" t="s">
        <v>3106</v>
      </c>
      <c r="H39" s="5" t="s">
        <v>3106</v>
      </c>
    </row>
    <row r="40" spans="2:8" ht="12.75">
      <c r="B40" s="5" t="s">
        <v>3106</v>
      </c>
      <c r="E40" s="11" t="s">
        <v>3106</v>
      </c>
      <c r="H40" s="5" t="s">
        <v>3106</v>
      </c>
    </row>
    <row r="41" spans="2:8" ht="12.75">
      <c r="B41" s="5" t="s">
        <v>3106</v>
      </c>
      <c r="E41" s="11" t="s">
        <v>3106</v>
      </c>
      <c r="H41" s="5" t="s">
        <v>3106</v>
      </c>
    </row>
    <row r="42" spans="2:8" ht="12.75">
      <c r="B42" s="5" t="s">
        <v>3106</v>
      </c>
      <c r="E42" s="11" t="s">
        <v>3106</v>
      </c>
      <c r="H42" s="5" t="s">
        <v>3106</v>
      </c>
    </row>
    <row r="43" spans="2:8" ht="12.75">
      <c r="B43" s="5" t="s">
        <v>3106</v>
      </c>
      <c r="E43" s="11" t="s">
        <v>3106</v>
      </c>
      <c r="H43" s="5" t="s">
        <v>3106</v>
      </c>
    </row>
    <row r="44" spans="2:8" ht="12.75">
      <c r="B44" s="5" t="s">
        <v>3106</v>
      </c>
      <c r="E44" s="11" t="s">
        <v>3106</v>
      </c>
      <c r="H44" s="5" t="s">
        <v>3106</v>
      </c>
    </row>
    <row r="45" spans="2:8" ht="12.75">
      <c r="B45" s="5" t="s">
        <v>3106</v>
      </c>
      <c r="E45" s="11" t="s">
        <v>3106</v>
      </c>
      <c r="H45" s="5" t="s">
        <v>3106</v>
      </c>
    </row>
    <row r="46" spans="2:8" ht="12.75">
      <c r="B46" s="5" t="s">
        <v>3106</v>
      </c>
      <c r="E46" s="11" t="s">
        <v>3106</v>
      </c>
      <c r="H46" s="5" t="s">
        <v>3106</v>
      </c>
    </row>
    <row r="47" spans="2:8" ht="12.75">
      <c r="B47" s="5" t="s">
        <v>3106</v>
      </c>
      <c r="E47" s="11" t="s">
        <v>3106</v>
      </c>
      <c r="H47" s="5" t="s">
        <v>3106</v>
      </c>
    </row>
    <row r="48" spans="2:8" ht="12.75">
      <c r="B48" s="5" t="s">
        <v>3106</v>
      </c>
      <c r="E48" s="11" t="s">
        <v>3106</v>
      </c>
      <c r="H48" s="5" t="s">
        <v>3106</v>
      </c>
    </row>
    <row r="49" spans="2:8" ht="12.75">
      <c r="B49" s="5" t="s">
        <v>3106</v>
      </c>
      <c r="E49" s="11" t="s">
        <v>3106</v>
      </c>
      <c r="H49" s="5" t="s">
        <v>3106</v>
      </c>
    </row>
    <row r="50" spans="2:8" ht="12.75">
      <c r="B50" s="5" t="s">
        <v>3106</v>
      </c>
      <c r="E50" s="11" t="s">
        <v>3106</v>
      </c>
      <c r="H50" s="5" t="s">
        <v>3106</v>
      </c>
    </row>
    <row r="51" spans="2:8" ht="12.75">
      <c r="B51" s="5" t="s">
        <v>3106</v>
      </c>
      <c r="E51" s="11" t="s">
        <v>3106</v>
      </c>
      <c r="H51" s="5" t="s">
        <v>3106</v>
      </c>
    </row>
    <row r="52" spans="2:8" ht="12.75">
      <c r="B52" s="5" t="s">
        <v>3106</v>
      </c>
      <c r="E52" s="11" t="s">
        <v>3106</v>
      </c>
      <c r="H52" s="5" t="s">
        <v>3106</v>
      </c>
    </row>
    <row r="53" spans="2:8" ht="12.75">
      <c r="B53" s="5" t="s">
        <v>3106</v>
      </c>
      <c r="E53" s="11" t="s">
        <v>3106</v>
      </c>
      <c r="H53" s="5" t="s">
        <v>3106</v>
      </c>
    </row>
    <row r="54" spans="2:8" ht="12.75">
      <c r="B54" s="5" t="s">
        <v>3106</v>
      </c>
      <c r="E54" s="11" t="s">
        <v>3106</v>
      </c>
      <c r="H54" s="5" t="s">
        <v>3106</v>
      </c>
    </row>
    <row r="55" spans="2:8" ht="12.75">
      <c r="B55" s="5" t="s">
        <v>3106</v>
      </c>
      <c r="E55" s="11" t="s">
        <v>3106</v>
      </c>
      <c r="H55" s="5" t="s">
        <v>3106</v>
      </c>
    </row>
    <row r="56" spans="2:8" ht="12.75">
      <c r="B56" s="5" t="s">
        <v>3106</v>
      </c>
      <c r="E56" s="11" t="s">
        <v>3106</v>
      </c>
      <c r="H56" s="5" t="s">
        <v>3106</v>
      </c>
    </row>
    <row r="57" spans="2:8" ht="12.75">
      <c r="B57" s="5" t="s">
        <v>3106</v>
      </c>
      <c r="E57" s="11" t="s">
        <v>3106</v>
      </c>
      <c r="H57" s="5" t="s">
        <v>3106</v>
      </c>
    </row>
    <row r="58" spans="2:8" ht="12.75">
      <c r="B58" s="5" t="s">
        <v>3106</v>
      </c>
      <c r="E58" s="11" t="s">
        <v>3106</v>
      </c>
      <c r="H58" s="5" t="s">
        <v>3106</v>
      </c>
    </row>
    <row r="59" spans="2:8" ht="12.75">
      <c r="B59" s="5" t="s">
        <v>3106</v>
      </c>
      <c r="E59" s="11" t="s">
        <v>3106</v>
      </c>
      <c r="H59" s="5" t="s">
        <v>3106</v>
      </c>
    </row>
    <row r="60" spans="2:8" ht="12.75">
      <c r="B60" s="5" t="s">
        <v>3106</v>
      </c>
      <c r="E60" s="11" t="s">
        <v>3106</v>
      </c>
      <c r="H60" s="5" t="s">
        <v>3106</v>
      </c>
    </row>
    <row r="61" spans="2:8" ht="12.75">
      <c r="B61" s="5" t="s">
        <v>3106</v>
      </c>
      <c r="E61" s="11" t="s">
        <v>3106</v>
      </c>
      <c r="H61" s="5" t="s">
        <v>3106</v>
      </c>
    </row>
    <row r="62" spans="2:8" ht="12.75">
      <c r="B62" s="5" t="s">
        <v>3106</v>
      </c>
      <c r="E62" s="11" t="s">
        <v>3106</v>
      </c>
      <c r="H62" s="5" t="s">
        <v>3106</v>
      </c>
    </row>
    <row r="63" spans="2:8" ht="12.75">
      <c r="B63" s="5" t="s">
        <v>3106</v>
      </c>
      <c r="E63" s="11" t="s">
        <v>3106</v>
      </c>
      <c r="H63" s="5" t="s">
        <v>3106</v>
      </c>
    </row>
    <row r="64" spans="2:8" ht="12.75">
      <c r="B64" s="5" t="s">
        <v>3106</v>
      </c>
      <c r="E64" s="11" t="s">
        <v>3106</v>
      </c>
      <c r="H64" s="5" t="s">
        <v>3106</v>
      </c>
    </row>
    <row r="65" spans="5:8" ht="12.75">
      <c r="E65" s="11" t="s">
        <v>3106</v>
      </c>
      <c r="H65" s="5" t="s">
        <v>3106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A1">
      <selection activeCell="A1" sqref="A1"/>
    </sheetView>
  </sheetViews>
  <sheetFormatPr defaultColWidth="10.8515625" defaultRowHeight="12.75"/>
  <cols>
    <col min="1" max="1" width="33.00390625" style="16" bestFit="1" customWidth="1"/>
    <col min="2" max="2" width="15.7109375" style="16" bestFit="1" customWidth="1"/>
    <col min="3" max="3" width="3.8515625" style="17" customWidth="1"/>
    <col min="4" max="4" width="35.7109375" style="16" bestFit="1" customWidth="1"/>
    <col min="5" max="5" width="64.00390625" style="16" bestFit="1" customWidth="1"/>
    <col min="6" max="6" width="3.7109375" style="17" customWidth="1"/>
    <col min="7" max="7" width="43.140625" style="16" bestFit="1" customWidth="1"/>
    <col min="8" max="8" width="51.28125" style="16" bestFit="1" customWidth="1"/>
    <col min="9" max="16384" width="10.8515625" style="16" customWidth="1"/>
  </cols>
  <sheetData>
    <row r="1" spans="1:7" ht="15">
      <c r="A1" s="3" t="s">
        <v>2297</v>
      </c>
      <c r="D1" s="6" t="s">
        <v>2198</v>
      </c>
      <c r="G1" s="6" t="s">
        <v>1026</v>
      </c>
    </row>
    <row r="2" spans="1:8" ht="12.75">
      <c r="A2" s="13" t="s">
        <v>2109</v>
      </c>
      <c r="B2" s="7" t="s">
        <v>2110</v>
      </c>
      <c r="D2" s="13" t="s">
        <v>2530</v>
      </c>
      <c r="E2" s="14" t="s">
        <v>2199</v>
      </c>
      <c r="G2" s="13" t="s">
        <v>2203</v>
      </c>
      <c r="H2" s="14" t="s">
        <v>2204</v>
      </c>
    </row>
    <row r="3" spans="2:8" ht="12.75">
      <c r="B3" s="15" t="s">
        <v>2111</v>
      </c>
      <c r="E3" s="14" t="s">
        <v>2200</v>
      </c>
      <c r="G3" s="13" t="s">
        <v>2205</v>
      </c>
      <c r="H3" s="14" t="s">
        <v>2138</v>
      </c>
    </row>
    <row r="4" spans="2:8" ht="12.75">
      <c r="B4" s="15" t="s">
        <v>683</v>
      </c>
      <c r="E4" s="14" t="s">
        <v>857</v>
      </c>
      <c r="G4" s="13" t="s">
        <v>2048</v>
      </c>
      <c r="H4" s="14" t="s">
        <v>872</v>
      </c>
    </row>
    <row r="5" spans="2:8" ht="22.5">
      <c r="B5" s="15" t="s">
        <v>684</v>
      </c>
      <c r="E5" s="14" t="s">
        <v>2201</v>
      </c>
      <c r="H5" s="14" t="s">
        <v>873</v>
      </c>
    </row>
    <row r="6" spans="2:8" ht="12.75">
      <c r="B6" s="15" t="s">
        <v>685</v>
      </c>
      <c r="E6" s="14" t="s">
        <v>2202</v>
      </c>
      <c r="H6" s="14" t="s">
        <v>799</v>
      </c>
    </row>
    <row r="7" spans="1:8" ht="12.75">
      <c r="A7" s="13" t="s">
        <v>2112</v>
      </c>
      <c r="B7" s="15" t="s">
        <v>687</v>
      </c>
      <c r="E7" s="14" t="s">
        <v>2422</v>
      </c>
      <c r="H7" s="14" t="s">
        <v>800</v>
      </c>
    </row>
    <row r="8" spans="2:8" ht="12.75">
      <c r="B8" s="7" t="s">
        <v>689</v>
      </c>
      <c r="E8" s="15" t="s">
        <v>845</v>
      </c>
      <c r="H8" s="14" t="s">
        <v>2049</v>
      </c>
    </row>
    <row r="9" spans="2:8" ht="12.75">
      <c r="B9" s="15" t="s">
        <v>2113</v>
      </c>
      <c r="E9" s="15" t="s">
        <v>2423</v>
      </c>
      <c r="H9" s="15" t="s">
        <v>801</v>
      </c>
    </row>
    <row r="10" spans="2:8" ht="22.5">
      <c r="B10" s="15" t="s">
        <v>967</v>
      </c>
      <c r="D10" s="13" t="s">
        <v>936</v>
      </c>
      <c r="E10" s="14" t="s">
        <v>937</v>
      </c>
      <c r="G10" s="13" t="s">
        <v>2420</v>
      </c>
      <c r="H10" s="14" t="s">
        <v>2421</v>
      </c>
    </row>
    <row r="11" spans="2:8" ht="12.75">
      <c r="B11" s="15" t="s">
        <v>2114</v>
      </c>
      <c r="E11" s="14" t="s">
        <v>2213</v>
      </c>
      <c r="H11" s="14" t="s">
        <v>2051</v>
      </c>
    </row>
    <row r="12" spans="2:8" ht="12.75">
      <c r="B12" s="15" t="s">
        <v>762</v>
      </c>
      <c r="E12" s="14" t="s">
        <v>938</v>
      </c>
      <c r="H12" s="14" t="s">
        <v>858</v>
      </c>
    </row>
    <row r="13" spans="2:8" ht="12.75">
      <c r="B13" s="15" t="s">
        <v>616</v>
      </c>
      <c r="E13" s="15" t="s">
        <v>2214</v>
      </c>
      <c r="H13" s="14" t="s">
        <v>859</v>
      </c>
    </row>
    <row r="14" spans="2:8" ht="22.5">
      <c r="B14" s="15" t="s">
        <v>768</v>
      </c>
      <c r="D14" s="13" t="s">
        <v>780</v>
      </c>
      <c r="E14" s="14" t="s">
        <v>840</v>
      </c>
      <c r="H14" s="14" t="s">
        <v>860</v>
      </c>
    </row>
    <row r="15" spans="2:8" ht="12.75">
      <c r="B15" s="7" t="s">
        <v>769</v>
      </c>
      <c r="E15" s="14" t="s">
        <v>842</v>
      </c>
      <c r="H15" s="14" t="s">
        <v>2053</v>
      </c>
    </row>
    <row r="16" spans="1:8" ht="12.75">
      <c r="A16" s="13" t="s">
        <v>2115</v>
      </c>
      <c r="B16" s="15" t="s">
        <v>695</v>
      </c>
      <c r="D16" s="13" t="s">
        <v>887</v>
      </c>
      <c r="E16" s="14" t="s">
        <v>2060</v>
      </c>
      <c r="H16" s="14" t="s">
        <v>2054</v>
      </c>
    </row>
    <row r="17" spans="2:8" ht="12.75">
      <c r="B17" s="15" t="s">
        <v>697</v>
      </c>
      <c r="E17" s="14" t="s">
        <v>2061</v>
      </c>
      <c r="H17" s="14" t="s">
        <v>2055</v>
      </c>
    </row>
    <row r="18" spans="1:8" ht="12.75">
      <c r="A18" s="13" t="s">
        <v>2116</v>
      </c>
      <c r="B18" s="15" t="s">
        <v>2117</v>
      </c>
      <c r="E18" s="14" t="s">
        <v>2062</v>
      </c>
      <c r="G18" s="13" t="s">
        <v>865</v>
      </c>
      <c r="H18" s="14" t="s">
        <v>2056</v>
      </c>
    </row>
    <row r="19" spans="2:8" ht="22.5">
      <c r="B19" s="15" t="s">
        <v>705</v>
      </c>
      <c r="D19" s="13" t="s">
        <v>939</v>
      </c>
      <c r="E19" s="14" t="s">
        <v>770</v>
      </c>
      <c r="H19" s="14" t="s">
        <v>2057</v>
      </c>
    </row>
    <row r="20" spans="2:8" ht="12.75">
      <c r="B20" s="15" t="s">
        <v>2294</v>
      </c>
      <c r="E20" s="14" t="s">
        <v>2065</v>
      </c>
      <c r="H20" s="14" t="s">
        <v>1023</v>
      </c>
    </row>
    <row r="21" spans="2:8" ht="12.75">
      <c r="B21" s="15" t="s">
        <v>2295</v>
      </c>
      <c r="E21" s="14" t="s">
        <v>2066</v>
      </c>
      <c r="H21" s="14" t="s">
        <v>1024</v>
      </c>
    </row>
    <row r="22" spans="2:8" ht="12.75">
      <c r="B22" s="7" t="s">
        <v>3106</v>
      </c>
      <c r="E22" s="14" t="s">
        <v>2067</v>
      </c>
      <c r="H22" s="14" t="s">
        <v>1025</v>
      </c>
    </row>
    <row r="23" spans="2:8" ht="12.75">
      <c r="B23" s="7" t="s">
        <v>3106</v>
      </c>
      <c r="E23" s="14" t="s">
        <v>2068</v>
      </c>
      <c r="H23" s="14" t="s">
        <v>2058</v>
      </c>
    </row>
    <row r="24" spans="2:8" ht="12.75">
      <c r="B24" s="7" t="s">
        <v>3106</v>
      </c>
      <c r="E24" s="14" t="s">
        <v>2069</v>
      </c>
      <c r="H24" s="14" t="s">
        <v>2059</v>
      </c>
    </row>
    <row r="25" spans="2:8" ht="12.75">
      <c r="B25" s="7" t="s">
        <v>3106</v>
      </c>
      <c r="D25" s="13" t="s">
        <v>2070</v>
      </c>
      <c r="E25" s="14" t="s">
        <v>940</v>
      </c>
      <c r="G25" s="13" t="s">
        <v>2396</v>
      </c>
      <c r="H25" s="14" t="s">
        <v>2397</v>
      </c>
    </row>
    <row r="26" spans="2:8" ht="12.75">
      <c r="B26" s="7" t="s">
        <v>3106</v>
      </c>
      <c r="E26" s="14" t="s">
        <v>2071</v>
      </c>
      <c r="H26" s="14" t="s">
        <v>2398</v>
      </c>
    </row>
    <row r="27" spans="2:8" ht="12.75">
      <c r="B27" s="7" t="s">
        <v>3106</v>
      </c>
      <c r="E27" s="14" t="s">
        <v>854</v>
      </c>
      <c r="H27" s="14" t="s">
        <v>2399</v>
      </c>
    </row>
    <row r="28" spans="2:8" ht="22.5">
      <c r="B28" s="7" t="s">
        <v>3106</v>
      </c>
      <c r="E28" s="14" t="s">
        <v>855</v>
      </c>
      <c r="G28" s="13" t="s">
        <v>2400</v>
      </c>
      <c r="H28" s="14" t="s">
        <v>2401</v>
      </c>
    </row>
    <row r="29" spans="2:8" ht="12.75">
      <c r="B29" s="7" t="s">
        <v>3106</v>
      </c>
      <c r="E29" s="16" t="s">
        <v>3106</v>
      </c>
      <c r="H29" s="14" t="s">
        <v>2402</v>
      </c>
    </row>
    <row r="30" spans="2:8" ht="12.75">
      <c r="B30" s="7" t="s">
        <v>3106</v>
      </c>
      <c r="E30" s="8" t="s">
        <v>3106</v>
      </c>
      <c r="H30" s="14" t="s">
        <v>2403</v>
      </c>
    </row>
    <row r="31" spans="2:8" ht="12.75">
      <c r="B31" s="7" t="s">
        <v>3106</v>
      </c>
      <c r="E31" s="8" t="s">
        <v>3106</v>
      </c>
      <c r="H31" s="14" t="s">
        <v>1028</v>
      </c>
    </row>
    <row r="32" spans="2:8" ht="12.75">
      <c r="B32" s="7" t="s">
        <v>3106</v>
      </c>
      <c r="E32" s="8" t="s">
        <v>3106</v>
      </c>
      <c r="H32" s="14" t="s">
        <v>866</v>
      </c>
    </row>
    <row r="33" spans="2:8" ht="12.75">
      <c r="B33" s="7" t="s">
        <v>3106</v>
      </c>
      <c r="E33" s="8" t="s">
        <v>3106</v>
      </c>
      <c r="H33" s="14" t="s">
        <v>867</v>
      </c>
    </row>
    <row r="34" spans="2:8" ht="12.75">
      <c r="B34" s="7" t="s">
        <v>3106</v>
      </c>
      <c r="E34" s="8" t="s">
        <v>3106</v>
      </c>
      <c r="G34" s="13" t="s">
        <v>868</v>
      </c>
      <c r="H34" s="14" t="s">
        <v>869</v>
      </c>
    </row>
    <row r="35" spans="2:8" ht="22.5">
      <c r="B35" s="7" t="s">
        <v>3106</v>
      </c>
      <c r="E35" s="8" t="s">
        <v>3106</v>
      </c>
      <c r="H35" s="14" t="s">
        <v>870</v>
      </c>
    </row>
    <row r="36" spans="2:8" ht="12.75">
      <c r="B36" s="7" t="s">
        <v>3106</v>
      </c>
      <c r="E36" s="8" t="s">
        <v>3106</v>
      </c>
      <c r="H36" s="8" t="s">
        <v>3106</v>
      </c>
    </row>
    <row r="37" spans="2:8" ht="12.75">
      <c r="B37" s="7" t="s">
        <v>3106</v>
      </c>
      <c r="E37" s="8" t="s">
        <v>3106</v>
      </c>
      <c r="H37" s="8" t="s">
        <v>3106</v>
      </c>
    </row>
    <row r="38" spans="2:8" ht="12.75">
      <c r="B38" s="7" t="s">
        <v>3106</v>
      </c>
      <c r="E38" s="8" t="s">
        <v>3106</v>
      </c>
      <c r="H38" s="8" t="s">
        <v>3106</v>
      </c>
    </row>
    <row r="39" spans="2:8" ht="12.75">
      <c r="B39" s="7" t="s">
        <v>3106</v>
      </c>
      <c r="E39" s="8" t="s">
        <v>3106</v>
      </c>
      <c r="H39" s="8" t="s">
        <v>3106</v>
      </c>
    </row>
    <row r="40" spans="2:8" ht="12.75">
      <c r="B40" s="7" t="s">
        <v>3106</v>
      </c>
      <c r="E40" s="8" t="s">
        <v>3106</v>
      </c>
      <c r="H40" s="8" t="s">
        <v>3106</v>
      </c>
    </row>
    <row r="41" spans="2:8" ht="12.75">
      <c r="B41" s="7" t="s">
        <v>3106</v>
      </c>
      <c r="E41" s="8" t="s">
        <v>3106</v>
      </c>
      <c r="H41" s="8" t="s">
        <v>3106</v>
      </c>
    </row>
    <row r="42" spans="2:8" ht="12.75">
      <c r="B42" s="7" t="s">
        <v>3106</v>
      </c>
      <c r="E42" s="8" t="s">
        <v>3106</v>
      </c>
      <c r="H42" s="8" t="s">
        <v>3106</v>
      </c>
    </row>
    <row r="43" spans="2:8" ht="12.75">
      <c r="B43" s="7" t="s">
        <v>3106</v>
      </c>
      <c r="E43" s="8" t="s">
        <v>3106</v>
      </c>
      <c r="H43" s="8" t="s">
        <v>3106</v>
      </c>
    </row>
    <row r="44" spans="2:8" ht="12.75">
      <c r="B44" s="7" t="s">
        <v>3106</v>
      </c>
      <c r="E44" s="8" t="s">
        <v>3106</v>
      </c>
      <c r="H44" s="8" t="s">
        <v>3106</v>
      </c>
    </row>
    <row r="45" spans="2:8" ht="12.75">
      <c r="B45" s="7" t="s">
        <v>3106</v>
      </c>
      <c r="E45" s="8" t="s">
        <v>3106</v>
      </c>
      <c r="H45" s="8" t="s">
        <v>3106</v>
      </c>
    </row>
    <row r="46" spans="2:8" ht="12.75">
      <c r="B46" s="7" t="s">
        <v>3106</v>
      </c>
      <c r="E46" s="8" t="s">
        <v>3106</v>
      </c>
      <c r="H46" s="8" t="s">
        <v>3106</v>
      </c>
    </row>
    <row r="47" spans="2:8" ht="12.75">
      <c r="B47" s="7" t="s">
        <v>3106</v>
      </c>
      <c r="E47" s="8" t="s">
        <v>3106</v>
      </c>
      <c r="H47" s="8" t="s">
        <v>3106</v>
      </c>
    </row>
    <row r="48" spans="2:8" ht="12.75">
      <c r="B48" s="7" t="s">
        <v>3106</v>
      </c>
      <c r="E48" s="8" t="s">
        <v>3106</v>
      </c>
      <c r="H48" s="8" t="s">
        <v>3106</v>
      </c>
    </row>
    <row r="49" spans="2:8" ht="12.75">
      <c r="B49" s="7" t="s">
        <v>3106</v>
      </c>
      <c r="E49" s="8" t="s">
        <v>3106</v>
      </c>
      <c r="H49" s="8" t="s">
        <v>3106</v>
      </c>
    </row>
    <row r="50" spans="2:8" ht="12.75">
      <c r="B50" s="7" t="s">
        <v>3106</v>
      </c>
      <c r="E50" s="8" t="s">
        <v>3106</v>
      </c>
      <c r="H50" s="8" t="s">
        <v>3106</v>
      </c>
    </row>
    <row r="51" spans="2:8" ht="12.75">
      <c r="B51" s="7" t="s">
        <v>3106</v>
      </c>
      <c r="E51" s="8" t="s">
        <v>3106</v>
      </c>
      <c r="H51" s="8" t="s">
        <v>3106</v>
      </c>
    </row>
    <row r="52" spans="2:8" ht="12.75">
      <c r="B52" s="7" t="s">
        <v>3106</v>
      </c>
      <c r="E52" s="8" t="s">
        <v>3106</v>
      </c>
      <c r="H52" s="8" t="s">
        <v>3106</v>
      </c>
    </row>
    <row r="53" spans="2:8" ht="12.75">
      <c r="B53" s="7" t="s">
        <v>3106</v>
      </c>
      <c r="E53" s="8" t="s">
        <v>3106</v>
      </c>
      <c r="H53" s="8" t="s">
        <v>3106</v>
      </c>
    </row>
    <row r="54" spans="2:8" ht="12.75">
      <c r="B54" s="7" t="s">
        <v>3106</v>
      </c>
      <c r="E54" s="8" t="s">
        <v>3106</v>
      </c>
      <c r="H54" s="8" t="s">
        <v>3106</v>
      </c>
    </row>
    <row r="55" spans="2:8" ht="12.75">
      <c r="B55" s="7" t="s">
        <v>3106</v>
      </c>
      <c r="E55" s="8" t="s">
        <v>3106</v>
      </c>
      <c r="H55" s="8" t="s">
        <v>3106</v>
      </c>
    </row>
    <row r="56" spans="2:8" ht="12.75">
      <c r="B56" s="7" t="s">
        <v>3106</v>
      </c>
      <c r="E56" s="8" t="s">
        <v>3106</v>
      </c>
      <c r="H56" s="8" t="s">
        <v>3106</v>
      </c>
    </row>
    <row r="57" spans="2:8" ht="12.75">
      <c r="B57" s="7" t="s">
        <v>3106</v>
      </c>
      <c r="E57" s="8" t="s">
        <v>3106</v>
      </c>
      <c r="H57" s="8" t="s">
        <v>3106</v>
      </c>
    </row>
    <row r="58" spans="2:8" ht="12.75">
      <c r="B58" s="7" t="s">
        <v>3106</v>
      </c>
      <c r="E58" s="8" t="s">
        <v>3106</v>
      </c>
      <c r="H58" s="8" t="s">
        <v>3106</v>
      </c>
    </row>
    <row r="59" spans="2:8" ht="12.75">
      <c r="B59" s="7" t="s">
        <v>3106</v>
      </c>
      <c r="E59" s="8" t="s">
        <v>3106</v>
      </c>
      <c r="H59" s="8" t="s">
        <v>3106</v>
      </c>
    </row>
    <row r="60" spans="2:8" ht="12.75">
      <c r="B60" s="7" t="s">
        <v>3106</v>
      </c>
      <c r="E60" s="8" t="s">
        <v>3106</v>
      </c>
      <c r="H60" s="8" t="s">
        <v>3106</v>
      </c>
    </row>
    <row r="61" spans="2:8" ht="12.75">
      <c r="B61" s="7" t="s">
        <v>3106</v>
      </c>
      <c r="E61" s="8" t="s">
        <v>3106</v>
      </c>
      <c r="H61" s="8" t="s">
        <v>3106</v>
      </c>
    </row>
    <row r="62" spans="2:8" ht="12.75">
      <c r="B62" s="7" t="s">
        <v>3106</v>
      </c>
      <c r="E62" s="8" t="s">
        <v>3106</v>
      </c>
      <c r="H62" s="8" t="s">
        <v>3106</v>
      </c>
    </row>
    <row r="63" spans="2:8" ht="12.75">
      <c r="B63" s="7" t="s">
        <v>3106</v>
      </c>
      <c r="E63" s="8" t="s">
        <v>3106</v>
      </c>
      <c r="H63" s="8" t="s">
        <v>3106</v>
      </c>
    </row>
    <row r="64" spans="2:8" ht="12.75">
      <c r="B64" s="7" t="s">
        <v>3106</v>
      </c>
      <c r="E64" s="8" t="s">
        <v>3106</v>
      </c>
      <c r="H64" s="8" t="s">
        <v>3106</v>
      </c>
    </row>
    <row r="65" spans="2:8" ht="12.75">
      <c r="B65" s="7" t="s">
        <v>3106</v>
      </c>
      <c r="E65" s="8" t="s">
        <v>3106</v>
      </c>
      <c r="H65" s="8" t="s">
        <v>3106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A1">
      <selection activeCell="A1" sqref="A1"/>
    </sheetView>
  </sheetViews>
  <sheetFormatPr defaultColWidth="10.8515625" defaultRowHeight="12.75"/>
  <cols>
    <col min="1" max="1" width="33.00390625" style="11" bestFit="1" customWidth="1"/>
    <col min="2" max="2" width="41.8515625" style="11" bestFit="1" customWidth="1"/>
    <col min="3" max="3" width="3.8515625" style="12" customWidth="1"/>
    <col min="4" max="4" width="35.7109375" style="11" bestFit="1" customWidth="1"/>
    <col min="5" max="5" width="64.00390625" style="11" bestFit="1" customWidth="1"/>
    <col min="6" max="6" width="3.7109375" style="12" customWidth="1"/>
    <col min="7" max="7" width="43.140625" style="11" bestFit="1" customWidth="1"/>
    <col min="8" max="8" width="51.28125" style="11" bestFit="1" customWidth="1"/>
    <col min="9" max="16384" width="10.8515625" style="11" customWidth="1"/>
  </cols>
  <sheetData>
    <row r="1" spans="1:7" ht="15">
      <c r="A1" s="3" t="s">
        <v>2118</v>
      </c>
      <c r="D1" s="3" t="s">
        <v>2131</v>
      </c>
      <c r="G1" s="3" t="s">
        <v>1027</v>
      </c>
    </row>
    <row r="2" spans="1:8" ht="12.75">
      <c r="A2" s="13" t="s">
        <v>2119</v>
      </c>
      <c r="B2" s="15" t="s">
        <v>2120</v>
      </c>
      <c r="D2" s="13" t="s">
        <v>2530</v>
      </c>
      <c r="E2" s="14" t="s">
        <v>2199</v>
      </c>
      <c r="G2" s="13" t="s">
        <v>861</v>
      </c>
      <c r="H2" s="14" t="s">
        <v>2135</v>
      </c>
    </row>
    <row r="3" spans="2:8" ht="12.75">
      <c r="B3" s="15" t="s">
        <v>2111</v>
      </c>
      <c r="E3" s="14" t="s">
        <v>2200</v>
      </c>
      <c r="H3" s="14" t="s">
        <v>2136</v>
      </c>
    </row>
    <row r="4" spans="2:8" ht="12.75">
      <c r="B4" s="15" t="s">
        <v>688</v>
      </c>
      <c r="E4" s="14" t="s">
        <v>857</v>
      </c>
      <c r="H4" s="14" t="s">
        <v>961</v>
      </c>
    </row>
    <row r="5" spans="2:8" ht="22.5">
      <c r="B5" s="15" t="s">
        <v>2121</v>
      </c>
      <c r="E5" s="14" t="s">
        <v>2201</v>
      </c>
      <c r="H5" s="14" t="s">
        <v>862</v>
      </c>
    </row>
    <row r="6" spans="2:8" ht="12.75">
      <c r="B6" s="15" t="s">
        <v>2122</v>
      </c>
      <c r="E6" s="14" t="s">
        <v>2202</v>
      </c>
      <c r="H6" s="14" t="s">
        <v>863</v>
      </c>
    </row>
    <row r="7" spans="2:8" ht="12.75">
      <c r="B7" s="15" t="s">
        <v>2036</v>
      </c>
      <c r="E7" s="14" t="s">
        <v>2422</v>
      </c>
      <c r="H7" s="14" t="s">
        <v>864</v>
      </c>
    </row>
    <row r="8" spans="2:8" ht="12.75">
      <c r="B8" s="15" t="s">
        <v>683</v>
      </c>
      <c r="E8" s="15" t="s">
        <v>772</v>
      </c>
      <c r="G8" s="13" t="s">
        <v>954</v>
      </c>
      <c r="H8" s="14" t="s">
        <v>2138</v>
      </c>
    </row>
    <row r="9" spans="2:8" ht="12.75">
      <c r="B9" s="15" t="s">
        <v>684</v>
      </c>
      <c r="E9" s="15" t="s">
        <v>2423</v>
      </c>
      <c r="H9" s="14" t="s">
        <v>2139</v>
      </c>
    </row>
    <row r="10" spans="2:8" ht="12.75">
      <c r="B10" s="15" t="s">
        <v>2037</v>
      </c>
      <c r="D10" s="13" t="s">
        <v>941</v>
      </c>
      <c r="E10" s="14" t="s">
        <v>942</v>
      </c>
      <c r="H10" s="14" t="s">
        <v>955</v>
      </c>
    </row>
    <row r="11" spans="2:8" ht="12.75">
      <c r="B11" s="15" t="s">
        <v>685</v>
      </c>
      <c r="E11" s="14" t="s">
        <v>736</v>
      </c>
      <c r="H11" s="14" t="s">
        <v>956</v>
      </c>
    </row>
    <row r="12" spans="2:8" ht="12.75">
      <c r="B12" s="15" t="s">
        <v>2038</v>
      </c>
      <c r="E12" s="14" t="s">
        <v>737</v>
      </c>
      <c r="G12" s="13" t="s">
        <v>871</v>
      </c>
      <c r="H12" s="14" t="s">
        <v>872</v>
      </c>
    </row>
    <row r="13" spans="2:8" ht="12.75">
      <c r="B13" s="15" t="s">
        <v>2287</v>
      </c>
      <c r="E13" s="14" t="s">
        <v>937</v>
      </c>
      <c r="H13" s="14" t="s">
        <v>873</v>
      </c>
    </row>
    <row r="14" spans="2:8" ht="12.75">
      <c r="B14" s="15" t="s">
        <v>2288</v>
      </c>
      <c r="E14" s="14" t="s">
        <v>2213</v>
      </c>
      <c r="H14" s="14" t="s">
        <v>799</v>
      </c>
    </row>
    <row r="15" spans="2:8" ht="12.75">
      <c r="B15" s="15" t="s">
        <v>2289</v>
      </c>
      <c r="E15" s="14" t="s">
        <v>938</v>
      </c>
      <c r="H15" s="14" t="s">
        <v>800</v>
      </c>
    </row>
    <row r="16" spans="1:8" ht="12.75">
      <c r="A16" s="13" t="s">
        <v>2112</v>
      </c>
      <c r="B16" s="15" t="s">
        <v>687</v>
      </c>
      <c r="E16" s="14" t="s">
        <v>2214</v>
      </c>
      <c r="H16" s="14" t="s">
        <v>2049</v>
      </c>
    </row>
    <row r="17" spans="2:8" ht="22.5">
      <c r="B17" s="15" t="s">
        <v>967</v>
      </c>
      <c r="D17" s="13" t="s">
        <v>738</v>
      </c>
      <c r="E17" s="14" t="s">
        <v>886</v>
      </c>
      <c r="G17" s="13" t="s">
        <v>957</v>
      </c>
      <c r="H17" s="14" t="s">
        <v>2421</v>
      </c>
    </row>
    <row r="18" spans="2:8" ht="12.75">
      <c r="B18" s="15" t="s">
        <v>2114</v>
      </c>
      <c r="E18" s="14" t="s">
        <v>840</v>
      </c>
      <c r="H18" s="14" t="s">
        <v>2051</v>
      </c>
    </row>
    <row r="19" spans="2:8" ht="12.75">
      <c r="B19" s="15" t="s">
        <v>761</v>
      </c>
      <c r="E19" s="14" t="s">
        <v>841</v>
      </c>
      <c r="H19" s="14" t="s">
        <v>858</v>
      </c>
    </row>
    <row r="20" spans="2:8" ht="12.75">
      <c r="B20" s="5" t="s">
        <v>762</v>
      </c>
      <c r="E20" s="14" t="s">
        <v>823</v>
      </c>
      <c r="H20" s="14" t="s">
        <v>2053</v>
      </c>
    </row>
    <row r="21" spans="2:8" ht="12.75">
      <c r="B21" s="15" t="s">
        <v>616</v>
      </c>
      <c r="D21" s="13" t="s">
        <v>887</v>
      </c>
      <c r="E21" s="14" t="s">
        <v>2060</v>
      </c>
      <c r="H21" s="14" t="s">
        <v>2054</v>
      </c>
    </row>
    <row r="22" spans="2:8" ht="12.75">
      <c r="B22" s="15" t="s">
        <v>767</v>
      </c>
      <c r="E22" s="14" t="s">
        <v>2061</v>
      </c>
      <c r="H22" s="14" t="s">
        <v>2055</v>
      </c>
    </row>
    <row r="23" spans="2:8" ht="12.75">
      <c r="B23" s="15" t="s">
        <v>768</v>
      </c>
      <c r="E23" s="14" t="s">
        <v>2062</v>
      </c>
      <c r="G23" s="13" t="s">
        <v>865</v>
      </c>
      <c r="H23" s="14" t="s">
        <v>2056</v>
      </c>
    </row>
    <row r="24" spans="2:8" ht="22.5">
      <c r="B24" s="5" t="s">
        <v>769</v>
      </c>
      <c r="D24" s="13" t="s">
        <v>2063</v>
      </c>
      <c r="E24" s="14" t="s">
        <v>770</v>
      </c>
      <c r="H24" s="14" t="s">
        <v>2057</v>
      </c>
    </row>
    <row r="25" spans="1:8" ht="12.75">
      <c r="A25" s="13" t="s">
        <v>1991</v>
      </c>
      <c r="B25" s="5" t="s">
        <v>681</v>
      </c>
      <c r="E25" s="14" t="s">
        <v>2065</v>
      </c>
      <c r="H25" s="14" t="s">
        <v>1023</v>
      </c>
    </row>
    <row r="26" spans="2:8" ht="12.75">
      <c r="B26" s="15" t="s">
        <v>2103</v>
      </c>
      <c r="E26" s="14" t="s">
        <v>824</v>
      </c>
      <c r="H26" s="14" t="s">
        <v>1024</v>
      </c>
    </row>
    <row r="27" spans="2:8" ht="12.75">
      <c r="B27" s="15" t="s">
        <v>2104</v>
      </c>
      <c r="E27" s="14" t="s">
        <v>2069</v>
      </c>
      <c r="H27" s="14" t="s">
        <v>1025</v>
      </c>
    </row>
    <row r="28" spans="2:8" ht="12.75">
      <c r="B28" s="15" t="s">
        <v>678</v>
      </c>
      <c r="E28" s="14" t="s">
        <v>771</v>
      </c>
      <c r="H28" s="14" t="s">
        <v>2058</v>
      </c>
    </row>
    <row r="29" spans="2:8" ht="12.75">
      <c r="B29" s="15" t="s">
        <v>679</v>
      </c>
      <c r="E29" s="14" t="s">
        <v>773</v>
      </c>
      <c r="H29" s="14" t="s">
        <v>2059</v>
      </c>
    </row>
    <row r="30" spans="2:8" ht="12.75">
      <c r="B30" s="15" t="s">
        <v>680</v>
      </c>
      <c r="E30" s="14" t="s">
        <v>825</v>
      </c>
      <c r="G30" s="13" t="s">
        <v>2396</v>
      </c>
      <c r="H30" s="14" t="s">
        <v>2397</v>
      </c>
    </row>
    <row r="31" spans="1:8" ht="12.75">
      <c r="A31" s="13" t="s">
        <v>2290</v>
      </c>
      <c r="B31" s="15" t="s">
        <v>695</v>
      </c>
      <c r="E31" s="14" t="s">
        <v>774</v>
      </c>
      <c r="H31" s="14" t="s">
        <v>2398</v>
      </c>
    </row>
    <row r="32" spans="2:8" ht="12.75">
      <c r="B32" s="15" t="s">
        <v>2291</v>
      </c>
      <c r="D32" s="13" t="s">
        <v>846</v>
      </c>
      <c r="E32" s="14" t="s">
        <v>2071</v>
      </c>
      <c r="H32" s="14" t="s">
        <v>2399</v>
      </c>
    </row>
    <row r="33" spans="2:8" ht="22.5">
      <c r="B33" s="15" t="s">
        <v>2292</v>
      </c>
      <c r="E33" s="14" t="s">
        <v>847</v>
      </c>
      <c r="G33" s="13" t="s">
        <v>2400</v>
      </c>
      <c r="H33" s="14" t="s">
        <v>2401</v>
      </c>
    </row>
    <row r="34" spans="2:8" ht="12.75">
      <c r="B34" s="15" t="s">
        <v>696</v>
      </c>
      <c r="E34" s="14" t="s">
        <v>853</v>
      </c>
      <c r="H34" s="14" t="s">
        <v>2402</v>
      </c>
    </row>
    <row r="35" spans="2:8" ht="12.75">
      <c r="B35" s="15" t="s">
        <v>697</v>
      </c>
      <c r="E35" s="14" t="s">
        <v>854</v>
      </c>
      <c r="H35" s="14" t="s">
        <v>2403</v>
      </c>
    </row>
    <row r="36" spans="1:8" ht="12.75">
      <c r="A36" s="13" t="s">
        <v>698</v>
      </c>
      <c r="B36" s="15" t="s">
        <v>2293</v>
      </c>
      <c r="E36" s="14" t="s">
        <v>855</v>
      </c>
      <c r="H36" s="14" t="s">
        <v>1028</v>
      </c>
    </row>
    <row r="37" spans="2:8" ht="12.75">
      <c r="B37" s="15" t="s">
        <v>699</v>
      </c>
      <c r="E37" s="5" t="s">
        <v>3106</v>
      </c>
      <c r="H37" s="14" t="s">
        <v>866</v>
      </c>
    </row>
    <row r="38" spans="2:8" ht="12.75">
      <c r="B38" s="15" t="s">
        <v>1968</v>
      </c>
      <c r="E38" s="5" t="s">
        <v>3106</v>
      </c>
      <c r="H38" s="14" t="s">
        <v>867</v>
      </c>
    </row>
    <row r="39" spans="1:8" ht="12.75">
      <c r="A39" s="13" t="s">
        <v>1969</v>
      </c>
      <c r="B39" s="15" t="s">
        <v>1970</v>
      </c>
      <c r="E39" s="5" t="s">
        <v>3106</v>
      </c>
      <c r="G39" s="13" t="s">
        <v>958</v>
      </c>
      <c r="H39" s="14" t="s">
        <v>959</v>
      </c>
    </row>
    <row r="40" spans="2:8" ht="12.75">
      <c r="B40" s="15" t="s">
        <v>1971</v>
      </c>
      <c r="E40" s="5" t="s">
        <v>3106</v>
      </c>
      <c r="H40" s="14" t="s">
        <v>960</v>
      </c>
    </row>
    <row r="41" spans="2:8" ht="12.75">
      <c r="B41" s="15" t="s">
        <v>2180</v>
      </c>
      <c r="E41" s="5" t="s">
        <v>3106</v>
      </c>
      <c r="H41" s="14" t="s">
        <v>869</v>
      </c>
    </row>
    <row r="42" spans="2:8" ht="22.5">
      <c r="B42" s="15" t="s">
        <v>1972</v>
      </c>
      <c r="E42" s="5" t="s">
        <v>3106</v>
      </c>
      <c r="H42" s="14" t="s">
        <v>870</v>
      </c>
    </row>
    <row r="43" spans="2:8" ht="12.75">
      <c r="B43" s="15" t="s">
        <v>1973</v>
      </c>
      <c r="E43" s="5" t="s">
        <v>3106</v>
      </c>
      <c r="H43" s="5" t="s">
        <v>3106</v>
      </c>
    </row>
    <row r="44" spans="2:8" ht="12.75">
      <c r="B44" s="15" t="s">
        <v>1974</v>
      </c>
      <c r="E44" s="5" t="s">
        <v>3106</v>
      </c>
      <c r="H44" s="5" t="s">
        <v>3106</v>
      </c>
    </row>
    <row r="45" spans="2:8" ht="12.75">
      <c r="B45" s="5" t="s">
        <v>3106</v>
      </c>
      <c r="E45" s="5" t="s">
        <v>3106</v>
      </c>
      <c r="H45" s="5" t="s">
        <v>3106</v>
      </c>
    </row>
    <row r="46" spans="2:8" ht="12.75">
      <c r="B46" s="5" t="s">
        <v>3106</v>
      </c>
      <c r="E46" s="5" t="s">
        <v>3106</v>
      </c>
      <c r="H46" s="5" t="s">
        <v>3106</v>
      </c>
    </row>
    <row r="47" spans="2:8" ht="12.75">
      <c r="B47" s="5" t="s">
        <v>3106</v>
      </c>
      <c r="E47" s="5" t="s">
        <v>3106</v>
      </c>
      <c r="H47" s="5" t="s">
        <v>3106</v>
      </c>
    </row>
    <row r="48" spans="2:8" ht="12.75">
      <c r="B48" s="5" t="s">
        <v>3106</v>
      </c>
      <c r="E48" s="5" t="s">
        <v>3106</v>
      </c>
      <c r="H48" s="5" t="s">
        <v>3106</v>
      </c>
    </row>
    <row r="49" spans="2:8" ht="12.75">
      <c r="B49" s="5" t="s">
        <v>3106</v>
      </c>
      <c r="E49" s="5" t="s">
        <v>3106</v>
      </c>
      <c r="H49" s="5" t="s">
        <v>3106</v>
      </c>
    </row>
    <row r="50" spans="2:8" ht="12.75">
      <c r="B50" s="5" t="s">
        <v>3106</v>
      </c>
      <c r="E50" s="5" t="s">
        <v>3106</v>
      </c>
      <c r="H50" s="5" t="s">
        <v>3106</v>
      </c>
    </row>
    <row r="51" spans="2:8" ht="12.75">
      <c r="B51" s="5" t="s">
        <v>3106</v>
      </c>
      <c r="E51" s="5" t="s">
        <v>3106</v>
      </c>
      <c r="H51" s="5" t="s">
        <v>3106</v>
      </c>
    </row>
    <row r="52" spans="2:8" ht="12.75">
      <c r="B52" s="5" t="s">
        <v>3106</v>
      </c>
      <c r="E52" s="5" t="s">
        <v>3106</v>
      </c>
      <c r="H52" s="5" t="s">
        <v>3106</v>
      </c>
    </row>
    <row r="53" spans="2:8" ht="12.75">
      <c r="B53" s="5" t="s">
        <v>3106</v>
      </c>
      <c r="E53" s="5" t="s">
        <v>3106</v>
      </c>
      <c r="H53" s="5" t="s">
        <v>3106</v>
      </c>
    </row>
    <row r="54" spans="2:8" ht="12.75">
      <c r="B54" s="5" t="s">
        <v>3106</v>
      </c>
      <c r="E54" s="5" t="s">
        <v>3106</v>
      </c>
      <c r="H54" s="5" t="s">
        <v>3106</v>
      </c>
    </row>
    <row r="55" spans="2:8" ht="12.75">
      <c r="B55" s="5" t="s">
        <v>3106</v>
      </c>
      <c r="E55" s="5" t="s">
        <v>3106</v>
      </c>
      <c r="H55" s="5" t="s">
        <v>3106</v>
      </c>
    </row>
    <row r="56" spans="2:8" ht="12.75">
      <c r="B56" s="5" t="s">
        <v>3106</v>
      </c>
      <c r="E56" s="5" t="s">
        <v>3106</v>
      </c>
      <c r="H56" s="5" t="s">
        <v>3106</v>
      </c>
    </row>
    <row r="57" spans="2:8" ht="12.75">
      <c r="B57" s="5" t="s">
        <v>3106</v>
      </c>
      <c r="E57" s="5" t="s">
        <v>3106</v>
      </c>
      <c r="H57" s="5" t="s">
        <v>3106</v>
      </c>
    </row>
    <row r="58" spans="2:8" ht="12.75">
      <c r="B58" s="5" t="s">
        <v>3106</v>
      </c>
      <c r="E58" s="5" t="s">
        <v>3106</v>
      </c>
      <c r="H58" s="5" t="s">
        <v>3106</v>
      </c>
    </row>
    <row r="59" spans="2:8" ht="12.75">
      <c r="B59" s="5" t="s">
        <v>3106</v>
      </c>
      <c r="E59" s="5" t="s">
        <v>3106</v>
      </c>
      <c r="H59" s="5" t="s">
        <v>3106</v>
      </c>
    </row>
    <row r="60" spans="2:8" ht="12.75">
      <c r="B60" s="5" t="s">
        <v>3106</v>
      </c>
      <c r="E60" s="5" t="s">
        <v>3106</v>
      </c>
      <c r="H60" s="5" t="s">
        <v>3106</v>
      </c>
    </row>
    <row r="61" spans="2:8" ht="12.75">
      <c r="B61" s="5" t="s">
        <v>3106</v>
      </c>
      <c r="E61" s="5" t="s">
        <v>3106</v>
      </c>
      <c r="H61" s="5" t="s">
        <v>3106</v>
      </c>
    </row>
    <row r="62" spans="2:8" ht="12.75">
      <c r="B62" s="5" t="s">
        <v>3106</v>
      </c>
      <c r="E62" s="5" t="s">
        <v>3106</v>
      </c>
      <c r="H62" s="5" t="s">
        <v>3106</v>
      </c>
    </row>
    <row r="63" spans="2:8" ht="12.75">
      <c r="B63" s="5" t="s">
        <v>3106</v>
      </c>
      <c r="E63" s="5" t="s">
        <v>3106</v>
      </c>
      <c r="H63" s="5" t="s">
        <v>3106</v>
      </c>
    </row>
    <row r="64" spans="2:8" ht="12.75">
      <c r="B64" s="5" t="s">
        <v>3106</v>
      </c>
      <c r="E64" s="5" t="s">
        <v>3106</v>
      </c>
      <c r="H64" s="5" t="s">
        <v>3106</v>
      </c>
    </row>
    <row r="65" spans="2:8" ht="12.75">
      <c r="B65" s="5" t="s">
        <v>3106</v>
      </c>
      <c r="E65" s="5" t="s">
        <v>3106</v>
      </c>
      <c r="H65" s="5" t="s">
        <v>3106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zoomScalePageLayoutView="0" workbookViewId="0" topLeftCell="G1">
      <selection activeCell="H7" sqref="H7"/>
    </sheetView>
  </sheetViews>
  <sheetFormatPr defaultColWidth="10.8515625" defaultRowHeight="12.75"/>
  <cols>
    <col min="1" max="1" width="33.00390625" style="11" bestFit="1" customWidth="1"/>
    <col min="2" max="2" width="41.8515625" style="11" bestFit="1" customWidth="1"/>
    <col min="3" max="3" width="3.8515625" style="12" customWidth="1"/>
    <col min="4" max="4" width="35.7109375" style="11" bestFit="1" customWidth="1"/>
    <col min="5" max="5" width="64.00390625" style="11" bestFit="1" customWidth="1"/>
    <col min="6" max="6" width="3.7109375" style="12" customWidth="1"/>
    <col min="7" max="7" width="43.140625" style="11" bestFit="1" customWidth="1"/>
    <col min="8" max="8" width="51.28125" style="11" bestFit="1" customWidth="1"/>
    <col min="9" max="16384" width="10.8515625" style="11" customWidth="1"/>
  </cols>
  <sheetData>
    <row r="1" spans="1:7" ht="15">
      <c r="A1" s="3" t="s">
        <v>2003</v>
      </c>
      <c r="D1" s="3" t="s">
        <v>775</v>
      </c>
      <c r="G1" s="3" t="s">
        <v>2632</v>
      </c>
    </row>
    <row r="2" spans="1:8" ht="12.75">
      <c r="A2" s="13" t="s">
        <v>2119</v>
      </c>
      <c r="B2" s="15" t="s">
        <v>2120</v>
      </c>
      <c r="D2" s="13" t="s">
        <v>856</v>
      </c>
      <c r="E2" s="14" t="s">
        <v>2199</v>
      </c>
      <c r="G2" s="13" t="s">
        <v>861</v>
      </c>
      <c r="H2" s="14" t="s">
        <v>2135</v>
      </c>
    </row>
    <row r="3" spans="2:8" ht="12.75">
      <c r="B3" s="15" t="s">
        <v>2111</v>
      </c>
      <c r="E3" s="14" t="s">
        <v>2200</v>
      </c>
      <c r="H3" s="14" t="s">
        <v>2136</v>
      </c>
    </row>
    <row r="4" spans="2:8" ht="22.5">
      <c r="B4" s="15" t="s">
        <v>688</v>
      </c>
      <c r="E4" s="14" t="s">
        <v>2201</v>
      </c>
      <c r="H4" s="207" t="s">
        <v>2631</v>
      </c>
    </row>
    <row r="5" spans="2:8" ht="12.75">
      <c r="B5" s="15" t="s">
        <v>2121</v>
      </c>
      <c r="E5" s="14" t="s">
        <v>2202</v>
      </c>
      <c r="H5" s="14" t="s">
        <v>961</v>
      </c>
    </row>
    <row r="6" spans="2:8" ht="12.75">
      <c r="B6" s="15" t="s">
        <v>2122</v>
      </c>
      <c r="E6" s="14" t="s">
        <v>2422</v>
      </c>
      <c r="H6" s="14" t="s">
        <v>862</v>
      </c>
    </row>
    <row r="7" spans="2:8" ht="12.75">
      <c r="B7" s="15" t="s">
        <v>2036</v>
      </c>
      <c r="E7" s="15" t="s">
        <v>772</v>
      </c>
      <c r="H7" s="14" t="s">
        <v>863</v>
      </c>
    </row>
    <row r="8" spans="2:8" ht="12.75">
      <c r="B8" s="15" t="s">
        <v>683</v>
      </c>
      <c r="E8" s="15" t="s">
        <v>2423</v>
      </c>
      <c r="G8" s="13" t="s">
        <v>2137</v>
      </c>
      <c r="H8" s="14" t="s">
        <v>2138</v>
      </c>
    </row>
    <row r="9" spans="2:8" ht="12.75">
      <c r="B9" s="15" t="s">
        <v>684</v>
      </c>
      <c r="D9" s="13" t="s">
        <v>2129</v>
      </c>
      <c r="E9" s="14" t="s">
        <v>942</v>
      </c>
      <c r="H9" s="14" t="s">
        <v>955</v>
      </c>
    </row>
    <row r="10" spans="2:8" ht="12.75">
      <c r="B10" s="15" t="s">
        <v>2037</v>
      </c>
      <c r="E10" s="14" t="s">
        <v>736</v>
      </c>
      <c r="G10" s="13" t="s">
        <v>849</v>
      </c>
      <c r="H10" s="14" t="s">
        <v>962</v>
      </c>
    </row>
    <row r="11" spans="2:8" ht="12.75">
      <c r="B11" s="15" t="s">
        <v>685</v>
      </c>
      <c r="E11" s="14" t="s">
        <v>737</v>
      </c>
      <c r="H11" s="14" t="s">
        <v>963</v>
      </c>
    </row>
    <row r="12" spans="2:8" ht="12.75">
      <c r="B12" s="15" t="s">
        <v>2038</v>
      </c>
      <c r="E12" s="14" t="s">
        <v>937</v>
      </c>
      <c r="H12" s="14" t="s">
        <v>964</v>
      </c>
    </row>
    <row r="13" spans="2:8" ht="12.75">
      <c r="B13" s="15" t="s">
        <v>2287</v>
      </c>
      <c r="E13" s="14" t="s">
        <v>2213</v>
      </c>
      <c r="H13" s="14" t="s">
        <v>800</v>
      </c>
    </row>
    <row r="14" spans="2:8" ht="22.5">
      <c r="B14" s="15" t="s">
        <v>2288</v>
      </c>
      <c r="D14" s="13" t="s">
        <v>738</v>
      </c>
      <c r="E14" s="14" t="s">
        <v>886</v>
      </c>
      <c r="G14" s="13" t="s">
        <v>2420</v>
      </c>
      <c r="H14" s="14" t="s">
        <v>2051</v>
      </c>
    </row>
    <row r="15" spans="2:8" ht="12.75">
      <c r="B15" s="15" t="s">
        <v>2289</v>
      </c>
      <c r="E15" s="14" t="s">
        <v>840</v>
      </c>
      <c r="H15" s="14" t="s">
        <v>2177</v>
      </c>
    </row>
    <row r="16" spans="1:8" ht="12.75">
      <c r="A16" s="13" t="s">
        <v>2112</v>
      </c>
      <c r="B16" s="15" t="s">
        <v>687</v>
      </c>
      <c r="E16" s="14" t="s">
        <v>841</v>
      </c>
      <c r="H16" s="14" t="s">
        <v>858</v>
      </c>
    </row>
    <row r="17" spans="2:8" ht="12.75">
      <c r="B17" s="15" t="s">
        <v>967</v>
      </c>
      <c r="E17" s="14" t="s">
        <v>823</v>
      </c>
      <c r="H17" s="14" t="s">
        <v>859</v>
      </c>
    </row>
    <row r="18" spans="2:8" ht="12.75">
      <c r="B18" s="15" t="s">
        <v>2114</v>
      </c>
      <c r="D18" s="13" t="s">
        <v>887</v>
      </c>
      <c r="E18" s="14" t="s">
        <v>2060</v>
      </c>
      <c r="H18" s="14" t="s">
        <v>860</v>
      </c>
    </row>
    <row r="19" spans="2:8" ht="12.75">
      <c r="B19" s="15" t="s">
        <v>2004</v>
      </c>
      <c r="E19" s="14" t="s">
        <v>2061</v>
      </c>
      <c r="H19" s="14" t="s">
        <v>2053</v>
      </c>
    </row>
    <row r="20" spans="2:8" ht="12.75">
      <c r="B20" s="15" t="s">
        <v>762</v>
      </c>
      <c r="E20" s="14" t="s">
        <v>2062</v>
      </c>
      <c r="H20" s="14" t="s">
        <v>2054</v>
      </c>
    </row>
    <row r="21" spans="2:8" ht="22.5">
      <c r="B21" s="15" t="s">
        <v>616</v>
      </c>
      <c r="D21" s="13" t="s">
        <v>2316</v>
      </c>
      <c r="E21" s="14" t="s">
        <v>2064</v>
      </c>
      <c r="H21" s="14" t="s">
        <v>2055</v>
      </c>
    </row>
    <row r="22" spans="2:8" ht="12.75">
      <c r="B22" s="15" t="s">
        <v>767</v>
      </c>
      <c r="E22" s="14" t="s">
        <v>2317</v>
      </c>
      <c r="G22" s="13" t="s">
        <v>865</v>
      </c>
      <c r="H22" s="14" t="s">
        <v>2056</v>
      </c>
    </row>
    <row r="23" spans="2:8" ht="12.75">
      <c r="B23" s="15" t="s">
        <v>768</v>
      </c>
      <c r="E23" s="14" t="s">
        <v>2069</v>
      </c>
      <c r="H23" s="14" t="s">
        <v>2057</v>
      </c>
    </row>
    <row r="24" spans="2:8" ht="12.75">
      <c r="B24" s="5" t="s">
        <v>769</v>
      </c>
      <c r="E24" s="14" t="s">
        <v>771</v>
      </c>
      <c r="H24" s="14" t="s">
        <v>1023</v>
      </c>
    </row>
    <row r="25" spans="1:8" ht="12.75">
      <c r="A25" s="13" t="s">
        <v>2290</v>
      </c>
      <c r="B25" s="15" t="s">
        <v>695</v>
      </c>
      <c r="E25" s="14" t="s">
        <v>773</v>
      </c>
      <c r="H25" s="14" t="s">
        <v>1024</v>
      </c>
    </row>
    <row r="26" spans="2:8" ht="12.75">
      <c r="B26" s="15" t="s">
        <v>2291</v>
      </c>
      <c r="E26" s="14" t="s">
        <v>825</v>
      </c>
      <c r="H26" s="14" t="s">
        <v>1025</v>
      </c>
    </row>
    <row r="27" spans="2:8" ht="12.75">
      <c r="B27" s="15" t="s">
        <v>2292</v>
      </c>
      <c r="E27" s="14" t="s">
        <v>774</v>
      </c>
      <c r="H27" s="14" t="s">
        <v>2058</v>
      </c>
    </row>
    <row r="28" spans="2:8" ht="12.75">
      <c r="B28" s="15" t="s">
        <v>696</v>
      </c>
      <c r="D28" s="13" t="s">
        <v>2070</v>
      </c>
      <c r="E28" s="14" t="s">
        <v>2071</v>
      </c>
      <c r="H28" s="14" t="s">
        <v>2059</v>
      </c>
    </row>
    <row r="29" spans="2:8" ht="12.75">
      <c r="B29" s="15" t="s">
        <v>697</v>
      </c>
      <c r="E29" s="14" t="s">
        <v>847</v>
      </c>
      <c r="G29" s="13" t="s">
        <v>2396</v>
      </c>
      <c r="H29" s="14" t="s">
        <v>2397</v>
      </c>
    </row>
    <row r="30" spans="1:8" ht="12.75">
      <c r="A30" s="13" t="s">
        <v>698</v>
      </c>
      <c r="B30" s="15" t="s">
        <v>2293</v>
      </c>
      <c r="E30" s="14" t="s">
        <v>854</v>
      </c>
      <c r="H30" s="14" t="s">
        <v>2398</v>
      </c>
    </row>
    <row r="31" spans="2:8" ht="12.75">
      <c r="B31" s="15" t="s">
        <v>699</v>
      </c>
      <c r="E31" s="14" t="s">
        <v>855</v>
      </c>
      <c r="H31" s="14" t="s">
        <v>2399</v>
      </c>
    </row>
    <row r="32" spans="2:8" ht="22.5">
      <c r="B32" s="15" t="s">
        <v>1968</v>
      </c>
      <c r="E32" s="5" t="s">
        <v>3106</v>
      </c>
      <c r="G32" s="13" t="s">
        <v>2400</v>
      </c>
      <c r="H32" s="14" t="s">
        <v>2401</v>
      </c>
    </row>
    <row r="33" spans="1:8" ht="12.75">
      <c r="A33" s="13" t="s">
        <v>766</v>
      </c>
      <c r="B33" s="15" t="s">
        <v>2028</v>
      </c>
      <c r="E33" s="5" t="s">
        <v>3106</v>
      </c>
      <c r="H33" s="14" t="s">
        <v>2402</v>
      </c>
    </row>
    <row r="34" spans="2:8" ht="12.75">
      <c r="B34" s="15" t="s">
        <v>1971</v>
      </c>
      <c r="E34" s="5" t="s">
        <v>3106</v>
      </c>
      <c r="H34" s="14" t="s">
        <v>2403</v>
      </c>
    </row>
    <row r="35" spans="2:8" ht="12.75">
      <c r="B35" s="15" t="s">
        <v>2180</v>
      </c>
      <c r="E35" s="5" t="s">
        <v>3106</v>
      </c>
      <c r="H35" s="14" t="s">
        <v>1028</v>
      </c>
    </row>
    <row r="36" spans="2:8" ht="12.75">
      <c r="B36" s="15" t="s">
        <v>1972</v>
      </c>
      <c r="E36" s="5" t="s">
        <v>3106</v>
      </c>
      <c r="H36" s="14" t="s">
        <v>866</v>
      </c>
    </row>
    <row r="37" spans="2:8" ht="12.75">
      <c r="B37" s="15" t="s">
        <v>2029</v>
      </c>
      <c r="E37" s="5" t="s">
        <v>3106</v>
      </c>
      <c r="H37" s="14" t="s">
        <v>867</v>
      </c>
    </row>
    <row r="38" spans="2:8" ht="12.75">
      <c r="B38" s="5" t="s">
        <v>3106</v>
      </c>
      <c r="E38" s="5" t="s">
        <v>3106</v>
      </c>
      <c r="G38" s="13" t="s">
        <v>958</v>
      </c>
      <c r="H38" s="14" t="s">
        <v>959</v>
      </c>
    </row>
    <row r="39" spans="2:8" ht="12.75">
      <c r="B39" s="5" t="s">
        <v>3106</v>
      </c>
      <c r="E39" s="5" t="s">
        <v>3106</v>
      </c>
      <c r="H39" s="14" t="s">
        <v>960</v>
      </c>
    </row>
    <row r="40" spans="2:8" ht="12.75">
      <c r="B40" s="5" t="s">
        <v>3106</v>
      </c>
      <c r="E40" s="5" t="s">
        <v>3106</v>
      </c>
      <c r="H40" s="14" t="s">
        <v>869</v>
      </c>
    </row>
    <row r="41" spans="2:8" ht="22.5">
      <c r="B41" s="5" t="s">
        <v>3106</v>
      </c>
      <c r="E41" s="5" t="s">
        <v>3106</v>
      </c>
      <c r="H41" s="14" t="s">
        <v>870</v>
      </c>
    </row>
    <row r="42" spans="2:8" ht="12.75">
      <c r="B42" s="5" t="s">
        <v>3106</v>
      </c>
      <c r="E42" s="5" t="s">
        <v>3106</v>
      </c>
      <c r="H42" s="5" t="s">
        <v>3106</v>
      </c>
    </row>
    <row r="43" spans="2:8" ht="12.75">
      <c r="B43" s="5" t="s">
        <v>3106</v>
      </c>
      <c r="E43" s="5" t="s">
        <v>3106</v>
      </c>
      <c r="H43" s="5" t="s">
        <v>3106</v>
      </c>
    </row>
    <row r="44" spans="2:8" ht="12.75">
      <c r="B44" s="5" t="s">
        <v>3106</v>
      </c>
      <c r="E44" s="5" t="s">
        <v>3106</v>
      </c>
      <c r="H44" s="5" t="s">
        <v>3106</v>
      </c>
    </row>
    <row r="45" spans="2:8" ht="12.75">
      <c r="B45" s="5" t="s">
        <v>3106</v>
      </c>
      <c r="E45" s="5" t="s">
        <v>3106</v>
      </c>
      <c r="H45" s="5" t="s">
        <v>3106</v>
      </c>
    </row>
    <row r="46" spans="2:8" ht="12.75">
      <c r="B46" s="5" t="s">
        <v>3106</v>
      </c>
      <c r="E46" s="5" t="s">
        <v>3106</v>
      </c>
      <c r="H46" s="5" t="s">
        <v>3106</v>
      </c>
    </row>
    <row r="47" spans="2:8" ht="12.75">
      <c r="B47" s="5" t="s">
        <v>3106</v>
      </c>
      <c r="E47" s="5" t="s">
        <v>3106</v>
      </c>
      <c r="H47" s="5" t="s">
        <v>3106</v>
      </c>
    </row>
    <row r="48" spans="2:8" ht="12.75">
      <c r="B48" s="5" t="s">
        <v>3106</v>
      </c>
      <c r="E48" s="5" t="s">
        <v>3106</v>
      </c>
      <c r="H48" s="5" t="s">
        <v>3106</v>
      </c>
    </row>
    <row r="49" spans="2:8" ht="12.75">
      <c r="B49" s="5" t="s">
        <v>3106</v>
      </c>
      <c r="E49" s="5" t="s">
        <v>3106</v>
      </c>
      <c r="H49" s="5" t="s">
        <v>3106</v>
      </c>
    </row>
    <row r="50" spans="2:8" ht="12.75">
      <c r="B50" s="5" t="s">
        <v>3106</v>
      </c>
      <c r="E50" s="5" t="s">
        <v>3106</v>
      </c>
      <c r="H50" s="5" t="s">
        <v>3106</v>
      </c>
    </row>
    <row r="51" spans="2:8" ht="12.75">
      <c r="B51" s="5" t="s">
        <v>3106</v>
      </c>
      <c r="E51" s="5" t="s">
        <v>3106</v>
      </c>
      <c r="H51" s="5" t="s">
        <v>3106</v>
      </c>
    </row>
    <row r="52" spans="2:8" ht="12.75">
      <c r="B52" s="5" t="s">
        <v>3106</v>
      </c>
      <c r="E52" s="5" t="s">
        <v>3106</v>
      </c>
      <c r="H52" s="5" t="s">
        <v>3106</v>
      </c>
    </row>
    <row r="53" spans="2:8" ht="12.75">
      <c r="B53" s="5" t="s">
        <v>3106</v>
      </c>
      <c r="E53" s="5" t="s">
        <v>3106</v>
      </c>
      <c r="H53" s="5" t="s">
        <v>3106</v>
      </c>
    </row>
    <row r="54" spans="2:8" ht="12.75">
      <c r="B54" s="5" t="s">
        <v>3106</v>
      </c>
      <c r="E54" s="5" t="s">
        <v>3106</v>
      </c>
      <c r="H54" s="5" t="s">
        <v>3106</v>
      </c>
    </row>
    <row r="55" spans="2:8" ht="12.75">
      <c r="B55" s="5" t="s">
        <v>3106</v>
      </c>
      <c r="E55" s="5" t="s">
        <v>3106</v>
      </c>
      <c r="H55" s="5" t="s">
        <v>3106</v>
      </c>
    </row>
    <row r="56" spans="2:8" ht="12.75">
      <c r="B56" s="5" t="s">
        <v>3106</v>
      </c>
      <c r="E56" s="5" t="s">
        <v>3106</v>
      </c>
      <c r="H56" s="5" t="s">
        <v>3106</v>
      </c>
    </row>
    <row r="57" spans="2:8" ht="12.75">
      <c r="B57" s="5" t="s">
        <v>3106</v>
      </c>
      <c r="E57" s="5" t="s">
        <v>3106</v>
      </c>
      <c r="H57" s="5" t="s">
        <v>3106</v>
      </c>
    </row>
    <row r="58" spans="2:8" ht="12.75">
      <c r="B58" s="5" t="s">
        <v>3106</v>
      </c>
      <c r="E58" s="5" t="s">
        <v>3106</v>
      </c>
      <c r="H58" s="5" t="s">
        <v>3106</v>
      </c>
    </row>
    <row r="59" spans="2:8" ht="12.75">
      <c r="B59" s="5" t="s">
        <v>3106</v>
      </c>
      <c r="E59" s="5" t="s">
        <v>3106</v>
      </c>
      <c r="H59" s="5" t="s">
        <v>3106</v>
      </c>
    </row>
    <row r="60" spans="2:8" ht="12.75">
      <c r="B60" s="5" t="s">
        <v>3106</v>
      </c>
      <c r="E60" s="5" t="s">
        <v>3106</v>
      </c>
      <c r="H60" s="5" t="s">
        <v>3106</v>
      </c>
    </row>
    <row r="61" spans="2:8" ht="12.75">
      <c r="B61" s="5" t="s">
        <v>3106</v>
      </c>
      <c r="E61" s="5" t="s">
        <v>3106</v>
      </c>
      <c r="H61" s="5" t="s">
        <v>3106</v>
      </c>
    </row>
    <row r="62" spans="2:8" ht="12.75">
      <c r="B62" s="5" t="s">
        <v>3106</v>
      </c>
      <c r="E62" s="5" t="s">
        <v>3106</v>
      </c>
      <c r="H62" s="5" t="s">
        <v>3106</v>
      </c>
    </row>
    <row r="63" spans="2:8" ht="12.75">
      <c r="B63" s="5" t="s">
        <v>3106</v>
      </c>
      <c r="E63" s="5" t="s">
        <v>3106</v>
      </c>
      <c r="H63" s="5" t="s">
        <v>3106</v>
      </c>
    </row>
    <row r="64" spans="2:8" ht="12.75">
      <c r="B64" s="5" t="s">
        <v>3106</v>
      </c>
      <c r="E64" s="5" t="s">
        <v>3106</v>
      </c>
      <c r="H64" s="5" t="s">
        <v>3106</v>
      </c>
    </row>
    <row r="65" spans="2:8" ht="12.75">
      <c r="B65" s="5" t="s">
        <v>3106</v>
      </c>
      <c r="E65" s="5" t="s">
        <v>3106</v>
      </c>
      <c r="H65" s="5" t="s">
        <v>3106</v>
      </c>
    </row>
    <row r="66" ht="12.75">
      <c r="H66" s="5" t="s">
        <v>3106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zoomScalePageLayoutView="0" workbookViewId="0" topLeftCell="C1">
      <selection activeCell="G3" sqref="G3"/>
    </sheetView>
  </sheetViews>
  <sheetFormatPr defaultColWidth="10.8515625" defaultRowHeight="12.75"/>
  <cols>
    <col min="1" max="1" width="33.00390625" style="11" bestFit="1" customWidth="1"/>
    <col min="2" max="2" width="41.8515625" style="11" bestFit="1" customWidth="1"/>
    <col min="3" max="3" width="3.8515625" style="12" customWidth="1"/>
    <col min="4" max="4" width="35.7109375" style="11" bestFit="1" customWidth="1"/>
    <col min="5" max="5" width="64.00390625" style="11" bestFit="1" customWidth="1"/>
    <col min="6" max="6" width="3.7109375" style="12" customWidth="1"/>
    <col min="7" max="7" width="43.140625" style="11" bestFit="1" customWidth="1"/>
    <col min="8" max="8" width="51.28125" style="11" bestFit="1" customWidth="1"/>
    <col min="9" max="16384" width="10.8515625" style="11" customWidth="1"/>
  </cols>
  <sheetData>
    <row r="1" spans="1:7" ht="15">
      <c r="A1" s="3" t="s">
        <v>843</v>
      </c>
      <c r="D1" s="3" t="s">
        <v>778</v>
      </c>
      <c r="G1" s="3" t="s">
        <v>2851</v>
      </c>
    </row>
    <row r="2" spans="1:8" ht="12.75">
      <c r="A2" s="13" t="s">
        <v>844</v>
      </c>
      <c r="B2" s="15" t="s">
        <v>2120</v>
      </c>
      <c r="D2" s="13" t="s">
        <v>856</v>
      </c>
      <c r="E2" s="14" t="s">
        <v>2199</v>
      </c>
      <c r="G2" s="13" t="s">
        <v>2850</v>
      </c>
      <c r="H2" s="14" t="s">
        <v>2135</v>
      </c>
    </row>
    <row r="3" spans="2:8" ht="12.75">
      <c r="B3" s="15" t="s">
        <v>688</v>
      </c>
      <c r="E3" s="14" t="s">
        <v>2200</v>
      </c>
      <c r="H3" s="14" t="s">
        <v>2136</v>
      </c>
    </row>
    <row r="4" spans="2:8" ht="22.5">
      <c r="B4" s="15" t="s">
        <v>2121</v>
      </c>
      <c r="E4" s="14" t="s">
        <v>2201</v>
      </c>
      <c r="H4" s="14" t="s">
        <v>2849</v>
      </c>
    </row>
    <row r="5" spans="2:8" ht="12.75">
      <c r="B5" s="15" t="s">
        <v>2122</v>
      </c>
      <c r="E5" s="14" t="s">
        <v>2202</v>
      </c>
      <c r="H5" s="14" t="s">
        <v>961</v>
      </c>
    </row>
    <row r="6" spans="2:8" ht="12.75">
      <c r="B6" s="15" t="s">
        <v>2036</v>
      </c>
      <c r="E6" s="14" t="s">
        <v>2422</v>
      </c>
      <c r="H6" s="14" t="s">
        <v>862</v>
      </c>
    </row>
    <row r="7" spans="2:8" ht="12.75">
      <c r="B7" s="15" t="s">
        <v>683</v>
      </c>
      <c r="E7" s="15" t="s">
        <v>772</v>
      </c>
      <c r="H7" s="14" t="s">
        <v>863</v>
      </c>
    </row>
    <row r="8" spans="2:8" ht="12.75">
      <c r="B8" s="15" t="s">
        <v>684</v>
      </c>
      <c r="E8" s="14" t="s">
        <v>2423</v>
      </c>
      <c r="H8" s="14" t="s">
        <v>2169</v>
      </c>
    </row>
    <row r="9" spans="2:8" ht="12.75">
      <c r="B9" s="15" t="s">
        <v>2037</v>
      </c>
      <c r="D9" s="13" t="s">
        <v>941</v>
      </c>
      <c r="E9" s="14" t="s">
        <v>942</v>
      </c>
      <c r="G9" s="13" t="s">
        <v>2205</v>
      </c>
      <c r="H9" s="14" t="s">
        <v>2170</v>
      </c>
    </row>
    <row r="10" spans="2:8" ht="12.75">
      <c r="B10" s="15" t="s">
        <v>685</v>
      </c>
      <c r="E10" s="14" t="s">
        <v>736</v>
      </c>
      <c r="G10" s="13" t="s">
        <v>848</v>
      </c>
      <c r="H10" s="14" t="s">
        <v>799</v>
      </c>
    </row>
    <row r="11" spans="2:8" ht="22.5">
      <c r="B11" s="15" t="s">
        <v>2038</v>
      </c>
      <c r="E11" s="14" t="s">
        <v>737</v>
      </c>
      <c r="G11" s="13" t="s">
        <v>2420</v>
      </c>
      <c r="H11" s="14" t="s">
        <v>858</v>
      </c>
    </row>
    <row r="12" spans="2:8" ht="12.75">
      <c r="B12" s="15" t="s">
        <v>2287</v>
      </c>
      <c r="E12" s="14" t="s">
        <v>937</v>
      </c>
      <c r="H12" s="14" t="s">
        <v>859</v>
      </c>
    </row>
    <row r="13" spans="2:8" ht="12.75">
      <c r="B13" s="15" t="s">
        <v>2289</v>
      </c>
      <c r="E13" s="14" t="s">
        <v>2213</v>
      </c>
      <c r="H13" s="14" t="s">
        <v>860</v>
      </c>
    </row>
    <row r="14" spans="1:8" ht="12.75">
      <c r="A14" s="13" t="s">
        <v>686</v>
      </c>
      <c r="B14" s="15" t="s">
        <v>687</v>
      </c>
      <c r="E14" s="14" t="s">
        <v>938</v>
      </c>
      <c r="H14" s="14" t="s">
        <v>2053</v>
      </c>
    </row>
    <row r="15" spans="2:8" ht="12.75">
      <c r="B15" s="5" t="s">
        <v>689</v>
      </c>
      <c r="E15" s="14" t="s">
        <v>2214</v>
      </c>
      <c r="H15" s="14" t="s">
        <v>2054</v>
      </c>
    </row>
    <row r="16" spans="2:8" ht="22.5">
      <c r="B16" s="15" t="s">
        <v>967</v>
      </c>
      <c r="D16" s="13" t="s">
        <v>738</v>
      </c>
      <c r="E16" s="14" t="s">
        <v>886</v>
      </c>
      <c r="H16" s="14" t="s">
        <v>850</v>
      </c>
    </row>
    <row r="17" spans="2:8" ht="12.75">
      <c r="B17" s="15" t="s">
        <v>2114</v>
      </c>
      <c r="E17" s="14" t="s">
        <v>840</v>
      </c>
      <c r="H17" s="14" t="s">
        <v>851</v>
      </c>
    </row>
    <row r="18" spans="2:8" ht="12.75">
      <c r="B18" s="15" t="s">
        <v>2004</v>
      </c>
      <c r="E18" s="14" t="s">
        <v>841</v>
      </c>
      <c r="H18" s="14" t="s">
        <v>2055</v>
      </c>
    </row>
    <row r="19" spans="2:8" ht="12.75">
      <c r="B19" s="5" t="s">
        <v>762</v>
      </c>
      <c r="E19" s="14" t="s">
        <v>823</v>
      </c>
      <c r="G19" s="13" t="s">
        <v>882</v>
      </c>
      <c r="H19" s="14" t="s">
        <v>2056</v>
      </c>
    </row>
    <row r="20" spans="2:8" ht="12.75">
      <c r="B20" s="15" t="s">
        <v>616</v>
      </c>
      <c r="D20" s="13" t="s">
        <v>887</v>
      </c>
      <c r="E20" s="14" t="s">
        <v>2060</v>
      </c>
      <c r="H20" s="14" t="s">
        <v>2057</v>
      </c>
    </row>
    <row r="21" spans="2:8" ht="12.75">
      <c r="B21" s="15" t="s">
        <v>767</v>
      </c>
      <c r="E21" s="14" t="s">
        <v>2061</v>
      </c>
      <c r="H21" s="14" t="s">
        <v>1023</v>
      </c>
    </row>
    <row r="22" spans="2:8" ht="12.75">
      <c r="B22" s="15" t="s">
        <v>768</v>
      </c>
      <c r="E22" s="14" t="s">
        <v>2062</v>
      </c>
      <c r="H22" s="14" t="s">
        <v>1024</v>
      </c>
    </row>
    <row r="23" spans="2:8" ht="22.5">
      <c r="B23" s="5" t="s">
        <v>769</v>
      </c>
      <c r="D23" s="13" t="s">
        <v>2132</v>
      </c>
      <c r="E23" s="14" t="s">
        <v>2064</v>
      </c>
      <c r="H23" s="14" t="s">
        <v>1025</v>
      </c>
    </row>
    <row r="24" spans="1:8" ht="12.75">
      <c r="A24" s="13" t="s">
        <v>2404</v>
      </c>
      <c r="B24" s="5" t="s">
        <v>681</v>
      </c>
      <c r="E24" s="14" t="s">
        <v>2065</v>
      </c>
      <c r="H24" s="14" t="s">
        <v>852</v>
      </c>
    </row>
    <row r="25" spans="2:8" ht="12.75">
      <c r="B25" s="15" t="s">
        <v>2104</v>
      </c>
      <c r="E25" s="14" t="s">
        <v>2066</v>
      </c>
      <c r="H25" s="14" t="s">
        <v>2058</v>
      </c>
    </row>
    <row r="26" spans="2:8" ht="12.75">
      <c r="B26" s="15" t="s">
        <v>678</v>
      </c>
      <c r="E26" s="14" t="s">
        <v>2067</v>
      </c>
      <c r="H26" s="14" t="s">
        <v>2059</v>
      </c>
    </row>
    <row r="27" spans="2:8" ht="12.75">
      <c r="B27" s="15" t="s">
        <v>2405</v>
      </c>
      <c r="E27" s="14" t="s">
        <v>2317</v>
      </c>
      <c r="G27" s="13" t="s">
        <v>2396</v>
      </c>
      <c r="H27" s="14" t="s">
        <v>2397</v>
      </c>
    </row>
    <row r="28" spans="1:8" ht="12.75">
      <c r="A28" s="13" t="s">
        <v>2290</v>
      </c>
      <c r="B28" s="15" t="s">
        <v>695</v>
      </c>
      <c r="E28" s="14" t="s">
        <v>2133</v>
      </c>
      <c r="H28" s="14" t="s">
        <v>2398</v>
      </c>
    </row>
    <row r="29" spans="2:8" ht="12.75">
      <c r="B29" s="15" t="s">
        <v>2291</v>
      </c>
      <c r="E29" s="14" t="s">
        <v>2069</v>
      </c>
      <c r="H29" s="14" t="s">
        <v>2399</v>
      </c>
    </row>
    <row r="30" spans="2:8" ht="22.5">
      <c r="B30" s="15" t="s">
        <v>2292</v>
      </c>
      <c r="E30" s="14" t="s">
        <v>771</v>
      </c>
      <c r="G30" s="13" t="s">
        <v>2400</v>
      </c>
      <c r="H30" s="14" t="s">
        <v>2401</v>
      </c>
    </row>
    <row r="31" spans="2:8" ht="12.75">
      <c r="B31" s="15" t="s">
        <v>696</v>
      </c>
      <c r="E31" s="14" t="s">
        <v>773</v>
      </c>
      <c r="H31" s="14" t="s">
        <v>2402</v>
      </c>
    </row>
    <row r="32" spans="2:8" ht="12.75">
      <c r="B32" s="15" t="s">
        <v>697</v>
      </c>
      <c r="E32" s="14" t="s">
        <v>825</v>
      </c>
      <c r="H32" s="14" t="s">
        <v>2403</v>
      </c>
    </row>
    <row r="33" spans="1:8" ht="12.75">
      <c r="A33" s="13" t="s">
        <v>698</v>
      </c>
      <c r="B33" s="15" t="s">
        <v>2293</v>
      </c>
      <c r="E33" s="14" t="s">
        <v>774</v>
      </c>
      <c r="H33" s="14" t="s">
        <v>1028</v>
      </c>
    </row>
    <row r="34" spans="2:8" ht="12.75">
      <c r="B34" s="15" t="s">
        <v>2406</v>
      </c>
      <c r="D34" s="13" t="s">
        <v>2070</v>
      </c>
      <c r="E34" s="14" t="s">
        <v>2071</v>
      </c>
      <c r="H34" s="14" t="s">
        <v>866</v>
      </c>
    </row>
    <row r="35" spans="2:8" ht="12.75">
      <c r="B35" s="15" t="s">
        <v>2407</v>
      </c>
      <c r="E35" s="14" t="s">
        <v>847</v>
      </c>
      <c r="H35" s="14" t="s">
        <v>867</v>
      </c>
    </row>
    <row r="36" spans="1:8" ht="12.75">
      <c r="A36" s="13" t="s">
        <v>1969</v>
      </c>
      <c r="B36" s="15" t="s">
        <v>2028</v>
      </c>
      <c r="E36" s="14" t="s">
        <v>854</v>
      </c>
      <c r="G36" s="13" t="s">
        <v>958</v>
      </c>
      <c r="H36" s="14" t="s">
        <v>959</v>
      </c>
    </row>
    <row r="37" spans="2:8" ht="12.75">
      <c r="B37" s="15" t="s">
        <v>1971</v>
      </c>
      <c r="E37" s="14" t="s">
        <v>855</v>
      </c>
      <c r="H37" s="14" t="s">
        <v>960</v>
      </c>
    </row>
    <row r="38" spans="2:8" ht="12.75">
      <c r="B38" s="15" t="s">
        <v>2180</v>
      </c>
      <c r="E38" s="5" t="s">
        <v>3106</v>
      </c>
      <c r="H38" s="14" t="s">
        <v>869</v>
      </c>
    </row>
    <row r="39" spans="2:8" ht="22.5">
      <c r="B39" s="15" t="s">
        <v>1972</v>
      </c>
      <c r="E39" s="5" t="s">
        <v>3106</v>
      </c>
      <c r="H39" s="14" t="s">
        <v>870</v>
      </c>
    </row>
    <row r="40" spans="2:8" ht="12.75">
      <c r="B40" s="15" t="s">
        <v>1973</v>
      </c>
      <c r="E40" s="5" t="s">
        <v>3106</v>
      </c>
      <c r="H40" s="5" t="s">
        <v>3106</v>
      </c>
    </row>
    <row r="41" spans="2:8" ht="12.75">
      <c r="B41" s="15" t="s">
        <v>1974</v>
      </c>
      <c r="E41" s="5" t="s">
        <v>3106</v>
      </c>
      <c r="H41" s="5" t="s">
        <v>3106</v>
      </c>
    </row>
    <row r="42" spans="2:8" ht="12.75">
      <c r="B42" s="5" t="s">
        <v>3106</v>
      </c>
      <c r="E42" s="5" t="s">
        <v>3106</v>
      </c>
      <c r="H42" s="5" t="s">
        <v>3106</v>
      </c>
    </row>
    <row r="43" spans="2:8" ht="12.75">
      <c r="B43" s="5" t="s">
        <v>3106</v>
      </c>
      <c r="E43" s="5" t="s">
        <v>3106</v>
      </c>
      <c r="H43" s="5" t="s">
        <v>3106</v>
      </c>
    </row>
    <row r="44" spans="2:8" ht="12.75">
      <c r="B44" s="5" t="s">
        <v>3106</v>
      </c>
      <c r="E44" s="5" t="s">
        <v>3106</v>
      </c>
      <c r="H44" s="5" t="s">
        <v>3106</v>
      </c>
    </row>
    <row r="45" spans="2:8" ht="12.75">
      <c r="B45" s="5" t="s">
        <v>3106</v>
      </c>
      <c r="E45" s="5" t="s">
        <v>3106</v>
      </c>
      <c r="H45" s="5" t="s">
        <v>3106</v>
      </c>
    </row>
    <row r="46" spans="2:8" ht="12.75">
      <c r="B46" s="5" t="s">
        <v>3106</v>
      </c>
      <c r="E46" s="5" t="s">
        <v>3106</v>
      </c>
      <c r="H46" s="5" t="s">
        <v>3106</v>
      </c>
    </row>
    <row r="47" spans="2:8" ht="12.75">
      <c r="B47" s="5" t="s">
        <v>3106</v>
      </c>
      <c r="E47" s="5" t="s">
        <v>3106</v>
      </c>
      <c r="H47" s="5" t="s">
        <v>3106</v>
      </c>
    </row>
    <row r="48" spans="2:8" ht="12.75">
      <c r="B48" s="5" t="s">
        <v>3106</v>
      </c>
      <c r="E48" s="5" t="s">
        <v>3106</v>
      </c>
      <c r="H48" s="5" t="s">
        <v>3106</v>
      </c>
    </row>
    <row r="49" spans="2:8" ht="12.75">
      <c r="B49" s="5" t="s">
        <v>3106</v>
      </c>
      <c r="E49" s="5" t="s">
        <v>3106</v>
      </c>
      <c r="H49" s="5" t="s">
        <v>3106</v>
      </c>
    </row>
    <row r="50" spans="2:8" ht="12.75">
      <c r="B50" s="5" t="s">
        <v>3106</v>
      </c>
      <c r="E50" s="5" t="s">
        <v>3106</v>
      </c>
      <c r="H50" s="5" t="s">
        <v>3106</v>
      </c>
    </row>
    <row r="51" spans="2:8" ht="12.75">
      <c r="B51" s="5" t="s">
        <v>3106</v>
      </c>
      <c r="E51" s="5" t="s">
        <v>3106</v>
      </c>
      <c r="H51" s="5" t="s">
        <v>3106</v>
      </c>
    </row>
    <row r="52" spans="2:8" ht="12.75">
      <c r="B52" s="5" t="s">
        <v>3106</v>
      </c>
      <c r="E52" s="5" t="s">
        <v>3106</v>
      </c>
      <c r="H52" s="5" t="s">
        <v>3106</v>
      </c>
    </row>
    <row r="53" spans="2:8" ht="12.75">
      <c r="B53" s="5" t="s">
        <v>3106</v>
      </c>
      <c r="E53" s="5" t="s">
        <v>3106</v>
      </c>
      <c r="H53" s="5" t="s">
        <v>3106</v>
      </c>
    </row>
    <row r="54" spans="2:8" ht="12.75">
      <c r="B54" s="5" t="s">
        <v>3106</v>
      </c>
      <c r="E54" s="5" t="s">
        <v>3106</v>
      </c>
      <c r="H54" s="5" t="s">
        <v>3106</v>
      </c>
    </row>
    <row r="55" spans="2:8" ht="12.75">
      <c r="B55" s="5" t="s">
        <v>3106</v>
      </c>
      <c r="E55" s="5" t="s">
        <v>3106</v>
      </c>
      <c r="H55" s="5" t="s">
        <v>3106</v>
      </c>
    </row>
    <row r="56" spans="2:8" ht="12.75">
      <c r="B56" s="5" t="s">
        <v>3106</v>
      </c>
      <c r="E56" s="5" t="s">
        <v>3106</v>
      </c>
      <c r="H56" s="5" t="s">
        <v>3106</v>
      </c>
    </row>
    <row r="57" spans="2:8" ht="12.75">
      <c r="B57" s="5" t="s">
        <v>3106</v>
      </c>
      <c r="E57" s="5" t="s">
        <v>3106</v>
      </c>
      <c r="H57" s="5" t="s">
        <v>3106</v>
      </c>
    </row>
    <row r="58" spans="2:8" ht="12.75">
      <c r="B58" s="5" t="s">
        <v>3106</v>
      </c>
      <c r="E58" s="5" t="s">
        <v>3106</v>
      </c>
      <c r="H58" s="5" t="s">
        <v>3106</v>
      </c>
    </row>
    <row r="59" spans="2:8" ht="12.75">
      <c r="B59" s="5" t="s">
        <v>3106</v>
      </c>
      <c r="E59" s="5" t="s">
        <v>3106</v>
      </c>
      <c r="H59" s="5" t="s">
        <v>3106</v>
      </c>
    </row>
    <row r="60" spans="2:8" ht="12.75">
      <c r="B60" s="5" t="s">
        <v>3106</v>
      </c>
      <c r="E60" s="5" t="s">
        <v>3106</v>
      </c>
      <c r="H60" s="5" t="s">
        <v>3106</v>
      </c>
    </row>
    <row r="61" spans="2:8" ht="12.75">
      <c r="B61" s="5" t="s">
        <v>3106</v>
      </c>
      <c r="E61" s="5" t="s">
        <v>3106</v>
      </c>
      <c r="H61" s="5" t="s">
        <v>3106</v>
      </c>
    </row>
    <row r="62" spans="2:8" ht="12.75">
      <c r="B62" s="5" t="s">
        <v>3106</v>
      </c>
      <c r="E62" s="5" t="s">
        <v>3106</v>
      </c>
      <c r="H62" s="5" t="s">
        <v>3106</v>
      </c>
    </row>
    <row r="63" spans="2:8" ht="12.75">
      <c r="B63" s="5" t="s">
        <v>3106</v>
      </c>
      <c r="E63" s="5" t="s">
        <v>3106</v>
      </c>
      <c r="H63" s="5" t="s">
        <v>3106</v>
      </c>
    </row>
    <row r="64" spans="2:8" ht="12.75">
      <c r="B64" s="5" t="s">
        <v>3106</v>
      </c>
      <c r="E64" s="5" t="s">
        <v>3106</v>
      </c>
      <c r="H64" s="5" t="s">
        <v>3106</v>
      </c>
    </row>
    <row r="65" spans="5:8" ht="12.75">
      <c r="E65" s="5" t="s">
        <v>3106</v>
      </c>
      <c r="H65" s="5" t="s">
        <v>3106</v>
      </c>
    </row>
    <row r="66" ht="12.75">
      <c r="H66" s="5" t="s">
        <v>3106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6"/>
  <sheetViews>
    <sheetView zoomScalePageLayoutView="0" workbookViewId="0" topLeftCell="A1">
      <selection activeCell="O144" sqref="O144:P144"/>
    </sheetView>
  </sheetViews>
  <sheetFormatPr defaultColWidth="21.00390625" defaultRowHeight="12.75"/>
  <cols>
    <col min="1" max="16384" width="21.00390625" style="1" customWidth="1"/>
  </cols>
  <sheetData>
    <row r="1" spans="1:4" ht="12.75">
      <c r="A1" s="1" t="s">
        <v>2359</v>
      </c>
      <c r="B1" s="1">
        <v>1994</v>
      </c>
      <c r="D1" s="1" t="s">
        <v>1768</v>
      </c>
    </row>
    <row r="2" spans="1:4" ht="12.75">
      <c r="A2" s="1" t="s">
        <v>27</v>
      </c>
      <c r="B2" s="1">
        <v>893</v>
      </c>
      <c r="D2" s="1" t="s">
        <v>1769</v>
      </c>
    </row>
    <row r="3" spans="1:4" ht="12.75">
      <c r="A3" s="1" t="s">
        <v>28</v>
      </c>
      <c r="B3" s="1">
        <v>791</v>
      </c>
      <c r="D3" s="1" t="s">
        <v>1771</v>
      </c>
    </row>
    <row r="4" spans="1:4" ht="12.75">
      <c r="A4" s="1" t="s">
        <v>29</v>
      </c>
      <c r="B4" s="1">
        <v>442</v>
      </c>
      <c r="D4" s="1" t="s">
        <v>1770</v>
      </c>
    </row>
    <row r="5" spans="1:4" ht="12.75">
      <c r="A5" s="1" t="s">
        <v>2363</v>
      </c>
      <c r="B5" s="1">
        <v>987</v>
      </c>
      <c r="D5" s="1" t="s">
        <v>1772</v>
      </c>
    </row>
    <row r="6" spans="1:2" ht="12.75">
      <c r="A6" s="1" t="s">
        <v>2364</v>
      </c>
      <c r="B6" s="1">
        <v>414</v>
      </c>
    </row>
    <row r="7" spans="1:2" ht="12.75">
      <c r="A7" s="1" t="s">
        <v>2365</v>
      </c>
      <c r="B7" s="1">
        <v>390</v>
      </c>
    </row>
    <row r="8" spans="1:2" ht="12.75">
      <c r="A8" s="1" t="s">
        <v>2218</v>
      </c>
      <c r="B8" s="1">
        <v>6159</v>
      </c>
    </row>
    <row r="9" spans="1:2" ht="12.75">
      <c r="A9" s="1" t="s">
        <v>2219</v>
      </c>
      <c r="B9" s="1">
        <v>8819</v>
      </c>
    </row>
    <row r="10" spans="1:2" ht="12.75">
      <c r="A10" s="1" t="s">
        <v>2220</v>
      </c>
      <c r="B10" s="1">
        <v>699</v>
      </c>
    </row>
    <row r="11" spans="1:2" ht="12.75">
      <c r="A11" s="1" t="s">
        <v>2221</v>
      </c>
      <c r="B11" s="1">
        <v>659</v>
      </c>
    </row>
    <row r="12" spans="1:2" ht="12.75">
      <c r="A12" s="1" t="s">
        <v>26</v>
      </c>
      <c r="B12" s="1">
        <v>776</v>
      </c>
    </row>
    <row r="13" spans="1:2" ht="12.75">
      <c r="A13" s="1" t="s">
        <v>398</v>
      </c>
      <c r="B13" s="1">
        <v>1288</v>
      </c>
    </row>
    <row r="14" spans="1:2" ht="12.75">
      <c r="A14" s="1" t="s">
        <v>399</v>
      </c>
      <c r="B14" s="1">
        <v>203</v>
      </c>
    </row>
    <row r="15" spans="1:2" ht="12.75">
      <c r="A15" s="1" t="s">
        <v>400</v>
      </c>
      <c r="B15" s="1">
        <v>217</v>
      </c>
    </row>
    <row r="16" spans="1:2" ht="12.75">
      <c r="A16" s="1" t="s">
        <v>401</v>
      </c>
      <c r="B16" s="1">
        <v>739</v>
      </c>
    </row>
    <row r="17" spans="1:2" ht="12.75">
      <c r="A17" s="1" t="s">
        <v>402</v>
      </c>
      <c r="B17" s="1">
        <v>462</v>
      </c>
    </row>
    <row r="18" spans="1:2" ht="12.75">
      <c r="A18" s="1" t="s">
        <v>403</v>
      </c>
      <c r="B18" s="1">
        <v>524</v>
      </c>
    </row>
    <row r="19" spans="1:2" ht="12.75">
      <c r="A19" s="1" t="s">
        <v>404</v>
      </c>
      <c r="B19" s="1">
        <v>380</v>
      </c>
    </row>
    <row r="20" spans="1:2" ht="12.75">
      <c r="A20" s="1" t="s">
        <v>2222</v>
      </c>
      <c r="B20" s="1">
        <v>3099</v>
      </c>
    </row>
    <row r="21" spans="1:2" ht="12.75">
      <c r="A21" s="1" t="s">
        <v>2223</v>
      </c>
      <c r="B21" s="1">
        <v>489</v>
      </c>
    </row>
    <row r="22" spans="1:2" ht="12.75">
      <c r="A22" s="1" t="s">
        <v>2224</v>
      </c>
      <c r="B22" s="1">
        <v>205</v>
      </c>
    </row>
    <row r="23" spans="1:2" ht="12.75">
      <c r="A23" s="1" t="s">
        <v>30</v>
      </c>
      <c r="B23" s="1">
        <v>283</v>
      </c>
    </row>
    <row r="24" spans="1:2" ht="12.75">
      <c r="A24" s="1" t="s">
        <v>31</v>
      </c>
      <c r="B24" s="1">
        <v>791</v>
      </c>
    </row>
    <row r="25" spans="1:2" ht="12.75">
      <c r="A25" s="1" t="s">
        <v>315</v>
      </c>
      <c r="B25" s="1">
        <v>1442</v>
      </c>
    </row>
    <row r="26" spans="1:2" ht="12.75">
      <c r="A26" s="1" t="s">
        <v>316</v>
      </c>
      <c r="B26" s="1">
        <v>1062</v>
      </c>
    </row>
    <row r="27" spans="1:2" ht="12.75">
      <c r="A27" s="1" t="s">
        <v>2318</v>
      </c>
      <c r="B27" s="1">
        <v>1151</v>
      </c>
    </row>
    <row r="28" spans="1:2" ht="12.75">
      <c r="A28" s="1" t="s">
        <v>2319</v>
      </c>
      <c r="B28" s="1">
        <v>765</v>
      </c>
    </row>
    <row r="29" spans="1:2" ht="12.75">
      <c r="A29" s="1" t="s">
        <v>496</v>
      </c>
      <c r="B29" s="1">
        <v>547</v>
      </c>
    </row>
    <row r="30" spans="1:2" ht="12.75">
      <c r="A30" s="1" t="s">
        <v>497</v>
      </c>
      <c r="B30" s="1">
        <v>249</v>
      </c>
    </row>
    <row r="31" spans="1:2" ht="12.75">
      <c r="A31" s="1" t="s">
        <v>498</v>
      </c>
      <c r="B31" s="1">
        <v>1641</v>
      </c>
    </row>
    <row r="32" spans="1:2" ht="12.75">
      <c r="A32" s="1" t="s">
        <v>317</v>
      </c>
      <c r="B32" s="1">
        <v>293</v>
      </c>
    </row>
    <row r="33" spans="1:2" ht="12.75">
      <c r="A33" s="1" t="s">
        <v>318</v>
      </c>
      <c r="B33" s="1">
        <v>9437</v>
      </c>
    </row>
    <row r="34" spans="1:2" ht="12.75">
      <c r="A34" s="1" t="s">
        <v>319</v>
      </c>
      <c r="B34" s="1">
        <v>353</v>
      </c>
    </row>
    <row r="35" spans="1:2" ht="12.75">
      <c r="A35" s="1" t="s">
        <v>320</v>
      </c>
      <c r="B35" s="1">
        <v>1548</v>
      </c>
    </row>
    <row r="36" spans="1:2" ht="12.75">
      <c r="A36" s="1" t="s">
        <v>321</v>
      </c>
      <c r="B36" s="1">
        <v>429</v>
      </c>
    </row>
    <row r="37" spans="1:2" ht="12.75">
      <c r="A37" s="1" t="s">
        <v>322</v>
      </c>
      <c r="B37" s="1">
        <v>656</v>
      </c>
    </row>
    <row r="38" spans="1:2" ht="12.75">
      <c r="A38" s="1" t="s">
        <v>323</v>
      </c>
      <c r="B38" s="1">
        <v>260</v>
      </c>
    </row>
    <row r="39" spans="1:2" ht="12.75">
      <c r="A39" s="1" t="s">
        <v>324</v>
      </c>
      <c r="B39" s="1">
        <v>1060</v>
      </c>
    </row>
    <row r="40" spans="1:2" ht="12.75">
      <c r="A40" s="1" t="s">
        <v>325</v>
      </c>
      <c r="B40" s="1">
        <v>380</v>
      </c>
    </row>
    <row r="41" spans="1:2" ht="12.75">
      <c r="A41" s="1" t="s">
        <v>326</v>
      </c>
      <c r="B41" s="1">
        <v>892</v>
      </c>
    </row>
    <row r="42" spans="1:2" ht="12.75">
      <c r="A42" s="1" t="s">
        <v>327</v>
      </c>
      <c r="B42" s="1">
        <v>834</v>
      </c>
    </row>
    <row r="43" spans="1:2" ht="12.75">
      <c r="A43" s="1" t="s">
        <v>328</v>
      </c>
      <c r="B43" s="1">
        <v>5376</v>
      </c>
    </row>
    <row r="44" spans="1:2" ht="12.75">
      <c r="A44" s="1" t="s">
        <v>329</v>
      </c>
      <c r="B44" s="1">
        <v>2288</v>
      </c>
    </row>
    <row r="45" spans="1:2" ht="12.75">
      <c r="A45" s="1" t="s">
        <v>2496</v>
      </c>
      <c r="B45" s="1">
        <v>5308</v>
      </c>
    </row>
    <row r="46" spans="1:2" ht="12.75">
      <c r="A46" s="1" t="s">
        <v>2497</v>
      </c>
      <c r="B46" s="1">
        <v>676</v>
      </c>
    </row>
    <row r="47" spans="1:2" ht="12.75">
      <c r="A47" s="1" t="s">
        <v>2370</v>
      </c>
      <c r="B47" s="1">
        <v>304</v>
      </c>
    </row>
    <row r="48" spans="1:2" ht="12.75">
      <c r="A48" s="1" t="s">
        <v>2371</v>
      </c>
      <c r="B48" s="1">
        <v>1021</v>
      </c>
    </row>
    <row r="49" spans="1:2" ht="12.75">
      <c r="A49" s="1" t="s">
        <v>366</v>
      </c>
      <c r="B49" s="1">
        <v>2040</v>
      </c>
    </row>
    <row r="50" spans="1:2" ht="12.75">
      <c r="A50" s="1" t="s">
        <v>367</v>
      </c>
      <c r="B50" s="1">
        <v>1611</v>
      </c>
    </row>
    <row r="51" spans="1:2" ht="12.75">
      <c r="A51" s="1" t="s">
        <v>368</v>
      </c>
      <c r="B51" s="1">
        <v>770</v>
      </c>
    </row>
    <row r="52" spans="1:2" ht="12.75">
      <c r="A52" s="1" t="s">
        <v>369</v>
      </c>
      <c r="B52" s="1">
        <v>576</v>
      </c>
    </row>
    <row r="53" spans="1:2" ht="12.75">
      <c r="A53" s="1" t="s">
        <v>370</v>
      </c>
      <c r="B53" s="1">
        <v>668</v>
      </c>
    </row>
    <row r="54" spans="1:2" ht="12.75">
      <c r="A54" s="1" t="s">
        <v>371</v>
      </c>
      <c r="B54" s="1">
        <v>2192</v>
      </c>
    </row>
    <row r="55" spans="1:2" ht="12.75">
      <c r="A55" s="1" t="s">
        <v>2320</v>
      </c>
      <c r="B55" s="1">
        <v>3949</v>
      </c>
    </row>
    <row r="56" spans="1:2" ht="12.75">
      <c r="A56" s="1" t="s">
        <v>2321</v>
      </c>
      <c r="B56" s="1">
        <v>292</v>
      </c>
    </row>
    <row r="57" spans="1:2" ht="12.75">
      <c r="A57" s="1" t="s">
        <v>2322</v>
      </c>
      <c r="B57" s="1">
        <v>3563</v>
      </c>
    </row>
    <row r="58" spans="1:2" ht="12.75">
      <c r="A58" s="1" t="s">
        <v>2323</v>
      </c>
      <c r="B58" s="1">
        <v>408</v>
      </c>
    </row>
    <row r="59" spans="1:2" ht="12.75">
      <c r="A59" s="1" t="s">
        <v>438</v>
      </c>
      <c r="B59" s="1">
        <v>4302</v>
      </c>
    </row>
    <row r="60" spans="1:2" ht="12.75">
      <c r="A60" s="1" t="s">
        <v>439</v>
      </c>
      <c r="B60" s="1">
        <v>1443</v>
      </c>
    </row>
    <row r="61" spans="1:2" ht="12.75">
      <c r="A61" s="1" t="s">
        <v>440</v>
      </c>
      <c r="B61" s="1">
        <v>318</v>
      </c>
    </row>
    <row r="62" spans="1:2" ht="12.75">
      <c r="A62" s="1" t="s">
        <v>453</v>
      </c>
      <c r="B62" s="1">
        <v>1902</v>
      </c>
    </row>
    <row r="63" spans="1:2" ht="12.75">
      <c r="A63" s="1" t="s">
        <v>454</v>
      </c>
      <c r="B63" s="1">
        <v>471</v>
      </c>
    </row>
    <row r="64" spans="1:2" ht="12.75">
      <c r="A64" s="1" t="s">
        <v>455</v>
      </c>
      <c r="B64" s="1">
        <v>3039</v>
      </c>
    </row>
    <row r="65" spans="1:2" ht="12.75">
      <c r="A65" s="1" t="s">
        <v>456</v>
      </c>
      <c r="B65" s="1">
        <v>672</v>
      </c>
    </row>
    <row r="66" spans="1:2" ht="12.75">
      <c r="A66" s="1" t="s">
        <v>457</v>
      </c>
      <c r="B66" s="1">
        <v>6220</v>
      </c>
    </row>
    <row r="67" spans="1:2" ht="12.75">
      <c r="A67" s="1" t="s">
        <v>458</v>
      </c>
      <c r="B67" s="1">
        <v>1363</v>
      </c>
    </row>
    <row r="68" spans="1:2" ht="12.75">
      <c r="A68" s="1" t="s">
        <v>459</v>
      </c>
      <c r="B68" s="1">
        <v>629</v>
      </c>
    </row>
    <row r="69" spans="1:2" ht="12.75">
      <c r="A69" s="1" t="s">
        <v>460</v>
      </c>
      <c r="B69" s="1">
        <v>386</v>
      </c>
    </row>
    <row r="70" spans="1:2" ht="12.75">
      <c r="A70" s="1" t="s">
        <v>461</v>
      </c>
      <c r="B70" s="1">
        <v>396</v>
      </c>
    </row>
    <row r="71" spans="1:2" ht="12.75">
      <c r="A71" s="1" t="s">
        <v>1907</v>
      </c>
      <c r="B71" s="1">
        <v>1061</v>
      </c>
    </row>
    <row r="72" spans="1:2" ht="12.75">
      <c r="A72" s="1" t="s">
        <v>1908</v>
      </c>
      <c r="B72" s="1">
        <v>1686</v>
      </c>
    </row>
    <row r="73" spans="1:2" ht="12.75">
      <c r="A73" s="1" t="s">
        <v>1909</v>
      </c>
      <c r="B73" s="1">
        <v>1293</v>
      </c>
    </row>
    <row r="74" spans="1:2" ht="12.75">
      <c r="A74" s="1" t="s">
        <v>1910</v>
      </c>
      <c r="B74" s="1">
        <v>6301</v>
      </c>
    </row>
    <row r="75" spans="1:2" ht="12.75">
      <c r="A75" s="1" t="s">
        <v>1911</v>
      </c>
      <c r="B75" s="1">
        <v>272</v>
      </c>
    </row>
    <row r="76" spans="1:2" ht="12.75">
      <c r="A76" s="1" t="s">
        <v>1912</v>
      </c>
      <c r="B76" s="1">
        <v>1929</v>
      </c>
    </row>
    <row r="77" spans="1:2" ht="12.75">
      <c r="A77" s="1" t="s">
        <v>1913</v>
      </c>
      <c r="B77" s="1">
        <v>2128</v>
      </c>
    </row>
    <row r="78" spans="1:2" ht="12.75">
      <c r="A78" s="1" t="s">
        <v>1914</v>
      </c>
      <c r="B78" s="1">
        <v>348</v>
      </c>
    </row>
    <row r="79" spans="1:2" ht="12.75">
      <c r="A79" s="1" t="s">
        <v>1915</v>
      </c>
      <c r="B79" s="1">
        <v>594</v>
      </c>
    </row>
    <row r="80" spans="1:2" ht="12.75">
      <c r="A80" s="1" t="s">
        <v>1916</v>
      </c>
      <c r="B80" s="1">
        <v>637</v>
      </c>
    </row>
    <row r="81" spans="1:2" ht="12.75">
      <c r="A81" s="1" t="s">
        <v>1783</v>
      </c>
      <c r="B81" s="1">
        <v>617</v>
      </c>
    </row>
    <row r="82" spans="1:2" ht="12.75">
      <c r="A82" s="1" t="s">
        <v>1784</v>
      </c>
      <c r="B82" s="1">
        <v>6139</v>
      </c>
    </row>
    <row r="83" spans="1:2" ht="12.75">
      <c r="A83" s="1" t="s">
        <v>1785</v>
      </c>
      <c r="B83" s="1">
        <v>2035</v>
      </c>
    </row>
    <row r="84" spans="1:2" ht="12.75">
      <c r="A84" s="1" t="s">
        <v>1786</v>
      </c>
      <c r="B84" s="1">
        <v>1000</v>
      </c>
    </row>
    <row r="85" spans="1:2" ht="12.75">
      <c r="A85" s="1" t="s">
        <v>1787</v>
      </c>
      <c r="B85" s="1">
        <v>865</v>
      </c>
    </row>
    <row r="86" spans="1:2" ht="12.75">
      <c r="A86" s="1" t="s">
        <v>1788</v>
      </c>
      <c r="B86" s="1">
        <v>693</v>
      </c>
    </row>
    <row r="87" spans="1:2" ht="12.75">
      <c r="A87" s="1" t="s">
        <v>1789</v>
      </c>
      <c r="B87" s="1">
        <v>204</v>
      </c>
    </row>
    <row r="88" spans="1:2" ht="12.75">
      <c r="A88" s="1" t="s">
        <v>1790</v>
      </c>
      <c r="B88" s="1">
        <v>761</v>
      </c>
    </row>
    <row r="89" spans="1:2" ht="12.75">
      <c r="A89" s="1" t="s">
        <v>1007</v>
      </c>
      <c r="B89" s="1">
        <v>337</v>
      </c>
    </row>
    <row r="90" spans="1:2" ht="12.75">
      <c r="A90" s="1" t="s">
        <v>1008</v>
      </c>
      <c r="B90" s="1">
        <v>1044</v>
      </c>
    </row>
    <row r="91" spans="1:2" ht="12.75">
      <c r="A91" s="1" t="s">
        <v>1009</v>
      </c>
      <c r="B91" s="1">
        <v>850</v>
      </c>
    </row>
    <row r="92" spans="1:2" ht="12.75">
      <c r="A92" s="1" t="s">
        <v>1010</v>
      </c>
      <c r="B92" s="1">
        <v>4253</v>
      </c>
    </row>
    <row r="93" spans="1:2" ht="12.75">
      <c r="A93" s="1" t="s">
        <v>1011</v>
      </c>
      <c r="B93" s="1">
        <v>4208</v>
      </c>
    </row>
    <row r="94" spans="1:2" ht="12.75">
      <c r="A94" s="1" t="s">
        <v>1012</v>
      </c>
      <c r="B94" s="1">
        <v>1702</v>
      </c>
    </row>
    <row r="95" spans="1:2" ht="12.75">
      <c r="A95" s="1" t="s">
        <v>1013</v>
      </c>
      <c r="B95" s="1">
        <v>5191</v>
      </c>
    </row>
    <row r="96" spans="1:2" ht="12.75">
      <c r="A96" s="1" t="s">
        <v>1014</v>
      </c>
      <c r="B96" s="1">
        <v>278</v>
      </c>
    </row>
    <row r="97" spans="1:2" ht="12.75">
      <c r="A97" s="1" t="s">
        <v>1251</v>
      </c>
      <c r="B97" s="1">
        <v>497</v>
      </c>
    </row>
    <row r="98" spans="1:2" ht="12.75">
      <c r="A98" s="1" t="s">
        <v>1252</v>
      </c>
      <c r="B98" s="1">
        <v>452</v>
      </c>
    </row>
    <row r="99" spans="1:2" ht="12.75">
      <c r="A99" s="1" t="s">
        <v>1253</v>
      </c>
      <c r="B99" s="1">
        <v>378</v>
      </c>
    </row>
    <row r="100" spans="1:2" ht="12.75">
      <c r="A100" s="1" t="s">
        <v>1254</v>
      </c>
      <c r="B100" s="1">
        <v>1009</v>
      </c>
    </row>
    <row r="101" spans="1:2" ht="12.75">
      <c r="A101" s="1" t="s">
        <v>1255</v>
      </c>
      <c r="B101" s="1">
        <v>976</v>
      </c>
    </row>
    <row r="102" spans="1:2" ht="12.75">
      <c r="A102" s="1" t="s">
        <v>1256</v>
      </c>
      <c r="B102" s="1">
        <v>221</v>
      </c>
    </row>
    <row r="103" spans="1:2" ht="12.75">
      <c r="A103" s="1" t="s">
        <v>1257</v>
      </c>
      <c r="B103" s="1">
        <v>4689</v>
      </c>
    </row>
    <row r="104" spans="1:2" ht="12.75">
      <c r="A104" s="1" t="s">
        <v>1258</v>
      </c>
      <c r="B104" s="1">
        <v>764</v>
      </c>
    </row>
    <row r="105" spans="1:2" ht="12.75">
      <c r="A105" s="1" t="s">
        <v>1259</v>
      </c>
      <c r="B105" s="1">
        <v>468</v>
      </c>
    </row>
    <row r="106" spans="1:2" ht="12.75">
      <c r="A106" s="1" t="s">
        <v>1809</v>
      </c>
      <c r="B106" s="1">
        <v>687</v>
      </c>
    </row>
    <row r="107" spans="1:2" ht="12.75">
      <c r="A107" s="1" t="s">
        <v>1810</v>
      </c>
      <c r="B107" s="1">
        <v>193</v>
      </c>
    </row>
    <row r="108" spans="1:2" ht="12.75">
      <c r="A108" s="1" t="s">
        <v>1811</v>
      </c>
      <c r="B108" s="1">
        <v>569</v>
      </c>
    </row>
    <row r="109" spans="1:2" ht="12.75">
      <c r="A109" s="1" t="s">
        <v>1534</v>
      </c>
      <c r="B109" s="1">
        <v>164</v>
      </c>
    </row>
    <row r="110" spans="1:2" ht="12.75">
      <c r="A110" s="1" t="s">
        <v>1535</v>
      </c>
      <c r="B110" s="1">
        <v>1490</v>
      </c>
    </row>
    <row r="111" spans="1:2" ht="12.75">
      <c r="A111" s="1" t="s">
        <v>1814</v>
      </c>
      <c r="B111" s="1">
        <v>3151</v>
      </c>
    </row>
    <row r="112" spans="1:2" ht="12.75">
      <c r="A112" s="1" t="s">
        <v>1539</v>
      </c>
      <c r="B112" s="1">
        <v>465</v>
      </c>
    </row>
    <row r="113" spans="1:2" ht="12.75">
      <c r="A113" s="1" t="s">
        <v>1540</v>
      </c>
      <c r="B113" s="1">
        <v>242</v>
      </c>
    </row>
    <row r="114" spans="1:2" ht="12.75">
      <c r="A114" s="1" t="s">
        <v>1816</v>
      </c>
      <c r="B114" s="1">
        <v>622</v>
      </c>
    </row>
    <row r="115" spans="1:2" ht="12.75">
      <c r="A115" s="1" t="s">
        <v>1817</v>
      </c>
      <c r="B115" s="1">
        <v>168</v>
      </c>
    </row>
    <row r="116" spans="1:2" ht="12.75">
      <c r="A116" s="1" t="s">
        <v>1818</v>
      </c>
      <c r="B116" s="1">
        <v>857</v>
      </c>
    </row>
    <row r="117" spans="1:2" ht="12.75">
      <c r="A117" s="1" t="s">
        <v>1819</v>
      </c>
      <c r="B117" s="1">
        <v>811</v>
      </c>
    </row>
    <row r="118" spans="1:2" ht="12.75">
      <c r="A118" s="1" t="s">
        <v>1543</v>
      </c>
      <c r="B118" s="1">
        <v>1645</v>
      </c>
    </row>
    <row r="119" spans="1:2" ht="12.75">
      <c r="A119" s="1" t="s">
        <v>1273</v>
      </c>
      <c r="B119" s="1">
        <v>9313</v>
      </c>
    </row>
    <row r="120" spans="1:2" ht="12.75">
      <c r="A120" s="1" t="s">
        <v>1277</v>
      </c>
      <c r="B120" s="1">
        <v>583</v>
      </c>
    </row>
    <row r="121" spans="1:2" ht="12.75">
      <c r="A121" s="1" t="s">
        <v>1278</v>
      </c>
      <c r="B121" s="1">
        <v>461</v>
      </c>
    </row>
    <row r="122" spans="1:2" ht="12.75">
      <c r="A122" s="1" t="s">
        <v>1279</v>
      </c>
      <c r="B122" s="1">
        <v>519</v>
      </c>
    </row>
    <row r="123" spans="1:2" ht="12.75">
      <c r="A123" s="1" t="s">
        <v>1280</v>
      </c>
      <c r="B123" s="1">
        <v>5513</v>
      </c>
    </row>
    <row r="124" spans="1:2" ht="12.75">
      <c r="A124" s="1" t="s">
        <v>1281</v>
      </c>
      <c r="B124" s="1">
        <v>11907</v>
      </c>
    </row>
    <row r="125" spans="1:2" ht="12.75">
      <c r="A125" s="1" t="s">
        <v>1548</v>
      </c>
      <c r="B125" s="1">
        <v>2484</v>
      </c>
    </row>
    <row r="126" spans="1:2" ht="12.75">
      <c r="A126" s="1" t="s">
        <v>1549</v>
      </c>
      <c r="B126" s="1">
        <v>430</v>
      </c>
    </row>
    <row r="127" spans="1:2" ht="12.75">
      <c r="A127" s="1" t="s">
        <v>1550</v>
      </c>
      <c r="B127" s="1">
        <v>913</v>
      </c>
    </row>
    <row r="128" spans="1:2" ht="12.75">
      <c r="A128" s="1" t="s">
        <v>1551</v>
      </c>
      <c r="B128" s="1">
        <v>2540</v>
      </c>
    </row>
    <row r="129" spans="1:2" ht="12.75">
      <c r="A129" s="1" t="s">
        <v>1552</v>
      </c>
      <c r="B129" s="1">
        <v>1319</v>
      </c>
    </row>
    <row r="130" spans="1:2" ht="12.75">
      <c r="A130" s="1" t="s">
        <v>1558</v>
      </c>
      <c r="B130" s="1">
        <v>28226</v>
      </c>
    </row>
    <row r="131" spans="1:2" ht="12.75">
      <c r="A131" s="1" t="s">
        <v>1559</v>
      </c>
      <c r="B131" s="1">
        <v>283</v>
      </c>
    </row>
    <row r="132" spans="1:2" ht="12.75">
      <c r="A132" s="1" t="s">
        <v>1836</v>
      </c>
      <c r="B132" s="1">
        <v>257</v>
      </c>
    </row>
    <row r="133" spans="1:2" ht="12.75">
      <c r="A133" s="1" t="s">
        <v>1837</v>
      </c>
      <c r="B133" s="1">
        <v>650</v>
      </c>
    </row>
    <row r="134" spans="1:2" ht="12.75">
      <c r="A134" s="1" t="s">
        <v>549</v>
      </c>
      <c r="B134" s="1">
        <v>903</v>
      </c>
    </row>
    <row r="135" spans="1:2" ht="12.75">
      <c r="A135" s="1" t="s">
        <v>2230</v>
      </c>
      <c r="B135" s="1">
        <v>848</v>
      </c>
    </row>
    <row r="136" spans="1:2" ht="12.75">
      <c r="A136" s="1" t="s">
        <v>2231</v>
      </c>
      <c r="B136" s="1">
        <v>145</v>
      </c>
    </row>
    <row r="137" spans="1:2" ht="12.75">
      <c r="A137" s="1" t="s">
        <v>175</v>
      </c>
      <c r="B137" s="1">
        <v>875</v>
      </c>
    </row>
    <row r="138" spans="1:2" ht="12.75">
      <c r="A138" s="1" t="s">
        <v>536</v>
      </c>
      <c r="B138" s="1">
        <v>548</v>
      </c>
    </row>
    <row r="139" spans="1:2" ht="12.75">
      <c r="A139" s="1" t="s">
        <v>537</v>
      </c>
      <c r="B139" s="1">
        <v>218</v>
      </c>
    </row>
    <row r="140" spans="1:2" ht="12.75">
      <c r="A140" s="1" t="s">
        <v>538</v>
      </c>
      <c r="B140" s="1">
        <v>1571</v>
      </c>
    </row>
    <row r="141" spans="1:2" ht="12.75">
      <c r="A141" s="1" t="s">
        <v>539</v>
      </c>
      <c r="B141" s="1">
        <v>3144</v>
      </c>
    </row>
    <row r="142" spans="1:2" ht="12.75">
      <c r="A142" s="1" t="s">
        <v>540</v>
      </c>
      <c r="B142" s="1">
        <v>219</v>
      </c>
    </row>
    <row r="143" spans="1:2" ht="12.75">
      <c r="A143" s="1" t="s">
        <v>541</v>
      </c>
      <c r="B143" s="1">
        <v>479</v>
      </c>
    </row>
    <row r="144" spans="1:2" ht="12.75">
      <c r="A144" s="1" t="s">
        <v>542</v>
      </c>
      <c r="B144" s="1">
        <v>266</v>
      </c>
    </row>
    <row r="145" spans="1:2" ht="12.75">
      <c r="A145" s="1" t="s">
        <v>543</v>
      </c>
      <c r="B145" s="1">
        <v>917</v>
      </c>
    </row>
    <row r="146" spans="1:2" ht="12.75">
      <c r="A146" s="1" t="s">
        <v>544</v>
      </c>
      <c r="B146" s="1">
        <v>500</v>
      </c>
    </row>
    <row r="147" spans="1:2" ht="12.75">
      <c r="A147" s="1" t="s">
        <v>1283</v>
      </c>
      <c r="B147" s="1">
        <v>2220</v>
      </c>
    </row>
    <row r="148" spans="1:2" ht="12.75">
      <c r="A148" s="1" t="s">
        <v>1284</v>
      </c>
      <c r="B148" s="1">
        <v>787</v>
      </c>
    </row>
    <row r="149" spans="1:2" ht="12.75">
      <c r="A149" s="1" t="s">
        <v>1285</v>
      </c>
      <c r="B149" s="1">
        <v>827</v>
      </c>
    </row>
    <row r="150" spans="1:2" ht="12.75">
      <c r="A150" s="1" t="s">
        <v>1556</v>
      </c>
      <c r="B150" s="1">
        <v>273</v>
      </c>
    </row>
    <row r="151" spans="1:2" ht="12.75">
      <c r="A151" s="1" t="s">
        <v>2668</v>
      </c>
      <c r="B151" s="1">
        <v>1122</v>
      </c>
    </row>
    <row r="152" spans="1:2" ht="12.75">
      <c r="A152" s="1" t="s">
        <v>2669</v>
      </c>
      <c r="B152" s="1">
        <v>1563</v>
      </c>
    </row>
    <row r="153" spans="1:2" ht="12.75">
      <c r="A153" s="1" t="s">
        <v>2670</v>
      </c>
      <c r="B153" s="1">
        <v>2391</v>
      </c>
    </row>
    <row r="154" spans="1:2" ht="12.75">
      <c r="A154" s="1" t="s">
        <v>2232</v>
      </c>
      <c r="B154" s="1">
        <v>3331</v>
      </c>
    </row>
    <row r="155" spans="1:2" ht="12.75">
      <c r="A155" s="1" t="s">
        <v>2233</v>
      </c>
      <c r="B155" s="1">
        <v>1557</v>
      </c>
    </row>
    <row r="156" spans="1:2" ht="12.75">
      <c r="A156" s="1" t="s">
        <v>2234</v>
      </c>
      <c r="B156" s="1">
        <v>903</v>
      </c>
    </row>
    <row r="157" spans="1:2" ht="12.75">
      <c r="A157" s="1" t="s">
        <v>2558</v>
      </c>
      <c r="B157" s="1">
        <v>2079</v>
      </c>
    </row>
    <row r="158" spans="1:2" ht="12.75">
      <c r="A158" s="1" t="s">
        <v>2559</v>
      </c>
      <c r="B158" s="1">
        <v>995</v>
      </c>
    </row>
    <row r="159" spans="1:2" ht="12.75">
      <c r="A159" s="1" t="s">
        <v>2564</v>
      </c>
      <c r="B159" s="1">
        <v>1017</v>
      </c>
    </row>
    <row r="160" spans="1:2" ht="12.75">
      <c r="A160" s="1" t="s">
        <v>2565</v>
      </c>
      <c r="B160" s="1">
        <v>167</v>
      </c>
    </row>
    <row r="161" spans="1:2" ht="12.75">
      <c r="A161" s="1" t="s">
        <v>1557</v>
      </c>
      <c r="B161" s="1">
        <v>378</v>
      </c>
    </row>
    <row r="162" spans="1:2" ht="12.75">
      <c r="A162" s="1" t="s">
        <v>1839</v>
      </c>
      <c r="B162" s="1">
        <v>2253</v>
      </c>
    </row>
    <row r="163" spans="1:2" ht="12.75">
      <c r="A163" s="1" t="s">
        <v>1840</v>
      </c>
      <c r="B163" s="1">
        <v>2081</v>
      </c>
    </row>
    <row r="164" spans="1:2" ht="12.75">
      <c r="A164" s="1" t="s">
        <v>1841</v>
      </c>
      <c r="B164" s="1">
        <v>934</v>
      </c>
    </row>
    <row r="165" spans="1:2" ht="12.75">
      <c r="A165" s="1" t="s">
        <v>2570</v>
      </c>
      <c r="B165" s="1">
        <v>2923</v>
      </c>
    </row>
    <row r="166" spans="1:2" ht="12.75">
      <c r="A166" s="1" t="s">
        <v>2574</v>
      </c>
      <c r="B166" s="1">
        <v>2422</v>
      </c>
    </row>
    <row r="167" spans="1:2" ht="12.75">
      <c r="A167" s="1" t="s">
        <v>2575</v>
      </c>
      <c r="B167" s="1">
        <v>187</v>
      </c>
    </row>
    <row r="168" spans="1:2" ht="12.75">
      <c r="A168" s="1" t="s">
        <v>2235</v>
      </c>
      <c r="B168" s="1">
        <v>248</v>
      </c>
    </row>
    <row r="169" spans="1:2" ht="12.75">
      <c r="A169" s="1" t="s">
        <v>2236</v>
      </c>
      <c r="B169" s="1">
        <v>7523</v>
      </c>
    </row>
    <row r="170" spans="1:2" ht="12.75">
      <c r="A170" s="1" t="s">
        <v>2571</v>
      </c>
      <c r="B170" s="1">
        <v>1259</v>
      </c>
    </row>
    <row r="171" spans="1:2" ht="12.75">
      <c r="A171" s="1" t="s">
        <v>2572</v>
      </c>
      <c r="B171" s="1">
        <v>478</v>
      </c>
    </row>
    <row r="172" spans="1:2" ht="12.75">
      <c r="A172" s="1" t="s">
        <v>2263</v>
      </c>
      <c r="B172" s="1">
        <v>1128</v>
      </c>
    </row>
    <row r="173" spans="1:2" ht="12.75">
      <c r="A173" s="1" t="s">
        <v>2264</v>
      </c>
      <c r="B173" s="1">
        <v>2266</v>
      </c>
    </row>
    <row r="174" spans="1:2" ht="12.75">
      <c r="A174" s="1" t="s">
        <v>2265</v>
      </c>
      <c r="B174" s="1">
        <v>384</v>
      </c>
    </row>
    <row r="175" spans="1:2" ht="12.75">
      <c r="A175" s="1" t="s">
        <v>2266</v>
      </c>
      <c r="B175" s="1">
        <v>646</v>
      </c>
    </row>
    <row r="176" spans="1:2" ht="12.75">
      <c r="A176" s="1" t="s">
        <v>2267</v>
      </c>
      <c r="B176" s="1">
        <v>527</v>
      </c>
    </row>
    <row r="177" spans="1:2" ht="12.75">
      <c r="A177" s="1" t="s">
        <v>2268</v>
      </c>
      <c r="B177" s="1">
        <v>226</v>
      </c>
    </row>
    <row r="178" spans="1:2" ht="12.75">
      <c r="A178" s="1" t="s">
        <v>2269</v>
      </c>
      <c r="B178" s="1">
        <v>435</v>
      </c>
    </row>
    <row r="179" spans="1:2" ht="12.75">
      <c r="A179" s="1" t="s">
        <v>2270</v>
      </c>
      <c r="B179" s="1">
        <v>496</v>
      </c>
    </row>
    <row r="180" spans="1:2" ht="12.75">
      <c r="A180" s="1" t="s">
        <v>2271</v>
      </c>
      <c r="B180" s="1">
        <v>1915</v>
      </c>
    </row>
    <row r="181" spans="1:2" ht="12.75">
      <c r="A181" s="1" t="s">
        <v>2272</v>
      </c>
      <c r="B181" s="1">
        <v>380</v>
      </c>
    </row>
    <row r="182" spans="1:2" ht="12.75">
      <c r="A182" s="1" t="s">
        <v>2273</v>
      </c>
      <c r="B182" s="1">
        <v>1369</v>
      </c>
    </row>
    <row r="183" spans="1:2" ht="12.75">
      <c r="A183" s="1" t="s">
        <v>2274</v>
      </c>
      <c r="B183" s="1">
        <v>265</v>
      </c>
    </row>
    <row r="184" spans="1:2" ht="12.75">
      <c r="A184" s="1" t="s">
        <v>2275</v>
      </c>
      <c r="B184" s="1">
        <v>647</v>
      </c>
    </row>
    <row r="185" spans="1:2" ht="12.75">
      <c r="A185" s="1" t="s">
        <v>2276</v>
      </c>
      <c r="B185" s="1">
        <v>1759</v>
      </c>
    </row>
    <row r="186" spans="1:2" ht="12.75">
      <c r="A186" s="1" t="s">
        <v>2277</v>
      </c>
      <c r="B186" s="1">
        <v>570</v>
      </c>
    </row>
    <row r="187" spans="1:2" ht="12.75">
      <c r="A187" s="1" t="s">
        <v>2278</v>
      </c>
      <c r="B187" s="1">
        <v>383</v>
      </c>
    </row>
    <row r="188" spans="1:2" ht="12.75">
      <c r="A188" s="1" t="s">
        <v>2467</v>
      </c>
      <c r="B188" s="1">
        <v>1645</v>
      </c>
    </row>
    <row r="189" spans="1:2" ht="12.75">
      <c r="A189" s="1" t="s">
        <v>266</v>
      </c>
      <c r="B189" s="1">
        <v>566</v>
      </c>
    </row>
    <row r="190" spans="1:2" ht="12.75">
      <c r="A190" s="1" t="s">
        <v>2237</v>
      </c>
      <c r="B190" s="1">
        <v>651</v>
      </c>
    </row>
    <row r="191" spans="1:2" ht="12.75">
      <c r="A191" s="1" t="s">
        <v>2238</v>
      </c>
      <c r="B191" s="1">
        <v>245</v>
      </c>
    </row>
    <row r="192" spans="1:2" ht="12.75">
      <c r="A192" s="1" t="s">
        <v>2239</v>
      </c>
      <c r="B192" s="1">
        <v>425</v>
      </c>
    </row>
    <row r="193" spans="1:2" ht="12.75">
      <c r="A193" s="1" t="s">
        <v>2240</v>
      </c>
      <c r="B193" s="1">
        <v>374</v>
      </c>
    </row>
    <row r="194" spans="1:2" ht="12.75">
      <c r="A194" s="1" t="s">
        <v>2241</v>
      </c>
      <c r="B194" s="1">
        <v>1309</v>
      </c>
    </row>
    <row r="195" spans="1:2" ht="12.75">
      <c r="A195" s="1" t="s">
        <v>2242</v>
      </c>
      <c r="B195" s="1">
        <v>702</v>
      </c>
    </row>
    <row r="196" spans="1:2" ht="12.75">
      <c r="A196" s="1" t="s">
        <v>2243</v>
      </c>
      <c r="B196" s="1">
        <v>593</v>
      </c>
    </row>
    <row r="197" spans="1:2" ht="12.75">
      <c r="A197" s="1" t="s">
        <v>2244</v>
      </c>
      <c r="B197" s="1">
        <v>14565</v>
      </c>
    </row>
    <row r="198" spans="1:2" ht="12.75">
      <c r="A198" s="1" t="s">
        <v>2245</v>
      </c>
      <c r="B198" s="1">
        <v>535</v>
      </c>
    </row>
    <row r="199" spans="1:2" ht="12.75">
      <c r="A199" s="1" t="s">
        <v>2246</v>
      </c>
      <c r="B199" s="1">
        <v>1417</v>
      </c>
    </row>
    <row r="200" spans="1:2" ht="12.75">
      <c r="A200" s="1" t="s">
        <v>2252</v>
      </c>
      <c r="B200" s="1">
        <v>139</v>
      </c>
    </row>
    <row r="201" spans="1:2" ht="12.75">
      <c r="A201" s="1" t="s">
        <v>2253</v>
      </c>
      <c r="B201" s="1">
        <v>356</v>
      </c>
    </row>
    <row r="202" spans="1:2" ht="12.75">
      <c r="A202" s="1" t="s">
        <v>2254</v>
      </c>
      <c r="B202" s="1">
        <v>5162</v>
      </c>
    </row>
    <row r="203" spans="1:2" ht="12.75">
      <c r="A203" s="1" t="s">
        <v>2255</v>
      </c>
      <c r="B203" s="1">
        <v>562</v>
      </c>
    </row>
    <row r="204" spans="1:2" ht="12.75">
      <c r="A204" s="1" t="s">
        <v>2256</v>
      </c>
      <c r="B204" s="1">
        <v>1295</v>
      </c>
    </row>
    <row r="205" spans="1:2" ht="12.75">
      <c r="A205" s="1" t="s">
        <v>2257</v>
      </c>
      <c r="B205" s="1">
        <v>960</v>
      </c>
    </row>
    <row r="206" spans="1:2" ht="12.75">
      <c r="A206" s="1" t="s">
        <v>2258</v>
      </c>
      <c r="B206" s="1">
        <v>611</v>
      </c>
    </row>
    <row r="207" spans="1:2" ht="12.75">
      <c r="A207" s="1" t="s">
        <v>2259</v>
      </c>
      <c r="B207" s="1">
        <v>971</v>
      </c>
    </row>
    <row r="208" spans="1:2" ht="12.75">
      <c r="A208" s="1" t="s">
        <v>2260</v>
      </c>
      <c r="B208" s="1">
        <v>88</v>
      </c>
    </row>
    <row r="209" spans="1:2" ht="12.75">
      <c r="A209" s="1" t="s">
        <v>2261</v>
      </c>
      <c r="B209" s="1">
        <v>238</v>
      </c>
    </row>
    <row r="210" spans="1:2" ht="12.75">
      <c r="A210" s="1" t="s">
        <v>2262</v>
      </c>
      <c r="B210" s="1">
        <v>975</v>
      </c>
    </row>
    <row r="211" spans="1:2" ht="12.75">
      <c r="A211" s="1" t="s">
        <v>500</v>
      </c>
      <c r="B211" s="1">
        <v>2635</v>
      </c>
    </row>
    <row r="212" spans="1:2" ht="12.75">
      <c r="A212" s="1" t="s">
        <v>227</v>
      </c>
      <c r="B212" s="1">
        <v>198</v>
      </c>
    </row>
    <row r="213" spans="1:2" ht="12.75">
      <c r="A213" s="1" t="s">
        <v>228</v>
      </c>
      <c r="B213" s="1">
        <v>375</v>
      </c>
    </row>
    <row r="214" spans="1:2" ht="12.75">
      <c r="A214" s="1" t="s">
        <v>229</v>
      </c>
      <c r="B214" s="1">
        <v>223</v>
      </c>
    </row>
    <row r="215" spans="1:2" ht="12.75">
      <c r="A215" s="1" t="s">
        <v>180</v>
      </c>
      <c r="B215" s="1">
        <v>1221</v>
      </c>
    </row>
    <row r="216" spans="1:2" ht="12.75">
      <c r="A216" s="1" t="s">
        <v>181</v>
      </c>
      <c r="B216" s="1">
        <v>385</v>
      </c>
    </row>
    <row r="217" spans="1:2" ht="12.75">
      <c r="A217" s="1" t="s">
        <v>182</v>
      </c>
      <c r="B217" s="1">
        <v>427</v>
      </c>
    </row>
    <row r="218" spans="1:2" ht="12.75">
      <c r="A218" s="1" t="s">
        <v>183</v>
      </c>
      <c r="B218" s="1">
        <v>509</v>
      </c>
    </row>
    <row r="219" spans="1:2" ht="12.75">
      <c r="A219" s="1" t="s">
        <v>184</v>
      </c>
      <c r="B219" s="1">
        <v>1078</v>
      </c>
    </row>
    <row r="220" spans="1:2" ht="12.75">
      <c r="A220" s="1" t="s">
        <v>185</v>
      </c>
      <c r="B220" s="1">
        <v>4575</v>
      </c>
    </row>
    <row r="221" spans="1:2" ht="12.75">
      <c r="A221" s="1" t="s">
        <v>186</v>
      </c>
      <c r="B221" s="1">
        <v>568</v>
      </c>
    </row>
    <row r="222" spans="1:2" ht="12.75">
      <c r="A222" s="1" t="s">
        <v>187</v>
      </c>
      <c r="B222" s="1">
        <v>9656</v>
      </c>
    </row>
    <row r="223" spans="1:2" ht="12.75">
      <c r="A223" s="1" t="s">
        <v>188</v>
      </c>
      <c r="B223" s="1">
        <v>5913</v>
      </c>
    </row>
    <row r="224" spans="1:2" ht="12.75">
      <c r="A224" s="1" t="s">
        <v>189</v>
      </c>
      <c r="B224" s="1">
        <v>1230</v>
      </c>
    </row>
    <row r="225" spans="1:2" ht="12.75">
      <c r="A225" s="1" t="s">
        <v>190</v>
      </c>
      <c r="B225" s="1">
        <v>181</v>
      </c>
    </row>
    <row r="226" spans="1:2" ht="12.75">
      <c r="A226" s="1" t="s">
        <v>191</v>
      </c>
      <c r="B226" s="1">
        <v>299</v>
      </c>
    </row>
    <row r="227" spans="1:2" ht="12.75">
      <c r="A227" s="1" t="s">
        <v>550</v>
      </c>
      <c r="B227" s="1">
        <v>409</v>
      </c>
    </row>
    <row r="228" spans="1:2" ht="12.75">
      <c r="A228" s="1" t="s">
        <v>551</v>
      </c>
      <c r="B228" s="1">
        <v>1227</v>
      </c>
    </row>
    <row r="229" spans="1:2" ht="12.75">
      <c r="A229" s="1" t="s">
        <v>2215</v>
      </c>
      <c r="B229" s="1">
        <v>349</v>
      </c>
    </row>
    <row r="230" spans="1:2" ht="12.75">
      <c r="A230" s="1" t="s">
        <v>2216</v>
      </c>
      <c r="B230" s="1">
        <v>2123</v>
      </c>
    </row>
    <row r="231" spans="1:2" ht="12.75">
      <c r="A231" s="1" t="s">
        <v>2217</v>
      </c>
      <c r="B231" s="1">
        <v>412</v>
      </c>
    </row>
    <row r="232" spans="1:2" ht="12.75">
      <c r="A232" s="1" t="s">
        <v>1939</v>
      </c>
      <c r="B232" s="1">
        <v>2501</v>
      </c>
    </row>
    <row r="233" spans="1:2" ht="12.75">
      <c r="A233" s="1" t="s">
        <v>1940</v>
      </c>
      <c r="B233" s="1">
        <v>418</v>
      </c>
    </row>
    <row r="234" spans="1:2" ht="12.75">
      <c r="A234" s="1" t="s">
        <v>1941</v>
      </c>
      <c r="B234" s="1">
        <v>359</v>
      </c>
    </row>
    <row r="235" spans="1:2" ht="12.75">
      <c r="A235" s="1" t="s">
        <v>1942</v>
      </c>
      <c r="B235" s="1">
        <v>8150</v>
      </c>
    </row>
    <row r="236" spans="1:2" ht="12.75">
      <c r="A236" s="1" t="s">
        <v>1943</v>
      </c>
      <c r="B236" s="1">
        <v>487</v>
      </c>
    </row>
    <row r="237" spans="1:2" ht="12.75">
      <c r="A237" s="1" t="s">
        <v>1653</v>
      </c>
      <c r="B237" s="1">
        <v>1581</v>
      </c>
    </row>
    <row r="238" spans="1:2" ht="12.75">
      <c r="A238" s="1" t="s">
        <v>1386</v>
      </c>
      <c r="B238" s="1">
        <v>6503</v>
      </c>
    </row>
    <row r="239" spans="1:2" ht="12.75">
      <c r="A239" s="1" t="s">
        <v>1387</v>
      </c>
      <c r="B239" s="1">
        <v>443</v>
      </c>
    </row>
    <row r="240" spans="1:2" ht="12.75">
      <c r="A240" s="1" t="s">
        <v>1388</v>
      </c>
      <c r="B240" s="1">
        <v>543</v>
      </c>
    </row>
    <row r="241" spans="1:2" ht="12.75">
      <c r="A241" s="1" t="s">
        <v>1389</v>
      </c>
      <c r="B241" s="1">
        <v>427</v>
      </c>
    </row>
    <row r="242" spans="1:2" ht="12.75">
      <c r="A242" s="1" t="s">
        <v>1390</v>
      </c>
      <c r="B242" s="1">
        <v>311</v>
      </c>
    </row>
    <row r="243" spans="1:2" ht="12.75">
      <c r="A243" s="1" t="s">
        <v>1391</v>
      </c>
      <c r="B243" s="1">
        <v>575</v>
      </c>
    </row>
    <row r="244" spans="1:2" ht="12.75">
      <c r="A244" s="1" t="s">
        <v>1116</v>
      </c>
      <c r="B244" s="1">
        <v>1147</v>
      </c>
    </row>
    <row r="245" spans="1:2" ht="12.75">
      <c r="A245" s="1" t="s">
        <v>1117</v>
      </c>
      <c r="B245" s="1">
        <v>777</v>
      </c>
    </row>
    <row r="246" spans="1:2" ht="12.75">
      <c r="A246" s="1" t="s">
        <v>1394</v>
      </c>
      <c r="B246" s="1">
        <v>418</v>
      </c>
    </row>
    <row r="247" spans="1:2" ht="12.75">
      <c r="A247" s="1" t="s">
        <v>1395</v>
      </c>
      <c r="B247" s="1">
        <v>502</v>
      </c>
    </row>
    <row r="248" spans="1:2" ht="12.75">
      <c r="A248" s="1" t="s">
        <v>1396</v>
      </c>
      <c r="B248" s="1">
        <v>300</v>
      </c>
    </row>
    <row r="249" spans="1:2" ht="12.75">
      <c r="A249" s="1" t="s">
        <v>1397</v>
      </c>
      <c r="B249" s="1">
        <v>342</v>
      </c>
    </row>
    <row r="250" spans="1:2" ht="12.75">
      <c r="A250" s="1" t="s">
        <v>1398</v>
      </c>
      <c r="B250" s="1">
        <v>252</v>
      </c>
    </row>
    <row r="251" spans="1:2" ht="12.75">
      <c r="A251" s="1" t="s">
        <v>1399</v>
      </c>
      <c r="B251" s="1">
        <v>1235</v>
      </c>
    </row>
    <row r="252" spans="1:2" ht="12.75">
      <c r="A252" s="1" t="s">
        <v>1400</v>
      </c>
      <c r="B252" s="1">
        <v>1162</v>
      </c>
    </row>
    <row r="253" spans="1:2" ht="12.75">
      <c r="A253" s="1" t="s">
        <v>1401</v>
      </c>
      <c r="B253" s="1">
        <v>182</v>
      </c>
    </row>
    <row r="254" spans="1:2" ht="12.75">
      <c r="A254" s="1" t="s">
        <v>1402</v>
      </c>
      <c r="B254" s="1">
        <v>584</v>
      </c>
    </row>
    <row r="255" spans="1:2" ht="12.75">
      <c r="A255" s="1" t="s">
        <v>1959</v>
      </c>
      <c r="B255" s="1">
        <v>402</v>
      </c>
    </row>
    <row r="256" spans="1:2" ht="12.75">
      <c r="A256" s="1" t="s">
        <v>1960</v>
      </c>
      <c r="B256" s="1">
        <v>7673</v>
      </c>
    </row>
    <row r="257" spans="1:2" ht="12.75">
      <c r="A257" s="1" t="s">
        <v>0</v>
      </c>
      <c r="B257" s="1">
        <v>9065</v>
      </c>
    </row>
    <row r="258" spans="1:2" ht="12.75">
      <c r="A258" s="1" t="s">
        <v>1668</v>
      </c>
      <c r="B258" s="1">
        <v>713</v>
      </c>
    </row>
    <row r="259" spans="1:2" ht="12.75">
      <c r="A259" s="1" t="s">
        <v>1669</v>
      </c>
      <c r="B259" s="1">
        <v>569</v>
      </c>
    </row>
    <row r="260" spans="1:2" ht="12.75">
      <c r="A260" s="1" t="s">
        <v>1670</v>
      </c>
      <c r="B260" s="1">
        <v>342</v>
      </c>
    </row>
    <row r="261" spans="1:2" ht="12.75">
      <c r="A261" s="1" t="s">
        <v>3</v>
      </c>
      <c r="B261" s="1">
        <v>1181</v>
      </c>
    </row>
    <row r="262" spans="1:2" ht="12.75">
      <c r="A262" s="1" t="s">
        <v>1672</v>
      </c>
      <c r="B262" s="1">
        <v>1609</v>
      </c>
    </row>
    <row r="263" spans="1:2" ht="12.75">
      <c r="A263" s="1" t="s">
        <v>1673</v>
      </c>
      <c r="B263" s="1">
        <v>1552</v>
      </c>
    </row>
    <row r="264" spans="1:2" ht="12.75">
      <c r="A264" s="1" t="s">
        <v>6</v>
      </c>
      <c r="B264" s="1">
        <v>261</v>
      </c>
    </row>
    <row r="265" spans="1:2" ht="12.75">
      <c r="A265" s="1" t="s">
        <v>7</v>
      </c>
      <c r="B265" s="1">
        <v>228</v>
      </c>
    </row>
    <row r="266" spans="1:2" ht="12.75">
      <c r="A266" s="1" t="s">
        <v>8</v>
      </c>
      <c r="B266" s="1">
        <v>644</v>
      </c>
    </row>
    <row r="267" spans="1:2" ht="12.75">
      <c r="A267" s="1" t="s">
        <v>1677</v>
      </c>
      <c r="B267" s="1">
        <v>1235</v>
      </c>
    </row>
    <row r="268" spans="1:2" ht="12.75">
      <c r="A268" s="1" t="s">
        <v>1421</v>
      </c>
      <c r="B268" s="1">
        <v>422</v>
      </c>
    </row>
    <row r="269" spans="1:2" ht="12.75">
      <c r="A269" s="1" t="s">
        <v>1422</v>
      </c>
      <c r="B269" s="1">
        <v>245</v>
      </c>
    </row>
    <row r="270" spans="1:2" ht="12.75">
      <c r="A270" s="1" t="s">
        <v>1423</v>
      </c>
      <c r="B270" s="1">
        <v>421</v>
      </c>
    </row>
    <row r="271" spans="1:2" ht="12.75">
      <c r="A271" s="1" t="s">
        <v>1424</v>
      </c>
      <c r="B271" s="1">
        <v>258</v>
      </c>
    </row>
    <row r="272" spans="1:2" ht="12.75">
      <c r="A272" s="1" t="s">
        <v>1419</v>
      </c>
      <c r="B272" s="1">
        <v>212</v>
      </c>
    </row>
    <row r="273" spans="1:2" ht="12.75">
      <c r="A273" s="1" t="s">
        <v>1420</v>
      </c>
      <c r="B273" s="1">
        <v>1656</v>
      </c>
    </row>
    <row r="274" spans="1:2" ht="12.75">
      <c r="A274" s="1" t="s">
        <v>1682</v>
      </c>
      <c r="B274" s="1">
        <v>196</v>
      </c>
    </row>
    <row r="275" spans="1:2" ht="12.75">
      <c r="A275" s="1" t="s">
        <v>1683</v>
      </c>
      <c r="B275" s="1">
        <v>7702</v>
      </c>
    </row>
    <row r="276" spans="1:2" ht="12.75">
      <c r="A276" s="1" t="s">
        <v>1684</v>
      </c>
      <c r="B276" s="1">
        <v>1440</v>
      </c>
    </row>
    <row r="277" spans="1:2" ht="12.75">
      <c r="A277" s="1" t="s">
        <v>1685</v>
      </c>
      <c r="B277" s="1">
        <v>901</v>
      </c>
    </row>
    <row r="278" spans="1:2" ht="12.75">
      <c r="A278" s="1" t="s">
        <v>1686</v>
      </c>
      <c r="B278" s="1">
        <v>2828</v>
      </c>
    </row>
    <row r="279" spans="1:2" ht="12.75">
      <c r="A279" s="1" t="s">
        <v>1687</v>
      </c>
      <c r="B279" s="1">
        <v>1356</v>
      </c>
    </row>
    <row r="280" spans="1:2" ht="12.75">
      <c r="A280" s="1" t="s">
        <v>1425</v>
      </c>
      <c r="B280" s="1">
        <v>1512</v>
      </c>
    </row>
    <row r="281" spans="1:2" ht="12.75">
      <c r="A281" s="1" t="s">
        <v>2493</v>
      </c>
      <c r="B281" s="1">
        <v>278</v>
      </c>
    </row>
    <row r="282" spans="1:2" ht="12.75">
      <c r="A282" s="1" t="s">
        <v>2494</v>
      </c>
      <c r="B282" s="1">
        <v>241</v>
      </c>
    </row>
    <row r="283" spans="1:2" ht="12.75">
      <c r="A283" s="1" t="s">
        <v>2495</v>
      </c>
      <c r="B283" s="1">
        <v>741</v>
      </c>
    </row>
    <row r="284" spans="1:2" ht="12.75">
      <c r="A284" s="1" t="s">
        <v>2346</v>
      </c>
      <c r="B284" s="1">
        <v>754</v>
      </c>
    </row>
    <row r="285" spans="1:2" ht="12.75">
      <c r="A285" s="1" t="s">
        <v>2347</v>
      </c>
      <c r="B285" s="1">
        <v>396</v>
      </c>
    </row>
    <row r="286" spans="1:2" ht="12.75">
      <c r="A286" s="1" t="s">
        <v>2348</v>
      </c>
      <c r="B286" s="1">
        <v>198</v>
      </c>
    </row>
    <row r="287" spans="1:2" ht="12.75">
      <c r="A287" s="1" t="s">
        <v>2349</v>
      </c>
      <c r="B287" s="1">
        <v>1060</v>
      </c>
    </row>
    <row r="288" spans="1:2" ht="12.75">
      <c r="A288" s="1" t="s">
        <v>2350</v>
      </c>
      <c r="B288" s="1">
        <v>2204</v>
      </c>
    </row>
    <row r="289" spans="1:2" ht="12.75">
      <c r="A289" s="1" t="s">
        <v>2351</v>
      </c>
      <c r="B289" s="1">
        <v>1434</v>
      </c>
    </row>
    <row r="290" spans="1:2" ht="12.75">
      <c r="A290" s="1" t="s">
        <v>2352</v>
      </c>
      <c r="B290" s="1">
        <v>410</v>
      </c>
    </row>
    <row r="291" spans="1:2" ht="12.75">
      <c r="A291" s="1" t="s">
        <v>2353</v>
      </c>
      <c r="B291" s="1">
        <v>1177</v>
      </c>
    </row>
    <row r="292" spans="1:2" ht="12.75">
      <c r="A292" s="1" t="s">
        <v>2354</v>
      </c>
      <c r="B292" s="1">
        <v>689</v>
      </c>
    </row>
    <row r="293" spans="1:2" ht="12.75">
      <c r="A293" s="1" t="s">
        <v>1691</v>
      </c>
      <c r="B293" s="1">
        <v>510</v>
      </c>
    </row>
    <row r="294" spans="1:2" ht="12.75">
      <c r="A294" s="1" t="s">
        <v>1692</v>
      </c>
      <c r="B294" s="1">
        <v>415</v>
      </c>
    </row>
    <row r="295" spans="1:2" ht="12.75">
      <c r="A295" s="1" t="s">
        <v>22</v>
      </c>
      <c r="B295" s="1">
        <v>239</v>
      </c>
    </row>
    <row r="296" spans="1:2" ht="12.75">
      <c r="A296" s="1" t="s">
        <v>23</v>
      </c>
      <c r="B296" s="1">
        <v>299</v>
      </c>
    </row>
    <row r="297" spans="1:2" ht="12.75">
      <c r="A297" s="1" t="s">
        <v>24</v>
      </c>
      <c r="B297" s="1">
        <v>741</v>
      </c>
    </row>
    <row r="298" spans="1:2" ht="12.75">
      <c r="A298" s="1" t="s">
        <v>25</v>
      </c>
      <c r="B298" s="1">
        <v>1258</v>
      </c>
    </row>
    <row r="299" spans="1:2" ht="12.75">
      <c r="A299" s="1" t="s">
        <v>3025</v>
      </c>
      <c r="B299" s="1">
        <v>1677</v>
      </c>
    </row>
    <row r="300" spans="1:2" ht="12.75">
      <c r="A300" s="1" t="s">
        <v>3026</v>
      </c>
      <c r="B300" s="1">
        <v>177</v>
      </c>
    </row>
    <row r="301" spans="1:2" ht="12.75">
      <c r="A301" s="1" t="s">
        <v>3027</v>
      </c>
      <c r="B301" s="1">
        <v>344</v>
      </c>
    </row>
    <row r="302" spans="1:2" ht="12.75">
      <c r="A302" s="1" t="s">
        <v>2360</v>
      </c>
      <c r="B302" s="1">
        <v>9009</v>
      </c>
    </row>
    <row r="303" spans="1:2" ht="12.75">
      <c r="A303" s="1" t="s">
        <v>2361</v>
      </c>
      <c r="B303" s="1">
        <v>390</v>
      </c>
    </row>
    <row r="304" spans="1:2" ht="12.75">
      <c r="A304" s="1" t="s">
        <v>2362</v>
      </c>
      <c r="B304" s="1">
        <v>1355</v>
      </c>
    </row>
    <row r="305" spans="1:2" ht="12.75">
      <c r="A305" s="1" t="s">
        <v>3031</v>
      </c>
      <c r="B305" s="1">
        <v>315</v>
      </c>
    </row>
    <row r="306" spans="1:2" ht="12.75">
      <c r="A306" s="1" t="s">
        <v>2745</v>
      </c>
      <c r="B306" s="1">
        <v>1290</v>
      </c>
    </row>
    <row r="307" spans="1:2" ht="12.75">
      <c r="A307" s="1" t="s">
        <v>2366</v>
      </c>
      <c r="B307" s="1">
        <v>1286</v>
      </c>
    </row>
    <row r="308" spans="1:2" ht="12.75">
      <c r="A308" s="1" t="s">
        <v>2367</v>
      </c>
      <c r="B308" s="1">
        <v>1468</v>
      </c>
    </row>
    <row r="309" spans="1:2" ht="12.75">
      <c r="A309" s="1" t="s">
        <v>2368</v>
      </c>
      <c r="B309" s="1">
        <v>390</v>
      </c>
    </row>
    <row r="310" spans="1:2" ht="12.75">
      <c r="A310" s="1" t="s">
        <v>2369</v>
      </c>
      <c r="B310" s="1">
        <v>691</v>
      </c>
    </row>
    <row r="311" spans="1:2" ht="12.75">
      <c r="A311" s="1" t="s">
        <v>396</v>
      </c>
      <c r="B311" s="1">
        <v>617</v>
      </c>
    </row>
    <row r="312" spans="1:2" ht="12.75">
      <c r="A312" s="1" t="s">
        <v>397</v>
      </c>
      <c r="B312" s="1">
        <v>917</v>
      </c>
    </row>
    <row r="313" spans="1:2" ht="12.75">
      <c r="A313" s="1" t="s">
        <v>2754</v>
      </c>
      <c r="B313" s="1">
        <v>1019</v>
      </c>
    </row>
    <row r="314" spans="1:2" ht="12.75">
      <c r="A314" s="1" t="s">
        <v>405</v>
      </c>
      <c r="B314" s="1">
        <v>5088</v>
      </c>
    </row>
    <row r="315" spans="1:2" ht="12.75">
      <c r="A315" s="1" t="s">
        <v>406</v>
      </c>
      <c r="B315" s="1">
        <v>680</v>
      </c>
    </row>
    <row r="316" spans="1:2" ht="12.75">
      <c r="A316" s="1" t="s">
        <v>407</v>
      </c>
      <c r="B316" s="1">
        <v>290</v>
      </c>
    </row>
    <row r="317" spans="1:2" ht="12.75">
      <c r="A317" s="1" t="s">
        <v>408</v>
      </c>
      <c r="B317" s="1">
        <v>804</v>
      </c>
    </row>
    <row r="318" spans="1:2" ht="12.75">
      <c r="A318" s="1" t="s">
        <v>409</v>
      </c>
      <c r="B318" s="1">
        <v>191</v>
      </c>
    </row>
    <row r="319" spans="1:2" ht="12.75">
      <c r="A319" s="1" t="s">
        <v>410</v>
      </c>
      <c r="B319" s="1">
        <v>383</v>
      </c>
    </row>
    <row r="320" spans="1:2" ht="12.75">
      <c r="A320" s="1" t="s">
        <v>411</v>
      </c>
      <c r="B320" s="1">
        <v>220</v>
      </c>
    </row>
    <row r="321" spans="1:2" ht="12.75">
      <c r="A321" s="1" t="s">
        <v>501</v>
      </c>
      <c r="B321" s="1">
        <v>951</v>
      </c>
    </row>
    <row r="322" spans="1:2" ht="12.75">
      <c r="A322" s="1" t="s">
        <v>502</v>
      </c>
      <c r="B322" s="1">
        <v>286</v>
      </c>
    </row>
    <row r="323" spans="1:2" ht="12.75">
      <c r="A323" s="1" t="s">
        <v>503</v>
      </c>
      <c r="B323" s="1">
        <v>545</v>
      </c>
    </row>
    <row r="324" spans="1:2" ht="12.75">
      <c r="A324" s="1" t="s">
        <v>504</v>
      </c>
      <c r="B324" s="1">
        <v>733</v>
      </c>
    </row>
    <row r="325" spans="1:2" ht="12.75">
      <c r="A325" s="1" t="s">
        <v>505</v>
      </c>
      <c r="B325" s="1">
        <v>4799</v>
      </c>
    </row>
    <row r="326" spans="1:2" ht="12.75">
      <c r="A326" s="1" t="s">
        <v>372</v>
      </c>
      <c r="B326" s="1">
        <v>1337</v>
      </c>
    </row>
    <row r="327" spans="1:2" ht="12.75">
      <c r="A327" s="1" t="s">
        <v>373</v>
      </c>
      <c r="B327" s="1">
        <v>1766</v>
      </c>
    </row>
    <row r="328" spans="1:2" ht="12.75">
      <c r="A328" s="1" t="s">
        <v>374</v>
      </c>
      <c r="B328" s="1">
        <v>3808</v>
      </c>
    </row>
    <row r="329" spans="1:2" ht="12.75">
      <c r="A329" s="1" t="s">
        <v>375</v>
      </c>
      <c r="B329" s="1">
        <v>4856</v>
      </c>
    </row>
    <row r="330" spans="1:2" ht="12.75">
      <c r="A330" s="1" t="s">
        <v>376</v>
      </c>
      <c r="B330" s="1">
        <v>384</v>
      </c>
    </row>
    <row r="331" spans="1:2" ht="12.75">
      <c r="A331" s="1" t="s">
        <v>377</v>
      </c>
      <c r="B331" s="1">
        <v>939</v>
      </c>
    </row>
    <row r="332" spans="1:2" ht="12.75">
      <c r="A332" s="1" t="s">
        <v>378</v>
      </c>
      <c r="B332" s="1">
        <v>1779</v>
      </c>
    </row>
    <row r="333" spans="1:2" ht="12.75">
      <c r="A333" s="1" t="s">
        <v>379</v>
      </c>
      <c r="B333" s="1">
        <v>1369</v>
      </c>
    </row>
    <row r="334" spans="1:2" ht="12.75">
      <c r="A334" s="1" t="s">
        <v>380</v>
      </c>
      <c r="B334" s="1">
        <v>1004</v>
      </c>
    </row>
    <row r="335" spans="1:2" ht="12.75">
      <c r="A335" s="1" t="s">
        <v>2372</v>
      </c>
      <c r="B335" s="1">
        <v>1318</v>
      </c>
    </row>
    <row r="336" spans="1:2" ht="12.75">
      <c r="A336" s="1" t="s">
        <v>2373</v>
      </c>
      <c r="B336" s="1">
        <v>495</v>
      </c>
    </row>
    <row r="337" spans="1:2" ht="12.75">
      <c r="A337" s="1" t="s">
        <v>2374</v>
      </c>
      <c r="B337" s="1">
        <v>1603</v>
      </c>
    </row>
    <row r="338" spans="1:2" ht="12.75">
      <c r="A338" s="1" t="s">
        <v>2375</v>
      </c>
      <c r="B338" s="1">
        <v>555</v>
      </c>
    </row>
    <row r="339" spans="1:2" ht="12.75">
      <c r="A339" s="1" t="s">
        <v>2376</v>
      </c>
      <c r="B339" s="1">
        <v>499</v>
      </c>
    </row>
    <row r="340" spans="1:2" ht="12.75">
      <c r="A340" s="1" t="s">
        <v>2377</v>
      </c>
      <c r="B340" s="1">
        <v>172</v>
      </c>
    </row>
    <row r="341" spans="1:2" ht="12.75">
      <c r="A341" s="1" t="s">
        <v>2378</v>
      </c>
      <c r="B341" s="1">
        <v>156</v>
      </c>
    </row>
    <row r="342" spans="1:2" ht="12.75">
      <c r="A342" s="1" t="s">
        <v>2379</v>
      </c>
      <c r="B342" s="1">
        <v>325</v>
      </c>
    </row>
    <row r="343" spans="1:2" ht="12.75">
      <c r="A343" s="1" t="s">
        <v>2380</v>
      </c>
      <c r="B343" s="1">
        <v>665</v>
      </c>
    </row>
    <row r="344" spans="1:2" ht="12.75">
      <c r="A344" s="1" t="s">
        <v>2381</v>
      </c>
      <c r="B344" s="1">
        <v>88</v>
      </c>
    </row>
    <row r="345" spans="1:2" ht="12.75">
      <c r="A345" s="1" t="s">
        <v>387</v>
      </c>
      <c r="B345" s="1">
        <v>404</v>
      </c>
    </row>
    <row r="346" spans="1:2" ht="12.75">
      <c r="A346" s="1" t="s">
        <v>388</v>
      </c>
      <c r="B346" s="1">
        <v>4629</v>
      </c>
    </row>
    <row r="347" spans="1:2" ht="12.75">
      <c r="A347" s="1" t="s">
        <v>117</v>
      </c>
      <c r="B347" s="1">
        <v>662</v>
      </c>
    </row>
    <row r="348" spans="1:2" ht="12.75">
      <c r="A348" s="1" t="s">
        <v>118</v>
      </c>
      <c r="B348" s="1">
        <v>660</v>
      </c>
    </row>
    <row r="349" spans="1:2" ht="12.75">
      <c r="A349" s="1" t="s">
        <v>119</v>
      </c>
      <c r="B349" s="1">
        <v>344</v>
      </c>
    </row>
    <row r="350" spans="1:2" ht="12.75">
      <c r="A350" s="1" t="s">
        <v>120</v>
      </c>
      <c r="B350" s="1">
        <v>1080</v>
      </c>
    </row>
    <row r="351" spans="1:2" ht="12.75">
      <c r="A351" s="1" t="s">
        <v>121</v>
      </c>
      <c r="B351" s="1">
        <v>1160</v>
      </c>
    </row>
    <row r="352" spans="1:2" ht="12.75">
      <c r="A352" s="1" t="s">
        <v>122</v>
      </c>
      <c r="B352" s="1">
        <v>379</v>
      </c>
    </row>
    <row r="353" spans="1:2" ht="12.75">
      <c r="A353" s="1" t="s">
        <v>462</v>
      </c>
      <c r="B353" s="1">
        <v>1026</v>
      </c>
    </row>
    <row r="354" spans="1:2" ht="12.75">
      <c r="A354" s="1" t="s">
        <v>364</v>
      </c>
      <c r="B354" s="1">
        <v>588</v>
      </c>
    </row>
    <row r="355" spans="1:2" ht="12.75">
      <c r="A355" s="1" t="s">
        <v>365</v>
      </c>
      <c r="B355" s="1">
        <v>1532</v>
      </c>
    </row>
    <row r="356" spans="1:2" ht="12.75">
      <c r="A356" s="1" t="s">
        <v>362</v>
      </c>
      <c r="B356" s="1">
        <v>213</v>
      </c>
    </row>
    <row r="357" spans="1:2" ht="12.75">
      <c r="A357" s="1" t="s">
        <v>363</v>
      </c>
      <c r="B357" s="1">
        <v>481</v>
      </c>
    </row>
    <row r="358" spans="1:2" ht="12.75">
      <c r="A358" s="1" t="s">
        <v>92</v>
      </c>
      <c r="B358" s="1">
        <v>534</v>
      </c>
    </row>
    <row r="359" spans="1:2" ht="12.75">
      <c r="A359" s="1" t="s">
        <v>441</v>
      </c>
      <c r="B359" s="1">
        <v>1595</v>
      </c>
    </row>
    <row r="360" spans="1:2" ht="12.75">
      <c r="A360" s="1" t="s">
        <v>442</v>
      </c>
      <c r="B360" s="1">
        <v>584</v>
      </c>
    </row>
    <row r="361" spans="1:2" ht="12.75">
      <c r="A361" s="1" t="s">
        <v>443</v>
      </c>
      <c r="B361" s="1">
        <v>155</v>
      </c>
    </row>
    <row r="362" spans="1:2" ht="12.75">
      <c r="A362" s="1" t="s">
        <v>444</v>
      </c>
      <c r="B362" s="1">
        <v>199</v>
      </c>
    </row>
    <row r="363" spans="1:2" ht="12.75">
      <c r="A363" s="1" t="s">
        <v>445</v>
      </c>
      <c r="B363" s="1">
        <v>361</v>
      </c>
    </row>
    <row r="364" spans="1:2" ht="12.75">
      <c r="A364" s="1" t="s">
        <v>446</v>
      </c>
      <c r="B364" s="1">
        <v>298</v>
      </c>
    </row>
    <row r="365" spans="1:2" ht="12.75">
      <c r="A365" s="1" t="s">
        <v>447</v>
      </c>
      <c r="B365" s="1">
        <v>561</v>
      </c>
    </row>
    <row r="366" spans="1:2" ht="12.75">
      <c r="A366" s="1" t="s">
        <v>448</v>
      </c>
      <c r="B366" s="1">
        <v>820</v>
      </c>
    </row>
    <row r="367" spans="1:2" ht="12.75">
      <c r="A367" s="1" t="s">
        <v>449</v>
      </c>
      <c r="B367" s="1">
        <v>1609</v>
      </c>
    </row>
    <row r="368" spans="1:2" ht="12.75">
      <c r="A368" s="1" t="s">
        <v>450</v>
      </c>
      <c r="B368" s="1">
        <v>2385</v>
      </c>
    </row>
    <row r="369" spans="1:2" ht="12.75">
      <c r="A369" s="1" t="s">
        <v>451</v>
      </c>
      <c r="B369" s="1">
        <v>1683</v>
      </c>
    </row>
    <row r="370" spans="1:2" ht="12.75">
      <c r="A370" s="1" t="s">
        <v>452</v>
      </c>
      <c r="B370" s="1">
        <v>579</v>
      </c>
    </row>
    <row r="371" spans="1:2" ht="12.75">
      <c r="A371" s="1" t="s">
        <v>112</v>
      </c>
      <c r="B371" s="1">
        <v>995</v>
      </c>
    </row>
    <row r="372" spans="1:2" ht="12.75">
      <c r="A372" s="1" t="s">
        <v>113</v>
      </c>
      <c r="B372" s="1">
        <v>1345</v>
      </c>
    </row>
    <row r="373" spans="1:2" ht="12.75">
      <c r="A373" s="1" t="s">
        <v>114</v>
      </c>
      <c r="B373" s="1">
        <v>1369</v>
      </c>
    </row>
    <row r="374" spans="1:2" ht="12.75">
      <c r="A374" s="1" t="s">
        <v>115</v>
      </c>
      <c r="B374" s="1">
        <v>623</v>
      </c>
    </row>
    <row r="375" spans="1:2" ht="12.75">
      <c r="A375" s="1" t="s">
        <v>116</v>
      </c>
      <c r="B375" s="1">
        <v>1260</v>
      </c>
    </row>
    <row r="376" spans="1:2" ht="12.75">
      <c r="A376" s="1" t="s">
        <v>1781</v>
      </c>
      <c r="B376" s="1">
        <v>342</v>
      </c>
    </row>
    <row r="377" spans="1:2" ht="12.75">
      <c r="A377" s="1" t="s">
        <v>1782</v>
      </c>
      <c r="B377" s="1">
        <v>94</v>
      </c>
    </row>
    <row r="378" spans="1:2" ht="12.75">
      <c r="A378" s="1" t="s">
        <v>109</v>
      </c>
      <c r="B378" s="1">
        <v>283</v>
      </c>
    </row>
    <row r="379" spans="1:2" ht="12.75">
      <c r="A379" s="1" t="s">
        <v>110</v>
      </c>
      <c r="B379" s="1">
        <v>1560</v>
      </c>
    </row>
    <row r="380" spans="1:2" ht="12.75">
      <c r="A380" s="1" t="s">
        <v>111</v>
      </c>
      <c r="B380" s="1">
        <v>753</v>
      </c>
    </row>
    <row r="381" spans="1:2" ht="12.75">
      <c r="A381" s="1" t="s">
        <v>1527</v>
      </c>
      <c r="B381" s="1">
        <v>1168</v>
      </c>
    </row>
    <row r="382" spans="1:2" ht="12.75">
      <c r="A382" s="1" t="s">
        <v>1528</v>
      </c>
      <c r="B382" s="1">
        <v>5301</v>
      </c>
    </row>
    <row r="383" spans="1:2" ht="12.75">
      <c r="A383" s="1" t="s">
        <v>1529</v>
      </c>
      <c r="B383" s="1">
        <v>541</v>
      </c>
    </row>
    <row r="384" spans="1:2" ht="12.75">
      <c r="A384" s="1" t="s">
        <v>1530</v>
      </c>
      <c r="B384" s="1">
        <v>177</v>
      </c>
    </row>
    <row r="385" spans="1:2" ht="12.75">
      <c r="A385" s="1" t="s">
        <v>1531</v>
      </c>
      <c r="B385" s="1">
        <v>337</v>
      </c>
    </row>
    <row r="386" spans="1:2" ht="12.75">
      <c r="A386" s="1" t="s">
        <v>1532</v>
      </c>
      <c r="B386" s="1">
        <v>568</v>
      </c>
    </row>
    <row r="387" spans="1:2" ht="12.75">
      <c r="A387" s="1" t="s">
        <v>143</v>
      </c>
      <c r="B387" s="1">
        <v>1115</v>
      </c>
    </row>
    <row r="388" spans="1:2" ht="12.75">
      <c r="A388" s="1" t="s">
        <v>144</v>
      </c>
      <c r="B388" s="1">
        <v>755</v>
      </c>
    </row>
    <row r="389" spans="1:2" ht="12.75">
      <c r="A389" s="1" t="s">
        <v>145</v>
      </c>
      <c r="B389" s="1">
        <v>482</v>
      </c>
    </row>
    <row r="390" spans="1:2" ht="12.75">
      <c r="A390" s="1" t="s">
        <v>1812</v>
      </c>
      <c r="B390" s="1">
        <v>116</v>
      </c>
    </row>
    <row r="391" spans="1:2" ht="12.75">
      <c r="A391" s="1" t="s">
        <v>1813</v>
      </c>
      <c r="B391" s="1">
        <v>1891</v>
      </c>
    </row>
    <row r="392" spans="1:2" ht="12.75">
      <c r="A392" s="1" t="s">
        <v>146</v>
      </c>
      <c r="B392" s="1">
        <v>305</v>
      </c>
    </row>
    <row r="393" spans="1:2" ht="12.75">
      <c r="A393" s="1" t="s">
        <v>1815</v>
      </c>
      <c r="B393" s="1">
        <v>287</v>
      </c>
    </row>
    <row r="394" spans="1:2" ht="12.75">
      <c r="A394" s="1" t="s">
        <v>147</v>
      </c>
      <c r="B394" s="1">
        <v>360</v>
      </c>
    </row>
    <row r="395" spans="1:2" ht="12.75">
      <c r="A395" s="1" t="s">
        <v>148</v>
      </c>
      <c r="B395" s="1">
        <v>306</v>
      </c>
    </row>
    <row r="396" spans="1:2" ht="12.75">
      <c r="A396" s="1" t="s">
        <v>1544</v>
      </c>
      <c r="B396" s="1">
        <v>309</v>
      </c>
    </row>
    <row r="397" spans="1:2" ht="12.75">
      <c r="A397" s="1" t="s">
        <v>1545</v>
      </c>
      <c r="B397" s="1">
        <v>1378</v>
      </c>
    </row>
    <row r="398" spans="1:2" ht="12.75">
      <c r="A398" s="1" t="s">
        <v>1274</v>
      </c>
      <c r="B398" s="1">
        <v>402</v>
      </c>
    </row>
    <row r="399" spans="1:2" ht="12.75">
      <c r="A399" s="1" t="s">
        <v>1275</v>
      </c>
      <c r="B399" s="1">
        <v>1819</v>
      </c>
    </row>
    <row r="400" spans="1:2" ht="12.75">
      <c r="A400" s="1" t="s">
        <v>1276</v>
      </c>
      <c r="B400" s="1">
        <v>282</v>
      </c>
    </row>
    <row r="401" spans="1:2" ht="12.75">
      <c r="A401" s="1" t="s">
        <v>1824</v>
      </c>
      <c r="B401" s="1">
        <v>1674</v>
      </c>
    </row>
    <row r="402" spans="1:2" ht="12.75">
      <c r="A402" s="1" t="s">
        <v>1825</v>
      </c>
      <c r="B402" s="1">
        <v>452</v>
      </c>
    </row>
    <row r="403" spans="1:2" ht="12.75">
      <c r="A403" s="1" t="s">
        <v>1826</v>
      </c>
      <c r="B403" s="1">
        <v>886</v>
      </c>
    </row>
    <row r="404" spans="1:2" ht="12.75">
      <c r="A404" s="1" t="s">
        <v>1827</v>
      </c>
      <c r="B404" s="1">
        <v>569</v>
      </c>
    </row>
    <row r="405" spans="1:2" ht="12.75">
      <c r="A405" s="1" t="s">
        <v>1828</v>
      </c>
      <c r="B405" s="1">
        <v>396</v>
      </c>
    </row>
    <row r="406" spans="1:2" ht="12.75">
      <c r="A406" s="1" t="s">
        <v>1829</v>
      </c>
      <c r="B406" s="1">
        <v>76</v>
      </c>
    </row>
    <row r="407" spans="1:2" ht="12.75">
      <c r="A407" s="1" t="s">
        <v>1553</v>
      </c>
      <c r="B407" s="1">
        <v>837</v>
      </c>
    </row>
    <row r="408" spans="1:2" ht="12.75">
      <c r="A408" s="1" t="s">
        <v>1554</v>
      </c>
      <c r="B408" s="1">
        <v>452</v>
      </c>
    </row>
    <row r="409" spans="1:2" ht="12.75">
      <c r="A409" s="1" t="s">
        <v>1555</v>
      </c>
      <c r="B409" s="1">
        <v>513</v>
      </c>
    </row>
    <row r="410" spans="1:2" ht="12.75">
      <c r="A410" s="1" t="s">
        <v>165</v>
      </c>
      <c r="B410" s="1">
        <v>318</v>
      </c>
    </row>
    <row r="411" spans="1:2" ht="12.75">
      <c r="A411" s="1" t="s">
        <v>166</v>
      </c>
      <c r="B411" s="1">
        <v>330</v>
      </c>
    </row>
    <row r="412" spans="1:2" ht="12.75">
      <c r="A412" s="1" t="s">
        <v>167</v>
      </c>
      <c r="B412" s="1">
        <v>1500</v>
      </c>
    </row>
    <row r="413" spans="1:2" ht="12.75">
      <c r="A413" s="1" t="s">
        <v>168</v>
      </c>
      <c r="B413" s="1">
        <v>453</v>
      </c>
    </row>
    <row r="414" spans="1:2" ht="12.75">
      <c r="A414" s="1" t="s">
        <v>169</v>
      </c>
      <c r="B414" s="1">
        <v>828</v>
      </c>
    </row>
    <row r="415" spans="1:2" ht="12.75">
      <c r="A415" s="1" t="s">
        <v>170</v>
      </c>
      <c r="B415" s="1">
        <v>396</v>
      </c>
    </row>
    <row r="416" spans="1:2" ht="12.75">
      <c r="A416" s="1" t="s">
        <v>171</v>
      </c>
      <c r="B416" s="1">
        <v>2196</v>
      </c>
    </row>
    <row r="417" spans="1:2" ht="12.75">
      <c r="A417" s="1" t="s">
        <v>172</v>
      </c>
      <c r="B417" s="1">
        <v>4327</v>
      </c>
    </row>
    <row r="418" spans="1:2" ht="12.75">
      <c r="A418" s="1" t="s">
        <v>173</v>
      </c>
      <c r="B418" s="1">
        <v>353</v>
      </c>
    </row>
    <row r="419" spans="1:2" ht="12.75">
      <c r="A419" s="1" t="s">
        <v>174</v>
      </c>
      <c r="B419" s="1">
        <v>130</v>
      </c>
    </row>
    <row r="420" spans="1:2" ht="12.75">
      <c r="A420" s="1" t="s">
        <v>2651</v>
      </c>
      <c r="B420" s="1">
        <v>178</v>
      </c>
    </row>
    <row r="421" spans="1:2" ht="12.75">
      <c r="A421" s="1" t="s">
        <v>2652</v>
      </c>
      <c r="B421" s="1">
        <v>2628</v>
      </c>
    </row>
    <row r="422" spans="1:2" ht="12.75">
      <c r="A422" s="1" t="s">
        <v>2890</v>
      </c>
      <c r="B422" s="1">
        <v>106</v>
      </c>
    </row>
    <row r="423" spans="1:2" ht="12.75">
      <c r="A423" s="1" t="s">
        <v>2891</v>
      </c>
      <c r="B423" s="1">
        <v>46</v>
      </c>
    </row>
    <row r="424" spans="1:2" ht="12.75">
      <c r="A424" s="1" t="s">
        <v>2892</v>
      </c>
      <c r="B424" s="1">
        <v>475</v>
      </c>
    </row>
    <row r="425" spans="1:2" ht="12.75">
      <c r="A425" s="1" t="s">
        <v>2893</v>
      </c>
      <c r="B425" s="1">
        <v>270</v>
      </c>
    </row>
    <row r="426" spans="1:2" ht="12.75">
      <c r="A426" s="1" t="s">
        <v>2659</v>
      </c>
      <c r="B426" s="1">
        <v>542</v>
      </c>
    </row>
    <row r="427" spans="1:2" ht="12.75">
      <c r="A427" s="1" t="s">
        <v>2660</v>
      </c>
      <c r="B427" s="1">
        <v>438</v>
      </c>
    </row>
    <row r="428" spans="1:2" ht="12.75">
      <c r="A428" s="1" t="s">
        <v>2661</v>
      </c>
      <c r="B428" s="1">
        <v>284</v>
      </c>
    </row>
    <row r="429" spans="1:2" ht="12.75">
      <c r="A429" s="1" t="s">
        <v>2662</v>
      </c>
      <c r="B429" s="1">
        <v>396</v>
      </c>
    </row>
    <row r="430" spans="1:2" ht="12.75">
      <c r="A430" s="1" t="s">
        <v>2663</v>
      </c>
      <c r="B430" s="1">
        <v>678</v>
      </c>
    </row>
    <row r="431" spans="1:2" ht="12.75">
      <c r="A431" s="1" t="s">
        <v>545</v>
      </c>
      <c r="B431" s="1">
        <v>1183</v>
      </c>
    </row>
    <row r="432" spans="1:2" ht="12.75">
      <c r="A432" s="1" t="s">
        <v>546</v>
      </c>
      <c r="B432" s="1">
        <v>543</v>
      </c>
    </row>
    <row r="433" spans="1:2" ht="12.75">
      <c r="A433" s="1" t="s">
        <v>547</v>
      </c>
      <c r="B433" s="1">
        <v>2562</v>
      </c>
    </row>
    <row r="434" spans="1:2" ht="12.75">
      <c r="A434" s="1" t="s">
        <v>548</v>
      </c>
      <c r="B434" s="1">
        <v>719</v>
      </c>
    </row>
    <row r="435" spans="1:2" ht="12.75">
      <c r="A435" s="1" t="s">
        <v>2667</v>
      </c>
      <c r="B435" s="1">
        <v>1089</v>
      </c>
    </row>
    <row r="436" spans="1:2" ht="12.75">
      <c r="A436" s="1" t="s">
        <v>2643</v>
      </c>
      <c r="B436" s="1">
        <v>668</v>
      </c>
    </row>
    <row r="437" spans="1:2" ht="12.75">
      <c r="A437" s="1" t="s">
        <v>2875</v>
      </c>
      <c r="B437" s="1">
        <v>5520</v>
      </c>
    </row>
    <row r="438" spans="1:2" ht="12.75">
      <c r="A438" s="1" t="s">
        <v>2671</v>
      </c>
      <c r="B438" s="1">
        <v>320</v>
      </c>
    </row>
    <row r="439" spans="1:2" ht="12.75">
      <c r="A439" s="1" t="s">
        <v>2672</v>
      </c>
      <c r="B439" s="1">
        <v>548</v>
      </c>
    </row>
    <row r="440" spans="1:2" ht="12.75">
      <c r="A440" s="1" t="s">
        <v>2673</v>
      </c>
      <c r="B440" s="1">
        <v>725</v>
      </c>
    </row>
    <row r="441" spans="1:2" ht="12.75">
      <c r="A441" s="1" t="s">
        <v>3160</v>
      </c>
      <c r="B441" s="1">
        <v>2402</v>
      </c>
    </row>
    <row r="442" spans="1:2" ht="12.75">
      <c r="A442" s="1" t="s">
        <v>3161</v>
      </c>
      <c r="B442" s="1">
        <v>465</v>
      </c>
    </row>
    <row r="443" spans="1:2" ht="12.75">
      <c r="A443" s="1" t="s">
        <v>3162</v>
      </c>
      <c r="B443" s="1">
        <v>2007</v>
      </c>
    </row>
    <row r="444" spans="1:2" ht="12.75">
      <c r="A444" s="1" t="s">
        <v>2560</v>
      </c>
      <c r="B444" s="1">
        <v>3369</v>
      </c>
    </row>
    <row r="445" spans="1:2" ht="12.75">
      <c r="A445" s="1" t="s">
        <v>2566</v>
      </c>
      <c r="B445" s="1">
        <v>180</v>
      </c>
    </row>
    <row r="446" spans="1:2" ht="12.75">
      <c r="A446" s="1" t="s">
        <v>2567</v>
      </c>
      <c r="B446" s="1">
        <v>911</v>
      </c>
    </row>
    <row r="447" spans="1:2" ht="12.75">
      <c r="A447" s="1" t="s">
        <v>2568</v>
      </c>
      <c r="B447" s="1">
        <v>273</v>
      </c>
    </row>
    <row r="448" spans="1:2" ht="12.75">
      <c r="A448" s="1" t="s">
        <v>2569</v>
      </c>
      <c r="B448" s="1">
        <v>1477</v>
      </c>
    </row>
    <row r="449" spans="1:2" ht="12.75">
      <c r="A449" s="1" t="s">
        <v>2887</v>
      </c>
      <c r="B449" s="1">
        <v>474</v>
      </c>
    </row>
    <row r="450" spans="1:2" ht="12.75">
      <c r="A450" s="1" t="s">
        <v>2888</v>
      </c>
      <c r="B450" s="1">
        <v>396</v>
      </c>
    </row>
    <row r="451" spans="1:2" ht="12.75">
      <c r="A451" s="1" t="s">
        <v>2889</v>
      </c>
      <c r="B451" s="1">
        <v>2446</v>
      </c>
    </row>
    <row r="452" spans="1:2" ht="12.75">
      <c r="A452" s="1" t="s">
        <v>2576</v>
      </c>
      <c r="B452" s="1">
        <v>1771</v>
      </c>
    </row>
    <row r="453" spans="1:2" ht="12.75">
      <c r="A453" s="1" t="s">
        <v>2577</v>
      </c>
      <c r="B453" s="1">
        <v>286</v>
      </c>
    </row>
    <row r="454" spans="1:2" ht="12.75">
      <c r="A454" s="1" t="s">
        <v>2578</v>
      </c>
      <c r="B454" s="1">
        <v>3247</v>
      </c>
    </row>
    <row r="455" spans="1:2" ht="12.75">
      <c r="A455" s="1" t="s">
        <v>2579</v>
      </c>
      <c r="B455" s="1">
        <v>392</v>
      </c>
    </row>
    <row r="456" spans="1:2" ht="12.75">
      <c r="A456" s="1" t="s">
        <v>2580</v>
      </c>
      <c r="B456" s="1">
        <v>3888</v>
      </c>
    </row>
    <row r="457" spans="1:2" ht="12.75">
      <c r="A457" s="1" t="s">
        <v>2581</v>
      </c>
      <c r="B457" s="1">
        <v>718</v>
      </c>
    </row>
    <row r="458" spans="1:2" ht="12.75">
      <c r="A458" s="1" t="s">
        <v>2582</v>
      </c>
      <c r="B458" s="1">
        <v>305</v>
      </c>
    </row>
    <row r="459" spans="1:2" ht="12.75">
      <c r="A459" s="1" t="s">
        <v>2583</v>
      </c>
      <c r="B459" s="1">
        <v>692</v>
      </c>
    </row>
    <row r="460" spans="1:2" ht="12.75">
      <c r="A460" s="1" t="s">
        <v>2584</v>
      </c>
      <c r="B460" s="1">
        <v>536</v>
      </c>
    </row>
    <row r="461" spans="1:2" ht="12.75">
      <c r="A461" s="1" t="s">
        <v>2585</v>
      </c>
      <c r="B461" s="1">
        <v>1665</v>
      </c>
    </row>
    <row r="462" spans="1:2" ht="12.75">
      <c r="A462" s="1" t="s">
        <v>2586</v>
      </c>
      <c r="B462" s="1">
        <v>139</v>
      </c>
    </row>
    <row r="463" spans="1:2" ht="12.75">
      <c r="A463" s="1" t="s">
        <v>2950</v>
      </c>
      <c r="B463" s="1">
        <v>203</v>
      </c>
    </row>
    <row r="464" spans="1:2" ht="12.75">
      <c r="A464" s="1" t="s">
        <v>2951</v>
      </c>
      <c r="B464" s="1">
        <v>463</v>
      </c>
    </row>
    <row r="465" spans="1:2" ht="12.75">
      <c r="A465" s="1" t="s">
        <v>2952</v>
      </c>
      <c r="B465" s="1">
        <v>1032</v>
      </c>
    </row>
    <row r="466" spans="1:2" ht="12.75">
      <c r="A466" s="1" t="s">
        <v>2953</v>
      </c>
      <c r="B466" s="1">
        <v>7846</v>
      </c>
    </row>
    <row r="467" spans="1:2" ht="12.75">
      <c r="A467" s="1" t="s">
        <v>2690</v>
      </c>
      <c r="B467" s="1">
        <v>920</v>
      </c>
    </row>
    <row r="468" spans="1:2" ht="12.75">
      <c r="A468" s="1" t="s">
        <v>2691</v>
      </c>
      <c r="B468" s="1">
        <v>761</v>
      </c>
    </row>
    <row r="469" spans="1:2" ht="12.75">
      <c r="A469" s="1" t="s">
        <v>2692</v>
      </c>
      <c r="B469" s="1">
        <v>11371</v>
      </c>
    </row>
    <row r="470" spans="1:2" ht="12.75">
      <c r="A470" s="1" t="s">
        <v>2693</v>
      </c>
      <c r="B470" s="1">
        <v>415</v>
      </c>
    </row>
    <row r="471" spans="1:2" ht="12.75">
      <c r="A471" s="1" t="s">
        <v>2694</v>
      </c>
      <c r="B471" s="1">
        <v>4789</v>
      </c>
    </row>
    <row r="472" spans="1:2" ht="12.75">
      <c r="A472" s="1" t="s">
        <v>2695</v>
      </c>
      <c r="B472" s="1">
        <v>204</v>
      </c>
    </row>
    <row r="473" spans="1:2" ht="12.75">
      <c r="A473" s="1" t="s">
        <v>268</v>
      </c>
      <c r="B473" s="1">
        <v>211</v>
      </c>
    </row>
    <row r="474" spans="1:2" ht="12.75">
      <c r="A474" s="1" t="s">
        <v>269</v>
      </c>
      <c r="B474" s="1">
        <v>131</v>
      </c>
    </row>
    <row r="475" spans="1:2" ht="12.75">
      <c r="A475" s="1" t="s">
        <v>270</v>
      </c>
      <c r="B475" s="1">
        <v>531</v>
      </c>
    </row>
    <row r="476" spans="1:2" ht="12.75">
      <c r="A476" s="1" t="s">
        <v>267</v>
      </c>
      <c r="B476" s="1">
        <v>631</v>
      </c>
    </row>
    <row r="477" spans="1:2" ht="12.75">
      <c r="A477" s="1" t="s">
        <v>2247</v>
      </c>
      <c r="B477" s="1">
        <v>285</v>
      </c>
    </row>
    <row r="478" spans="1:2" ht="12.75">
      <c r="A478" s="1" t="s">
        <v>2248</v>
      </c>
      <c r="B478" s="1">
        <v>214</v>
      </c>
    </row>
    <row r="479" spans="1:2" ht="12.75">
      <c r="A479" s="1" t="s">
        <v>2249</v>
      </c>
      <c r="B479" s="1">
        <v>398</v>
      </c>
    </row>
    <row r="480" spans="1:2" ht="12.75">
      <c r="A480" s="1" t="s">
        <v>2250</v>
      </c>
      <c r="B480" s="1">
        <v>263</v>
      </c>
    </row>
    <row r="481" spans="1:2" ht="12.75">
      <c r="A481" s="1" t="s">
        <v>2251</v>
      </c>
      <c r="B481" s="1">
        <v>165</v>
      </c>
    </row>
    <row r="482" spans="1:2" ht="12.75">
      <c r="A482" s="1" t="s">
        <v>263</v>
      </c>
      <c r="B482" s="1">
        <v>514</v>
      </c>
    </row>
    <row r="483" spans="1:2" ht="12.75">
      <c r="A483" s="1" t="s">
        <v>264</v>
      </c>
      <c r="B483" s="1">
        <v>1105</v>
      </c>
    </row>
    <row r="484" spans="1:2" ht="12.75">
      <c r="A484" s="1" t="s">
        <v>265</v>
      </c>
      <c r="B484" s="1">
        <v>648</v>
      </c>
    </row>
    <row r="485" spans="1:2" ht="12.75">
      <c r="A485" s="1" t="s">
        <v>1944</v>
      </c>
      <c r="B485" s="1">
        <v>413</v>
      </c>
    </row>
    <row r="486" spans="1:2" ht="12.75">
      <c r="A486" s="1" t="s">
        <v>1654</v>
      </c>
      <c r="B486" s="1">
        <v>128</v>
      </c>
    </row>
    <row r="487" spans="1:2" ht="12.75">
      <c r="A487" s="1" t="s">
        <v>1655</v>
      </c>
      <c r="B487" s="1">
        <v>395</v>
      </c>
    </row>
    <row r="488" spans="1:2" ht="12.75">
      <c r="A488" s="1" t="s">
        <v>1656</v>
      </c>
      <c r="B488" s="1">
        <v>212</v>
      </c>
    </row>
    <row r="489" spans="1:2" ht="12.75">
      <c r="A489" s="1" t="s">
        <v>1657</v>
      </c>
      <c r="B489" s="1">
        <v>538</v>
      </c>
    </row>
    <row r="490" spans="1:2" ht="12.75">
      <c r="A490" s="1" t="s">
        <v>1658</v>
      </c>
      <c r="B490" s="1">
        <v>167</v>
      </c>
    </row>
    <row r="491" spans="1:2" ht="12.75">
      <c r="A491" s="1" t="s">
        <v>1392</v>
      </c>
      <c r="B491" s="1">
        <v>200</v>
      </c>
    </row>
    <row r="492" spans="1:2" ht="12.75">
      <c r="A492" s="1" t="s">
        <v>1393</v>
      </c>
      <c r="B492" s="1">
        <v>603</v>
      </c>
    </row>
    <row r="493" spans="1:2" ht="12.75">
      <c r="A493" s="1" t="s">
        <v>230</v>
      </c>
      <c r="B493" s="1">
        <v>459</v>
      </c>
    </row>
    <row r="494" spans="1:2" ht="12.75">
      <c r="A494" s="1" t="s">
        <v>231</v>
      </c>
      <c r="B494" s="1">
        <v>1056</v>
      </c>
    </row>
    <row r="495" spans="1:2" ht="12.75">
      <c r="A495" s="1" t="s">
        <v>232</v>
      </c>
      <c r="B495" s="1">
        <v>162</v>
      </c>
    </row>
    <row r="496" spans="1:2" ht="12.75">
      <c r="A496" s="1" t="s">
        <v>233</v>
      </c>
      <c r="B496" s="1">
        <v>357</v>
      </c>
    </row>
    <row r="497" spans="1:2" ht="12.75">
      <c r="A497" s="1" t="s">
        <v>234</v>
      </c>
      <c r="B497" s="1">
        <v>2170</v>
      </c>
    </row>
    <row r="498" spans="1:2" ht="12.75">
      <c r="A498" s="1" t="s">
        <v>235</v>
      </c>
      <c r="B498" s="1">
        <v>387</v>
      </c>
    </row>
    <row r="499" spans="1:2" ht="12.75">
      <c r="A499" s="1" t="s">
        <v>1844</v>
      </c>
      <c r="B499" s="1">
        <v>437</v>
      </c>
    </row>
    <row r="500" spans="1:2" ht="12.75">
      <c r="A500" s="1" t="s">
        <v>1845</v>
      </c>
      <c r="B500" s="1">
        <v>214</v>
      </c>
    </row>
    <row r="501" spans="1:2" ht="12.75">
      <c r="A501" s="1" t="s">
        <v>1846</v>
      </c>
      <c r="B501" s="1">
        <v>513</v>
      </c>
    </row>
    <row r="502" spans="1:2" ht="12.75">
      <c r="A502" s="1" t="s">
        <v>176</v>
      </c>
      <c r="B502" s="1">
        <v>1305</v>
      </c>
    </row>
    <row r="503" spans="1:2" ht="12.75">
      <c r="A503" s="1" t="s">
        <v>177</v>
      </c>
      <c r="B503" s="1">
        <v>533</v>
      </c>
    </row>
    <row r="504" spans="1:2" ht="12.75">
      <c r="A504" s="1" t="s">
        <v>178</v>
      </c>
      <c r="B504" s="1">
        <v>392</v>
      </c>
    </row>
    <row r="505" spans="1:2" ht="12.75">
      <c r="A505" s="1" t="s">
        <v>179</v>
      </c>
      <c r="B505" s="1">
        <v>90</v>
      </c>
    </row>
    <row r="506" spans="1:2" ht="12.75">
      <c r="A506" s="1" t="s">
        <v>1935</v>
      </c>
      <c r="B506" s="1">
        <v>198</v>
      </c>
    </row>
    <row r="507" spans="1:2" ht="12.75">
      <c r="A507" s="1" t="s">
        <v>1936</v>
      </c>
      <c r="B507" s="1">
        <v>5777</v>
      </c>
    </row>
    <row r="508" spans="1:2" ht="12.75">
      <c r="A508" s="1" t="s">
        <v>1937</v>
      </c>
      <c r="B508" s="1">
        <v>391</v>
      </c>
    </row>
    <row r="509" spans="1:2" ht="12.75">
      <c r="A509" s="1" t="s">
        <v>1938</v>
      </c>
      <c r="B509" s="1">
        <v>2809</v>
      </c>
    </row>
    <row r="510" spans="1:2" ht="12.75">
      <c r="A510" s="1" t="s">
        <v>254</v>
      </c>
      <c r="B510" s="1">
        <v>2669</v>
      </c>
    </row>
    <row r="511" spans="1:2" ht="12.75">
      <c r="A511" s="1" t="s">
        <v>255</v>
      </c>
      <c r="B511" s="1">
        <v>528</v>
      </c>
    </row>
    <row r="512" spans="1:2" ht="12.75">
      <c r="A512" s="1" t="s">
        <v>1932</v>
      </c>
      <c r="B512" s="1">
        <v>100</v>
      </c>
    </row>
    <row r="513" spans="1:2" ht="12.75">
      <c r="A513" s="1" t="s">
        <v>1933</v>
      </c>
      <c r="B513" s="1">
        <v>2122</v>
      </c>
    </row>
    <row r="514" spans="1:2" ht="12.75">
      <c r="A514" s="1" t="s">
        <v>1934</v>
      </c>
      <c r="B514" s="1">
        <v>101</v>
      </c>
    </row>
    <row r="515" spans="1:2" ht="12.75">
      <c r="A515" s="1" t="s">
        <v>5</v>
      </c>
      <c r="B515" s="1">
        <v>249</v>
      </c>
    </row>
    <row r="516" spans="1:2" ht="12.75">
      <c r="A516" s="1" t="s">
        <v>9</v>
      </c>
      <c r="B516" s="1">
        <v>1163</v>
      </c>
    </row>
    <row r="517" spans="1:2" ht="12.75">
      <c r="A517" s="1" t="s">
        <v>1678</v>
      </c>
      <c r="B517" s="1">
        <v>649</v>
      </c>
    </row>
    <row r="518" spans="1:2" ht="12.75">
      <c r="A518" s="1" t="s">
        <v>1679</v>
      </c>
      <c r="B518" s="1">
        <v>291</v>
      </c>
    </row>
    <row r="519" spans="1:2" ht="12.75">
      <c r="A519" s="1" t="s">
        <v>1680</v>
      </c>
      <c r="B519" s="1">
        <v>246</v>
      </c>
    </row>
    <row r="520" spans="1:2" ht="12.75">
      <c r="A520" s="1" t="s">
        <v>1417</v>
      </c>
      <c r="B520" s="1">
        <v>689</v>
      </c>
    </row>
    <row r="521" spans="1:2" ht="12.75">
      <c r="A521" s="1" t="s">
        <v>1418</v>
      </c>
      <c r="B521" s="1">
        <v>564</v>
      </c>
    </row>
    <row r="522" spans="1:2" ht="12.75">
      <c r="A522" s="1" t="s">
        <v>15</v>
      </c>
      <c r="B522" s="1">
        <v>2981</v>
      </c>
    </row>
    <row r="523" spans="1:2" ht="12.75">
      <c r="A523" s="1" t="s">
        <v>16</v>
      </c>
      <c r="B523" s="1">
        <v>612</v>
      </c>
    </row>
    <row r="524" spans="1:2" ht="12.75">
      <c r="A524" s="1" t="s">
        <v>17</v>
      </c>
      <c r="B524" s="1">
        <v>1221</v>
      </c>
    </row>
    <row r="525" spans="1:2" ht="12.75">
      <c r="A525" s="1" t="s">
        <v>18</v>
      </c>
      <c r="B525" s="1">
        <v>367</v>
      </c>
    </row>
    <row r="526" spans="1:2" ht="12.75">
      <c r="A526" s="1" t="s">
        <v>1688</v>
      </c>
      <c r="B526" s="1">
        <v>452</v>
      </c>
    </row>
    <row r="527" spans="1:2" ht="12.75">
      <c r="A527" s="1" t="s">
        <v>1689</v>
      </c>
      <c r="B527" s="1">
        <v>527</v>
      </c>
    </row>
    <row r="528" spans="1:2" ht="12.75">
      <c r="A528" s="1" t="s">
        <v>1690</v>
      </c>
      <c r="B528" s="1">
        <v>206</v>
      </c>
    </row>
    <row r="529" spans="1:2" ht="12.75">
      <c r="A529" s="1" t="s">
        <v>305</v>
      </c>
      <c r="B529" s="1">
        <v>660</v>
      </c>
    </row>
    <row r="530" spans="1:2" ht="12.75">
      <c r="A530" s="1" t="s">
        <v>306</v>
      </c>
      <c r="B530" s="1">
        <v>573</v>
      </c>
    </row>
    <row r="531" spans="1:2" ht="12.75">
      <c r="A531" s="1" t="s">
        <v>307</v>
      </c>
      <c r="B531" s="1">
        <v>651</v>
      </c>
    </row>
    <row r="532" spans="1:2" ht="12.75">
      <c r="A532" s="1" t="s">
        <v>308</v>
      </c>
      <c r="B532" s="1">
        <v>1140</v>
      </c>
    </row>
    <row r="533" spans="1:2" ht="12.75">
      <c r="A533" s="1" t="s">
        <v>309</v>
      </c>
      <c r="B533" s="1">
        <v>277</v>
      </c>
    </row>
    <row r="534" spans="1:2" ht="12.75">
      <c r="A534" s="1" t="s">
        <v>310</v>
      </c>
      <c r="B534" s="1">
        <v>281</v>
      </c>
    </row>
    <row r="535" spans="1:2" ht="12.75">
      <c r="A535" s="1" t="s">
        <v>311</v>
      </c>
      <c r="B535" s="1">
        <v>1840</v>
      </c>
    </row>
    <row r="536" spans="1:2" ht="12.75">
      <c r="A536" s="1" t="s">
        <v>312</v>
      </c>
      <c r="B536" s="1">
        <v>8498</v>
      </c>
    </row>
    <row r="537" spans="1:2" ht="12.75">
      <c r="A537" s="1" t="s">
        <v>313</v>
      </c>
      <c r="B537" s="1">
        <v>233</v>
      </c>
    </row>
    <row r="538" spans="1:2" ht="12.75">
      <c r="A538" s="1" t="s">
        <v>314</v>
      </c>
      <c r="B538" s="1">
        <v>187</v>
      </c>
    </row>
    <row r="539" spans="1:2" ht="12.75">
      <c r="A539" s="1" t="s">
        <v>2484</v>
      </c>
      <c r="B539" s="1">
        <v>785</v>
      </c>
    </row>
    <row r="540" spans="1:2" ht="12.75">
      <c r="A540" s="1" t="s">
        <v>2485</v>
      </c>
      <c r="B540" s="1">
        <v>2199</v>
      </c>
    </row>
    <row r="541" spans="1:2" ht="12.75">
      <c r="A541" s="1" t="s">
        <v>2486</v>
      </c>
      <c r="B541" s="1">
        <v>415</v>
      </c>
    </row>
    <row r="542" spans="1:2" ht="12.75">
      <c r="A542" s="1" t="s">
        <v>2487</v>
      </c>
      <c r="B542" s="1">
        <v>677</v>
      </c>
    </row>
    <row r="543" spans="1:2" ht="12.75">
      <c r="A543" s="1" t="s">
        <v>2488</v>
      </c>
      <c r="B543" s="1">
        <v>486</v>
      </c>
    </row>
    <row r="544" spans="1:2" ht="12.75">
      <c r="A544" s="1" t="s">
        <v>2489</v>
      </c>
      <c r="B544" s="1">
        <v>793</v>
      </c>
    </row>
    <row r="545" spans="1:2" ht="12.75">
      <c r="A545" s="1" t="s">
        <v>2490</v>
      </c>
      <c r="B545" s="1">
        <v>409</v>
      </c>
    </row>
    <row r="546" spans="1:2" ht="12.75">
      <c r="A546" s="1" t="s">
        <v>2491</v>
      </c>
      <c r="B546" s="1">
        <v>1213</v>
      </c>
    </row>
    <row r="547" spans="1:2" ht="12.75">
      <c r="A547" s="1" t="s">
        <v>2492</v>
      </c>
      <c r="B547" s="1">
        <v>548</v>
      </c>
    </row>
    <row r="548" spans="1:2" ht="12.75">
      <c r="A548" s="1" t="s">
        <v>3002</v>
      </c>
      <c r="B548" s="1">
        <v>1761</v>
      </c>
    </row>
    <row r="549" spans="1:2" ht="12.75">
      <c r="A549" s="1" t="s">
        <v>3003</v>
      </c>
      <c r="B549" s="1">
        <v>773</v>
      </c>
    </row>
    <row r="550" spans="1:2" ht="12.75">
      <c r="A550" s="1" t="s">
        <v>3004</v>
      </c>
      <c r="B550" s="1">
        <v>562</v>
      </c>
    </row>
    <row r="551" spans="1:2" ht="12.75">
      <c r="A551" s="1" t="s">
        <v>3005</v>
      </c>
      <c r="B551" s="1">
        <v>1349</v>
      </c>
    </row>
    <row r="552" spans="1:2" ht="12.75">
      <c r="A552" s="1" t="s">
        <v>2728</v>
      </c>
      <c r="B552" s="1">
        <v>472</v>
      </c>
    </row>
    <row r="553" spans="1:2" ht="12.75">
      <c r="A553" s="1" t="s">
        <v>2729</v>
      </c>
      <c r="B553" s="1">
        <v>1044</v>
      </c>
    </row>
    <row r="554" spans="1:2" ht="12.75">
      <c r="A554" s="1" t="s">
        <v>2629</v>
      </c>
      <c r="B554" s="1">
        <v>437</v>
      </c>
    </row>
    <row r="555" spans="1:2" ht="12.75">
      <c r="A555" s="1" t="s">
        <v>2749</v>
      </c>
      <c r="B555" s="1">
        <v>224</v>
      </c>
    </row>
    <row r="556" spans="1:2" ht="12.75">
      <c r="A556" s="1" t="s">
        <v>2750</v>
      </c>
      <c r="B556" s="1">
        <v>106</v>
      </c>
    </row>
    <row r="557" spans="1:2" ht="12.75">
      <c r="A557" s="1" t="s">
        <v>2751</v>
      </c>
      <c r="B557" s="1">
        <v>344</v>
      </c>
    </row>
    <row r="558" spans="1:2" ht="12.75">
      <c r="A558" s="1" t="s">
        <v>2355</v>
      </c>
      <c r="B558" s="1">
        <v>274</v>
      </c>
    </row>
    <row r="559" spans="1:2" ht="12.75">
      <c r="A559" s="1" t="s">
        <v>2356</v>
      </c>
      <c r="B559" s="1">
        <v>675</v>
      </c>
    </row>
    <row r="560" spans="1:2" ht="12.75">
      <c r="A560" s="1" t="s">
        <v>2357</v>
      </c>
      <c r="B560" s="1">
        <v>369</v>
      </c>
    </row>
    <row r="561" spans="1:2" ht="12.75">
      <c r="A561" s="1" t="s">
        <v>2358</v>
      </c>
      <c r="B561" s="1">
        <v>1478</v>
      </c>
    </row>
    <row r="562" spans="1:2" ht="12.75">
      <c r="A562" s="1" t="s">
        <v>2736</v>
      </c>
      <c r="B562" s="1">
        <v>215</v>
      </c>
    </row>
    <row r="563" spans="1:2" ht="12.75">
      <c r="A563" s="1" t="s">
        <v>3028</v>
      </c>
      <c r="B563" s="1">
        <v>829</v>
      </c>
    </row>
    <row r="564" spans="1:2" ht="12.75">
      <c r="A564" s="1" t="s">
        <v>3029</v>
      </c>
      <c r="B564" s="1">
        <v>497</v>
      </c>
    </row>
    <row r="565" spans="1:2" ht="12.75">
      <c r="A565" s="1" t="s">
        <v>3030</v>
      </c>
      <c r="B565" s="1">
        <v>236</v>
      </c>
    </row>
    <row r="566" spans="1:2" ht="12.75">
      <c r="A566" s="1" t="s">
        <v>3276</v>
      </c>
      <c r="B566" s="1">
        <v>639</v>
      </c>
    </row>
    <row r="567" spans="1:2" ht="12.75">
      <c r="A567" s="1" t="s">
        <v>3277</v>
      </c>
      <c r="B567" s="1">
        <v>619</v>
      </c>
    </row>
    <row r="568" spans="1:2" ht="12.75">
      <c r="A568" s="1" t="s">
        <v>2747</v>
      </c>
      <c r="B568" s="1">
        <v>1240</v>
      </c>
    </row>
    <row r="569" spans="1:2" ht="12.75">
      <c r="A569" s="1" t="s">
        <v>2748</v>
      </c>
      <c r="B569" s="1">
        <v>1843</v>
      </c>
    </row>
    <row r="570" spans="1:2" ht="12.75">
      <c r="A570" s="1" t="s">
        <v>2746</v>
      </c>
      <c r="B570" s="1">
        <v>336</v>
      </c>
    </row>
    <row r="571" spans="1:2" ht="12.75">
      <c r="A571" s="1" t="s">
        <v>3035</v>
      </c>
      <c r="B571" s="1">
        <v>326</v>
      </c>
    </row>
    <row r="572" spans="1:2" ht="12.75">
      <c r="A572" s="1" t="s">
        <v>3036</v>
      </c>
      <c r="B572" s="1">
        <v>1109</v>
      </c>
    </row>
    <row r="573" spans="1:2" ht="12.75">
      <c r="A573" s="1" t="s">
        <v>3037</v>
      </c>
      <c r="B573" s="1">
        <v>1973</v>
      </c>
    </row>
    <row r="574" spans="1:2" ht="12.75">
      <c r="A574" s="1" t="s">
        <v>3038</v>
      </c>
      <c r="B574" s="1">
        <v>2462</v>
      </c>
    </row>
    <row r="575" spans="1:2" ht="12.75">
      <c r="A575" s="1" t="s">
        <v>3034</v>
      </c>
      <c r="B575" s="1">
        <v>822</v>
      </c>
    </row>
    <row r="576" spans="1:2" ht="12.75">
      <c r="A576" s="1" t="s">
        <v>3286</v>
      </c>
      <c r="B576" s="1">
        <v>2217</v>
      </c>
    </row>
    <row r="577" spans="1:2" ht="12.75">
      <c r="A577" s="1" t="s">
        <v>3287</v>
      </c>
      <c r="B577" s="1">
        <v>897</v>
      </c>
    </row>
    <row r="578" spans="1:2" ht="12.75">
      <c r="A578" s="1" t="s">
        <v>3288</v>
      </c>
      <c r="B578" s="1">
        <v>406</v>
      </c>
    </row>
    <row r="579" spans="1:2" ht="12.75">
      <c r="A579" s="1" t="s">
        <v>2755</v>
      </c>
      <c r="B579" s="1">
        <v>1357</v>
      </c>
    </row>
    <row r="580" spans="1:2" ht="12.75">
      <c r="A580" s="1" t="s">
        <v>2756</v>
      </c>
      <c r="B580" s="1">
        <v>1641</v>
      </c>
    </row>
    <row r="581" spans="1:2" ht="12.75">
      <c r="A581" s="1" t="s">
        <v>2757</v>
      </c>
      <c r="B581" s="1">
        <v>432</v>
      </c>
    </row>
    <row r="582" spans="1:2" ht="12.75">
      <c r="A582" s="1" t="s">
        <v>2758</v>
      </c>
      <c r="B582" s="1">
        <v>203</v>
      </c>
    </row>
    <row r="583" spans="1:2" ht="12.75">
      <c r="A583" s="1" t="s">
        <v>2382</v>
      </c>
      <c r="B583" s="1">
        <v>165</v>
      </c>
    </row>
    <row r="584" spans="1:2" ht="12.75">
      <c r="A584" s="1" t="s">
        <v>2383</v>
      </c>
      <c r="B584" s="1">
        <v>949</v>
      </c>
    </row>
    <row r="585" spans="1:2" ht="12.75">
      <c r="A585" s="1" t="s">
        <v>2762</v>
      </c>
      <c r="B585" s="1">
        <v>1723</v>
      </c>
    </row>
    <row r="586" spans="1:2" ht="12.75">
      <c r="A586" s="1" t="s">
        <v>2763</v>
      </c>
      <c r="B586" s="1">
        <v>417</v>
      </c>
    </row>
    <row r="587" spans="1:2" ht="12.75">
      <c r="A587" s="1" t="s">
        <v>2764</v>
      </c>
      <c r="B587" s="1">
        <v>855</v>
      </c>
    </row>
    <row r="588" spans="1:2" ht="12.75">
      <c r="A588" s="1" t="s">
        <v>2765</v>
      </c>
      <c r="B588" s="1">
        <v>178</v>
      </c>
    </row>
    <row r="589" spans="1:2" ht="12.75">
      <c r="A589" s="1" t="s">
        <v>2766</v>
      </c>
      <c r="B589" s="1">
        <v>551</v>
      </c>
    </row>
    <row r="590" spans="1:2" ht="12.75">
      <c r="A590" s="1" t="s">
        <v>2767</v>
      </c>
      <c r="B590" s="1">
        <v>438</v>
      </c>
    </row>
    <row r="591" spans="1:2" ht="12.75">
      <c r="A591" s="1" t="s">
        <v>2768</v>
      </c>
      <c r="B591" s="1">
        <v>659</v>
      </c>
    </row>
    <row r="592" spans="1:2" ht="12.75">
      <c r="A592" s="1" t="s">
        <v>2769</v>
      </c>
      <c r="B592" s="1">
        <v>448</v>
      </c>
    </row>
    <row r="593" spans="1:2" ht="12.75">
      <c r="A593" s="1" t="s">
        <v>2770</v>
      </c>
      <c r="B593" s="1">
        <v>714</v>
      </c>
    </row>
    <row r="594" spans="1:2" ht="12.75">
      <c r="A594" s="1" t="s">
        <v>2771</v>
      </c>
      <c r="B594" s="1">
        <v>457</v>
      </c>
    </row>
    <row r="595" spans="1:2" ht="12.75">
      <c r="A595" s="1" t="s">
        <v>2772</v>
      </c>
      <c r="B595" s="1">
        <v>1582</v>
      </c>
    </row>
    <row r="596" spans="1:2" ht="12.75">
      <c r="A596" s="1" t="s">
        <v>2773</v>
      </c>
      <c r="B596" s="1">
        <v>1703</v>
      </c>
    </row>
    <row r="597" spans="1:2" ht="12.75">
      <c r="A597" s="1" t="s">
        <v>2774</v>
      </c>
      <c r="B597" s="1">
        <v>986</v>
      </c>
    </row>
    <row r="598" spans="1:2" ht="12.75">
      <c r="A598" s="1" t="s">
        <v>2775</v>
      </c>
      <c r="B598" s="1">
        <v>290</v>
      </c>
    </row>
    <row r="599" spans="1:2" ht="12.75">
      <c r="A599" s="1" t="s">
        <v>2776</v>
      </c>
      <c r="B599" s="1">
        <v>238</v>
      </c>
    </row>
    <row r="600" spans="1:2" ht="12.75">
      <c r="A600" s="1" t="s">
        <v>2777</v>
      </c>
      <c r="B600" s="1">
        <v>446</v>
      </c>
    </row>
    <row r="601" spans="1:2" ht="12.75">
      <c r="A601" s="1" t="s">
        <v>2778</v>
      </c>
      <c r="B601" s="1">
        <v>712</v>
      </c>
    </row>
    <row r="602" spans="1:2" ht="12.75">
      <c r="A602" s="1" t="s">
        <v>2779</v>
      </c>
      <c r="B602" s="1">
        <v>106</v>
      </c>
    </row>
    <row r="603" spans="1:2" ht="12.75">
      <c r="A603" s="1" t="s">
        <v>2780</v>
      </c>
      <c r="B603" s="1">
        <v>287</v>
      </c>
    </row>
    <row r="604" spans="1:2" ht="12.75">
      <c r="A604" s="1" t="s">
        <v>2781</v>
      </c>
      <c r="B604" s="1">
        <v>495</v>
      </c>
    </row>
    <row r="605" spans="1:2" ht="12.75">
      <c r="A605" s="2" t="s">
        <v>2782</v>
      </c>
      <c r="B605" s="2">
        <v>34</v>
      </c>
    </row>
    <row r="606" spans="1:2" ht="12.75">
      <c r="A606" s="2" t="s">
        <v>381</v>
      </c>
      <c r="B606" s="2">
        <v>63</v>
      </c>
    </row>
    <row r="607" spans="1:2" ht="12.75">
      <c r="A607" s="2" t="s">
        <v>382</v>
      </c>
      <c r="B607" s="2">
        <v>8</v>
      </c>
    </row>
    <row r="608" spans="1:2" ht="12.75">
      <c r="A608" s="2" t="s">
        <v>383</v>
      </c>
      <c r="B608" s="2">
        <v>288</v>
      </c>
    </row>
    <row r="609" spans="1:2" ht="12.75">
      <c r="A609" s="1" t="s">
        <v>384</v>
      </c>
      <c r="B609" s="1">
        <v>271</v>
      </c>
    </row>
    <row r="610" spans="1:2" ht="12.75">
      <c r="A610" s="1" t="s">
        <v>385</v>
      </c>
      <c r="B610" s="1">
        <v>796</v>
      </c>
    </row>
    <row r="611" spans="1:2" ht="12.75">
      <c r="A611" s="1" t="s">
        <v>386</v>
      </c>
      <c r="B611" s="1">
        <v>2390</v>
      </c>
    </row>
    <row r="612" spans="1:2" ht="12.75">
      <c r="A612" s="1" t="s">
        <v>392</v>
      </c>
      <c r="B612" s="1">
        <v>552</v>
      </c>
    </row>
    <row r="613" spans="1:2" ht="12.75">
      <c r="A613" s="1" t="s">
        <v>393</v>
      </c>
      <c r="B613" s="1">
        <v>1547</v>
      </c>
    </row>
    <row r="614" spans="1:2" ht="12.75">
      <c r="A614" s="1" t="s">
        <v>394</v>
      </c>
      <c r="B614" s="1">
        <v>450</v>
      </c>
    </row>
    <row r="615" spans="1:2" ht="12.75">
      <c r="A615" s="1" t="s">
        <v>395</v>
      </c>
      <c r="B615" s="1">
        <v>1452</v>
      </c>
    </row>
    <row r="616" spans="1:2" ht="12.75">
      <c r="A616" s="1" t="s">
        <v>128</v>
      </c>
      <c r="B616" s="1">
        <v>567</v>
      </c>
    </row>
    <row r="617" spans="1:2" ht="12.75">
      <c r="A617" s="1" t="s">
        <v>1796</v>
      </c>
      <c r="B617" s="1">
        <v>505</v>
      </c>
    </row>
    <row r="618" spans="1:2" ht="12.75">
      <c r="A618" s="1" t="s">
        <v>1797</v>
      </c>
      <c r="B618" s="1">
        <v>541</v>
      </c>
    </row>
    <row r="619" spans="1:2" ht="12.75">
      <c r="A619" s="1" t="s">
        <v>1798</v>
      </c>
      <c r="B619" s="1">
        <v>287</v>
      </c>
    </row>
    <row r="620" spans="1:2" ht="12.75">
      <c r="A620" s="1" t="s">
        <v>1793</v>
      </c>
      <c r="B620" s="1">
        <v>860</v>
      </c>
    </row>
    <row r="621" spans="1:2" ht="12.75">
      <c r="A621" s="1" t="s">
        <v>1794</v>
      </c>
      <c r="B621" s="1">
        <v>691</v>
      </c>
    </row>
    <row r="622" spans="1:2" ht="12.75">
      <c r="A622" s="1" t="s">
        <v>1795</v>
      </c>
      <c r="B622" s="1">
        <v>3279</v>
      </c>
    </row>
    <row r="623" spans="1:2" ht="12.75">
      <c r="A623" s="1" t="s">
        <v>1519</v>
      </c>
      <c r="B623" s="1">
        <v>290</v>
      </c>
    </row>
    <row r="624" spans="1:2" ht="12.75">
      <c r="A624" s="1" t="s">
        <v>1520</v>
      </c>
      <c r="B624" s="1">
        <v>25440</v>
      </c>
    </row>
    <row r="625" spans="1:2" ht="12.75">
      <c r="A625" s="1" t="s">
        <v>1521</v>
      </c>
      <c r="B625" s="1">
        <v>674</v>
      </c>
    </row>
    <row r="626" spans="1:2" ht="12.75">
      <c r="A626" s="1" t="s">
        <v>1522</v>
      </c>
      <c r="B626" s="1">
        <v>1446</v>
      </c>
    </row>
    <row r="627" spans="1:2" ht="12.75">
      <c r="A627" s="1" t="s">
        <v>93</v>
      </c>
      <c r="B627" s="1">
        <v>215</v>
      </c>
    </row>
    <row r="628" spans="1:2" ht="12.75">
      <c r="A628" s="1" t="s">
        <v>94</v>
      </c>
      <c r="B628" s="1">
        <v>764</v>
      </c>
    </row>
    <row r="629" spans="1:2" ht="12.75">
      <c r="A629" s="1" t="s">
        <v>95</v>
      </c>
      <c r="B629" s="1">
        <v>2199</v>
      </c>
    </row>
    <row r="630" spans="1:2" ht="12.75">
      <c r="A630" s="1" t="s">
        <v>96</v>
      </c>
      <c r="B630" s="1">
        <v>726</v>
      </c>
    </row>
    <row r="631" spans="1:2" ht="12.75">
      <c r="A631" s="1" t="s">
        <v>97</v>
      </c>
      <c r="B631" s="1">
        <v>427</v>
      </c>
    </row>
    <row r="632" spans="1:2" ht="12.75">
      <c r="A632" s="1" t="s">
        <v>98</v>
      </c>
      <c r="B632" s="1">
        <v>329</v>
      </c>
    </row>
    <row r="633" spans="1:2" ht="12.75">
      <c r="A633" s="1" t="s">
        <v>99</v>
      </c>
      <c r="B633" s="1">
        <v>379</v>
      </c>
    </row>
    <row r="634" spans="1:2" ht="12.75">
      <c r="A634" s="1" t="s">
        <v>100</v>
      </c>
      <c r="B634" s="1">
        <v>166</v>
      </c>
    </row>
    <row r="635" spans="1:2" ht="12.75">
      <c r="A635" s="1" t="s">
        <v>101</v>
      </c>
      <c r="B635" s="1">
        <v>1250</v>
      </c>
    </row>
    <row r="636" spans="1:2" ht="12.75">
      <c r="A636" s="1" t="s">
        <v>102</v>
      </c>
      <c r="B636" s="1">
        <v>562</v>
      </c>
    </row>
    <row r="637" spans="1:2" ht="12.75">
      <c r="A637" s="1" t="s">
        <v>103</v>
      </c>
      <c r="B637" s="1">
        <v>1247</v>
      </c>
    </row>
    <row r="638" spans="1:2" ht="12.75">
      <c r="A638" s="1" t="s">
        <v>104</v>
      </c>
      <c r="B638" s="1">
        <v>964</v>
      </c>
    </row>
    <row r="639" spans="1:2" ht="12.75">
      <c r="A639" s="1" t="s">
        <v>105</v>
      </c>
      <c r="B639" s="1">
        <v>586</v>
      </c>
    </row>
    <row r="640" spans="1:2" ht="12.75">
      <c r="A640" s="1" t="s">
        <v>106</v>
      </c>
      <c r="B640" s="1">
        <v>286</v>
      </c>
    </row>
    <row r="641" spans="1:2" ht="12.75">
      <c r="A641" s="1" t="s">
        <v>107</v>
      </c>
      <c r="B641" s="1">
        <v>12997</v>
      </c>
    </row>
    <row r="642" spans="1:2" ht="12.75">
      <c r="A642" s="1" t="s">
        <v>108</v>
      </c>
      <c r="B642" s="1">
        <v>144</v>
      </c>
    </row>
    <row r="643" spans="1:2" ht="12.75">
      <c r="A643" s="1" t="s">
        <v>1518</v>
      </c>
      <c r="B643" s="1">
        <v>1120</v>
      </c>
    </row>
    <row r="644" spans="1:2" ht="12.75">
      <c r="A644" s="1" t="s">
        <v>1249</v>
      </c>
      <c r="B644" s="1">
        <v>278</v>
      </c>
    </row>
    <row r="645" spans="1:2" ht="12.75">
      <c r="A645" s="1" t="s">
        <v>1250</v>
      </c>
      <c r="B645" s="1">
        <v>631</v>
      </c>
    </row>
    <row r="646" spans="1:2" ht="12.75">
      <c r="A646" s="1" t="s">
        <v>1526</v>
      </c>
      <c r="B646" s="1">
        <v>948</v>
      </c>
    </row>
    <row r="647" spans="1:2" ht="12.75">
      <c r="A647" s="1" t="s">
        <v>155</v>
      </c>
      <c r="B647" s="1">
        <v>1011</v>
      </c>
    </row>
    <row r="648" spans="1:2" ht="12.75">
      <c r="A648" s="1" t="s">
        <v>1546</v>
      </c>
      <c r="B648" s="1">
        <v>935</v>
      </c>
    </row>
    <row r="649" spans="1:2" ht="12.75">
      <c r="A649" s="1" t="s">
        <v>1547</v>
      </c>
      <c r="B649" s="1">
        <v>425</v>
      </c>
    </row>
    <row r="650" spans="1:2" ht="12.75">
      <c r="A650" s="1" t="s">
        <v>1823</v>
      </c>
      <c r="B650" s="1">
        <v>550</v>
      </c>
    </row>
    <row r="651" spans="1:2" ht="12.75">
      <c r="A651" s="1" t="s">
        <v>1830</v>
      </c>
      <c r="B651" s="1">
        <v>706</v>
      </c>
    </row>
    <row r="652" spans="1:2" ht="12.75">
      <c r="A652" s="1" t="s">
        <v>1831</v>
      </c>
      <c r="B652" s="1">
        <v>373</v>
      </c>
    </row>
    <row r="653" spans="1:2" ht="12.75">
      <c r="A653" s="1" t="s">
        <v>1832</v>
      </c>
      <c r="B653" s="1">
        <v>9099</v>
      </c>
    </row>
    <row r="654" spans="1:2" ht="12.75">
      <c r="A654" s="1" t="s">
        <v>1833</v>
      </c>
      <c r="B654" s="1">
        <v>675</v>
      </c>
    </row>
    <row r="655" spans="1:2" ht="12.75">
      <c r="A655" s="1" t="s">
        <v>1834</v>
      </c>
      <c r="B655" s="1">
        <v>304</v>
      </c>
    </row>
    <row r="656" spans="1:2" ht="12.75">
      <c r="A656" s="1" t="s">
        <v>1835</v>
      </c>
      <c r="B656" s="1">
        <v>2422</v>
      </c>
    </row>
    <row r="657" spans="1:2" ht="12.75">
      <c r="A657" s="1" t="s">
        <v>163</v>
      </c>
      <c r="B657" s="1">
        <v>1277</v>
      </c>
    </row>
    <row r="658" spans="1:2" ht="12.75">
      <c r="A658" s="1" t="s">
        <v>164</v>
      </c>
      <c r="B658" s="1">
        <v>891</v>
      </c>
    </row>
    <row r="659" spans="1:2" ht="12.75">
      <c r="A659" s="1" t="s">
        <v>525</v>
      </c>
      <c r="B659" s="1">
        <v>294</v>
      </c>
    </row>
    <row r="660" spans="1:2" ht="12.75">
      <c r="A660" s="1" t="s">
        <v>526</v>
      </c>
      <c r="B660" s="1">
        <v>445</v>
      </c>
    </row>
    <row r="661" spans="1:2" ht="12.75">
      <c r="A661" s="1" t="s">
        <v>527</v>
      </c>
      <c r="B661" s="1">
        <v>321</v>
      </c>
    </row>
    <row r="662" spans="1:2" ht="12.75">
      <c r="A662" s="1" t="s">
        <v>528</v>
      </c>
      <c r="B662" s="1">
        <v>467</v>
      </c>
    </row>
    <row r="663" spans="1:2" ht="12.75">
      <c r="A663" s="1" t="s">
        <v>529</v>
      </c>
      <c r="B663" s="1">
        <v>111</v>
      </c>
    </row>
    <row r="664" spans="1:2" ht="12.75">
      <c r="A664" s="1" t="s">
        <v>530</v>
      </c>
      <c r="B664" s="1">
        <v>374</v>
      </c>
    </row>
    <row r="665" spans="1:2" ht="12.75">
      <c r="A665" s="1" t="s">
        <v>531</v>
      </c>
      <c r="B665" s="1">
        <v>697</v>
      </c>
    </row>
    <row r="666" spans="1:2" ht="12.75">
      <c r="A666" s="1" t="s">
        <v>532</v>
      </c>
      <c r="B666" s="1">
        <v>1257</v>
      </c>
    </row>
    <row r="667" spans="1:2" ht="12.75">
      <c r="A667" s="1" t="s">
        <v>1838</v>
      </c>
      <c r="B667" s="1">
        <v>555</v>
      </c>
    </row>
    <row r="668" spans="1:2" ht="12.75">
      <c r="A668" s="1" t="s">
        <v>533</v>
      </c>
      <c r="B668" s="1">
        <v>582</v>
      </c>
    </row>
    <row r="669" spans="1:2" ht="12.75">
      <c r="A669" s="1" t="s">
        <v>534</v>
      </c>
      <c r="B669" s="1">
        <v>577</v>
      </c>
    </row>
    <row r="670" spans="1:2" ht="12.75">
      <c r="A670" s="1" t="s">
        <v>535</v>
      </c>
      <c r="B670" s="1">
        <v>387</v>
      </c>
    </row>
    <row r="671" spans="1:2" ht="12.75">
      <c r="A671" s="1" t="s">
        <v>2436</v>
      </c>
      <c r="B671" s="1">
        <v>690</v>
      </c>
    </row>
    <row r="672" spans="1:2" ht="12.75">
      <c r="A672" s="1" t="s">
        <v>2437</v>
      </c>
      <c r="B672" s="1">
        <v>422</v>
      </c>
    </row>
    <row r="673" spans="1:2" ht="12.75">
      <c r="A673" s="1" t="s">
        <v>2438</v>
      </c>
      <c r="B673" s="1">
        <v>132</v>
      </c>
    </row>
    <row r="674" spans="1:2" ht="12.75">
      <c r="A674" s="1" t="s">
        <v>2439</v>
      </c>
      <c r="B674" s="1">
        <v>1361</v>
      </c>
    </row>
    <row r="675" spans="1:2" ht="12.75">
      <c r="A675" s="1" t="s">
        <v>2440</v>
      </c>
      <c r="B675" s="1">
        <v>3078</v>
      </c>
    </row>
    <row r="676" spans="1:2" ht="12.75">
      <c r="A676" s="1" t="s">
        <v>2441</v>
      </c>
      <c r="B676" s="1">
        <v>586</v>
      </c>
    </row>
    <row r="677" spans="1:2" ht="12.75">
      <c r="A677" s="1" t="s">
        <v>2442</v>
      </c>
      <c r="B677" s="1">
        <v>411</v>
      </c>
    </row>
    <row r="678" spans="1:2" ht="12.75">
      <c r="A678" s="1" t="s">
        <v>2443</v>
      </c>
      <c r="B678" s="1">
        <v>605</v>
      </c>
    </row>
    <row r="679" spans="1:2" ht="12.75">
      <c r="A679" s="1" t="s">
        <v>2444</v>
      </c>
      <c r="B679" s="1">
        <v>166</v>
      </c>
    </row>
    <row r="680" spans="1:2" ht="12.75">
      <c r="A680" s="1" t="s">
        <v>2445</v>
      </c>
      <c r="B680" s="1">
        <v>1022</v>
      </c>
    </row>
    <row r="681" spans="1:2" ht="12.75">
      <c r="A681" s="1" t="s">
        <v>2446</v>
      </c>
      <c r="B681" s="1">
        <v>590</v>
      </c>
    </row>
    <row r="682" spans="1:2" ht="12.75">
      <c r="A682" s="1" t="s">
        <v>2447</v>
      </c>
      <c r="B682" s="1">
        <v>1412</v>
      </c>
    </row>
    <row r="683" spans="1:2" ht="12.75">
      <c r="A683" s="1" t="s">
        <v>2448</v>
      </c>
      <c r="B683" s="1">
        <v>1793</v>
      </c>
    </row>
    <row r="684" spans="1:2" ht="12.75">
      <c r="A684" s="1" t="s">
        <v>2225</v>
      </c>
      <c r="B684" s="1">
        <v>856</v>
      </c>
    </row>
    <row r="685" spans="1:2" ht="12.75">
      <c r="A685" s="1" t="s">
        <v>2226</v>
      </c>
      <c r="B685" s="1">
        <v>968</v>
      </c>
    </row>
    <row r="686" spans="1:2" ht="12.75">
      <c r="A686" s="1" t="s">
        <v>2227</v>
      </c>
      <c r="B686" s="1">
        <v>4356</v>
      </c>
    </row>
    <row r="687" spans="1:2" ht="12.75">
      <c r="A687" s="1" t="s">
        <v>2228</v>
      </c>
      <c r="B687" s="1">
        <v>666</v>
      </c>
    </row>
    <row r="688" spans="1:2" ht="12.75">
      <c r="A688" s="1" t="s">
        <v>2229</v>
      </c>
      <c r="B688" s="1">
        <v>388</v>
      </c>
    </row>
    <row r="689" spans="1:2" ht="12.75">
      <c r="A689" s="1" t="s">
        <v>2650</v>
      </c>
      <c r="B689" s="1">
        <v>463</v>
      </c>
    </row>
    <row r="690" spans="1:2" ht="12.75">
      <c r="A690" s="1" t="s">
        <v>3140</v>
      </c>
      <c r="B690" s="1">
        <v>258</v>
      </c>
    </row>
    <row r="691" spans="1:2" ht="12.75">
      <c r="A691" s="1" t="s">
        <v>3141</v>
      </c>
      <c r="B691" s="1">
        <v>214</v>
      </c>
    </row>
    <row r="692" spans="1:2" ht="12.75">
      <c r="A692" s="1" t="s">
        <v>2863</v>
      </c>
      <c r="B692" s="1">
        <v>581</v>
      </c>
    </row>
    <row r="693" spans="1:2" ht="12.75">
      <c r="A693" s="1" t="s">
        <v>2864</v>
      </c>
      <c r="B693" s="1">
        <v>356</v>
      </c>
    </row>
    <row r="694" spans="1:2" ht="12.75">
      <c r="A694" s="1" t="s">
        <v>2865</v>
      </c>
      <c r="B694" s="1">
        <v>490</v>
      </c>
    </row>
    <row r="695" spans="1:2" ht="12.75">
      <c r="A695" s="1" t="s">
        <v>2866</v>
      </c>
      <c r="B695" s="1">
        <v>571</v>
      </c>
    </row>
    <row r="696" spans="1:2" ht="12.75">
      <c r="A696" s="1" t="s">
        <v>2867</v>
      </c>
      <c r="B696" s="1">
        <v>331</v>
      </c>
    </row>
    <row r="697" spans="1:2" ht="12.75">
      <c r="A697" s="1" t="s">
        <v>2638</v>
      </c>
      <c r="B697" s="1">
        <v>691</v>
      </c>
    </row>
    <row r="698" spans="1:2" ht="12.75">
      <c r="A698" s="1" t="s">
        <v>2664</v>
      </c>
      <c r="B698" s="1">
        <v>694</v>
      </c>
    </row>
    <row r="699" spans="1:2" ht="12.75">
      <c r="A699" s="1" t="s">
        <v>2665</v>
      </c>
      <c r="B699" s="1">
        <v>1451</v>
      </c>
    </row>
    <row r="700" spans="1:2" ht="12.75">
      <c r="A700" s="1" t="s">
        <v>2666</v>
      </c>
      <c r="B700" s="1">
        <v>245</v>
      </c>
    </row>
    <row r="701" spans="1:2" ht="12.75">
      <c r="A701" s="1" t="s">
        <v>2640</v>
      </c>
      <c r="B701" s="1">
        <v>594</v>
      </c>
    </row>
    <row r="702" spans="1:2" ht="12.75">
      <c r="A702" s="1" t="s">
        <v>2641</v>
      </c>
      <c r="B702" s="1">
        <v>891</v>
      </c>
    </row>
    <row r="703" spans="1:2" ht="12.75">
      <c r="A703" s="1" t="s">
        <v>2642</v>
      </c>
      <c r="B703" s="1">
        <v>6032</v>
      </c>
    </row>
    <row r="704" spans="1:2" ht="12.75">
      <c r="A704" s="1" t="s">
        <v>2876</v>
      </c>
      <c r="B704" s="1">
        <v>905</v>
      </c>
    </row>
    <row r="705" spans="1:2" ht="12.75">
      <c r="A705" s="1" t="s">
        <v>3157</v>
      </c>
      <c r="B705" s="1">
        <v>628</v>
      </c>
    </row>
    <row r="706" spans="1:2" ht="12.75">
      <c r="A706" s="1" t="s">
        <v>3158</v>
      </c>
      <c r="B706" s="1">
        <v>1842</v>
      </c>
    </row>
    <row r="707" spans="1:2" ht="12.75">
      <c r="A707" s="1" t="s">
        <v>3159</v>
      </c>
      <c r="B707" s="1">
        <v>417</v>
      </c>
    </row>
    <row r="708" spans="1:2" ht="12.75">
      <c r="A708" s="1" t="s">
        <v>3420</v>
      </c>
      <c r="B708" s="1">
        <v>729</v>
      </c>
    </row>
    <row r="709" spans="1:2" ht="12.75">
      <c r="A709" s="1" t="s">
        <v>3421</v>
      </c>
      <c r="B709" s="1">
        <v>594</v>
      </c>
    </row>
    <row r="710" spans="1:2" ht="12.75">
      <c r="A710" s="1" t="s">
        <v>3163</v>
      </c>
      <c r="B710" s="1">
        <v>543</v>
      </c>
    </row>
    <row r="711" spans="1:2" ht="12.75">
      <c r="A711" s="1" t="s">
        <v>2885</v>
      </c>
      <c r="B711" s="1">
        <v>709</v>
      </c>
    </row>
    <row r="712" spans="1:2" ht="12.75">
      <c r="A712" s="1" t="s">
        <v>3166</v>
      </c>
      <c r="B712" s="1">
        <v>9904</v>
      </c>
    </row>
    <row r="713" spans="1:2" ht="12.75">
      <c r="A713" s="1" t="s">
        <v>2561</v>
      </c>
      <c r="B713" s="1">
        <v>1377</v>
      </c>
    </row>
    <row r="714" spans="1:2" ht="12.75">
      <c r="A714" s="1" t="s">
        <v>2562</v>
      </c>
      <c r="B714" s="1">
        <v>3805</v>
      </c>
    </row>
    <row r="715" spans="1:2" ht="12.75">
      <c r="A715" s="1" t="s">
        <v>2563</v>
      </c>
      <c r="B715" s="1">
        <v>423</v>
      </c>
    </row>
    <row r="716" spans="1:2" ht="12.75">
      <c r="A716" s="1" t="s">
        <v>2886</v>
      </c>
      <c r="B716" s="1">
        <v>1559</v>
      </c>
    </row>
    <row r="717" spans="1:2" ht="12.75">
      <c r="A717" s="1" t="s">
        <v>3425</v>
      </c>
      <c r="B717" s="1">
        <v>503</v>
      </c>
    </row>
    <row r="718" spans="1:2" ht="12.75">
      <c r="A718" s="1" t="s">
        <v>3426</v>
      </c>
      <c r="B718" s="1">
        <v>9081</v>
      </c>
    </row>
    <row r="719" spans="1:2" ht="12.75">
      <c r="A719" s="1" t="s">
        <v>3427</v>
      </c>
      <c r="B719" s="1">
        <v>806</v>
      </c>
    </row>
    <row r="720" spans="1:2" ht="12.75">
      <c r="A720" s="1" t="s">
        <v>3173</v>
      </c>
      <c r="B720" s="1">
        <v>1339</v>
      </c>
    </row>
    <row r="721" spans="1:2" ht="12.75">
      <c r="A721" s="1" t="s">
        <v>3174</v>
      </c>
      <c r="B721" s="1">
        <v>1269</v>
      </c>
    </row>
    <row r="722" spans="1:2" ht="12.75">
      <c r="A722" s="1" t="s">
        <v>2896</v>
      </c>
      <c r="B722" s="1">
        <v>2033</v>
      </c>
    </row>
    <row r="723" spans="1:2" ht="12.75">
      <c r="A723" s="1" t="s">
        <v>2897</v>
      </c>
      <c r="B723" s="1">
        <v>2493</v>
      </c>
    </row>
    <row r="724" spans="1:2" ht="12.75">
      <c r="A724" s="1" t="s">
        <v>2898</v>
      </c>
      <c r="B724" s="1">
        <v>848</v>
      </c>
    </row>
    <row r="725" spans="1:2" ht="12.75">
      <c r="A725" s="1" t="s">
        <v>3168</v>
      </c>
      <c r="B725" s="1">
        <v>7485</v>
      </c>
    </row>
    <row r="726" spans="1:2" ht="12.75">
      <c r="A726" s="1" t="s">
        <v>3169</v>
      </c>
      <c r="B726" s="1">
        <v>959</v>
      </c>
    </row>
    <row r="727" spans="1:2" ht="12.75">
      <c r="A727" s="1" t="s">
        <v>3170</v>
      </c>
      <c r="B727" s="1">
        <v>4067</v>
      </c>
    </row>
    <row r="728" spans="1:2" ht="12.75">
      <c r="A728" s="1" t="s">
        <v>3171</v>
      </c>
      <c r="B728" s="1">
        <v>262</v>
      </c>
    </row>
    <row r="729" spans="1:2" ht="12.75">
      <c r="A729" s="1" t="s">
        <v>3172</v>
      </c>
      <c r="B729" s="1">
        <v>2223</v>
      </c>
    </row>
    <row r="730" spans="1:2" ht="12.75">
      <c r="A730" s="1" t="s">
        <v>2894</v>
      </c>
      <c r="B730" s="1">
        <v>211</v>
      </c>
    </row>
    <row r="731" spans="1:2" ht="12.75">
      <c r="A731" s="1" t="s">
        <v>2895</v>
      </c>
      <c r="B731" s="1">
        <v>933</v>
      </c>
    </row>
    <row r="732" spans="1:2" ht="12.75">
      <c r="A732" s="1" t="s">
        <v>2573</v>
      </c>
      <c r="B732" s="1">
        <v>1407</v>
      </c>
    </row>
    <row r="733" spans="1:2" ht="12.75">
      <c r="A733" s="1" t="s">
        <v>2900</v>
      </c>
      <c r="B733" s="1">
        <v>5689</v>
      </c>
    </row>
    <row r="734" spans="1:2" ht="12.75">
      <c r="A734" s="1" t="s">
        <v>2901</v>
      </c>
      <c r="B734" s="1">
        <v>457</v>
      </c>
    </row>
    <row r="735" spans="1:2" ht="12.75">
      <c r="A735" s="1" t="s">
        <v>2902</v>
      </c>
      <c r="B735" s="1">
        <v>841</v>
      </c>
    </row>
    <row r="736" spans="1:2" ht="12.75">
      <c r="A736" s="1" t="s">
        <v>2903</v>
      </c>
      <c r="B736" s="1">
        <v>561</v>
      </c>
    </row>
    <row r="737" spans="1:2" ht="12.75">
      <c r="A737" s="1" t="s">
        <v>2904</v>
      </c>
      <c r="B737" s="1">
        <v>483</v>
      </c>
    </row>
    <row r="738" spans="1:2" ht="12.75">
      <c r="A738" s="1" t="s">
        <v>2905</v>
      </c>
      <c r="B738" s="1">
        <v>159</v>
      </c>
    </row>
    <row r="739" spans="1:2" ht="12.75">
      <c r="A739" s="1" t="s">
        <v>2906</v>
      </c>
      <c r="B739" s="1">
        <v>937</v>
      </c>
    </row>
    <row r="740" spans="1:2" ht="12.75">
      <c r="A740" s="1" t="s">
        <v>2907</v>
      </c>
      <c r="B740" s="1">
        <v>181</v>
      </c>
    </row>
    <row r="741" spans="1:2" ht="12.75">
      <c r="A741" s="1" t="s">
        <v>2908</v>
      </c>
      <c r="B741" s="1">
        <v>339</v>
      </c>
    </row>
    <row r="742" spans="1:2" ht="12.75">
      <c r="A742" s="1" t="s">
        <v>2909</v>
      </c>
      <c r="B742" s="1">
        <v>1119</v>
      </c>
    </row>
    <row r="743" spans="1:2" ht="12.75">
      <c r="A743" s="1" t="s">
        <v>2910</v>
      </c>
      <c r="B743" s="1">
        <v>2991</v>
      </c>
    </row>
    <row r="744" spans="1:2" ht="12.75">
      <c r="A744" s="1" t="s">
        <v>2911</v>
      </c>
      <c r="B744" s="1">
        <v>1136</v>
      </c>
    </row>
    <row r="745" spans="1:2" ht="12.75">
      <c r="A745" s="1" t="s">
        <v>2912</v>
      </c>
      <c r="B745" s="1">
        <v>2177</v>
      </c>
    </row>
    <row r="746" spans="1:2" ht="12.75">
      <c r="A746" s="1" t="s">
        <v>2913</v>
      </c>
      <c r="B746" s="1">
        <v>351</v>
      </c>
    </row>
    <row r="747" spans="1:2" ht="12.75">
      <c r="A747" s="1" t="s">
        <v>2914</v>
      </c>
      <c r="B747" s="1">
        <v>1219</v>
      </c>
    </row>
    <row r="748" spans="1:2" ht="12.75">
      <c r="A748" s="1" t="s">
        <v>2915</v>
      </c>
      <c r="B748" s="1">
        <v>289</v>
      </c>
    </row>
    <row r="749" spans="1:2" ht="12.75">
      <c r="A749" s="1" t="s">
        <v>2916</v>
      </c>
      <c r="B749" s="1">
        <v>3672</v>
      </c>
    </row>
    <row r="750" spans="1:2" ht="12.75">
      <c r="A750" s="1" t="s">
        <v>2917</v>
      </c>
      <c r="B750" s="1">
        <v>983</v>
      </c>
    </row>
    <row r="751" spans="1:2" ht="12.75">
      <c r="A751" s="1" t="s">
        <v>271</v>
      </c>
      <c r="B751" s="1">
        <v>886</v>
      </c>
    </row>
    <row r="752" spans="1:2" ht="12.75">
      <c r="A752" s="1" t="s">
        <v>272</v>
      </c>
      <c r="B752" s="1">
        <v>1044</v>
      </c>
    </row>
    <row r="753" spans="1:2" ht="12.75">
      <c r="A753" s="1" t="s">
        <v>256</v>
      </c>
      <c r="B753" s="1">
        <v>568</v>
      </c>
    </row>
    <row r="754" spans="1:2" ht="12.75">
      <c r="A754" s="1" t="s">
        <v>257</v>
      </c>
      <c r="B754" s="1">
        <v>3538</v>
      </c>
    </row>
    <row r="755" spans="1:2" ht="12.75">
      <c r="A755" s="1" t="s">
        <v>258</v>
      </c>
      <c r="B755" s="1">
        <v>1028</v>
      </c>
    </row>
    <row r="756" spans="1:2" ht="12.75">
      <c r="A756" s="1" t="s">
        <v>259</v>
      </c>
      <c r="B756" s="1">
        <v>1120</v>
      </c>
    </row>
    <row r="757" spans="1:2" ht="12.75">
      <c r="A757" s="1" t="s">
        <v>260</v>
      </c>
      <c r="B757" s="1">
        <v>743</v>
      </c>
    </row>
    <row r="758" spans="1:2" ht="12.75">
      <c r="A758" s="1" t="s">
        <v>261</v>
      </c>
      <c r="B758" s="1">
        <v>870</v>
      </c>
    </row>
    <row r="759" spans="1:2" ht="12.75">
      <c r="A759" s="1" t="s">
        <v>262</v>
      </c>
      <c r="B759" s="1">
        <v>5912</v>
      </c>
    </row>
    <row r="760" spans="1:2" ht="12.75">
      <c r="A760" s="1" t="s">
        <v>275</v>
      </c>
      <c r="B760" s="1">
        <v>1323</v>
      </c>
    </row>
    <row r="761" spans="1:2" ht="12.75">
      <c r="A761" s="1" t="s">
        <v>276</v>
      </c>
      <c r="B761" s="1">
        <v>1328</v>
      </c>
    </row>
    <row r="762" spans="1:2" ht="12.75">
      <c r="A762" s="1" t="s">
        <v>277</v>
      </c>
      <c r="B762" s="1">
        <v>1201</v>
      </c>
    </row>
    <row r="763" spans="1:2" ht="12.75">
      <c r="A763" s="1" t="s">
        <v>1945</v>
      </c>
      <c r="B763" s="1">
        <v>658</v>
      </c>
    </row>
    <row r="764" spans="1:2" ht="12.75">
      <c r="A764" s="1" t="s">
        <v>1946</v>
      </c>
      <c r="B764" s="1">
        <v>621</v>
      </c>
    </row>
    <row r="765" spans="1:2" ht="12.75">
      <c r="A765" s="1" t="s">
        <v>1947</v>
      </c>
      <c r="B765" s="1">
        <v>6127</v>
      </c>
    </row>
    <row r="766" spans="1:2" ht="12.75">
      <c r="A766" s="1" t="s">
        <v>1948</v>
      </c>
      <c r="B766" s="1">
        <v>165</v>
      </c>
    </row>
    <row r="767" spans="1:2" ht="12.75">
      <c r="A767" s="1" t="s">
        <v>1659</v>
      </c>
      <c r="B767" s="1">
        <v>695</v>
      </c>
    </row>
    <row r="768" spans="1:2" ht="12.75">
      <c r="A768" s="1" t="s">
        <v>1660</v>
      </c>
      <c r="B768" s="1">
        <v>975</v>
      </c>
    </row>
    <row r="769" spans="1:2" ht="12.75">
      <c r="A769" s="1" t="s">
        <v>1661</v>
      </c>
      <c r="B769" s="1">
        <v>276</v>
      </c>
    </row>
    <row r="770" spans="1:2" ht="12.75">
      <c r="A770" s="1" t="s">
        <v>1662</v>
      </c>
      <c r="B770" s="1">
        <v>121</v>
      </c>
    </row>
    <row r="771" spans="1:2" ht="12.75">
      <c r="A771" s="1" t="s">
        <v>236</v>
      </c>
      <c r="B771" s="1">
        <v>639</v>
      </c>
    </row>
    <row r="772" spans="1:2" ht="12.75">
      <c r="A772" s="1" t="s">
        <v>237</v>
      </c>
      <c r="B772" s="1">
        <v>379</v>
      </c>
    </row>
    <row r="773" spans="1:2" ht="12.75">
      <c r="A773" s="1" t="s">
        <v>238</v>
      </c>
      <c r="B773" s="1">
        <v>491</v>
      </c>
    </row>
    <row r="774" spans="1:2" ht="12.75">
      <c r="A774" s="1" t="s">
        <v>239</v>
      </c>
      <c r="B774" s="1">
        <v>635</v>
      </c>
    </row>
    <row r="775" spans="1:2" ht="12.75">
      <c r="A775" s="1" t="s">
        <v>240</v>
      </c>
      <c r="B775" s="1">
        <v>1257</v>
      </c>
    </row>
    <row r="776" spans="1:2" ht="12.75">
      <c r="A776" s="1" t="s">
        <v>241</v>
      </c>
      <c r="B776" s="1">
        <v>281</v>
      </c>
    </row>
    <row r="777" spans="1:2" ht="12.75">
      <c r="A777" s="1" t="s">
        <v>242</v>
      </c>
      <c r="B777" s="1">
        <v>328</v>
      </c>
    </row>
    <row r="778" spans="1:2" ht="12.75">
      <c r="A778" s="1" t="s">
        <v>243</v>
      </c>
      <c r="B778" s="1">
        <v>338</v>
      </c>
    </row>
    <row r="779" spans="1:2" ht="12.75">
      <c r="A779" s="1" t="s">
        <v>244</v>
      </c>
      <c r="B779" s="1">
        <v>368</v>
      </c>
    </row>
    <row r="780" spans="1:2" ht="12.75">
      <c r="A780" s="1" t="s">
        <v>245</v>
      </c>
      <c r="B780" s="1">
        <v>4799</v>
      </c>
    </row>
    <row r="781" spans="1:2" ht="12.75">
      <c r="A781" s="1" t="s">
        <v>246</v>
      </c>
      <c r="B781" s="1">
        <v>20994</v>
      </c>
    </row>
    <row r="782" spans="1:2" ht="12.75">
      <c r="A782" s="1" t="s">
        <v>247</v>
      </c>
      <c r="B782" s="1">
        <v>238</v>
      </c>
    </row>
    <row r="783" spans="1:2" ht="12.75">
      <c r="A783" s="1" t="s">
        <v>248</v>
      </c>
      <c r="B783" s="1">
        <v>667</v>
      </c>
    </row>
    <row r="784" spans="1:2" ht="12.75">
      <c r="A784" s="1" t="s">
        <v>249</v>
      </c>
      <c r="B784" s="1">
        <v>399</v>
      </c>
    </row>
    <row r="785" spans="1:2" ht="12.75">
      <c r="A785" s="1" t="s">
        <v>250</v>
      </c>
      <c r="B785" s="1">
        <v>778</v>
      </c>
    </row>
    <row r="786" spans="1:2" ht="12.75">
      <c r="A786" s="1" t="s">
        <v>251</v>
      </c>
      <c r="B786" s="1">
        <v>372</v>
      </c>
    </row>
    <row r="787" spans="1:2" ht="12.75">
      <c r="A787" s="1" t="s">
        <v>252</v>
      </c>
      <c r="B787" s="1">
        <v>2236</v>
      </c>
    </row>
    <row r="788" spans="1:2" ht="12.75">
      <c r="A788" s="1" t="s">
        <v>253</v>
      </c>
      <c r="B788" s="1">
        <v>639</v>
      </c>
    </row>
    <row r="789" spans="1:2" ht="12.75">
      <c r="A789" s="1" t="s">
        <v>281</v>
      </c>
      <c r="B789" s="1">
        <v>2184</v>
      </c>
    </row>
    <row r="790" spans="1:2" ht="12.75">
      <c r="A790" s="1" t="s">
        <v>282</v>
      </c>
      <c r="B790" s="1">
        <v>345</v>
      </c>
    </row>
    <row r="791" spans="1:2" ht="12.75">
      <c r="A791" s="1" t="s">
        <v>283</v>
      </c>
      <c r="B791" s="1">
        <v>370</v>
      </c>
    </row>
    <row r="792" spans="1:2" ht="12.75">
      <c r="A792" s="1" t="s">
        <v>284</v>
      </c>
      <c r="B792" s="1">
        <v>1003</v>
      </c>
    </row>
    <row r="793" spans="1:2" ht="12.75">
      <c r="A793" s="1" t="s">
        <v>4</v>
      </c>
      <c r="B793" s="1">
        <v>270</v>
      </c>
    </row>
    <row r="794" spans="1:2" ht="12.75">
      <c r="A794" s="1" t="s">
        <v>1681</v>
      </c>
      <c r="B794" s="1">
        <v>948</v>
      </c>
    </row>
    <row r="795" spans="1:2" ht="12.75">
      <c r="A795" s="1" t="s">
        <v>13</v>
      </c>
      <c r="B795" s="1">
        <v>148</v>
      </c>
    </row>
    <row r="796" spans="1:2" ht="12.75">
      <c r="A796" s="1" t="s">
        <v>14</v>
      </c>
      <c r="B796" s="1">
        <v>738</v>
      </c>
    </row>
    <row r="797" spans="1:2" ht="12.75">
      <c r="A797" s="1" t="s">
        <v>21</v>
      </c>
      <c r="B797" s="1">
        <v>250</v>
      </c>
    </row>
    <row r="798" spans="1:2" ht="12.75">
      <c r="A798" s="1" t="s">
        <v>302</v>
      </c>
      <c r="B798" s="1">
        <v>757</v>
      </c>
    </row>
    <row r="799" spans="1:2" ht="12.75">
      <c r="A799" s="1" t="s">
        <v>303</v>
      </c>
      <c r="B799" s="1">
        <v>1339</v>
      </c>
    </row>
    <row r="800" spans="1:2" ht="12.75">
      <c r="A800" s="1" t="s">
        <v>304</v>
      </c>
      <c r="B800" s="1">
        <v>648</v>
      </c>
    </row>
    <row r="801" spans="1:2" ht="12.75">
      <c r="A801" s="1" t="s">
        <v>2305</v>
      </c>
      <c r="B801" s="1">
        <v>2792</v>
      </c>
    </row>
    <row r="802" spans="1:2" ht="12.75">
      <c r="A802" s="1" t="s">
        <v>2306</v>
      </c>
      <c r="B802" s="1">
        <v>918</v>
      </c>
    </row>
    <row r="803" spans="1:2" ht="12.75">
      <c r="A803" s="1" t="s">
        <v>2307</v>
      </c>
      <c r="B803" s="1">
        <v>217</v>
      </c>
    </row>
    <row r="804" spans="1:2" ht="12.75">
      <c r="A804" s="1" t="s">
        <v>2308</v>
      </c>
      <c r="B804" s="1">
        <v>101</v>
      </c>
    </row>
    <row r="805" spans="1:2" ht="12.75">
      <c r="A805" s="1" t="s">
        <v>2309</v>
      </c>
      <c r="B805" s="1">
        <v>315</v>
      </c>
    </row>
    <row r="806" spans="1:2" ht="12.75">
      <c r="A806" s="1" t="s">
        <v>2310</v>
      </c>
      <c r="B806" s="1">
        <v>408</v>
      </c>
    </row>
    <row r="807" spans="1:2" ht="12.75">
      <c r="A807" s="1" t="s">
        <v>2311</v>
      </c>
      <c r="B807" s="1">
        <v>249</v>
      </c>
    </row>
    <row r="808" spans="1:2" ht="12.75">
      <c r="A808" s="1" t="s">
        <v>2312</v>
      </c>
      <c r="B808" s="1">
        <v>1751</v>
      </c>
    </row>
    <row r="809" spans="1:2" ht="12.75">
      <c r="A809" s="1" t="s">
        <v>2313</v>
      </c>
      <c r="B809" s="1">
        <v>735</v>
      </c>
    </row>
    <row r="810" spans="1:2" ht="12.75">
      <c r="A810" s="1" t="s">
        <v>2314</v>
      </c>
      <c r="B810" s="1">
        <v>2535</v>
      </c>
    </row>
    <row r="811" spans="1:2" ht="12.75">
      <c r="A811" s="1" t="s">
        <v>2315</v>
      </c>
      <c r="B811" s="1">
        <v>1126</v>
      </c>
    </row>
    <row r="812" spans="1:2" ht="12.75">
      <c r="A812" s="1" t="s">
        <v>2481</v>
      </c>
      <c r="B812" s="1">
        <v>17296</v>
      </c>
    </row>
    <row r="813" spans="1:2" ht="12.75">
      <c r="A813" s="1" t="s">
        <v>2482</v>
      </c>
      <c r="B813" s="1">
        <v>684</v>
      </c>
    </row>
    <row r="814" spans="1:2" ht="12.75">
      <c r="A814" s="1" t="s">
        <v>2483</v>
      </c>
      <c r="B814" s="1">
        <v>726</v>
      </c>
    </row>
    <row r="815" spans="1:2" ht="12.75">
      <c r="A815" s="1" t="s">
        <v>2327</v>
      </c>
      <c r="B815" s="1">
        <v>4449</v>
      </c>
    </row>
    <row r="816" spans="1:2" ht="12.75">
      <c r="A816" s="1" t="s">
        <v>2328</v>
      </c>
      <c r="B816" s="1">
        <v>1387</v>
      </c>
    </row>
    <row r="817" spans="1:2" ht="12.75">
      <c r="A817" s="1" t="s">
        <v>2329</v>
      </c>
      <c r="B817" s="1">
        <v>2286</v>
      </c>
    </row>
    <row r="818" spans="1:2" ht="12.75">
      <c r="A818" s="1" t="s">
        <v>2330</v>
      </c>
      <c r="B818" s="1">
        <v>356</v>
      </c>
    </row>
    <row r="819" spans="1:2" ht="12.75">
      <c r="A819" s="1" t="s">
        <v>2331</v>
      </c>
      <c r="B819" s="1">
        <v>805</v>
      </c>
    </row>
    <row r="820" spans="1:2" ht="12.75">
      <c r="A820" s="1" t="s">
        <v>2332</v>
      </c>
      <c r="B820" s="1">
        <v>308</v>
      </c>
    </row>
    <row r="821" spans="1:2" ht="12.75">
      <c r="A821" s="1" t="s">
        <v>2333</v>
      </c>
      <c r="B821" s="1">
        <v>3026</v>
      </c>
    </row>
    <row r="822" spans="1:2" ht="12.75">
      <c r="A822" s="1" t="s">
        <v>2334</v>
      </c>
      <c r="B822" s="1">
        <v>3064</v>
      </c>
    </row>
    <row r="823" spans="1:2" ht="12.75">
      <c r="A823" s="1" t="s">
        <v>2335</v>
      </c>
      <c r="B823" s="1">
        <v>579</v>
      </c>
    </row>
    <row r="824" spans="1:2" ht="12.75">
      <c r="A824" s="1" t="s">
        <v>2336</v>
      </c>
      <c r="B824" s="1">
        <v>506</v>
      </c>
    </row>
    <row r="825" spans="1:2" ht="12.75">
      <c r="A825" s="1" t="s">
        <v>2337</v>
      </c>
      <c r="B825" s="1">
        <v>1017</v>
      </c>
    </row>
    <row r="826" spans="1:2" ht="12.75">
      <c r="A826" s="1" t="s">
        <v>2338</v>
      </c>
      <c r="B826" s="1">
        <v>1994</v>
      </c>
    </row>
    <row r="827" spans="1:2" ht="12.75">
      <c r="A827" s="1" t="s">
        <v>2339</v>
      </c>
      <c r="B827" s="1">
        <v>1148</v>
      </c>
    </row>
    <row r="828" spans="1:2" ht="12.75">
      <c r="A828" s="1" t="s">
        <v>2340</v>
      </c>
      <c r="B828" s="1">
        <v>609</v>
      </c>
    </row>
    <row r="829" spans="1:2" ht="12.75">
      <c r="A829" s="1" t="s">
        <v>2341</v>
      </c>
      <c r="B829" s="1">
        <v>775</v>
      </c>
    </row>
    <row r="830" spans="1:2" ht="12.75">
      <c r="A830" s="1" t="s">
        <v>2342</v>
      </c>
      <c r="B830" s="1">
        <v>5051</v>
      </c>
    </row>
    <row r="831" spans="1:2" ht="12.75">
      <c r="A831" s="1" t="s">
        <v>2343</v>
      </c>
      <c r="B831" s="1">
        <v>212</v>
      </c>
    </row>
    <row r="832" spans="1:2" ht="12.75">
      <c r="A832" s="1" t="s">
        <v>2344</v>
      </c>
      <c r="B832" s="1">
        <v>1242</v>
      </c>
    </row>
    <row r="833" spans="1:2" ht="12.75">
      <c r="A833" s="1" t="s">
        <v>2345</v>
      </c>
      <c r="B833" s="1">
        <v>10819</v>
      </c>
    </row>
    <row r="834" spans="1:2" ht="12.75">
      <c r="A834" s="1" t="s">
        <v>2628</v>
      </c>
      <c r="B834" s="1">
        <v>311</v>
      </c>
    </row>
    <row r="835" spans="1:2" ht="12.75">
      <c r="A835" s="1" t="s">
        <v>3001</v>
      </c>
      <c r="B835" s="1">
        <v>7510</v>
      </c>
    </row>
    <row r="836" spans="1:2" ht="12.75">
      <c r="A836" s="1" t="s">
        <v>3011</v>
      </c>
      <c r="B836" s="1">
        <v>242</v>
      </c>
    </row>
    <row r="837" spans="1:2" ht="12.75">
      <c r="A837" s="1" t="s">
        <v>3012</v>
      </c>
      <c r="B837" s="1">
        <v>250</v>
      </c>
    </row>
    <row r="838" spans="1:2" ht="12.75">
      <c r="A838" s="1" t="s">
        <v>3013</v>
      </c>
      <c r="B838" s="1">
        <v>245</v>
      </c>
    </row>
    <row r="839" spans="1:2" ht="12.75">
      <c r="A839" s="1" t="s">
        <v>3014</v>
      </c>
      <c r="B839" s="1">
        <v>1014</v>
      </c>
    </row>
    <row r="840" spans="1:2" ht="12.75">
      <c r="A840" s="1" t="s">
        <v>2730</v>
      </c>
      <c r="B840" s="1">
        <v>785</v>
      </c>
    </row>
    <row r="841" spans="1:2" ht="12.75">
      <c r="A841" s="1" t="s">
        <v>2752</v>
      </c>
      <c r="B841" s="1">
        <v>374</v>
      </c>
    </row>
    <row r="842" spans="1:2" ht="12.75">
      <c r="A842" s="1" t="s">
        <v>2732</v>
      </c>
      <c r="B842" s="1">
        <v>1049</v>
      </c>
    </row>
    <row r="843" spans="1:2" ht="12.75">
      <c r="A843" s="1" t="s">
        <v>2733</v>
      </c>
      <c r="B843" s="1">
        <v>1851</v>
      </c>
    </row>
    <row r="844" spans="1:2" ht="12.75">
      <c r="A844" s="1" t="s">
        <v>2734</v>
      </c>
      <c r="B844" s="1">
        <v>283</v>
      </c>
    </row>
    <row r="845" spans="1:2" ht="12.75">
      <c r="A845" s="1" t="s">
        <v>2735</v>
      </c>
      <c r="B845" s="1">
        <v>184</v>
      </c>
    </row>
    <row r="846" spans="1:2" ht="12.75">
      <c r="A846" s="1" t="s">
        <v>3022</v>
      </c>
      <c r="B846" s="1">
        <v>479</v>
      </c>
    </row>
    <row r="847" spans="1:2" ht="12.75">
      <c r="A847" s="1" t="s">
        <v>3023</v>
      </c>
      <c r="B847" s="1">
        <v>314</v>
      </c>
    </row>
    <row r="848" spans="1:2" ht="12.75">
      <c r="A848" s="1" t="s">
        <v>3024</v>
      </c>
      <c r="B848" s="1">
        <v>2572</v>
      </c>
    </row>
    <row r="849" spans="1:2" ht="12.75">
      <c r="A849" s="1" t="s">
        <v>3275</v>
      </c>
      <c r="B849" s="1">
        <v>769</v>
      </c>
    </row>
    <row r="850" spans="1:2" ht="12.75">
      <c r="A850" s="1" t="s">
        <v>3451</v>
      </c>
      <c r="B850" s="1">
        <v>2738</v>
      </c>
    </row>
    <row r="851" spans="1:2" ht="12.75">
      <c r="A851" s="1" t="s">
        <v>3452</v>
      </c>
      <c r="B851" s="1">
        <v>927</v>
      </c>
    </row>
    <row r="852" spans="1:2" ht="12.75">
      <c r="A852" s="1" t="s">
        <v>3278</v>
      </c>
      <c r="B852" s="1">
        <v>350</v>
      </c>
    </row>
    <row r="853" spans="1:2" ht="12.75">
      <c r="A853" s="1" t="s">
        <v>3279</v>
      </c>
      <c r="B853" s="1">
        <v>1378</v>
      </c>
    </row>
    <row r="854" spans="1:2" ht="12.75">
      <c r="A854" s="1" t="s">
        <v>3032</v>
      </c>
      <c r="B854" s="1">
        <v>839</v>
      </c>
    </row>
    <row r="855" spans="1:2" ht="12.75">
      <c r="A855" s="1" t="s">
        <v>3033</v>
      </c>
      <c r="B855" s="1">
        <v>400</v>
      </c>
    </row>
    <row r="856" spans="1:2" ht="12.75">
      <c r="A856" s="1" t="s">
        <v>3306</v>
      </c>
      <c r="B856" s="1">
        <v>295</v>
      </c>
    </row>
    <row r="857" spans="1:2" ht="12.75">
      <c r="A857" s="1" t="s">
        <v>3307</v>
      </c>
      <c r="B857" s="1">
        <v>460</v>
      </c>
    </row>
    <row r="858" spans="1:2" ht="12.75">
      <c r="A858" s="1" t="s">
        <v>3308</v>
      </c>
      <c r="B858" s="1">
        <v>158</v>
      </c>
    </row>
    <row r="859" spans="1:2" ht="12.75">
      <c r="A859" s="1" t="s">
        <v>3309</v>
      </c>
      <c r="B859" s="1">
        <v>930</v>
      </c>
    </row>
    <row r="860" spans="1:2" ht="12.75">
      <c r="A860" s="1" t="s">
        <v>3310</v>
      </c>
      <c r="B860" s="1">
        <v>995</v>
      </c>
    </row>
    <row r="861" spans="1:2" ht="12.75">
      <c r="A861" s="1" t="s">
        <v>3069</v>
      </c>
      <c r="B861" s="1">
        <v>708</v>
      </c>
    </row>
    <row r="862" spans="1:2" ht="12.75">
      <c r="A862" s="1" t="s">
        <v>3040</v>
      </c>
      <c r="B862" s="1">
        <v>7175</v>
      </c>
    </row>
    <row r="863" spans="1:2" ht="12.75">
      <c r="A863" s="1" t="s">
        <v>3041</v>
      </c>
      <c r="B863" s="1">
        <v>4311</v>
      </c>
    </row>
    <row r="864" spans="1:2" ht="12.75">
      <c r="A864" s="1" t="s">
        <v>3042</v>
      </c>
      <c r="B864" s="1">
        <v>1324</v>
      </c>
    </row>
    <row r="865" spans="1:2" ht="12.75">
      <c r="A865" s="1" t="s">
        <v>3043</v>
      </c>
      <c r="B865" s="1">
        <v>452</v>
      </c>
    </row>
    <row r="866" spans="1:2" ht="12.75">
      <c r="A866" s="1" t="s">
        <v>3289</v>
      </c>
      <c r="B866" s="1">
        <v>461</v>
      </c>
    </row>
    <row r="867" spans="1:2" ht="12.75">
      <c r="A867" s="1" t="s">
        <v>3039</v>
      </c>
      <c r="B867" s="1">
        <v>481</v>
      </c>
    </row>
    <row r="868" spans="1:2" ht="12.75">
      <c r="A868" s="1" t="s">
        <v>2759</v>
      </c>
      <c r="B868" s="1">
        <v>3779</v>
      </c>
    </row>
    <row r="869" spans="1:2" ht="12.75">
      <c r="A869" s="1" t="s">
        <v>2760</v>
      </c>
      <c r="B869" s="1">
        <v>3332</v>
      </c>
    </row>
    <row r="870" spans="1:2" ht="12.75">
      <c r="A870" s="1" t="s">
        <v>2761</v>
      </c>
      <c r="B870" s="1">
        <v>132</v>
      </c>
    </row>
    <row r="871" spans="1:2" ht="12.75">
      <c r="A871" s="1" t="s">
        <v>3045</v>
      </c>
      <c r="B871" s="1">
        <v>715</v>
      </c>
    </row>
    <row r="872" spans="1:2" ht="12.75">
      <c r="A872" s="1" t="s">
        <v>3046</v>
      </c>
      <c r="B872" s="1">
        <v>970</v>
      </c>
    </row>
    <row r="873" spans="1:2" ht="12.75">
      <c r="A873" s="1" t="s">
        <v>3047</v>
      </c>
      <c r="B873" s="1">
        <v>11649</v>
      </c>
    </row>
    <row r="874" spans="1:2" ht="12.75">
      <c r="A874" s="1" t="s">
        <v>3048</v>
      </c>
      <c r="B874" s="1">
        <v>2123</v>
      </c>
    </row>
    <row r="875" spans="1:2" ht="12.75">
      <c r="A875" s="1" t="s">
        <v>3049</v>
      </c>
      <c r="B875" s="1">
        <v>1266</v>
      </c>
    </row>
    <row r="876" spans="1:2" ht="12.75">
      <c r="A876" s="1" t="s">
        <v>3050</v>
      </c>
      <c r="B876" s="1">
        <v>1328</v>
      </c>
    </row>
    <row r="877" spans="1:2" ht="12.75">
      <c r="A877" s="1" t="s">
        <v>3051</v>
      </c>
      <c r="B877" s="1">
        <v>141</v>
      </c>
    </row>
    <row r="878" spans="1:2" ht="12.75">
      <c r="A878" s="1" t="s">
        <v>3052</v>
      </c>
      <c r="B878" s="1">
        <v>906</v>
      </c>
    </row>
    <row r="879" spans="1:2" ht="12.75">
      <c r="A879" s="1" t="s">
        <v>3053</v>
      </c>
      <c r="B879" s="1">
        <v>786</v>
      </c>
    </row>
    <row r="880" spans="1:2" ht="12.75">
      <c r="A880" s="1" t="s">
        <v>3054</v>
      </c>
      <c r="B880" s="1">
        <v>1688</v>
      </c>
    </row>
    <row r="881" spans="1:2" ht="12.75">
      <c r="A881" s="1" t="s">
        <v>3055</v>
      </c>
      <c r="B881" s="1">
        <v>1083</v>
      </c>
    </row>
    <row r="882" spans="1:2" ht="12.75">
      <c r="A882" s="1" t="s">
        <v>3056</v>
      </c>
      <c r="B882" s="1">
        <v>2230</v>
      </c>
    </row>
    <row r="883" spans="1:2" ht="12.75">
      <c r="A883" s="1" t="s">
        <v>3057</v>
      </c>
      <c r="B883" s="1">
        <v>1144</v>
      </c>
    </row>
    <row r="884" spans="1:2" ht="12.75">
      <c r="A884" s="1" t="s">
        <v>3058</v>
      </c>
      <c r="B884" s="1">
        <v>877</v>
      </c>
    </row>
    <row r="885" spans="1:2" ht="12.75">
      <c r="A885" s="1" t="s">
        <v>3059</v>
      </c>
      <c r="B885" s="1">
        <v>803</v>
      </c>
    </row>
    <row r="886" spans="1:2" ht="12.75">
      <c r="A886" s="1" t="s">
        <v>3060</v>
      </c>
      <c r="B886" s="1">
        <v>563</v>
      </c>
    </row>
    <row r="887" spans="1:2" ht="12.75">
      <c r="A887" s="1" t="s">
        <v>3061</v>
      </c>
      <c r="B887" s="1">
        <v>390</v>
      </c>
    </row>
    <row r="888" spans="1:2" ht="12.75">
      <c r="A888" s="1" t="s">
        <v>3062</v>
      </c>
      <c r="B888" s="1">
        <v>349</v>
      </c>
    </row>
    <row r="889" spans="1:2" ht="12.75">
      <c r="A889" s="1" t="s">
        <v>3063</v>
      </c>
      <c r="B889" s="1">
        <v>979</v>
      </c>
    </row>
    <row r="890" spans="1:2" ht="12.75">
      <c r="A890" s="1" t="s">
        <v>3064</v>
      </c>
      <c r="B890" s="1">
        <v>333</v>
      </c>
    </row>
    <row r="891" spans="1:2" ht="12.75">
      <c r="A891" s="1" t="s">
        <v>3065</v>
      </c>
      <c r="B891" s="1">
        <v>600</v>
      </c>
    </row>
    <row r="892" spans="1:2" ht="12.75">
      <c r="A892" s="1" t="s">
        <v>3066</v>
      </c>
      <c r="B892" s="1">
        <v>169</v>
      </c>
    </row>
    <row r="893" spans="1:2" ht="12.75">
      <c r="A893" s="1" t="s">
        <v>2783</v>
      </c>
      <c r="B893" s="1">
        <v>149</v>
      </c>
    </row>
    <row r="894" spans="1:2" ht="12.75">
      <c r="A894" s="1" t="s">
        <v>2587</v>
      </c>
      <c r="B894" s="1">
        <v>1593</v>
      </c>
    </row>
    <row r="895" spans="1:2" ht="12.75">
      <c r="A895" s="1" t="s">
        <v>2588</v>
      </c>
      <c r="B895" s="1">
        <v>487</v>
      </c>
    </row>
    <row r="896" spans="1:2" ht="12.75">
      <c r="A896" s="1" t="s">
        <v>2589</v>
      </c>
      <c r="B896" s="1">
        <v>287</v>
      </c>
    </row>
    <row r="897" spans="1:2" ht="12.75">
      <c r="A897" s="1" t="s">
        <v>506</v>
      </c>
      <c r="B897" s="1">
        <v>185</v>
      </c>
    </row>
    <row r="898" spans="1:2" ht="12.75">
      <c r="A898" s="1" t="s">
        <v>507</v>
      </c>
      <c r="B898" s="1">
        <v>193</v>
      </c>
    </row>
    <row r="899" spans="1:2" ht="12.75">
      <c r="A899" s="1" t="s">
        <v>389</v>
      </c>
      <c r="B899" s="1">
        <v>314</v>
      </c>
    </row>
    <row r="900" spans="1:2" ht="12.75">
      <c r="A900" s="1" t="s">
        <v>390</v>
      </c>
      <c r="B900" s="1">
        <v>1868</v>
      </c>
    </row>
    <row r="901" spans="1:2" ht="12.75">
      <c r="A901" s="1" t="s">
        <v>391</v>
      </c>
      <c r="B901" s="1">
        <v>1437</v>
      </c>
    </row>
    <row r="902" spans="1:2" ht="12.75">
      <c r="A902" s="1" t="s">
        <v>131</v>
      </c>
      <c r="B902" s="1">
        <v>779</v>
      </c>
    </row>
    <row r="903" spans="1:2" ht="12.75">
      <c r="A903" s="1" t="s">
        <v>132</v>
      </c>
      <c r="B903" s="1">
        <v>607</v>
      </c>
    </row>
    <row r="904" spans="1:2" ht="12.75">
      <c r="A904" s="1" t="s">
        <v>133</v>
      </c>
      <c r="B904" s="1">
        <v>645</v>
      </c>
    </row>
    <row r="905" spans="1:2" ht="12.75">
      <c r="A905" s="1" t="s">
        <v>134</v>
      </c>
      <c r="B905" s="1">
        <v>3027</v>
      </c>
    </row>
    <row r="906" spans="1:2" ht="12.75">
      <c r="A906" s="1" t="s">
        <v>135</v>
      </c>
      <c r="B906" s="1">
        <v>134</v>
      </c>
    </row>
    <row r="907" spans="1:2" ht="12.75">
      <c r="A907" s="1" t="s">
        <v>1799</v>
      </c>
      <c r="B907" s="1">
        <v>477</v>
      </c>
    </row>
    <row r="908" spans="1:2" ht="12.75">
      <c r="A908" s="1" t="s">
        <v>1800</v>
      </c>
      <c r="B908" s="1">
        <v>521</v>
      </c>
    </row>
    <row r="909" spans="1:2" ht="12.75">
      <c r="A909" s="1" t="s">
        <v>1801</v>
      </c>
      <c r="B909" s="1">
        <v>776</v>
      </c>
    </row>
    <row r="910" spans="1:2" ht="12.75">
      <c r="A910" s="1" t="s">
        <v>1802</v>
      </c>
      <c r="B910" s="1">
        <v>1889</v>
      </c>
    </row>
    <row r="911" spans="1:2" ht="12.75">
      <c r="A911" s="1" t="s">
        <v>1803</v>
      </c>
      <c r="B911" s="1">
        <v>1258</v>
      </c>
    </row>
    <row r="912" spans="1:2" ht="12.75">
      <c r="A912" s="1" t="s">
        <v>1804</v>
      </c>
      <c r="B912" s="1">
        <v>1948</v>
      </c>
    </row>
    <row r="913" spans="1:2" ht="12.75">
      <c r="A913" s="1" t="s">
        <v>1805</v>
      </c>
      <c r="B913" s="1">
        <v>1018</v>
      </c>
    </row>
    <row r="914" spans="1:2" ht="12.75">
      <c r="A914" s="1" t="s">
        <v>1806</v>
      </c>
      <c r="B914" s="1">
        <v>108</v>
      </c>
    </row>
    <row r="915" spans="1:2" ht="12.75">
      <c r="A915" s="1" t="s">
        <v>1807</v>
      </c>
      <c r="B915" s="1">
        <v>8596</v>
      </c>
    </row>
    <row r="916" spans="1:2" ht="12.75">
      <c r="A916" s="1" t="s">
        <v>1808</v>
      </c>
      <c r="B916" s="1">
        <v>623</v>
      </c>
    </row>
    <row r="917" spans="1:2" ht="12.75">
      <c r="A917" s="1" t="s">
        <v>1523</v>
      </c>
      <c r="B917" s="1">
        <v>346</v>
      </c>
    </row>
    <row r="918" spans="1:2" ht="12.75">
      <c r="A918" s="1" t="s">
        <v>1524</v>
      </c>
      <c r="B918" s="1">
        <v>397</v>
      </c>
    </row>
    <row r="919" spans="1:2" ht="12.75">
      <c r="A919" s="1" t="s">
        <v>1525</v>
      </c>
      <c r="B919" s="1">
        <v>832</v>
      </c>
    </row>
    <row r="920" spans="1:2" ht="12.75">
      <c r="A920" s="1" t="s">
        <v>141</v>
      </c>
      <c r="B920" s="1">
        <v>6927</v>
      </c>
    </row>
    <row r="921" spans="1:2" ht="12.75">
      <c r="A921" s="1" t="s">
        <v>142</v>
      </c>
      <c r="B921" s="1">
        <v>1232</v>
      </c>
    </row>
    <row r="922" spans="1:2" ht="12.75">
      <c r="A922" s="1" t="s">
        <v>123</v>
      </c>
      <c r="B922" s="1">
        <v>292</v>
      </c>
    </row>
    <row r="923" spans="1:2" ht="12.75">
      <c r="A923" s="1" t="s">
        <v>124</v>
      </c>
      <c r="B923" s="1">
        <v>1434</v>
      </c>
    </row>
    <row r="924" spans="1:2" ht="12.75">
      <c r="A924" s="1" t="s">
        <v>125</v>
      </c>
      <c r="B924" s="1">
        <v>745</v>
      </c>
    </row>
    <row r="925" spans="1:2" ht="12.75">
      <c r="A925" s="1" t="s">
        <v>126</v>
      </c>
      <c r="B925" s="1">
        <v>280</v>
      </c>
    </row>
    <row r="926" spans="1:2" ht="12.75">
      <c r="A926" s="1" t="s">
        <v>127</v>
      </c>
      <c r="B926" s="1">
        <v>470</v>
      </c>
    </row>
    <row r="927" spans="1:2" ht="12.75">
      <c r="A927" s="1" t="s">
        <v>1791</v>
      </c>
      <c r="B927" s="1">
        <v>2211</v>
      </c>
    </row>
    <row r="928" spans="1:2" ht="12.75">
      <c r="A928" s="1" t="s">
        <v>1792</v>
      </c>
      <c r="B928" s="1">
        <v>544</v>
      </c>
    </row>
    <row r="929" spans="1:2" ht="12.75">
      <c r="A929" s="1" t="s">
        <v>1512</v>
      </c>
      <c r="B929" s="1">
        <v>1184</v>
      </c>
    </row>
    <row r="930" spans="1:2" ht="12.75">
      <c r="A930" s="1" t="s">
        <v>1513</v>
      </c>
      <c r="B930" s="1">
        <v>937</v>
      </c>
    </row>
    <row r="931" spans="1:2" ht="12.75">
      <c r="A931" s="1" t="s">
        <v>1514</v>
      </c>
      <c r="B931" s="1">
        <v>2470</v>
      </c>
    </row>
    <row r="932" spans="1:2" ht="12.75">
      <c r="A932" s="1" t="s">
        <v>1515</v>
      </c>
      <c r="B932" s="1">
        <v>971</v>
      </c>
    </row>
    <row r="933" spans="1:2" ht="12.75">
      <c r="A933" s="1" t="s">
        <v>1516</v>
      </c>
      <c r="B933" s="1">
        <v>1923</v>
      </c>
    </row>
    <row r="934" spans="1:2" ht="12.75">
      <c r="A934" s="1" t="s">
        <v>1517</v>
      </c>
      <c r="B934" s="1">
        <v>704</v>
      </c>
    </row>
    <row r="935" spans="1:2" ht="12.75">
      <c r="A935" s="1" t="s">
        <v>1822</v>
      </c>
      <c r="B935" s="1">
        <v>922</v>
      </c>
    </row>
    <row r="936" spans="1:2" ht="12.75">
      <c r="A936" s="1" t="s">
        <v>153</v>
      </c>
      <c r="B936" s="1">
        <v>1398</v>
      </c>
    </row>
    <row r="937" spans="1:2" ht="12.75">
      <c r="A937" s="1" t="s">
        <v>154</v>
      </c>
      <c r="B937" s="1">
        <v>10416</v>
      </c>
    </row>
    <row r="938" spans="1:2" ht="12.75">
      <c r="A938" s="1" t="s">
        <v>424</v>
      </c>
      <c r="B938" s="1">
        <v>2751</v>
      </c>
    </row>
    <row r="939" spans="1:2" ht="12.75">
      <c r="A939" s="1" t="s">
        <v>156</v>
      </c>
      <c r="B939" s="1">
        <v>1827</v>
      </c>
    </row>
    <row r="940" spans="1:2" ht="12.75">
      <c r="A940" s="1" t="s">
        <v>157</v>
      </c>
      <c r="B940" s="1">
        <v>102</v>
      </c>
    </row>
    <row r="941" spans="1:2" ht="12.75">
      <c r="A941" s="1" t="s">
        <v>158</v>
      </c>
      <c r="B941" s="1">
        <v>194</v>
      </c>
    </row>
    <row r="942" spans="1:2" ht="12.75">
      <c r="A942" s="1" t="s">
        <v>159</v>
      </c>
      <c r="B942" s="1">
        <v>33</v>
      </c>
    </row>
    <row r="943" spans="1:2" ht="12.75">
      <c r="A943" s="1" t="s">
        <v>162</v>
      </c>
      <c r="B943" s="1">
        <v>727</v>
      </c>
    </row>
    <row r="944" spans="1:2" ht="12.75">
      <c r="A944" s="1" t="s">
        <v>521</v>
      </c>
      <c r="B944" s="1">
        <v>128</v>
      </c>
    </row>
    <row r="945" spans="1:2" ht="12.75">
      <c r="A945" s="1" t="s">
        <v>522</v>
      </c>
      <c r="B945" s="1">
        <v>849</v>
      </c>
    </row>
    <row r="946" spans="1:2" ht="12.75">
      <c r="A946" s="1" t="s">
        <v>523</v>
      </c>
      <c r="B946" s="1">
        <v>316</v>
      </c>
    </row>
    <row r="947" spans="1:2" ht="12.75">
      <c r="A947" s="1" t="s">
        <v>524</v>
      </c>
      <c r="B947" s="1">
        <v>5467</v>
      </c>
    </row>
    <row r="948" spans="1:2" ht="12.75">
      <c r="A948" s="1" t="s">
        <v>2546</v>
      </c>
      <c r="B948" s="1">
        <v>1432</v>
      </c>
    </row>
    <row r="949" spans="1:2" ht="12.75">
      <c r="A949" s="1" t="s">
        <v>2547</v>
      </c>
      <c r="B949" s="1">
        <v>472</v>
      </c>
    </row>
    <row r="950" spans="1:2" ht="12.75">
      <c r="A950" s="1" t="s">
        <v>2548</v>
      </c>
      <c r="B950" s="1">
        <v>2262</v>
      </c>
    </row>
    <row r="951" spans="1:2" ht="12.75">
      <c r="A951" s="1" t="s">
        <v>2426</v>
      </c>
      <c r="B951" s="1">
        <v>63</v>
      </c>
    </row>
    <row r="952" spans="1:2" ht="12.75">
      <c r="A952" s="1" t="s">
        <v>2427</v>
      </c>
      <c r="B952" s="1">
        <v>569</v>
      </c>
    </row>
    <row r="953" spans="1:2" s="2" customFormat="1" ht="12.75">
      <c r="A953" s="1" t="s">
        <v>2428</v>
      </c>
      <c r="B953" s="1">
        <v>1021</v>
      </c>
    </row>
    <row r="954" spans="1:2" s="2" customFormat="1" ht="12.75">
      <c r="A954" s="1" t="s">
        <v>2429</v>
      </c>
      <c r="B954" s="1">
        <v>345</v>
      </c>
    </row>
    <row r="955" spans="1:2" ht="12.75">
      <c r="A955" s="1" t="s">
        <v>2430</v>
      </c>
      <c r="B955" s="1">
        <v>898</v>
      </c>
    </row>
    <row r="956" spans="1:2" ht="12.75">
      <c r="A956" s="1" t="s">
        <v>2431</v>
      </c>
      <c r="B956" s="1">
        <v>786</v>
      </c>
    </row>
    <row r="957" spans="1:2" ht="12.75">
      <c r="A957" s="1" t="s">
        <v>2432</v>
      </c>
      <c r="B957" s="1">
        <v>824</v>
      </c>
    </row>
    <row r="958" spans="1:2" ht="12.75">
      <c r="A958" s="1" t="s">
        <v>2433</v>
      </c>
      <c r="B958" s="1">
        <v>294</v>
      </c>
    </row>
    <row r="959" spans="1:2" ht="12.75">
      <c r="A959" s="1" t="s">
        <v>2434</v>
      </c>
      <c r="B959" s="1">
        <v>2416</v>
      </c>
    </row>
    <row r="960" spans="1:2" ht="12.75">
      <c r="A960" s="1" t="s">
        <v>2435</v>
      </c>
      <c r="B960" s="1">
        <v>446</v>
      </c>
    </row>
    <row r="961" spans="1:2" ht="12.75">
      <c r="A961" s="1" t="s">
        <v>3129</v>
      </c>
      <c r="B961" s="1">
        <v>400</v>
      </c>
    </row>
    <row r="962" spans="1:2" ht="12.75">
      <c r="A962" s="1" t="s">
        <v>3130</v>
      </c>
      <c r="B962" s="1">
        <v>702</v>
      </c>
    </row>
    <row r="963" spans="1:2" ht="12.75">
      <c r="A963" s="1" t="s">
        <v>2860</v>
      </c>
      <c r="B963" s="1">
        <v>331</v>
      </c>
    </row>
    <row r="964" spans="1:2" ht="12.75">
      <c r="A964" s="1" t="s">
        <v>2861</v>
      </c>
      <c r="B964" s="1">
        <v>1723</v>
      </c>
    </row>
    <row r="965" spans="1:2" ht="12.75">
      <c r="A965" s="1" t="s">
        <v>2862</v>
      </c>
      <c r="B965" s="1">
        <v>69</v>
      </c>
    </row>
    <row r="966" spans="1:2" ht="12.75">
      <c r="A966" s="1" t="s">
        <v>2635</v>
      </c>
      <c r="B966" s="1">
        <v>232</v>
      </c>
    </row>
    <row r="967" spans="1:2" ht="12.75">
      <c r="A967" s="1" t="s">
        <v>2636</v>
      </c>
      <c r="B967" s="1">
        <v>331</v>
      </c>
    </row>
    <row r="968" spans="1:2" ht="12.75">
      <c r="A968" s="1" t="s">
        <v>2637</v>
      </c>
      <c r="B968" s="1">
        <v>2601</v>
      </c>
    </row>
    <row r="969" spans="1:2" ht="12.75">
      <c r="A969" s="1" t="s">
        <v>2877</v>
      </c>
      <c r="B969" s="1">
        <v>97</v>
      </c>
    </row>
    <row r="970" spans="1:2" ht="12.75">
      <c r="A970" s="1" t="s">
        <v>2878</v>
      </c>
      <c r="B970" s="1">
        <v>5846</v>
      </c>
    </row>
    <row r="971" spans="1:2" ht="12.75">
      <c r="A971" s="1" t="s">
        <v>2879</v>
      </c>
      <c r="B971" s="1">
        <v>256</v>
      </c>
    </row>
    <row r="972" spans="1:2" ht="12.75">
      <c r="A972" s="1" t="s">
        <v>2880</v>
      </c>
      <c r="B972" s="1">
        <v>332</v>
      </c>
    </row>
    <row r="973" spans="1:2" ht="12.75">
      <c r="A973" s="1" t="s">
        <v>2881</v>
      </c>
      <c r="B973" s="1">
        <v>1108</v>
      </c>
    </row>
    <row r="974" spans="1:2" ht="12.75">
      <c r="A974" s="1" t="s">
        <v>2882</v>
      </c>
      <c r="B974" s="1">
        <v>224</v>
      </c>
    </row>
    <row r="975" spans="1:2" ht="12.75">
      <c r="A975" s="1" t="s">
        <v>2883</v>
      </c>
      <c r="B975" s="1">
        <v>582</v>
      </c>
    </row>
    <row r="976" spans="1:2" ht="12.75">
      <c r="A976" s="1" t="s">
        <v>2884</v>
      </c>
      <c r="B976" s="1">
        <v>5830</v>
      </c>
    </row>
    <row r="977" spans="1:2" ht="12.75">
      <c r="A977" s="1" t="s">
        <v>2648</v>
      </c>
      <c r="B977" s="1">
        <v>444</v>
      </c>
    </row>
    <row r="978" spans="1:2" ht="12.75">
      <c r="A978" s="1" t="s">
        <v>2649</v>
      </c>
      <c r="B978" s="1">
        <v>306</v>
      </c>
    </row>
    <row r="979" spans="1:2" ht="12.75">
      <c r="A979" s="1" t="s">
        <v>2858</v>
      </c>
      <c r="B979" s="1">
        <v>17108</v>
      </c>
    </row>
    <row r="980" spans="1:2" ht="12.75">
      <c r="A980" s="1" t="s">
        <v>2859</v>
      </c>
      <c r="B980" s="1">
        <v>534</v>
      </c>
    </row>
    <row r="981" spans="1:2" ht="12.75">
      <c r="A981" s="1" t="s">
        <v>2868</v>
      </c>
      <c r="B981" s="1">
        <v>2114</v>
      </c>
    </row>
    <row r="982" spans="1:2" ht="12.75">
      <c r="A982" s="1" t="s">
        <v>2869</v>
      </c>
      <c r="B982" s="1">
        <v>1481</v>
      </c>
    </row>
    <row r="983" spans="1:2" ht="12.75">
      <c r="A983" s="1" t="s">
        <v>2870</v>
      </c>
      <c r="B983" s="1">
        <v>1503</v>
      </c>
    </row>
    <row r="984" spans="1:2" ht="12.75">
      <c r="A984" s="1" t="s">
        <v>2871</v>
      </c>
      <c r="B984" s="1">
        <v>1019</v>
      </c>
    </row>
    <row r="985" spans="1:2" ht="12.75">
      <c r="A985" s="1" t="s">
        <v>2872</v>
      </c>
      <c r="B985" s="1">
        <v>346</v>
      </c>
    </row>
    <row r="986" spans="1:2" ht="12.75">
      <c r="A986" s="1" t="s">
        <v>606</v>
      </c>
      <c r="B986" s="1">
        <v>1971</v>
      </c>
    </row>
    <row r="987" spans="1:2" ht="12.75">
      <c r="A987" s="1" t="s">
        <v>2639</v>
      </c>
      <c r="B987" s="1">
        <v>422</v>
      </c>
    </row>
    <row r="988" spans="1:2" ht="12.75">
      <c r="A988" s="1" t="s">
        <v>2873</v>
      </c>
      <c r="B988" s="1">
        <v>878</v>
      </c>
    </row>
    <row r="989" spans="1:2" ht="12.75">
      <c r="A989" s="1" t="s">
        <v>2874</v>
      </c>
      <c r="B989" s="1">
        <v>1002</v>
      </c>
    </row>
    <row r="990" spans="1:2" ht="12.75">
      <c r="A990" s="1" t="s">
        <v>3154</v>
      </c>
      <c r="B990" s="1">
        <v>2838</v>
      </c>
    </row>
    <row r="991" spans="1:2" ht="12.75">
      <c r="A991" s="1" t="s">
        <v>3155</v>
      </c>
      <c r="B991" s="1">
        <v>1522</v>
      </c>
    </row>
    <row r="992" spans="1:2" ht="12.75">
      <c r="A992" s="1" t="s">
        <v>3156</v>
      </c>
      <c r="B992" s="1">
        <v>6244</v>
      </c>
    </row>
    <row r="993" spans="1:2" ht="12.75">
      <c r="A993" s="1" t="s">
        <v>3416</v>
      </c>
      <c r="B993" s="1">
        <v>702</v>
      </c>
    </row>
    <row r="994" spans="1:2" ht="12.75">
      <c r="A994" s="1" t="s">
        <v>3419</v>
      </c>
      <c r="B994" s="1">
        <v>3141</v>
      </c>
    </row>
    <row r="995" spans="1:2" ht="12.75">
      <c r="A995" s="1" t="s">
        <v>3200</v>
      </c>
      <c r="B995" s="1">
        <v>994</v>
      </c>
    </row>
    <row r="996" spans="1:2" ht="12.75">
      <c r="A996" s="1" t="s">
        <v>3216</v>
      </c>
      <c r="B996" s="1">
        <v>5491</v>
      </c>
    </row>
    <row r="997" spans="1:2" ht="12.75">
      <c r="A997" s="1" t="s">
        <v>3217</v>
      </c>
      <c r="B997" s="1">
        <v>1689</v>
      </c>
    </row>
    <row r="998" spans="1:2" ht="12.75">
      <c r="A998" s="1" t="s">
        <v>3422</v>
      </c>
      <c r="B998" s="1">
        <v>525</v>
      </c>
    </row>
    <row r="999" spans="1:2" ht="12.75">
      <c r="A999" s="1" t="s">
        <v>3164</v>
      </c>
      <c r="B999" s="1">
        <v>447</v>
      </c>
    </row>
    <row r="1000" spans="1:2" ht="12.75">
      <c r="A1000" s="1" t="s">
        <v>3165</v>
      </c>
      <c r="B1000" s="1">
        <v>394</v>
      </c>
    </row>
    <row r="1001" spans="1:2" ht="12.75">
      <c r="A1001" s="1" t="s">
        <v>3167</v>
      </c>
      <c r="B1001" s="1">
        <v>2325</v>
      </c>
    </row>
    <row r="1002" spans="1:2" ht="12.75">
      <c r="A1002" s="1" t="s">
        <v>3423</v>
      </c>
      <c r="B1002" s="1">
        <v>184</v>
      </c>
    </row>
    <row r="1003" spans="1:2" ht="12.75">
      <c r="A1003" s="1" t="s">
        <v>3424</v>
      </c>
      <c r="B1003" s="1">
        <v>1729</v>
      </c>
    </row>
    <row r="1004" spans="1:2" ht="12.75">
      <c r="A1004" s="1" t="s">
        <v>3437</v>
      </c>
      <c r="B1004" s="1">
        <v>8335</v>
      </c>
    </row>
    <row r="1005" spans="1:2" ht="12.75">
      <c r="A1005" s="1" t="s">
        <v>3438</v>
      </c>
      <c r="B1005" s="1">
        <v>454</v>
      </c>
    </row>
    <row r="1006" spans="1:2" ht="12.75">
      <c r="A1006" s="1" t="s">
        <v>3439</v>
      </c>
      <c r="B1006" s="1">
        <v>61</v>
      </c>
    </row>
    <row r="1007" spans="1:2" ht="12.75">
      <c r="A1007" s="1" t="s">
        <v>3440</v>
      </c>
      <c r="B1007" s="1">
        <v>20079</v>
      </c>
    </row>
    <row r="1008" spans="1:2" ht="12.75">
      <c r="A1008" s="1" t="s">
        <v>3441</v>
      </c>
      <c r="B1008" s="1">
        <v>1051</v>
      </c>
    </row>
    <row r="1009" spans="1:2" ht="12.75">
      <c r="A1009" s="1" t="s">
        <v>3442</v>
      </c>
      <c r="B1009" s="1">
        <v>949</v>
      </c>
    </row>
    <row r="1010" spans="1:2" ht="12.75">
      <c r="A1010" s="1" t="s">
        <v>3443</v>
      </c>
      <c r="B1010" s="1">
        <v>328</v>
      </c>
    </row>
    <row r="1011" spans="1:2" ht="12.75">
      <c r="A1011" s="1" t="s">
        <v>3444</v>
      </c>
      <c r="B1011" s="1">
        <v>5106</v>
      </c>
    </row>
    <row r="1012" spans="1:2" ht="12.75">
      <c r="A1012" s="1" t="s">
        <v>3445</v>
      </c>
      <c r="B1012" s="1">
        <v>224</v>
      </c>
    </row>
    <row r="1013" spans="1:2" ht="12.75">
      <c r="A1013" s="1" t="s">
        <v>3446</v>
      </c>
      <c r="B1013" s="1">
        <v>396</v>
      </c>
    </row>
    <row r="1014" spans="1:2" ht="12.75">
      <c r="A1014" s="1" t="s">
        <v>3447</v>
      </c>
      <c r="B1014" s="1">
        <v>812</v>
      </c>
    </row>
    <row r="1015" spans="1:2" ht="12.75">
      <c r="A1015" s="1" t="s">
        <v>2899</v>
      </c>
      <c r="B1015" s="1">
        <v>1394</v>
      </c>
    </row>
    <row r="1016" spans="1:2" ht="12.75">
      <c r="A1016" s="1" t="s">
        <v>3175</v>
      </c>
      <c r="B1016" s="1">
        <v>910</v>
      </c>
    </row>
    <row r="1017" spans="1:2" ht="12.75">
      <c r="A1017" s="1" t="s">
        <v>3176</v>
      </c>
      <c r="B1017" s="1">
        <v>774</v>
      </c>
    </row>
    <row r="1018" spans="1:2" ht="12.75">
      <c r="A1018" s="1" t="s">
        <v>3177</v>
      </c>
      <c r="B1018" s="1">
        <v>183</v>
      </c>
    </row>
    <row r="1019" spans="1:2" ht="12.75">
      <c r="A1019" s="1" t="s">
        <v>3178</v>
      </c>
      <c r="B1019" s="1">
        <v>1856</v>
      </c>
    </row>
    <row r="1020" spans="1:2" ht="12.75">
      <c r="A1020" s="1" t="s">
        <v>3179</v>
      </c>
      <c r="B1020" s="1">
        <v>1532</v>
      </c>
    </row>
    <row r="1021" spans="1:2" ht="12.75">
      <c r="A1021" s="1" t="s">
        <v>3180</v>
      </c>
      <c r="B1021" s="1">
        <v>220</v>
      </c>
    </row>
    <row r="1022" spans="1:2" ht="12.75">
      <c r="A1022" s="1" t="s">
        <v>3181</v>
      </c>
      <c r="B1022" s="1">
        <v>183</v>
      </c>
    </row>
    <row r="1023" spans="1:2" ht="12.75">
      <c r="A1023" s="1" t="s">
        <v>3182</v>
      </c>
      <c r="B1023" s="1">
        <v>467</v>
      </c>
    </row>
    <row r="1024" spans="1:2" ht="12.75">
      <c r="A1024" s="1" t="s">
        <v>3183</v>
      </c>
      <c r="B1024" s="1">
        <v>550</v>
      </c>
    </row>
    <row r="1025" spans="1:2" ht="12.75">
      <c r="A1025" s="1" t="s">
        <v>3184</v>
      </c>
      <c r="B1025" s="1">
        <v>4030</v>
      </c>
    </row>
    <row r="1026" spans="1:2" ht="12.75">
      <c r="A1026" s="1" t="s">
        <v>3185</v>
      </c>
      <c r="B1026" s="1">
        <v>2189</v>
      </c>
    </row>
    <row r="1027" spans="1:2" ht="12.75">
      <c r="A1027" s="1" t="s">
        <v>3186</v>
      </c>
      <c r="B1027" s="1">
        <v>1155</v>
      </c>
    </row>
    <row r="1028" spans="1:2" ht="12.75">
      <c r="A1028" s="1" t="s">
        <v>3187</v>
      </c>
      <c r="B1028" s="1">
        <v>4174</v>
      </c>
    </row>
    <row r="1029" spans="1:2" ht="12.75">
      <c r="A1029" s="1" t="s">
        <v>3188</v>
      </c>
      <c r="B1029" s="1">
        <v>535</v>
      </c>
    </row>
    <row r="1030" spans="1:2" ht="12.75">
      <c r="A1030" s="1" t="s">
        <v>3189</v>
      </c>
      <c r="B1030" s="1">
        <v>1249</v>
      </c>
    </row>
    <row r="1031" spans="1:2" ht="12.75">
      <c r="A1031" s="1" t="s">
        <v>3190</v>
      </c>
      <c r="B1031" s="1">
        <v>321</v>
      </c>
    </row>
    <row r="1032" spans="1:2" ht="12.75">
      <c r="A1032" s="1" t="s">
        <v>3191</v>
      </c>
      <c r="B1032" s="1">
        <v>1365</v>
      </c>
    </row>
    <row r="1033" spans="1:2" ht="12.75">
      <c r="A1033" s="1" t="s">
        <v>3192</v>
      </c>
      <c r="B1033" s="1">
        <v>1194</v>
      </c>
    </row>
    <row r="1034" spans="1:2" ht="12.75">
      <c r="A1034" s="1" t="s">
        <v>3193</v>
      </c>
      <c r="B1034" s="1">
        <v>212</v>
      </c>
    </row>
    <row r="1035" spans="1:2" ht="12.75">
      <c r="A1035" s="1" t="s">
        <v>2923</v>
      </c>
      <c r="B1035" s="1">
        <v>1052</v>
      </c>
    </row>
    <row r="1036" spans="1:2" ht="12.75">
      <c r="A1036" s="1" t="s">
        <v>2924</v>
      </c>
      <c r="B1036" s="1">
        <v>6045</v>
      </c>
    </row>
    <row r="1037" spans="1:2" ht="12.75">
      <c r="A1037" s="1" t="s">
        <v>2918</v>
      </c>
      <c r="B1037" s="1">
        <v>307</v>
      </c>
    </row>
    <row r="1038" spans="1:2" ht="12.75">
      <c r="A1038" s="1" t="s">
        <v>2919</v>
      </c>
      <c r="B1038" s="1">
        <v>758</v>
      </c>
    </row>
    <row r="1039" spans="1:2" ht="12.75">
      <c r="A1039" s="1" t="s">
        <v>2920</v>
      </c>
      <c r="B1039" s="1">
        <v>654</v>
      </c>
    </row>
    <row r="1040" spans="1:2" ht="12.75">
      <c r="A1040" s="1" t="s">
        <v>2921</v>
      </c>
      <c r="B1040" s="1">
        <v>605</v>
      </c>
    </row>
    <row r="1041" spans="1:2" ht="12.75">
      <c r="A1041" s="1" t="s">
        <v>2922</v>
      </c>
      <c r="B1041" s="1">
        <v>747</v>
      </c>
    </row>
    <row r="1042" spans="1:2" ht="12.75">
      <c r="A1042" s="1" t="s">
        <v>2696</v>
      </c>
      <c r="B1042" s="1">
        <v>555</v>
      </c>
    </row>
    <row r="1043" spans="1:2" ht="12.75">
      <c r="A1043" s="1" t="s">
        <v>2697</v>
      </c>
      <c r="B1043" s="1">
        <v>541</v>
      </c>
    </row>
    <row r="1044" spans="1:2" ht="12.75">
      <c r="A1044" s="1" t="s">
        <v>273</v>
      </c>
      <c r="B1044" s="1">
        <v>319</v>
      </c>
    </row>
    <row r="1045" spans="1:2" ht="12.75">
      <c r="A1045" s="1" t="s">
        <v>274</v>
      </c>
      <c r="B1045" s="1">
        <v>2335</v>
      </c>
    </row>
    <row r="1046" spans="1:2" ht="12.75">
      <c r="A1046" s="1" t="s">
        <v>2706</v>
      </c>
      <c r="B1046" s="1">
        <v>313</v>
      </c>
    </row>
    <row r="1047" spans="1:2" ht="12.75">
      <c r="A1047" s="1" t="s">
        <v>1949</v>
      </c>
      <c r="B1047" s="1">
        <v>912</v>
      </c>
    </row>
    <row r="1048" spans="1:2" ht="12.75">
      <c r="A1048" s="1" t="s">
        <v>1950</v>
      </c>
      <c r="B1048" s="1">
        <v>705</v>
      </c>
    </row>
    <row r="1049" spans="1:2" ht="12.75">
      <c r="A1049" s="1" t="s">
        <v>1951</v>
      </c>
      <c r="B1049" s="1">
        <v>148</v>
      </c>
    </row>
    <row r="1050" spans="1:2" ht="12.75">
      <c r="A1050" s="1" t="s">
        <v>1952</v>
      </c>
      <c r="B1050" s="1">
        <v>2018</v>
      </c>
    </row>
    <row r="1051" spans="1:2" ht="12.75">
      <c r="A1051" s="1" t="s">
        <v>1953</v>
      </c>
      <c r="B1051" s="1">
        <v>791</v>
      </c>
    </row>
    <row r="1052" spans="1:2" ht="12.75">
      <c r="A1052" s="1" t="s">
        <v>1954</v>
      </c>
      <c r="B1052" s="1">
        <v>1083</v>
      </c>
    </row>
    <row r="1053" spans="1:2" ht="12.75">
      <c r="A1053" s="1" t="s">
        <v>1955</v>
      </c>
      <c r="B1053" s="1">
        <v>339</v>
      </c>
    </row>
    <row r="1054" spans="1:2" ht="12.75">
      <c r="A1054" s="1" t="s">
        <v>1956</v>
      </c>
      <c r="B1054" s="1">
        <v>351</v>
      </c>
    </row>
    <row r="1055" spans="1:2" ht="12.75">
      <c r="A1055" s="1" t="s">
        <v>278</v>
      </c>
      <c r="B1055" s="1">
        <v>304</v>
      </c>
    </row>
    <row r="1056" spans="1:2" ht="12.75">
      <c r="A1056" s="1" t="s">
        <v>279</v>
      </c>
      <c r="B1056" s="1">
        <v>261</v>
      </c>
    </row>
    <row r="1057" spans="1:2" ht="12.75">
      <c r="A1057" s="1" t="s">
        <v>280</v>
      </c>
      <c r="B1057" s="1">
        <v>1631</v>
      </c>
    </row>
    <row r="1058" spans="1:2" ht="12.75">
      <c r="A1058" s="1" t="s">
        <v>1663</v>
      </c>
      <c r="B1058" s="1">
        <v>276</v>
      </c>
    </row>
    <row r="1059" spans="1:2" ht="12.75">
      <c r="A1059" s="1" t="s">
        <v>1664</v>
      </c>
      <c r="B1059" s="1">
        <v>1367</v>
      </c>
    </row>
    <row r="1060" spans="1:2" ht="12.75">
      <c r="A1060" s="1" t="s">
        <v>1665</v>
      </c>
      <c r="B1060" s="1">
        <v>10753</v>
      </c>
    </row>
    <row r="1061" spans="1:2" ht="12.75">
      <c r="A1061" s="1" t="s">
        <v>2634</v>
      </c>
      <c r="B1061" s="1">
        <v>1431</v>
      </c>
    </row>
    <row r="1062" spans="1:2" ht="12.75">
      <c r="A1062" s="1" t="s">
        <v>1666</v>
      </c>
      <c r="B1062" s="1">
        <v>3131</v>
      </c>
    </row>
    <row r="1063" spans="1:2" ht="12.75">
      <c r="A1063" s="1" t="s">
        <v>1667</v>
      </c>
      <c r="B1063" s="1">
        <v>2520</v>
      </c>
    </row>
    <row r="1064" spans="1:2" ht="12.75">
      <c r="A1064" s="1" t="s">
        <v>1957</v>
      </c>
      <c r="B1064" s="1">
        <v>144</v>
      </c>
    </row>
    <row r="1065" spans="1:2" ht="12.75">
      <c r="A1065" s="1" t="s">
        <v>1958</v>
      </c>
      <c r="B1065" s="1">
        <v>477</v>
      </c>
    </row>
    <row r="1066" spans="1:2" ht="12.75">
      <c r="A1066" s="1" t="s">
        <v>552</v>
      </c>
      <c r="B1066" s="1">
        <v>335</v>
      </c>
    </row>
    <row r="1067" spans="1:2" ht="12.75">
      <c r="A1067" s="1" t="s">
        <v>553</v>
      </c>
      <c r="B1067" s="1">
        <v>104</v>
      </c>
    </row>
    <row r="1068" spans="1:2" ht="12.75">
      <c r="A1068" s="1" t="s">
        <v>554</v>
      </c>
      <c r="B1068" s="1">
        <v>342</v>
      </c>
    </row>
    <row r="1069" spans="1:2" ht="12.75">
      <c r="A1069" s="1" t="s">
        <v>555</v>
      </c>
      <c r="B1069" s="1">
        <v>898</v>
      </c>
    </row>
    <row r="1070" spans="1:2" ht="12.75">
      <c r="A1070" s="1" t="s">
        <v>556</v>
      </c>
      <c r="B1070" s="1">
        <v>167</v>
      </c>
    </row>
    <row r="1071" spans="1:2" ht="12.75">
      <c r="A1071" s="1" t="s">
        <v>1</v>
      </c>
      <c r="B1071" s="1">
        <v>143</v>
      </c>
    </row>
    <row r="1072" spans="1:2" ht="12.75">
      <c r="A1072" s="1" t="s">
        <v>2</v>
      </c>
      <c r="B1072" s="1">
        <v>629</v>
      </c>
    </row>
    <row r="1073" spans="1:2" ht="12.75">
      <c r="A1073" s="1" t="s">
        <v>291</v>
      </c>
      <c r="B1073" s="1">
        <v>686</v>
      </c>
    </row>
    <row r="1074" spans="1:2" ht="12.75">
      <c r="A1074" s="1" t="s">
        <v>292</v>
      </c>
      <c r="B1074" s="1">
        <v>226</v>
      </c>
    </row>
    <row r="1075" spans="1:2" ht="12.75">
      <c r="A1075" s="1" t="s">
        <v>293</v>
      </c>
      <c r="B1075" s="1">
        <v>590</v>
      </c>
    </row>
    <row r="1076" spans="1:2" ht="12.75">
      <c r="A1076" s="1" t="s">
        <v>294</v>
      </c>
      <c r="B1076" s="1">
        <v>705</v>
      </c>
    </row>
    <row r="1077" spans="1:2" ht="12.75">
      <c r="A1077" s="1" t="s">
        <v>295</v>
      </c>
      <c r="B1077" s="1">
        <v>171</v>
      </c>
    </row>
    <row r="1078" spans="1:2" ht="12.75">
      <c r="A1078" s="1" t="s">
        <v>19</v>
      </c>
      <c r="B1078" s="1">
        <v>282</v>
      </c>
    </row>
    <row r="1079" spans="1:2" ht="12.75">
      <c r="A1079" s="1" t="s">
        <v>20</v>
      </c>
      <c r="B1079" s="1">
        <v>600</v>
      </c>
    </row>
    <row r="1080" spans="1:2" ht="12.75">
      <c r="A1080" s="1" t="s">
        <v>2300</v>
      </c>
      <c r="B1080" s="1">
        <v>673</v>
      </c>
    </row>
    <row r="1081" spans="1:2" ht="12.75">
      <c r="A1081" s="1" t="s">
        <v>2301</v>
      </c>
      <c r="B1081" s="1">
        <v>4830</v>
      </c>
    </row>
    <row r="1082" spans="1:2" ht="12.75">
      <c r="A1082" s="1" t="s">
        <v>2302</v>
      </c>
      <c r="B1082" s="1">
        <v>2230</v>
      </c>
    </row>
    <row r="1083" spans="1:2" ht="12.75">
      <c r="A1083" s="1" t="s">
        <v>2303</v>
      </c>
      <c r="B1083" s="1">
        <v>354</v>
      </c>
    </row>
    <row r="1084" spans="1:2" ht="12.75">
      <c r="A1084" s="1" t="s">
        <v>2304</v>
      </c>
      <c r="B1084" s="1">
        <v>968</v>
      </c>
    </row>
    <row r="1085" spans="1:2" ht="12.75">
      <c r="A1085" s="1" t="s">
        <v>2617</v>
      </c>
      <c r="B1085" s="1">
        <v>1297</v>
      </c>
    </row>
    <row r="1086" spans="1:2" ht="12.75">
      <c r="A1086" s="1" t="s">
        <v>2512</v>
      </c>
      <c r="B1086" s="1">
        <v>357</v>
      </c>
    </row>
    <row r="1087" spans="1:2" ht="12.75">
      <c r="A1087" s="1" t="s">
        <v>2513</v>
      </c>
      <c r="B1087" s="1">
        <v>962</v>
      </c>
    </row>
    <row r="1088" spans="1:2" ht="12.75">
      <c r="A1088" s="1" t="s">
        <v>2514</v>
      </c>
      <c r="B1088" s="1">
        <v>616</v>
      </c>
    </row>
    <row r="1089" spans="1:2" ht="12.75">
      <c r="A1089" s="1" t="s">
        <v>2515</v>
      </c>
      <c r="B1089" s="1">
        <v>264</v>
      </c>
    </row>
    <row r="1090" spans="1:2" ht="12.75">
      <c r="A1090" s="1" t="s">
        <v>2516</v>
      </c>
      <c r="B1090" s="1">
        <v>832</v>
      </c>
    </row>
    <row r="1091" spans="1:2" ht="12.75">
      <c r="A1091" s="1" t="s">
        <v>2517</v>
      </c>
      <c r="B1091" s="1">
        <v>106</v>
      </c>
    </row>
    <row r="1092" spans="1:2" ht="12.75">
      <c r="A1092" s="1" t="s">
        <v>2518</v>
      </c>
      <c r="B1092" s="1">
        <v>461</v>
      </c>
    </row>
    <row r="1093" spans="1:2" ht="12.75">
      <c r="A1093" s="1" t="s">
        <v>2519</v>
      </c>
      <c r="B1093" s="1">
        <v>882</v>
      </c>
    </row>
    <row r="1094" spans="1:2" ht="12.75">
      <c r="A1094" s="1" t="s">
        <v>2324</v>
      </c>
      <c r="B1094" s="1">
        <v>876</v>
      </c>
    </row>
    <row r="1095" spans="1:2" ht="12.75">
      <c r="A1095" s="1" t="s">
        <v>2325</v>
      </c>
      <c r="B1095" s="1">
        <v>752</v>
      </c>
    </row>
    <row r="1096" spans="1:2" ht="12.75">
      <c r="A1096" s="1" t="s">
        <v>2326</v>
      </c>
      <c r="B1096" s="1">
        <v>1958</v>
      </c>
    </row>
    <row r="1097" spans="1:2" ht="12.75">
      <c r="A1097" s="1" t="s">
        <v>2982</v>
      </c>
      <c r="B1097" s="1">
        <v>800</v>
      </c>
    </row>
    <row r="1098" spans="1:2" ht="12.75">
      <c r="A1098" s="1" t="s">
        <v>2983</v>
      </c>
      <c r="B1098" s="1">
        <v>699</v>
      </c>
    </row>
    <row r="1099" spans="1:2" ht="12.75">
      <c r="A1099" s="1" t="s">
        <v>3237</v>
      </c>
      <c r="B1099" s="1">
        <v>230</v>
      </c>
    </row>
    <row r="1100" spans="1:2" ht="12.75">
      <c r="A1100" s="1" t="s">
        <v>2618</v>
      </c>
      <c r="B1100" s="1">
        <v>776</v>
      </c>
    </row>
    <row r="1101" spans="1:2" ht="12.75">
      <c r="A1101" s="1" t="s">
        <v>2619</v>
      </c>
      <c r="B1101" s="1">
        <v>603</v>
      </c>
    </row>
    <row r="1102" spans="1:2" ht="12.75">
      <c r="A1102" s="1" t="s">
        <v>2620</v>
      </c>
      <c r="B1102" s="1">
        <v>286</v>
      </c>
    </row>
    <row r="1103" spans="1:2" ht="12.75">
      <c r="A1103" s="1" t="s">
        <v>2621</v>
      </c>
      <c r="B1103" s="1">
        <v>650</v>
      </c>
    </row>
    <row r="1104" spans="1:2" ht="12.75">
      <c r="A1104" s="1" t="s">
        <v>2622</v>
      </c>
      <c r="B1104" s="1">
        <v>1219</v>
      </c>
    </row>
    <row r="1105" spans="1:2" ht="12.75">
      <c r="A1105" s="1" t="s">
        <v>2623</v>
      </c>
      <c r="B1105" s="1">
        <v>2415</v>
      </c>
    </row>
    <row r="1106" spans="1:2" ht="12.75">
      <c r="A1106" s="1" t="s">
        <v>2737</v>
      </c>
      <c r="B1106" s="1">
        <v>125</v>
      </c>
    </row>
    <row r="1107" spans="1:2" ht="12.75">
      <c r="A1107" s="1" t="s">
        <v>2738</v>
      </c>
      <c r="B1107" s="1">
        <v>2109</v>
      </c>
    </row>
    <row r="1108" spans="1:2" ht="12.75">
      <c r="A1108" s="1" t="s">
        <v>2739</v>
      </c>
      <c r="B1108" s="1">
        <v>478</v>
      </c>
    </row>
    <row r="1109" spans="1:2" ht="12.75">
      <c r="A1109" s="1" t="s">
        <v>2740</v>
      </c>
      <c r="B1109" s="1">
        <v>172</v>
      </c>
    </row>
    <row r="1110" spans="1:2" ht="12.75">
      <c r="A1110" s="1" t="s">
        <v>2741</v>
      </c>
      <c r="B1110" s="1">
        <v>729</v>
      </c>
    </row>
    <row r="1111" spans="1:2" ht="12.75">
      <c r="A1111" s="1" t="s">
        <v>2742</v>
      </c>
      <c r="B1111" s="1">
        <v>2044</v>
      </c>
    </row>
    <row r="1112" spans="1:2" ht="12.75">
      <c r="A1112" s="1" t="s">
        <v>2743</v>
      </c>
      <c r="B1112" s="1">
        <v>263</v>
      </c>
    </row>
    <row r="1113" spans="1:2" ht="12.75">
      <c r="A1113" s="1" t="s">
        <v>2744</v>
      </c>
      <c r="B1113" s="1">
        <v>1284</v>
      </c>
    </row>
    <row r="1114" spans="1:2" ht="12.75">
      <c r="A1114" s="1" t="s">
        <v>2627</v>
      </c>
      <c r="B1114" s="1">
        <v>3500</v>
      </c>
    </row>
    <row r="1115" spans="1:2" ht="12.75">
      <c r="A1115" s="1" t="s">
        <v>2999</v>
      </c>
      <c r="B1115" s="1">
        <v>416</v>
      </c>
    </row>
    <row r="1116" spans="1:2" ht="12.75">
      <c r="A1116" s="1" t="s">
        <v>3000</v>
      </c>
      <c r="B1116" s="1">
        <v>136</v>
      </c>
    </row>
    <row r="1117" spans="1:2" ht="12.75">
      <c r="A1117" s="1" t="s">
        <v>3008</v>
      </c>
      <c r="B1117" s="1">
        <v>368</v>
      </c>
    </row>
    <row r="1118" spans="1:2" ht="12.75">
      <c r="A1118" s="1" t="s">
        <v>3009</v>
      </c>
      <c r="B1118" s="1">
        <v>2396</v>
      </c>
    </row>
    <row r="1119" spans="1:2" ht="12.75">
      <c r="A1119" s="1" t="s">
        <v>3010</v>
      </c>
      <c r="B1119" s="1">
        <v>1845</v>
      </c>
    </row>
    <row r="1120" spans="1:2" ht="12.75">
      <c r="A1120" s="1" t="s">
        <v>3370</v>
      </c>
      <c r="B1120" s="1">
        <v>101</v>
      </c>
    </row>
    <row r="1121" spans="1:2" ht="12.75">
      <c r="A1121" s="1" t="s">
        <v>3371</v>
      </c>
      <c r="B1121" s="1">
        <v>492</v>
      </c>
    </row>
    <row r="1122" spans="1:2" ht="12.75">
      <c r="A1122" s="1" t="s">
        <v>3372</v>
      </c>
      <c r="B1122" s="1">
        <v>326</v>
      </c>
    </row>
    <row r="1123" spans="1:2" ht="12.75">
      <c r="A1123" s="1" t="s">
        <v>3301</v>
      </c>
      <c r="B1123" s="1">
        <v>728</v>
      </c>
    </row>
    <row r="1124" spans="1:2" ht="12.75">
      <c r="A1124" s="1" t="s">
        <v>3302</v>
      </c>
      <c r="B1124" s="1">
        <v>160</v>
      </c>
    </row>
    <row r="1125" spans="1:2" ht="12.75">
      <c r="A1125" s="1" t="s">
        <v>3303</v>
      </c>
      <c r="B1125" s="1">
        <v>1160</v>
      </c>
    </row>
    <row r="1126" spans="1:2" ht="12.75">
      <c r="A1126" s="1" t="s">
        <v>2731</v>
      </c>
      <c r="B1126" s="1">
        <v>1724</v>
      </c>
    </row>
    <row r="1127" spans="1:2" ht="12.75">
      <c r="A1127" s="1" t="s">
        <v>3295</v>
      </c>
      <c r="B1127" s="1">
        <v>1766</v>
      </c>
    </row>
    <row r="1128" spans="1:2" ht="12.75">
      <c r="A1128" s="1" t="s">
        <v>3296</v>
      </c>
      <c r="B1128" s="1">
        <v>2481</v>
      </c>
    </row>
    <row r="1129" spans="1:2" ht="12.75">
      <c r="A1129" s="1" t="s">
        <v>3297</v>
      </c>
      <c r="B1129" s="1">
        <v>506</v>
      </c>
    </row>
    <row r="1130" spans="1:2" ht="12.75">
      <c r="A1130" s="1" t="s">
        <v>3298</v>
      </c>
      <c r="B1130" s="1">
        <v>1088</v>
      </c>
    </row>
    <row r="1131" spans="1:2" ht="12.75">
      <c r="A1131" s="1" t="s">
        <v>3299</v>
      </c>
      <c r="B1131" s="1">
        <v>466</v>
      </c>
    </row>
    <row r="1132" spans="1:2" ht="12.75">
      <c r="A1132" s="1" t="s">
        <v>3300</v>
      </c>
      <c r="B1132" s="1">
        <v>1089</v>
      </c>
    </row>
    <row r="1133" spans="1:2" ht="12.75">
      <c r="A1133" s="1" t="s">
        <v>2955</v>
      </c>
      <c r="B1133" s="1">
        <v>2531</v>
      </c>
    </row>
    <row r="1134" spans="1:2" ht="12.75">
      <c r="A1134" s="1" t="s">
        <v>2956</v>
      </c>
      <c r="B1134" s="1">
        <v>1132</v>
      </c>
    </row>
    <row r="1135" spans="1:2" ht="12.75">
      <c r="A1135" s="1" t="s">
        <v>2957</v>
      </c>
      <c r="B1135" s="1">
        <v>986</v>
      </c>
    </row>
    <row r="1136" spans="1:2" ht="12.75">
      <c r="A1136" s="1" t="s">
        <v>2958</v>
      </c>
      <c r="B1136" s="1">
        <v>1343</v>
      </c>
    </row>
    <row r="1137" spans="1:2" ht="12.75">
      <c r="A1137" s="1" t="s">
        <v>2959</v>
      </c>
      <c r="B1137" s="1">
        <v>336</v>
      </c>
    </row>
    <row r="1138" spans="1:2" ht="12.75">
      <c r="A1138" s="1" t="s">
        <v>2960</v>
      </c>
      <c r="B1138" s="1">
        <v>4394</v>
      </c>
    </row>
    <row r="1139" spans="1:2" ht="12.75">
      <c r="A1139" s="1" t="s">
        <v>3280</v>
      </c>
      <c r="B1139" s="1">
        <v>5016</v>
      </c>
    </row>
    <row r="1140" spans="1:2" ht="12.75">
      <c r="A1140" s="1" t="s">
        <v>3304</v>
      </c>
      <c r="B1140" s="1">
        <v>12005</v>
      </c>
    </row>
    <row r="1141" spans="1:2" ht="12.75">
      <c r="A1141" s="1" t="s">
        <v>3305</v>
      </c>
      <c r="B1141" s="1">
        <v>2386</v>
      </c>
    </row>
    <row r="1142" spans="1:2" ht="12.75">
      <c r="A1142" s="1" t="s">
        <v>2815</v>
      </c>
      <c r="B1142" s="1">
        <v>430</v>
      </c>
    </row>
    <row r="1143" spans="1:2" ht="12.75">
      <c r="A1143" s="1" t="s">
        <v>2609</v>
      </c>
      <c r="B1143" s="1">
        <v>2405</v>
      </c>
    </row>
    <row r="1144" spans="1:2" ht="12.75">
      <c r="A1144" s="1" t="s">
        <v>3373</v>
      </c>
      <c r="B1144" s="1">
        <v>1032</v>
      </c>
    </row>
    <row r="1145" spans="1:2" ht="12.75">
      <c r="A1145" s="1" t="s">
        <v>3374</v>
      </c>
      <c r="B1145" s="1">
        <v>191</v>
      </c>
    </row>
    <row r="1146" spans="1:2" ht="12.75">
      <c r="A1146" s="1" t="s">
        <v>3375</v>
      </c>
      <c r="B1146" s="1">
        <v>1839</v>
      </c>
    </row>
    <row r="1147" spans="1:2" ht="12.75">
      <c r="A1147" s="1" t="s">
        <v>3376</v>
      </c>
      <c r="B1147" s="1">
        <v>2185</v>
      </c>
    </row>
    <row r="1148" spans="1:2" ht="12.75">
      <c r="A1148" s="1" t="s">
        <v>3377</v>
      </c>
      <c r="B1148" s="1">
        <v>6099</v>
      </c>
    </row>
    <row r="1149" spans="1:2" ht="12.75">
      <c r="A1149" s="1" t="s">
        <v>3378</v>
      </c>
      <c r="B1149" s="1">
        <v>100</v>
      </c>
    </row>
    <row r="1150" spans="1:2" ht="12.75">
      <c r="A1150" s="1" t="s">
        <v>3379</v>
      </c>
      <c r="B1150" s="1">
        <v>1523</v>
      </c>
    </row>
    <row r="1151" spans="1:2" ht="12.75">
      <c r="A1151" s="1" t="s">
        <v>3380</v>
      </c>
      <c r="B1151" s="1">
        <v>166</v>
      </c>
    </row>
    <row r="1152" spans="1:2" ht="12.75">
      <c r="A1152" s="1" t="s">
        <v>3381</v>
      </c>
      <c r="B1152" s="1">
        <v>1282</v>
      </c>
    </row>
    <row r="1153" spans="1:2" ht="12.75">
      <c r="A1153" s="1" t="s">
        <v>3344</v>
      </c>
      <c r="B1153" s="1">
        <v>1711</v>
      </c>
    </row>
    <row r="1154" spans="1:2" ht="12.75">
      <c r="A1154" s="1" t="s">
        <v>3099</v>
      </c>
      <c r="B1154" s="1">
        <v>314</v>
      </c>
    </row>
    <row r="1155" spans="1:2" ht="12.75">
      <c r="A1155" s="1" t="s">
        <v>3100</v>
      </c>
      <c r="B1155" s="1">
        <v>388</v>
      </c>
    </row>
    <row r="1156" spans="1:2" ht="12.75">
      <c r="A1156" s="1" t="s">
        <v>3044</v>
      </c>
      <c r="B1156" s="1">
        <v>421</v>
      </c>
    </row>
    <row r="1157" spans="1:2" ht="12.75">
      <c r="A1157" s="1" t="s">
        <v>2610</v>
      </c>
      <c r="B1157" s="1">
        <v>132</v>
      </c>
    </row>
    <row r="1158" spans="1:2" ht="12.75">
      <c r="A1158" s="1" t="s">
        <v>2611</v>
      </c>
      <c r="B1158" s="1">
        <v>5521</v>
      </c>
    </row>
    <row r="1159" spans="1:2" ht="12.75">
      <c r="A1159" s="1" t="s">
        <v>2962</v>
      </c>
      <c r="B1159" s="1">
        <v>747</v>
      </c>
    </row>
    <row r="1160" spans="1:2" ht="12.75">
      <c r="A1160" s="1" t="s">
        <v>2963</v>
      </c>
      <c r="B1160" s="1">
        <v>2591</v>
      </c>
    </row>
    <row r="1161" spans="1:2" ht="12.75">
      <c r="A1161" s="1" t="s">
        <v>2964</v>
      </c>
      <c r="B1161" s="1">
        <v>1054</v>
      </c>
    </row>
    <row r="1162" spans="1:2" ht="12.75">
      <c r="A1162" s="1" t="s">
        <v>2965</v>
      </c>
      <c r="B1162" s="1">
        <v>458</v>
      </c>
    </row>
    <row r="1163" spans="1:2" ht="12.75">
      <c r="A1163" s="1" t="s">
        <v>2966</v>
      </c>
      <c r="B1163" s="1">
        <v>178</v>
      </c>
    </row>
    <row r="1164" spans="1:2" ht="12.75">
      <c r="A1164" s="1" t="s">
        <v>2967</v>
      </c>
      <c r="B1164" s="1">
        <v>2048</v>
      </c>
    </row>
    <row r="1165" spans="1:2" ht="12.75">
      <c r="A1165" s="1" t="s">
        <v>2968</v>
      </c>
      <c r="B1165" s="1">
        <v>570</v>
      </c>
    </row>
    <row r="1166" spans="1:2" ht="12.75">
      <c r="A1166" s="1" t="s">
        <v>3221</v>
      </c>
      <c r="B1166" s="1">
        <v>216</v>
      </c>
    </row>
    <row r="1167" spans="1:2" ht="12.75">
      <c r="A1167" s="1" t="s">
        <v>3222</v>
      </c>
      <c r="B1167" s="1">
        <v>1101</v>
      </c>
    </row>
    <row r="1168" spans="1:2" ht="12.75">
      <c r="A1168" s="1" t="s">
        <v>3223</v>
      </c>
      <c r="B1168" s="1">
        <v>192</v>
      </c>
    </row>
    <row r="1169" spans="1:2" ht="12.75">
      <c r="A1169" s="1" t="s">
        <v>3224</v>
      </c>
      <c r="B1169" s="1">
        <v>936</v>
      </c>
    </row>
    <row r="1170" spans="1:2" ht="12.75">
      <c r="A1170" s="1" t="s">
        <v>3225</v>
      </c>
      <c r="B1170" s="1">
        <v>1135</v>
      </c>
    </row>
    <row r="1171" spans="1:2" ht="12.75">
      <c r="A1171" s="1" t="s">
        <v>3226</v>
      </c>
      <c r="B1171" s="1">
        <v>489</v>
      </c>
    </row>
    <row r="1172" spans="1:2" ht="12.75">
      <c r="A1172" s="1" t="s">
        <v>3227</v>
      </c>
      <c r="B1172" s="1">
        <v>32</v>
      </c>
    </row>
    <row r="1173" spans="1:2" ht="12.75">
      <c r="A1173" s="1" t="s">
        <v>3228</v>
      </c>
      <c r="B1173" s="1">
        <v>1418</v>
      </c>
    </row>
    <row r="1174" spans="1:2" ht="12.75">
      <c r="A1174" s="1" t="s">
        <v>3229</v>
      </c>
      <c r="B1174" s="1">
        <v>268</v>
      </c>
    </row>
    <row r="1175" spans="1:2" ht="12.75">
      <c r="A1175" s="1" t="s">
        <v>3230</v>
      </c>
      <c r="B1175" s="1">
        <v>1066</v>
      </c>
    </row>
    <row r="1176" spans="1:2" ht="12.75">
      <c r="A1176" s="1" t="s">
        <v>3231</v>
      </c>
      <c r="B1176" s="1">
        <v>1867</v>
      </c>
    </row>
    <row r="1177" spans="1:2" ht="12.75">
      <c r="A1177" s="1" t="s">
        <v>3232</v>
      </c>
      <c r="B1177" s="1">
        <v>95</v>
      </c>
    </row>
    <row r="1178" spans="1:2" ht="12.75">
      <c r="A1178" s="1" t="s">
        <v>3233</v>
      </c>
      <c r="B1178" s="1">
        <v>3206</v>
      </c>
    </row>
    <row r="1179" spans="1:2" ht="12.75">
      <c r="A1179" s="1" t="s">
        <v>3234</v>
      </c>
      <c r="B1179" s="1">
        <v>13456</v>
      </c>
    </row>
    <row r="1180" spans="1:2" ht="12.75">
      <c r="A1180" s="1" t="s">
        <v>3235</v>
      </c>
      <c r="B1180" s="1">
        <v>148</v>
      </c>
    </row>
    <row r="1181" spans="1:2" ht="12.75">
      <c r="A1181" s="1" t="s">
        <v>3471</v>
      </c>
      <c r="B1181" s="1">
        <v>509</v>
      </c>
    </row>
    <row r="1182" spans="1:2" ht="12.75">
      <c r="A1182" s="1" t="s">
        <v>3067</v>
      </c>
      <c r="B1182" s="1">
        <v>791</v>
      </c>
    </row>
    <row r="1183" spans="1:2" ht="12.75">
      <c r="A1183" s="1" t="s">
        <v>3068</v>
      </c>
      <c r="B1183" s="1">
        <v>1096</v>
      </c>
    </row>
    <row r="1184" spans="1:2" ht="12.75">
      <c r="A1184" s="1" t="s">
        <v>2784</v>
      </c>
      <c r="B1184" s="1">
        <v>206</v>
      </c>
    </row>
    <row r="1185" spans="1:2" ht="12.75">
      <c r="A1185" s="1" t="s">
        <v>2590</v>
      </c>
      <c r="B1185" s="1">
        <v>444</v>
      </c>
    </row>
    <row r="1186" spans="1:2" ht="12.75">
      <c r="A1186" s="1" t="s">
        <v>2591</v>
      </c>
      <c r="B1186" s="1">
        <v>2502</v>
      </c>
    </row>
    <row r="1187" spans="1:2" ht="12.75">
      <c r="A1187" s="1" t="s">
        <v>508</v>
      </c>
      <c r="B1187" s="1">
        <v>333</v>
      </c>
    </row>
    <row r="1188" spans="1:2" ht="12.75">
      <c r="A1188" s="1" t="s">
        <v>509</v>
      </c>
      <c r="B1188" s="1">
        <v>9259</v>
      </c>
    </row>
    <row r="1189" spans="1:2" ht="12.75">
      <c r="A1189" s="1" t="s">
        <v>510</v>
      </c>
      <c r="B1189" s="1">
        <v>1223</v>
      </c>
    </row>
    <row r="1190" spans="1:2" ht="12.75">
      <c r="A1190" s="1" t="s">
        <v>511</v>
      </c>
      <c r="B1190" s="1">
        <v>447</v>
      </c>
    </row>
    <row r="1191" spans="1:2" ht="12.75">
      <c r="A1191" s="1" t="s">
        <v>129</v>
      </c>
      <c r="B1191" s="1">
        <v>858</v>
      </c>
    </row>
    <row r="1192" spans="1:2" ht="12.75">
      <c r="A1192" s="1" t="s">
        <v>130</v>
      </c>
      <c r="B1192" s="1">
        <v>854</v>
      </c>
    </row>
    <row r="1193" spans="1:2" ht="12.75">
      <c r="A1193" s="1" t="s">
        <v>2796</v>
      </c>
      <c r="B1193" s="1">
        <v>74</v>
      </c>
    </row>
    <row r="1194" spans="1:2" ht="12.75">
      <c r="A1194" s="1" t="s">
        <v>2797</v>
      </c>
      <c r="B1194" s="1">
        <v>468</v>
      </c>
    </row>
    <row r="1195" spans="1:2" ht="12.75">
      <c r="A1195" s="1" t="s">
        <v>136</v>
      </c>
      <c r="B1195" s="1">
        <v>159</v>
      </c>
    </row>
    <row r="1196" spans="1:2" ht="12.75">
      <c r="A1196" s="1" t="s">
        <v>137</v>
      </c>
      <c r="B1196" s="1">
        <v>259</v>
      </c>
    </row>
    <row r="1197" spans="1:2" ht="12.75">
      <c r="A1197" s="1" t="s">
        <v>138</v>
      </c>
      <c r="B1197" s="1">
        <v>244</v>
      </c>
    </row>
    <row r="1198" spans="1:2" ht="12.75">
      <c r="A1198" s="1" t="s">
        <v>139</v>
      </c>
      <c r="B1198" s="1">
        <v>1166</v>
      </c>
    </row>
    <row r="1199" spans="1:2" ht="12.75">
      <c r="A1199" s="1" t="s">
        <v>415</v>
      </c>
      <c r="B1199" s="1">
        <v>904</v>
      </c>
    </row>
    <row r="1200" spans="1:2" ht="12.75">
      <c r="A1200" s="1" t="s">
        <v>416</v>
      </c>
      <c r="B1200" s="1">
        <v>4256</v>
      </c>
    </row>
    <row r="1201" spans="1:2" ht="12.75">
      <c r="A1201" s="1" t="s">
        <v>2723</v>
      </c>
      <c r="B1201" s="1">
        <v>613</v>
      </c>
    </row>
    <row r="1202" spans="1:2" ht="12.75">
      <c r="A1202" s="1" t="s">
        <v>2724</v>
      </c>
      <c r="B1202" s="1">
        <v>125</v>
      </c>
    </row>
    <row r="1203" spans="1:2" ht="12.75">
      <c r="A1203" s="1" t="s">
        <v>140</v>
      </c>
      <c r="B1203" s="1">
        <v>435</v>
      </c>
    </row>
    <row r="1204" spans="1:2" ht="12.75">
      <c r="A1204" s="1" t="s">
        <v>2725</v>
      </c>
      <c r="B1204" s="1">
        <v>1195</v>
      </c>
    </row>
    <row r="1205" spans="1:2" ht="12.75">
      <c r="A1205" s="1" t="s">
        <v>417</v>
      </c>
      <c r="B1205" s="1">
        <v>1031</v>
      </c>
    </row>
    <row r="1206" spans="1:2" ht="12.75">
      <c r="A1206" s="1" t="s">
        <v>512</v>
      </c>
      <c r="B1206" s="1">
        <v>301</v>
      </c>
    </row>
    <row r="1207" spans="1:2" ht="12.75">
      <c r="A1207" s="1" t="s">
        <v>513</v>
      </c>
      <c r="B1207" s="1">
        <v>268</v>
      </c>
    </row>
    <row r="1208" spans="1:2" ht="12.75">
      <c r="A1208" s="1" t="s">
        <v>514</v>
      </c>
      <c r="B1208" s="1">
        <v>1629</v>
      </c>
    </row>
    <row r="1209" spans="1:2" ht="12.75">
      <c r="A1209" s="1" t="s">
        <v>515</v>
      </c>
      <c r="B1209" s="1">
        <v>669</v>
      </c>
    </row>
    <row r="1210" spans="1:2" ht="12.75">
      <c r="A1210" s="1" t="s">
        <v>149</v>
      </c>
      <c r="B1210" s="1">
        <v>19312</v>
      </c>
    </row>
    <row r="1211" spans="1:2" ht="12.75">
      <c r="A1211" s="1" t="s">
        <v>150</v>
      </c>
      <c r="B1211" s="1">
        <v>1927</v>
      </c>
    </row>
    <row r="1212" spans="1:2" ht="12.75">
      <c r="A1212" s="1" t="s">
        <v>151</v>
      </c>
      <c r="B1212" s="1">
        <v>648</v>
      </c>
    </row>
    <row r="1213" spans="1:2" ht="12.75">
      <c r="A1213" s="1" t="s">
        <v>412</v>
      </c>
      <c r="B1213" s="1">
        <v>973</v>
      </c>
    </row>
    <row r="1214" spans="1:2" ht="12.75">
      <c r="A1214" s="1" t="s">
        <v>413</v>
      </c>
      <c r="B1214" s="1">
        <v>408</v>
      </c>
    </row>
    <row r="1215" spans="1:2" ht="12.75">
      <c r="A1215" s="1" t="s">
        <v>414</v>
      </c>
      <c r="B1215" s="1">
        <v>891</v>
      </c>
    </row>
    <row r="1216" spans="1:2" ht="12.75">
      <c r="A1216" s="2" t="s">
        <v>1820</v>
      </c>
      <c r="B1216" s="2">
        <v>68</v>
      </c>
    </row>
    <row r="1217" spans="1:2" ht="12.75">
      <c r="A1217" s="1" t="s">
        <v>1821</v>
      </c>
      <c r="B1217" s="1">
        <v>5101</v>
      </c>
    </row>
    <row r="1218" spans="1:2" ht="12.75">
      <c r="A1218" s="1" t="s">
        <v>422</v>
      </c>
      <c r="B1218" s="1">
        <v>1279</v>
      </c>
    </row>
    <row r="1219" spans="1:2" ht="12.75">
      <c r="A1219" s="1" t="s">
        <v>423</v>
      </c>
      <c r="B1219" s="1">
        <v>693</v>
      </c>
    </row>
    <row r="1220" spans="1:2" ht="12.75">
      <c r="A1220" s="1" t="s">
        <v>161</v>
      </c>
      <c r="B1220" s="1">
        <v>1096</v>
      </c>
    </row>
    <row r="1221" spans="1:2" ht="12.75">
      <c r="A1221" s="1" t="s">
        <v>2542</v>
      </c>
      <c r="B1221" s="1">
        <v>603</v>
      </c>
    </row>
    <row r="1222" spans="1:2" ht="12.75">
      <c r="A1222" s="1" t="s">
        <v>2543</v>
      </c>
      <c r="B1222" s="1">
        <v>1943</v>
      </c>
    </row>
    <row r="1223" spans="1:2" ht="12.75">
      <c r="A1223" s="1" t="s">
        <v>2544</v>
      </c>
      <c r="B1223" s="1">
        <v>1149</v>
      </c>
    </row>
    <row r="1224" spans="1:2" ht="12.75">
      <c r="A1224" s="1" t="s">
        <v>2545</v>
      </c>
      <c r="B1224" s="1">
        <v>475</v>
      </c>
    </row>
    <row r="1225" spans="1:2" ht="12.75">
      <c r="A1225" s="1" t="s">
        <v>2838</v>
      </c>
      <c r="B1225" s="1">
        <v>114</v>
      </c>
    </row>
    <row r="1226" spans="1:2" ht="12.75">
      <c r="A1226" s="1" t="s">
        <v>2839</v>
      </c>
      <c r="B1226" s="1">
        <v>2734</v>
      </c>
    </row>
    <row r="1227" spans="1:2" ht="12.75">
      <c r="A1227" s="1" t="s">
        <v>2840</v>
      </c>
      <c r="B1227" s="1">
        <v>724</v>
      </c>
    </row>
    <row r="1228" spans="1:2" ht="12.75">
      <c r="A1228" s="1" t="s">
        <v>2841</v>
      </c>
      <c r="B1228" s="1">
        <v>814</v>
      </c>
    </row>
    <row r="1229" spans="1:2" ht="12.75">
      <c r="A1229" s="1" t="s">
        <v>2842</v>
      </c>
      <c r="B1229" s="1">
        <v>490</v>
      </c>
    </row>
    <row r="1230" spans="1:2" ht="12.75">
      <c r="A1230" s="1" t="s">
        <v>2843</v>
      </c>
      <c r="B1230" s="1">
        <v>1235</v>
      </c>
    </row>
    <row r="1231" spans="1:2" ht="12.75">
      <c r="A1231" s="1" t="s">
        <v>2844</v>
      </c>
      <c r="B1231" s="1">
        <v>2936</v>
      </c>
    </row>
    <row r="1232" spans="1:2" ht="12.75">
      <c r="A1232" s="1" t="s">
        <v>2845</v>
      </c>
      <c r="B1232" s="1">
        <v>1193</v>
      </c>
    </row>
    <row r="1233" spans="1:2" ht="12.75">
      <c r="A1233" s="1" t="s">
        <v>2846</v>
      </c>
      <c r="B1233" s="1">
        <v>213</v>
      </c>
    </row>
    <row r="1234" spans="1:2" ht="12.75">
      <c r="A1234" s="1" t="s">
        <v>2847</v>
      </c>
      <c r="B1234" s="1">
        <v>763</v>
      </c>
    </row>
    <row r="1235" spans="1:2" ht="12.75">
      <c r="A1235" s="1" t="s">
        <v>2848</v>
      </c>
      <c r="B1235" s="1">
        <v>160</v>
      </c>
    </row>
    <row r="1236" spans="1:2" ht="12.75">
      <c r="A1236" s="1" t="s">
        <v>3127</v>
      </c>
      <c r="B1236" s="1">
        <v>4182</v>
      </c>
    </row>
    <row r="1237" spans="1:2" ht="12.75">
      <c r="A1237" s="1" t="s">
        <v>3128</v>
      </c>
      <c r="B1237" s="1">
        <v>1029</v>
      </c>
    </row>
    <row r="1238" spans="1:2" ht="12.75">
      <c r="A1238" s="1" t="s">
        <v>3125</v>
      </c>
      <c r="B1238" s="1">
        <v>675</v>
      </c>
    </row>
    <row r="1239" spans="1:2" ht="12.75">
      <c r="A1239" s="1" t="s">
        <v>3126</v>
      </c>
      <c r="B1239" s="1">
        <v>5566</v>
      </c>
    </row>
    <row r="1240" spans="1:2" ht="12.75">
      <c r="A1240" s="1" t="s">
        <v>3131</v>
      </c>
      <c r="B1240" s="1">
        <v>405</v>
      </c>
    </row>
    <row r="1241" spans="1:2" ht="12.75">
      <c r="A1241" s="1" t="s">
        <v>3132</v>
      </c>
      <c r="B1241" s="1">
        <v>1728</v>
      </c>
    </row>
    <row r="1242" spans="1:2" ht="12.75">
      <c r="A1242" s="1" t="s">
        <v>3133</v>
      </c>
      <c r="B1242" s="1">
        <v>1285</v>
      </c>
    </row>
    <row r="1243" spans="1:2" ht="12.75">
      <c r="A1243" s="1" t="s">
        <v>3134</v>
      </c>
      <c r="B1243" s="1">
        <v>1416</v>
      </c>
    </row>
    <row r="1244" spans="1:2" ht="12.75">
      <c r="A1244" s="1" t="s">
        <v>3135</v>
      </c>
      <c r="B1244" s="1">
        <v>986</v>
      </c>
    </row>
    <row r="1245" spans="1:2" ht="12.75">
      <c r="A1245" s="1" t="s">
        <v>3136</v>
      </c>
      <c r="B1245" s="1">
        <v>808</v>
      </c>
    </row>
    <row r="1246" spans="1:2" ht="12.75">
      <c r="A1246" s="1" t="s">
        <v>2853</v>
      </c>
      <c r="B1246" s="1">
        <v>682</v>
      </c>
    </row>
    <row r="1247" spans="1:2" ht="12.75">
      <c r="A1247" s="1" t="s">
        <v>2854</v>
      </c>
      <c r="B1247" s="1">
        <v>512</v>
      </c>
    </row>
    <row r="1248" spans="1:2" ht="12.75">
      <c r="A1248" s="1" t="s">
        <v>2855</v>
      </c>
      <c r="B1248" s="1">
        <v>6327</v>
      </c>
    </row>
    <row r="1249" spans="1:2" ht="12.75">
      <c r="A1249" s="1" t="s">
        <v>2856</v>
      </c>
      <c r="B1249" s="1">
        <v>1661</v>
      </c>
    </row>
    <row r="1250" spans="1:2" ht="12.75">
      <c r="A1250" s="1" t="s">
        <v>2857</v>
      </c>
      <c r="B1250" s="1">
        <v>2409</v>
      </c>
    </row>
    <row r="1251" spans="1:2" ht="12.75">
      <c r="A1251" s="1" t="s">
        <v>3138</v>
      </c>
      <c r="B1251" s="1">
        <v>2555</v>
      </c>
    </row>
    <row r="1252" spans="1:2" ht="12.75">
      <c r="A1252" s="1" t="s">
        <v>3139</v>
      </c>
      <c r="B1252" s="1">
        <v>771</v>
      </c>
    </row>
    <row r="1253" spans="1:2" ht="12.75">
      <c r="A1253" s="1" t="s">
        <v>3146</v>
      </c>
      <c r="B1253" s="1">
        <v>690</v>
      </c>
    </row>
    <row r="1254" spans="1:2" ht="12.75">
      <c r="A1254" s="1" t="s">
        <v>3147</v>
      </c>
      <c r="B1254" s="1">
        <v>324</v>
      </c>
    </row>
    <row r="1255" spans="1:2" ht="12.75">
      <c r="A1255" s="1" t="s">
        <v>3148</v>
      </c>
      <c r="B1255" s="1">
        <v>1338</v>
      </c>
    </row>
    <row r="1256" spans="1:2" ht="12.75">
      <c r="A1256" s="1" t="s">
        <v>3149</v>
      </c>
      <c r="B1256" s="1">
        <v>3171</v>
      </c>
    </row>
    <row r="1257" spans="1:2" ht="12.75">
      <c r="A1257" s="1" t="s">
        <v>3150</v>
      </c>
      <c r="B1257" s="1">
        <v>3188</v>
      </c>
    </row>
    <row r="1258" spans="1:2" ht="12.75">
      <c r="A1258" s="1" t="s">
        <v>3151</v>
      </c>
      <c r="B1258" s="1">
        <v>578</v>
      </c>
    </row>
    <row r="1259" spans="1:2" ht="12.75">
      <c r="A1259" s="1" t="s">
        <v>3152</v>
      </c>
      <c r="B1259" s="1">
        <v>242</v>
      </c>
    </row>
    <row r="1260" spans="1:2" ht="12.75">
      <c r="A1260" s="1" t="s">
        <v>607</v>
      </c>
      <c r="B1260" s="1">
        <v>383</v>
      </c>
    </row>
    <row r="1261" spans="1:2" ht="12.75">
      <c r="A1261" s="1" t="s">
        <v>3194</v>
      </c>
      <c r="B1261" s="1">
        <v>719</v>
      </c>
    </row>
    <row r="1262" spans="1:2" ht="12.75">
      <c r="A1262" s="1" t="s">
        <v>3195</v>
      </c>
      <c r="B1262" s="1">
        <v>1238</v>
      </c>
    </row>
    <row r="1263" spans="1:2" ht="12.75">
      <c r="A1263" s="1" t="s">
        <v>3196</v>
      </c>
      <c r="B1263" s="1">
        <v>128</v>
      </c>
    </row>
    <row r="1264" spans="1:2" ht="12.75">
      <c r="A1264" s="1" t="s">
        <v>3417</v>
      </c>
      <c r="B1264" s="1">
        <v>911</v>
      </c>
    </row>
    <row r="1265" spans="1:2" ht="12.75">
      <c r="A1265" s="1" t="s">
        <v>3418</v>
      </c>
      <c r="B1265" s="1">
        <v>186</v>
      </c>
    </row>
    <row r="1266" spans="1:2" ht="12.75">
      <c r="A1266" s="1" t="s">
        <v>3081</v>
      </c>
      <c r="B1266" s="1">
        <v>399</v>
      </c>
    </row>
    <row r="1267" spans="1:2" ht="12.75">
      <c r="A1267" s="1" t="s">
        <v>3082</v>
      </c>
      <c r="B1267" s="1">
        <v>477</v>
      </c>
    </row>
    <row r="1268" spans="1:2" ht="12.75">
      <c r="A1268" s="1" t="s">
        <v>3083</v>
      </c>
      <c r="B1268" s="1">
        <v>1026</v>
      </c>
    </row>
    <row r="1269" spans="1:2" ht="12.75">
      <c r="A1269" s="1" t="s">
        <v>3084</v>
      </c>
      <c r="B1269" s="1">
        <v>1569</v>
      </c>
    </row>
    <row r="1270" spans="1:2" ht="12.75">
      <c r="A1270" s="1" t="s">
        <v>3085</v>
      </c>
      <c r="B1270" s="1">
        <v>265</v>
      </c>
    </row>
    <row r="1271" spans="1:2" ht="12.75">
      <c r="A1271" s="1" t="s">
        <v>3086</v>
      </c>
      <c r="B1271" s="1">
        <v>193</v>
      </c>
    </row>
    <row r="1272" spans="1:2" ht="12.75">
      <c r="A1272" s="1" t="s">
        <v>3087</v>
      </c>
      <c r="B1272" s="1">
        <v>1443</v>
      </c>
    </row>
    <row r="1273" spans="1:2" ht="12.75">
      <c r="A1273" s="1" t="s">
        <v>3436</v>
      </c>
      <c r="B1273" s="1">
        <v>868</v>
      </c>
    </row>
    <row r="1274" spans="1:2" ht="12.75">
      <c r="A1274" s="1" t="s">
        <v>3098</v>
      </c>
      <c r="B1274" s="1">
        <v>4840</v>
      </c>
    </row>
    <row r="1275" spans="1:2" ht="12.75">
      <c r="A1275" s="1" t="s">
        <v>2827</v>
      </c>
      <c r="B1275" s="1">
        <v>1085</v>
      </c>
    </row>
    <row r="1276" spans="1:2" ht="12.75">
      <c r="A1276" s="1" t="s">
        <v>2828</v>
      </c>
      <c r="B1276" s="1">
        <v>5496</v>
      </c>
    </row>
    <row r="1277" spans="1:2" ht="12.75">
      <c r="A1277" s="1" t="s">
        <v>2829</v>
      </c>
      <c r="B1277" s="1">
        <v>2181</v>
      </c>
    </row>
    <row r="1278" spans="1:2" ht="12.75">
      <c r="A1278" s="1" t="s">
        <v>2830</v>
      </c>
      <c r="B1278" s="1">
        <v>5873</v>
      </c>
    </row>
    <row r="1279" spans="1:2" ht="12.75">
      <c r="A1279" s="1" t="s">
        <v>2831</v>
      </c>
      <c r="B1279" s="1">
        <v>923</v>
      </c>
    </row>
    <row r="1280" spans="1:2" ht="12.75">
      <c r="A1280" s="1" t="s">
        <v>3328</v>
      </c>
      <c r="B1280" s="1">
        <v>815</v>
      </c>
    </row>
    <row r="1281" spans="1:2" ht="12.75">
      <c r="A1281" s="1" t="s">
        <v>3329</v>
      </c>
      <c r="B1281" s="1">
        <v>1137</v>
      </c>
    </row>
    <row r="1282" spans="1:2" ht="12.75">
      <c r="A1282" s="1" t="s">
        <v>3330</v>
      </c>
      <c r="B1282" s="1">
        <v>226</v>
      </c>
    </row>
    <row r="1283" spans="1:2" ht="12.75">
      <c r="A1283" s="1" t="s">
        <v>2681</v>
      </c>
      <c r="B1283" s="1">
        <v>627</v>
      </c>
    </row>
    <row r="1284" spans="1:2" ht="12.75">
      <c r="A1284" s="1" t="s">
        <v>2682</v>
      </c>
      <c r="B1284" s="1">
        <v>412</v>
      </c>
    </row>
    <row r="1285" spans="1:2" ht="12.75">
      <c r="A1285" s="1" t="s">
        <v>2683</v>
      </c>
      <c r="B1285" s="1">
        <v>1551</v>
      </c>
    </row>
    <row r="1286" spans="1:2" ht="12.75">
      <c r="A1286" s="1" t="s">
        <v>2931</v>
      </c>
      <c r="B1286" s="1">
        <v>2121</v>
      </c>
    </row>
    <row r="1287" spans="1:2" ht="12.75">
      <c r="A1287" s="1" t="s">
        <v>2932</v>
      </c>
      <c r="B1287" s="1">
        <v>4138</v>
      </c>
    </row>
    <row r="1288" spans="1:2" ht="12.75">
      <c r="A1288" s="1" t="s">
        <v>2933</v>
      </c>
      <c r="B1288" s="1">
        <v>556</v>
      </c>
    </row>
    <row r="1289" spans="1:2" ht="12.75">
      <c r="A1289" s="1" t="s">
        <v>2934</v>
      </c>
      <c r="B1289" s="1">
        <v>16456</v>
      </c>
    </row>
    <row r="1290" spans="1:2" ht="12.75">
      <c r="A1290" s="1" t="s">
        <v>2935</v>
      </c>
      <c r="B1290" s="1">
        <v>727</v>
      </c>
    </row>
    <row r="1291" spans="1:2" ht="12.75">
      <c r="A1291" s="1" t="s">
        <v>2936</v>
      </c>
      <c r="B1291" s="1">
        <v>5811</v>
      </c>
    </row>
    <row r="1292" spans="1:2" ht="12.75">
      <c r="A1292" s="1" t="s">
        <v>582</v>
      </c>
      <c r="B1292" s="1">
        <v>1419</v>
      </c>
    </row>
    <row r="1293" spans="1:2" ht="12.75">
      <c r="A1293" s="1" t="s">
        <v>3070</v>
      </c>
      <c r="B1293" s="1">
        <v>400</v>
      </c>
    </row>
    <row r="1294" spans="1:2" ht="12.75">
      <c r="A1294" s="1" t="s">
        <v>3071</v>
      </c>
      <c r="B1294" s="1">
        <v>4625</v>
      </c>
    </row>
    <row r="1295" spans="1:2" ht="12.75">
      <c r="A1295" s="1" t="s">
        <v>3072</v>
      </c>
      <c r="B1295" s="1">
        <v>18745</v>
      </c>
    </row>
    <row r="1296" spans="1:2" ht="12.75">
      <c r="A1296" s="1" t="s">
        <v>3073</v>
      </c>
      <c r="B1296" s="1">
        <v>502</v>
      </c>
    </row>
    <row r="1297" spans="1:2" ht="12.75">
      <c r="A1297" s="1" t="s">
        <v>3074</v>
      </c>
      <c r="B1297" s="1">
        <v>1167</v>
      </c>
    </row>
    <row r="1298" spans="1:2" ht="12.75">
      <c r="A1298" s="1" t="s">
        <v>3075</v>
      </c>
      <c r="B1298" s="1">
        <v>1567</v>
      </c>
    </row>
    <row r="1299" spans="1:2" ht="12.75">
      <c r="A1299" s="1" t="s">
        <v>3314</v>
      </c>
      <c r="B1299" s="1">
        <v>751</v>
      </c>
    </row>
    <row r="1300" spans="1:2" ht="12.75">
      <c r="A1300" s="1" t="s">
        <v>3315</v>
      </c>
      <c r="B1300" s="1">
        <v>9925</v>
      </c>
    </row>
    <row r="1301" spans="1:2" ht="12.75">
      <c r="A1301" s="1" t="s">
        <v>3316</v>
      </c>
      <c r="B1301" s="1">
        <v>958</v>
      </c>
    </row>
    <row r="1302" spans="1:2" ht="12.75">
      <c r="A1302" s="1" t="s">
        <v>3317</v>
      </c>
      <c r="B1302" s="1">
        <v>1037</v>
      </c>
    </row>
    <row r="1303" spans="1:2" ht="12.75">
      <c r="A1303" s="1" t="s">
        <v>3318</v>
      </c>
      <c r="B1303" s="1">
        <v>438</v>
      </c>
    </row>
    <row r="1304" spans="1:2" ht="12.75">
      <c r="A1304" s="1" t="s">
        <v>3319</v>
      </c>
      <c r="B1304" s="1">
        <v>1031</v>
      </c>
    </row>
    <row r="1305" spans="1:2" ht="12.75">
      <c r="A1305" s="1" t="s">
        <v>3320</v>
      </c>
      <c r="B1305" s="1">
        <v>3255</v>
      </c>
    </row>
    <row r="1306" spans="1:2" ht="12.75">
      <c r="A1306" s="1" t="s">
        <v>3321</v>
      </c>
      <c r="B1306" s="1">
        <v>2314</v>
      </c>
    </row>
    <row r="1307" spans="1:2" ht="12.75">
      <c r="A1307" s="1" t="s">
        <v>3322</v>
      </c>
      <c r="B1307" s="1">
        <v>982</v>
      </c>
    </row>
    <row r="1308" spans="1:2" ht="12.75">
      <c r="A1308" s="1" t="s">
        <v>3323</v>
      </c>
      <c r="B1308" s="1">
        <v>1854</v>
      </c>
    </row>
    <row r="1309" spans="1:2" ht="12.75">
      <c r="A1309" s="1" t="s">
        <v>3324</v>
      </c>
      <c r="B1309" s="1">
        <v>2039</v>
      </c>
    </row>
    <row r="1310" spans="1:2" ht="12.75">
      <c r="A1310" s="1" t="s">
        <v>3325</v>
      </c>
      <c r="B1310" s="1">
        <v>451</v>
      </c>
    </row>
    <row r="1311" spans="1:2" ht="12.75">
      <c r="A1311" s="1" t="s">
        <v>3326</v>
      </c>
      <c r="B1311" s="1">
        <v>958</v>
      </c>
    </row>
    <row r="1312" spans="1:2" ht="12.75">
      <c r="A1312" s="1" t="s">
        <v>3327</v>
      </c>
      <c r="B1312" s="1">
        <v>256</v>
      </c>
    </row>
    <row r="1313" spans="1:2" ht="12.75">
      <c r="A1313" s="1" t="s">
        <v>2925</v>
      </c>
      <c r="B1313" s="1">
        <v>311</v>
      </c>
    </row>
    <row r="1314" spans="1:2" ht="12.75">
      <c r="A1314" s="1" t="s">
        <v>2674</v>
      </c>
      <c r="B1314" s="1">
        <v>875</v>
      </c>
    </row>
    <row r="1315" spans="1:2" ht="12.75">
      <c r="A1315" s="1" t="s">
        <v>2675</v>
      </c>
      <c r="B1315" s="1">
        <v>918</v>
      </c>
    </row>
    <row r="1316" spans="1:2" ht="12.75">
      <c r="A1316" s="1" t="s">
        <v>2698</v>
      </c>
      <c r="B1316" s="1">
        <v>639</v>
      </c>
    </row>
    <row r="1317" spans="1:2" ht="12.75">
      <c r="A1317" s="1" t="s">
        <v>2699</v>
      </c>
      <c r="B1317" s="1">
        <v>115</v>
      </c>
    </row>
    <row r="1318" spans="1:2" ht="12.75">
      <c r="A1318" s="1" t="s">
        <v>2700</v>
      </c>
      <c r="B1318" s="1">
        <v>465</v>
      </c>
    </row>
    <row r="1319" spans="1:2" ht="12.75">
      <c r="A1319" s="1" t="s">
        <v>2701</v>
      </c>
      <c r="B1319" s="1">
        <v>1036</v>
      </c>
    </row>
    <row r="1320" spans="1:2" ht="12.75">
      <c r="A1320" s="1" t="s">
        <v>2702</v>
      </c>
      <c r="B1320" s="1">
        <v>1265</v>
      </c>
    </row>
    <row r="1321" spans="1:2" ht="12.75">
      <c r="A1321" s="1" t="s">
        <v>2703</v>
      </c>
      <c r="B1321" s="1">
        <v>738</v>
      </c>
    </row>
    <row r="1322" spans="1:2" ht="12.75">
      <c r="A1322" s="1" t="s">
        <v>2704</v>
      </c>
      <c r="B1322" s="1">
        <v>889</v>
      </c>
    </row>
    <row r="1323" spans="1:2" ht="12.75">
      <c r="A1323" s="1" t="s">
        <v>2705</v>
      </c>
      <c r="B1323" s="1">
        <v>12305</v>
      </c>
    </row>
    <row r="1324" spans="1:2" ht="12.75">
      <c r="A1324" s="1" t="s">
        <v>2708</v>
      </c>
      <c r="B1324" s="1">
        <v>1391</v>
      </c>
    </row>
    <row r="1325" spans="1:2" ht="12.75">
      <c r="A1325" s="1" t="s">
        <v>2709</v>
      </c>
      <c r="B1325" s="1">
        <v>1136</v>
      </c>
    </row>
    <row r="1326" spans="1:2" ht="12.75">
      <c r="A1326" s="1" t="s">
        <v>2710</v>
      </c>
      <c r="B1326" s="1">
        <v>509</v>
      </c>
    </row>
    <row r="1327" spans="1:2" ht="12.75">
      <c r="A1327" s="1" t="s">
        <v>2711</v>
      </c>
      <c r="B1327" s="1">
        <v>1915</v>
      </c>
    </row>
    <row r="1328" spans="1:2" ht="12.75">
      <c r="A1328" s="1" t="s">
        <v>2712</v>
      </c>
      <c r="B1328" s="1">
        <v>2474</v>
      </c>
    </row>
    <row r="1329" spans="1:2" ht="12.75">
      <c r="A1329" s="1" t="s">
        <v>2713</v>
      </c>
      <c r="B1329" s="1">
        <v>1153</v>
      </c>
    </row>
    <row r="1330" spans="1:2" ht="12.75">
      <c r="A1330" s="1" t="s">
        <v>2714</v>
      </c>
      <c r="B1330" s="1">
        <v>1081</v>
      </c>
    </row>
    <row r="1331" spans="1:2" ht="12.75">
      <c r="A1331" s="1" t="s">
        <v>2715</v>
      </c>
      <c r="B1331" s="1">
        <v>704</v>
      </c>
    </row>
    <row r="1332" spans="1:2" ht="12.75">
      <c r="A1332" s="1" t="s">
        <v>2716</v>
      </c>
      <c r="B1332" s="1">
        <v>212</v>
      </c>
    </row>
    <row r="1333" spans="1:2" ht="12.75">
      <c r="A1333" s="1" t="s">
        <v>2943</v>
      </c>
      <c r="B1333" s="1">
        <v>714</v>
      </c>
    </row>
    <row r="1334" spans="1:2" ht="12.75">
      <c r="A1334" s="1" t="s">
        <v>2499</v>
      </c>
      <c r="B1334" s="1">
        <v>786</v>
      </c>
    </row>
    <row r="1335" spans="1:2" ht="12.75">
      <c r="A1335" s="1" t="s">
        <v>2500</v>
      </c>
      <c r="B1335" s="1">
        <v>1361</v>
      </c>
    </row>
    <row r="1336" spans="1:2" ht="12.75">
      <c r="A1336" s="1" t="s">
        <v>557</v>
      </c>
      <c r="B1336" s="1">
        <v>795</v>
      </c>
    </row>
    <row r="1337" spans="1:2" ht="12.75">
      <c r="A1337" s="1" t="s">
        <v>285</v>
      </c>
      <c r="B1337" s="1">
        <v>1031</v>
      </c>
    </row>
    <row r="1338" spans="1:2" ht="12.75">
      <c r="A1338" s="1" t="s">
        <v>286</v>
      </c>
      <c r="B1338" s="1">
        <v>1173</v>
      </c>
    </row>
    <row r="1339" spans="1:2" ht="12.75">
      <c r="A1339" s="1" t="s">
        <v>287</v>
      </c>
      <c r="B1339" s="1">
        <v>1152</v>
      </c>
    </row>
    <row r="1340" spans="1:2" ht="12.75">
      <c r="A1340" s="1" t="s">
        <v>558</v>
      </c>
      <c r="B1340" s="1">
        <v>1823</v>
      </c>
    </row>
    <row r="1341" spans="1:2" ht="12.75">
      <c r="A1341" s="1" t="s">
        <v>10</v>
      </c>
      <c r="B1341" s="1">
        <v>229</v>
      </c>
    </row>
    <row r="1342" spans="1:2" ht="12.75">
      <c r="A1342" s="1" t="s">
        <v>11</v>
      </c>
      <c r="B1342" s="1">
        <v>193</v>
      </c>
    </row>
    <row r="1343" spans="1:2" ht="12.75">
      <c r="A1343" s="1" t="s">
        <v>12</v>
      </c>
      <c r="B1343" s="1">
        <v>2868</v>
      </c>
    </row>
    <row r="1344" spans="1:2" ht="12.75">
      <c r="A1344" s="1" t="s">
        <v>288</v>
      </c>
      <c r="B1344" s="1">
        <v>173</v>
      </c>
    </row>
    <row r="1345" spans="1:2" ht="12.75">
      <c r="A1345" s="1" t="s">
        <v>289</v>
      </c>
      <c r="B1345" s="1">
        <v>1376</v>
      </c>
    </row>
    <row r="1346" spans="1:2" ht="12.75">
      <c r="A1346" s="1" t="s">
        <v>290</v>
      </c>
      <c r="B1346" s="1">
        <v>4416</v>
      </c>
    </row>
    <row r="1347" spans="1:2" ht="12.75">
      <c r="A1347" s="1" t="s">
        <v>564</v>
      </c>
      <c r="B1347" s="1">
        <v>6723</v>
      </c>
    </row>
    <row r="1348" spans="1:2" ht="12.75">
      <c r="A1348" s="1" t="s">
        <v>565</v>
      </c>
      <c r="B1348" s="1">
        <v>374</v>
      </c>
    </row>
    <row r="1349" spans="1:2" ht="12.75">
      <c r="A1349" s="1" t="s">
        <v>566</v>
      </c>
      <c r="B1349" s="1">
        <v>1031</v>
      </c>
    </row>
    <row r="1350" spans="1:2" ht="12.75">
      <c r="A1350" s="1" t="s">
        <v>2974</v>
      </c>
      <c r="B1350" s="1">
        <v>1857</v>
      </c>
    </row>
    <row r="1351" spans="1:2" ht="12.75">
      <c r="A1351" s="1" t="s">
        <v>2975</v>
      </c>
      <c r="B1351" s="1">
        <v>2685</v>
      </c>
    </row>
    <row r="1352" spans="1:2" ht="12.75">
      <c r="A1352" s="1" t="s">
        <v>2976</v>
      </c>
      <c r="B1352" s="1">
        <v>282</v>
      </c>
    </row>
    <row r="1353" spans="1:2" ht="12.75">
      <c r="A1353" s="1" t="s">
        <v>2977</v>
      </c>
      <c r="B1353" s="1">
        <v>6016</v>
      </c>
    </row>
    <row r="1354" spans="1:2" ht="12.75">
      <c r="A1354" s="1" t="s">
        <v>2978</v>
      </c>
      <c r="B1354" s="1">
        <v>194</v>
      </c>
    </row>
    <row r="1355" spans="1:2" ht="12.75">
      <c r="A1355" s="1" t="s">
        <v>2979</v>
      </c>
      <c r="B1355" s="1">
        <v>367</v>
      </c>
    </row>
    <row r="1356" spans="1:2" ht="12.75">
      <c r="A1356" s="1" t="s">
        <v>2980</v>
      </c>
      <c r="B1356" s="1">
        <v>1249</v>
      </c>
    </row>
    <row r="1357" spans="1:2" ht="12.75">
      <c r="A1357" s="1" t="s">
        <v>2981</v>
      </c>
      <c r="B1357" s="1">
        <v>1819</v>
      </c>
    </row>
    <row r="1358" spans="1:2" ht="12.75">
      <c r="A1358" s="1" t="s">
        <v>3236</v>
      </c>
      <c r="B1358" s="1">
        <v>180</v>
      </c>
    </row>
    <row r="1359" spans="1:2" ht="12.75">
      <c r="A1359" s="1" t="s">
        <v>3465</v>
      </c>
      <c r="B1359" s="1">
        <v>1066</v>
      </c>
    </row>
    <row r="1360" spans="1:2" ht="12.75">
      <c r="A1360" s="1" t="s">
        <v>3238</v>
      </c>
      <c r="B1360" s="1">
        <v>1251</v>
      </c>
    </row>
    <row r="1361" spans="1:2" ht="12.75">
      <c r="A1361" s="1" t="s">
        <v>3239</v>
      </c>
      <c r="B1361" s="1">
        <v>202</v>
      </c>
    </row>
    <row r="1362" spans="1:2" ht="12.75">
      <c r="A1362" s="1" t="s">
        <v>3240</v>
      </c>
      <c r="B1362" s="1">
        <v>445</v>
      </c>
    </row>
    <row r="1363" spans="1:2" ht="12.75">
      <c r="A1363" s="1" t="s">
        <v>3241</v>
      </c>
      <c r="B1363" s="1">
        <v>1199</v>
      </c>
    </row>
    <row r="1364" spans="1:2" ht="12.75">
      <c r="A1364" s="1" t="s">
        <v>3242</v>
      </c>
      <c r="B1364" s="1">
        <v>1323</v>
      </c>
    </row>
    <row r="1365" spans="1:2" ht="12.75">
      <c r="A1365" s="1" t="s">
        <v>3243</v>
      </c>
      <c r="B1365" s="1">
        <v>661</v>
      </c>
    </row>
    <row r="1366" spans="1:2" ht="12.75">
      <c r="A1366" s="1" t="s">
        <v>3244</v>
      </c>
      <c r="B1366" s="1">
        <v>252</v>
      </c>
    </row>
    <row r="1367" spans="1:2" ht="12.75">
      <c r="A1367" s="1" t="s">
        <v>3245</v>
      </c>
      <c r="B1367" s="1">
        <v>13123</v>
      </c>
    </row>
    <row r="1368" spans="1:2" ht="12.75">
      <c r="A1368" s="1" t="s">
        <v>3246</v>
      </c>
      <c r="B1368" s="1">
        <v>1621</v>
      </c>
    </row>
    <row r="1369" spans="1:2" ht="12.75">
      <c r="A1369" s="1" t="s">
        <v>3247</v>
      </c>
      <c r="B1369" s="1">
        <v>1325</v>
      </c>
    </row>
    <row r="1370" spans="1:2" ht="12.75">
      <c r="A1370" s="1" t="s">
        <v>3248</v>
      </c>
      <c r="B1370" s="1">
        <v>1927</v>
      </c>
    </row>
    <row r="1371" spans="1:2" ht="12.75">
      <c r="A1371" s="1" t="s">
        <v>3249</v>
      </c>
      <c r="B1371" s="1">
        <v>3150</v>
      </c>
    </row>
    <row r="1372" spans="1:2" ht="12.75">
      <c r="A1372" s="1" t="s">
        <v>3250</v>
      </c>
      <c r="B1372" s="1">
        <v>817</v>
      </c>
    </row>
    <row r="1373" spans="1:2" ht="12.75">
      <c r="A1373" s="1" t="s">
        <v>3251</v>
      </c>
      <c r="B1373" s="1">
        <v>488</v>
      </c>
    </row>
    <row r="1374" spans="1:2" ht="12.75">
      <c r="A1374" s="1" t="s">
        <v>2997</v>
      </c>
      <c r="B1374" s="1">
        <v>445</v>
      </c>
    </row>
    <row r="1375" spans="1:2" ht="12.75">
      <c r="A1375" s="1" t="s">
        <v>2998</v>
      </c>
      <c r="B1375" s="1">
        <v>686</v>
      </c>
    </row>
    <row r="1376" spans="1:2" ht="12.75">
      <c r="A1376" s="1" t="s">
        <v>3020</v>
      </c>
      <c r="B1376" s="1">
        <v>180</v>
      </c>
    </row>
    <row r="1377" spans="1:2" ht="12.75">
      <c r="A1377" s="1" t="s">
        <v>3021</v>
      </c>
      <c r="B1377" s="1">
        <v>860</v>
      </c>
    </row>
    <row r="1378" spans="1:2" ht="12.75">
      <c r="A1378" s="1" t="s">
        <v>3493</v>
      </c>
      <c r="B1378" s="1">
        <v>578</v>
      </c>
    </row>
    <row r="1379" spans="1:2" ht="12.75">
      <c r="A1379" s="1" t="s">
        <v>3494</v>
      </c>
      <c r="B1379" s="1">
        <v>371</v>
      </c>
    </row>
    <row r="1380" spans="1:2" ht="12.75">
      <c r="A1380" s="1" t="s">
        <v>637</v>
      </c>
      <c r="B1380" s="1">
        <v>944</v>
      </c>
    </row>
    <row r="1381" spans="1:2" ht="12.75">
      <c r="A1381" s="1" t="s">
        <v>638</v>
      </c>
      <c r="B1381" s="1">
        <v>953</v>
      </c>
    </row>
    <row r="1382" spans="1:2" ht="12.75">
      <c r="A1382" s="1" t="s">
        <v>639</v>
      </c>
      <c r="B1382" s="1">
        <v>5086</v>
      </c>
    </row>
    <row r="1383" spans="1:2" ht="12.75">
      <c r="A1383" s="1" t="s">
        <v>640</v>
      </c>
      <c r="B1383" s="1">
        <v>1326</v>
      </c>
    </row>
    <row r="1384" spans="1:2" ht="12.75">
      <c r="A1384" s="1" t="s">
        <v>3281</v>
      </c>
      <c r="B1384" s="1">
        <v>621</v>
      </c>
    </row>
    <row r="1385" spans="1:2" ht="12.75">
      <c r="A1385" s="1" t="s">
        <v>3282</v>
      </c>
      <c r="B1385" s="1">
        <v>347</v>
      </c>
    </row>
    <row r="1386" spans="1:2" ht="12.75">
      <c r="A1386" s="1" t="s">
        <v>3283</v>
      </c>
      <c r="B1386" s="1">
        <v>472</v>
      </c>
    </row>
    <row r="1387" spans="1:2" ht="12.75">
      <c r="A1387" s="1" t="s">
        <v>3284</v>
      </c>
      <c r="B1387" s="1">
        <v>684</v>
      </c>
    </row>
    <row r="1388" spans="1:2" ht="12.75">
      <c r="A1388" s="1" t="s">
        <v>3285</v>
      </c>
      <c r="B1388" s="1">
        <v>628</v>
      </c>
    </row>
    <row r="1389" spans="1:2" ht="12.75">
      <c r="A1389" s="1" t="s">
        <v>641</v>
      </c>
      <c r="B1389" s="1">
        <v>3067</v>
      </c>
    </row>
    <row r="1390" spans="1:2" ht="12.75">
      <c r="A1390" s="1" t="s">
        <v>642</v>
      </c>
      <c r="B1390" s="1">
        <v>619</v>
      </c>
    </row>
    <row r="1391" spans="1:2" ht="12.75">
      <c r="A1391" s="1" t="s">
        <v>643</v>
      </c>
      <c r="B1391" s="1">
        <v>349</v>
      </c>
    </row>
    <row r="1392" spans="1:2" ht="12.75">
      <c r="A1392" s="1" t="s">
        <v>644</v>
      </c>
      <c r="B1392" s="1">
        <v>518</v>
      </c>
    </row>
    <row r="1393" spans="1:2" ht="12.75">
      <c r="A1393" s="1" t="s">
        <v>645</v>
      </c>
      <c r="B1393" s="1">
        <v>347</v>
      </c>
    </row>
    <row r="1394" spans="1:2" ht="12.75">
      <c r="A1394" s="1" t="s">
        <v>646</v>
      </c>
      <c r="B1394" s="1">
        <v>2618</v>
      </c>
    </row>
    <row r="1395" spans="1:2" ht="12.75">
      <c r="A1395" s="1" t="s">
        <v>3290</v>
      </c>
      <c r="B1395" s="1">
        <v>510</v>
      </c>
    </row>
    <row r="1396" spans="1:2" ht="12.75">
      <c r="A1396" s="1" t="s">
        <v>3291</v>
      </c>
      <c r="B1396" s="1">
        <v>267</v>
      </c>
    </row>
    <row r="1397" spans="1:2" ht="12.75">
      <c r="A1397" s="1" t="s">
        <v>3292</v>
      </c>
      <c r="B1397" s="1">
        <v>550</v>
      </c>
    </row>
    <row r="1398" spans="1:2" ht="12.75">
      <c r="A1398" s="1" t="s">
        <v>3293</v>
      </c>
      <c r="B1398" s="1">
        <v>205</v>
      </c>
    </row>
    <row r="1399" spans="1:2" ht="12.75">
      <c r="A1399" s="1" t="s">
        <v>3294</v>
      </c>
      <c r="B1399" s="1">
        <v>3786</v>
      </c>
    </row>
    <row r="1400" spans="1:2" ht="12.75">
      <c r="A1400" s="1" t="s">
        <v>3108</v>
      </c>
      <c r="B1400" s="1">
        <v>995</v>
      </c>
    </row>
    <row r="1401" spans="1:2" ht="12.75">
      <c r="A1401" s="1" t="s">
        <v>3369</v>
      </c>
      <c r="B1401" s="1">
        <v>4651</v>
      </c>
    </row>
    <row r="1402" spans="1:2" ht="12.75">
      <c r="A1402" s="1" t="s">
        <v>3337</v>
      </c>
      <c r="B1402" s="1">
        <v>515</v>
      </c>
    </row>
    <row r="1403" spans="1:2" ht="12.75">
      <c r="A1403" s="1" t="s">
        <v>3096</v>
      </c>
      <c r="B1403" s="1">
        <v>312</v>
      </c>
    </row>
    <row r="1404" spans="1:2" ht="12.75">
      <c r="A1404" s="1" t="s">
        <v>2822</v>
      </c>
      <c r="B1404" s="1">
        <v>232</v>
      </c>
    </row>
    <row r="1405" spans="1:2" ht="12.75">
      <c r="A1405" s="1" t="s">
        <v>2823</v>
      </c>
      <c r="B1405" s="1">
        <v>546</v>
      </c>
    </row>
    <row r="1406" spans="1:2" ht="12.75">
      <c r="A1406" s="1" t="s">
        <v>2824</v>
      </c>
      <c r="B1406" s="1">
        <v>373</v>
      </c>
    </row>
    <row r="1407" spans="1:2" ht="12.75">
      <c r="A1407" s="1" t="s">
        <v>2825</v>
      </c>
      <c r="B1407" s="1">
        <v>319</v>
      </c>
    </row>
    <row r="1408" spans="1:2" ht="12.75">
      <c r="A1408" s="1" t="s">
        <v>2826</v>
      </c>
      <c r="B1408" s="1">
        <v>234</v>
      </c>
    </row>
    <row r="1409" spans="1:2" ht="12.75">
      <c r="A1409" s="1" t="s">
        <v>2538</v>
      </c>
      <c r="B1409" s="1">
        <v>452</v>
      </c>
    </row>
    <row r="1410" spans="1:2" ht="12.75">
      <c r="A1410" s="1" t="s">
        <v>2539</v>
      </c>
      <c r="B1410" s="1">
        <v>442</v>
      </c>
    </row>
    <row r="1411" spans="1:2" ht="12.75">
      <c r="A1411" s="1" t="s">
        <v>2540</v>
      </c>
      <c r="B1411" s="1">
        <v>305</v>
      </c>
    </row>
    <row r="1412" spans="1:2" ht="12.75">
      <c r="A1412" s="1" t="s">
        <v>2541</v>
      </c>
      <c r="B1412" s="1">
        <v>3781</v>
      </c>
    </row>
    <row r="1413" spans="1:2" ht="12.75">
      <c r="A1413" s="1" t="s">
        <v>2832</v>
      </c>
      <c r="B1413" s="1">
        <v>1404</v>
      </c>
    </row>
    <row r="1414" spans="1:2" ht="12.75">
      <c r="A1414" s="1" t="s">
        <v>2833</v>
      </c>
      <c r="B1414" s="1">
        <v>845</v>
      </c>
    </row>
    <row r="1415" spans="1:2" ht="12.75">
      <c r="A1415" s="1" t="s">
        <v>2834</v>
      </c>
      <c r="B1415" s="1">
        <v>1235</v>
      </c>
    </row>
    <row r="1416" spans="1:2" ht="12.75">
      <c r="A1416" s="1" t="s">
        <v>2835</v>
      </c>
      <c r="B1416" s="1">
        <v>2690</v>
      </c>
    </row>
    <row r="1417" spans="1:2" ht="12.75">
      <c r="A1417" s="1" t="s">
        <v>2836</v>
      </c>
      <c r="B1417" s="1">
        <v>226</v>
      </c>
    </row>
    <row r="1418" spans="1:2" ht="12.75">
      <c r="A1418" s="1" t="s">
        <v>2837</v>
      </c>
      <c r="B1418" s="1">
        <v>663</v>
      </c>
    </row>
    <row r="1419" spans="1:2" ht="12.75">
      <c r="A1419" s="1" t="s">
        <v>3109</v>
      </c>
      <c r="B1419" s="1">
        <v>3161</v>
      </c>
    </row>
    <row r="1420" spans="1:2" ht="12.75">
      <c r="A1420" s="1" t="s">
        <v>3110</v>
      </c>
      <c r="B1420" s="1">
        <v>1581</v>
      </c>
    </row>
    <row r="1421" spans="1:2" ht="12.75">
      <c r="A1421" s="1" t="s">
        <v>3111</v>
      </c>
      <c r="B1421" s="1">
        <v>1178</v>
      </c>
    </row>
    <row r="1422" spans="1:2" ht="12.75">
      <c r="A1422" s="1" t="s">
        <v>3112</v>
      </c>
      <c r="B1422" s="1">
        <v>606</v>
      </c>
    </row>
    <row r="1423" spans="1:2" ht="12.75">
      <c r="A1423" s="1" t="s">
        <v>3113</v>
      </c>
      <c r="B1423" s="1">
        <v>1524</v>
      </c>
    </row>
    <row r="1424" spans="1:2" ht="12.75">
      <c r="A1424" s="1" t="s">
        <v>3114</v>
      </c>
      <c r="B1424" s="1">
        <v>1628</v>
      </c>
    </row>
    <row r="1425" spans="1:2" ht="12.75">
      <c r="A1425" s="1" t="s">
        <v>3115</v>
      </c>
      <c r="B1425" s="1">
        <v>723</v>
      </c>
    </row>
    <row r="1426" spans="1:2" ht="12.75">
      <c r="A1426" s="1" t="s">
        <v>3116</v>
      </c>
      <c r="B1426" s="1">
        <v>1103</v>
      </c>
    </row>
    <row r="1427" spans="1:2" ht="12.75">
      <c r="A1427" s="1" t="s">
        <v>3117</v>
      </c>
      <c r="B1427" s="1">
        <v>350</v>
      </c>
    </row>
    <row r="1428" spans="1:2" ht="12.75">
      <c r="A1428" s="1" t="s">
        <v>3118</v>
      </c>
      <c r="B1428" s="1">
        <v>11109</v>
      </c>
    </row>
    <row r="1429" spans="1:2" ht="12.75">
      <c r="A1429" s="1" t="s">
        <v>3119</v>
      </c>
      <c r="B1429" s="1">
        <v>109</v>
      </c>
    </row>
    <row r="1430" spans="1:2" ht="12.75">
      <c r="A1430" s="1" t="s">
        <v>3120</v>
      </c>
      <c r="B1430" s="1">
        <v>3233</v>
      </c>
    </row>
    <row r="1431" spans="1:2" ht="12.75">
      <c r="A1431" s="1" t="s">
        <v>3121</v>
      </c>
      <c r="B1431" s="1">
        <v>665</v>
      </c>
    </row>
    <row r="1432" spans="1:2" ht="12.75">
      <c r="A1432" s="1" t="s">
        <v>3122</v>
      </c>
      <c r="B1432" s="1">
        <v>506</v>
      </c>
    </row>
    <row r="1433" spans="1:2" ht="12.75">
      <c r="A1433" s="1" t="s">
        <v>3123</v>
      </c>
      <c r="B1433" s="1">
        <v>759</v>
      </c>
    </row>
    <row r="1434" spans="1:2" ht="12.75">
      <c r="A1434" s="1" t="s">
        <v>3124</v>
      </c>
      <c r="B1434" s="1">
        <v>1140</v>
      </c>
    </row>
    <row r="1435" spans="1:2" ht="12.75">
      <c r="A1435" s="1" t="s">
        <v>3346</v>
      </c>
      <c r="B1435" s="1">
        <v>83</v>
      </c>
    </row>
    <row r="1436" spans="1:2" ht="12.75">
      <c r="A1436" s="1" t="s">
        <v>3347</v>
      </c>
      <c r="B1436" s="1">
        <v>1256</v>
      </c>
    </row>
    <row r="1437" spans="1:2" ht="12.75">
      <c r="A1437" s="1" t="s">
        <v>3348</v>
      </c>
      <c r="B1437" s="1">
        <v>1026</v>
      </c>
    </row>
    <row r="1438" spans="1:2" ht="12.75">
      <c r="A1438" s="1" t="s">
        <v>3349</v>
      </c>
      <c r="B1438" s="1">
        <v>2863</v>
      </c>
    </row>
    <row r="1439" spans="1:2" ht="12.75">
      <c r="A1439" s="1" t="s">
        <v>3350</v>
      </c>
      <c r="B1439" s="1">
        <v>8031</v>
      </c>
    </row>
    <row r="1440" spans="1:2" ht="12.75">
      <c r="A1440" s="1" t="s">
        <v>3351</v>
      </c>
      <c r="B1440" s="1">
        <v>542</v>
      </c>
    </row>
    <row r="1441" spans="1:2" ht="12.75">
      <c r="A1441" s="1" t="s">
        <v>3352</v>
      </c>
      <c r="B1441" s="1">
        <v>557</v>
      </c>
    </row>
    <row r="1442" spans="1:2" ht="12.75">
      <c r="A1442" s="1" t="s">
        <v>3353</v>
      </c>
      <c r="B1442" s="1">
        <v>476</v>
      </c>
    </row>
    <row r="1443" spans="1:2" ht="12.75">
      <c r="A1443" s="1" t="s">
        <v>3368</v>
      </c>
      <c r="B1443" s="1">
        <v>238</v>
      </c>
    </row>
    <row r="1444" spans="1:2" ht="12.75">
      <c r="A1444" s="1" t="s">
        <v>611</v>
      </c>
      <c r="B1444" s="1">
        <v>438</v>
      </c>
    </row>
    <row r="1445" spans="1:2" ht="12.75">
      <c r="A1445" s="1" t="s">
        <v>612</v>
      </c>
      <c r="B1445" s="1">
        <v>4510</v>
      </c>
    </row>
    <row r="1446" spans="1:2" ht="12.75">
      <c r="A1446" s="1" t="s">
        <v>3453</v>
      </c>
      <c r="B1446" s="1">
        <v>439</v>
      </c>
    </row>
    <row r="1447" spans="1:2" ht="12.75">
      <c r="A1447" s="1" t="s">
        <v>3454</v>
      </c>
      <c r="B1447" s="1">
        <v>1198</v>
      </c>
    </row>
    <row r="1448" spans="1:2" ht="12.75">
      <c r="A1448" s="1" t="s">
        <v>3428</v>
      </c>
      <c r="B1448" s="1">
        <v>336</v>
      </c>
    </row>
    <row r="1449" spans="1:2" ht="12.75">
      <c r="A1449" s="1" t="s">
        <v>3492</v>
      </c>
      <c r="B1449" s="1">
        <v>770</v>
      </c>
    </row>
    <row r="1450" spans="1:2" ht="12.75">
      <c r="A1450" s="1" t="s">
        <v>3255</v>
      </c>
      <c r="B1450" s="1">
        <v>1890</v>
      </c>
    </row>
    <row r="1451" spans="1:2" ht="12.75">
      <c r="A1451" s="1" t="s">
        <v>3256</v>
      </c>
      <c r="B1451" s="1">
        <v>226</v>
      </c>
    </row>
    <row r="1452" spans="1:2" ht="12.75">
      <c r="A1452" s="1" t="s">
        <v>3252</v>
      </c>
      <c r="B1452" s="1">
        <v>100</v>
      </c>
    </row>
    <row r="1453" spans="1:2" ht="12.75">
      <c r="A1453" s="1" t="s">
        <v>3253</v>
      </c>
      <c r="B1453" s="1">
        <v>781</v>
      </c>
    </row>
    <row r="1454" spans="1:2" ht="12.75">
      <c r="A1454" s="1" t="s">
        <v>3006</v>
      </c>
      <c r="B1454" s="1">
        <v>997</v>
      </c>
    </row>
    <row r="1455" spans="1:2" ht="12.75">
      <c r="A1455" s="1" t="s">
        <v>3007</v>
      </c>
      <c r="B1455" s="1">
        <v>1415</v>
      </c>
    </row>
    <row r="1456" spans="1:2" ht="12.75">
      <c r="A1456" s="1" t="s">
        <v>3270</v>
      </c>
      <c r="B1456" s="1">
        <v>83</v>
      </c>
    </row>
    <row r="1457" spans="1:2" ht="12.75">
      <c r="A1457" s="1" t="s">
        <v>3271</v>
      </c>
      <c r="B1457" s="1">
        <v>2497</v>
      </c>
    </row>
    <row r="1458" spans="1:2" ht="12.75">
      <c r="A1458" s="1" t="s">
        <v>3272</v>
      </c>
      <c r="B1458" s="1">
        <v>3763</v>
      </c>
    </row>
    <row r="1459" spans="1:2" ht="12.75">
      <c r="A1459" s="1" t="s">
        <v>3254</v>
      </c>
      <c r="B1459" s="1">
        <v>301</v>
      </c>
    </row>
    <row r="1460" spans="1:2" ht="12.75">
      <c r="A1460" s="1" t="s">
        <v>2785</v>
      </c>
      <c r="B1460" s="1">
        <v>469</v>
      </c>
    </row>
    <row r="1461" spans="1:2" ht="12.75">
      <c r="A1461" s="1" t="s">
        <v>2592</v>
      </c>
      <c r="B1461" s="1">
        <v>1110</v>
      </c>
    </row>
    <row r="1462" spans="1:2" ht="12.75">
      <c r="A1462" s="1" t="s">
        <v>2593</v>
      </c>
      <c r="B1462" s="1">
        <v>420</v>
      </c>
    </row>
    <row r="1463" spans="1:2" ht="12.75">
      <c r="A1463" s="1" t="s">
        <v>2594</v>
      </c>
      <c r="B1463" s="1">
        <v>73</v>
      </c>
    </row>
    <row r="1464" spans="1:2" ht="12.75">
      <c r="A1464" s="1" t="s">
        <v>2595</v>
      </c>
      <c r="B1464" s="1">
        <v>663</v>
      </c>
    </row>
    <row r="1465" spans="1:2" ht="12.75">
      <c r="A1465" s="1" t="s">
        <v>2596</v>
      </c>
      <c r="B1465" s="1">
        <v>425</v>
      </c>
    </row>
    <row r="1466" spans="1:2" ht="12.75">
      <c r="A1466" s="1" t="s">
        <v>2597</v>
      </c>
      <c r="B1466" s="1">
        <v>798</v>
      </c>
    </row>
    <row r="1467" spans="1:2" ht="12.75">
      <c r="A1467" s="1" t="s">
        <v>2598</v>
      </c>
      <c r="B1467" s="1">
        <v>659</v>
      </c>
    </row>
    <row r="1468" spans="1:2" ht="12.75">
      <c r="A1468" s="1" t="s">
        <v>2599</v>
      </c>
      <c r="B1468" s="1">
        <v>1513</v>
      </c>
    </row>
    <row r="1469" spans="1:2" ht="12.75">
      <c r="A1469" s="1" t="s">
        <v>2600</v>
      </c>
      <c r="B1469" s="1">
        <v>286</v>
      </c>
    </row>
    <row r="1470" spans="1:2" ht="12.75">
      <c r="A1470" s="1" t="s">
        <v>2795</v>
      </c>
      <c r="B1470" s="1">
        <v>4118</v>
      </c>
    </row>
    <row r="1471" spans="1:2" ht="12.75">
      <c r="A1471" s="1" t="s">
        <v>2808</v>
      </c>
      <c r="B1471" s="1">
        <v>590</v>
      </c>
    </row>
    <row r="1472" spans="1:2" ht="12.75">
      <c r="A1472" s="1" t="s">
        <v>3092</v>
      </c>
      <c r="B1472" s="1">
        <v>380</v>
      </c>
    </row>
    <row r="1473" spans="1:2" ht="12.75">
      <c r="A1473" s="1" t="s">
        <v>3093</v>
      </c>
      <c r="B1473" s="1">
        <v>1125</v>
      </c>
    </row>
    <row r="1474" spans="1:2" ht="12.75">
      <c r="A1474" s="1" t="s">
        <v>3094</v>
      </c>
      <c r="B1474" s="1">
        <v>771</v>
      </c>
    </row>
    <row r="1475" spans="1:2" ht="12.75">
      <c r="A1475" s="1" t="s">
        <v>3095</v>
      </c>
      <c r="B1475" s="1">
        <v>551</v>
      </c>
    </row>
    <row r="1476" spans="1:2" ht="12.75">
      <c r="A1476" s="1" t="s">
        <v>2816</v>
      </c>
      <c r="B1476" s="1">
        <v>716</v>
      </c>
    </row>
    <row r="1477" spans="1:2" ht="12.75">
      <c r="A1477" s="1" t="s">
        <v>2817</v>
      </c>
      <c r="B1477" s="1">
        <v>1477</v>
      </c>
    </row>
    <row r="1478" spans="1:2" ht="12.75">
      <c r="A1478" s="1" t="s">
        <v>2818</v>
      </c>
      <c r="B1478" s="1">
        <v>50</v>
      </c>
    </row>
    <row r="1479" spans="1:2" ht="12.75">
      <c r="A1479" s="1" t="s">
        <v>2819</v>
      </c>
      <c r="B1479" s="1">
        <v>627</v>
      </c>
    </row>
    <row r="1480" spans="1:2" ht="12.75">
      <c r="A1480" s="1" t="s">
        <v>2807</v>
      </c>
      <c r="B1480" s="1">
        <v>13622</v>
      </c>
    </row>
    <row r="1481" spans="1:2" ht="12.75">
      <c r="A1481" s="1" t="s">
        <v>2726</v>
      </c>
      <c r="B1481" s="1">
        <v>728</v>
      </c>
    </row>
    <row r="1482" spans="1:2" ht="12.75">
      <c r="A1482" s="1" t="s">
        <v>2727</v>
      </c>
      <c r="B1482" s="1">
        <v>66</v>
      </c>
    </row>
    <row r="1483" spans="1:2" ht="12.75">
      <c r="A1483" s="1" t="s">
        <v>516</v>
      </c>
      <c r="B1483" s="1">
        <v>679</v>
      </c>
    </row>
    <row r="1484" spans="1:2" ht="12.75">
      <c r="A1484" s="1" t="s">
        <v>517</v>
      </c>
      <c r="B1484" s="1">
        <v>1023</v>
      </c>
    </row>
    <row r="1485" spans="1:2" ht="12.75">
      <c r="A1485" s="1" t="s">
        <v>518</v>
      </c>
      <c r="B1485" s="1">
        <v>1193</v>
      </c>
    </row>
    <row r="1486" spans="1:2" ht="12.75">
      <c r="A1486" s="1" t="s">
        <v>519</v>
      </c>
      <c r="B1486" s="1">
        <v>696</v>
      </c>
    </row>
    <row r="1487" spans="1:2" ht="12.75">
      <c r="A1487" s="1" t="s">
        <v>520</v>
      </c>
      <c r="B1487" s="1">
        <v>442</v>
      </c>
    </row>
    <row r="1488" spans="1:2" ht="12.75">
      <c r="A1488" s="1" t="s">
        <v>2411</v>
      </c>
      <c r="B1488" s="1">
        <v>4059</v>
      </c>
    </row>
    <row r="1489" spans="1:2" ht="12.75">
      <c r="A1489" s="1" t="s">
        <v>2412</v>
      </c>
      <c r="B1489" s="1">
        <v>426</v>
      </c>
    </row>
    <row r="1490" spans="1:2" ht="12.75">
      <c r="A1490" s="1" t="s">
        <v>2413</v>
      </c>
      <c r="B1490" s="1">
        <v>464</v>
      </c>
    </row>
    <row r="1491" spans="1:2" ht="12.75">
      <c r="A1491" s="1" t="s">
        <v>2414</v>
      </c>
      <c r="B1491" s="1">
        <v>1030</v>
      </c>
    </row>
    <row r="1492" spans="1:2" ht="12.75">
      <c r="A1492" s="1" t="s">
        <v>2415</v>
      </c>
      <c r="B1492" s="1">
        <v>167</v>
      </c>
    </row>
    <row r="1493" spans="1:2" ht="12.75">
      <c r="A1493" s="1" t="s">
        <v>152</v>
      </c>
      <c r="B1493" s="1">
        <v>271</v>
      </c>
    </row>
    <row r="1494" spans="1:2" ht="12.75">
      <c r="A1494" s="1" t="s">
        <v>418</v>
      </c>
      <c r="B1494" s="1">
        <v>487</v>
      </c>
    </row>
    <row r="1495" spans="1:2" ht="12.75">
      <c r="A1495" s="1" t="s">
        <v>419</v>
      </c>
      <c r="B1495" s="1">
        <v>13915</v>
      </c>
    </row>
    <row r="1496" spans="1:2" ht="12.75">
      <c r="A1496" s="1" t="s">
        <v>420</v>
      </c>
      <c r="B1496" s="1">
        <v>575</v>
      </c>
    </row>
    <row r="1497" spans="1:2" ht="12.75">
      <c r="A1497" s="1" t="s">
        <v>421</v>
      </c>
      <c r="B1497" s="1">
        <v>1171</v>
      </c>
    </row>
    <row r="1498" spans="1:2" ht="12.75">
      <c r="A1498" s="1" t="s">
        <v>425</v>
      </c>
      <c r="B1498" s="1">
        <v>438</v>
      </c>
    </row>
    <row r="1499" spans="1:2" ht="12.75">
      <c r="A1499" s="1" t="s">
        <v>426</v>
      </c>
      <c r="B1499" s="1">
        <v>639</v>
      </c>
    </row>
    <row r="1500" spans="1:2" ht="12.75">
      <c r="A1500" s="1" t="s">
        <v>427</v>
      </c>
      <c r="B1500" s="1">
        <v>2751</v>
      </c>
    </row>
    <row r="1501" spans="1:2" ht="12.75">
      <c r="A1501" s="1" t="s">
        <v>160</v>
      </c>
      <c r="B1501" s="1">
        <v>3037</v>
      </c>
    </row>
    <row r="1502" spans="1:2" ht="12.75">
      <c r="A1502" s="1" t="s">
        <v>3358</v>
      </c>
      <c r="B1502" s="1">
        <v>1104</v>
      </c>
    </row>
    <row r="1503" spans="1:2" ht="12.75">
      <c r="A1503" s="1" t="s">
        <v>3359</v>
      </c>
      <c r="B1503" s="1">
        <v>1214</v>
      </c>
    </row>
    <row r="1504" spans="1:2" ht="12.75">
      <c r="A1504" s="1" t="s">
        <v>3360</v>
      </c>
      <c r="B1504" s="1">
        <v>746</v>
      </c>
    </row>
    <row r="1505" spans="1:2" ht="12.75">
      <c r="A1505" s="1" t="s">
        <v>3361</v>
      </c>
      <c r="B1505" s="1">
        <v>1756</v>
      </c>
    </row>
    <row r="1506" spans="1:2" ht="12.75">
      <c r="A1506" s="1" t="s">
        <v>3362</v>
      </c>
      <c r="B1506" s="1">
        <v>977</v>
      </c>
    </row>
    <row r="1507" spans="1:2" ht="12.75">
      <c r="A1507" s="1" t="s">
        <v>3363</v>
      </c>
      <c r="B1507" s="1">
        <v>228</v>
      </c>
    </row>
    <row r="1508" spans="1:2" ht="12.75">
      <c r="A1508" s="1" t="s">
        <v>3364</v>
      </c>
      <c r="B1508" s="1">
        <v>16475</v>
      </c>
    </row>
    <row r="1509" spans="1:2" ht="12.75">
      <c r="A1509" s="1" t="s">
        <v>3365</v>
      </c>
      <c r="B1509" s="1">
        <v>708</v>
      </c>
    </row>
    <row r="1510" spans="1:2" ht="12.75">
      <c r="A1510" s="1" t="s">
        <v>3366</v>
      </c>
      <c r="B1510" s="1">
        <v>330</v>
      </c>
    </row>
    <row r="1511" spans="1:2" ht="12.75">
      <c r="A1511" s="1" t="s">
        <v>3142</v>
      </c>
      <c r="B1511" s="1">
        <v>232</v>
      </c>
    </row>
    <row r="1512" spans="1:2" ht="12.75">
      <c r="A1512" s="1" t="s">
        <v>3137</v>
      </c>
      <c r="B1512" s="1">
        <v>1302</v>
      </c>
    </row>
    <row r="1513" spans="1:2" ht="12.75">
      <c r="A1513" s="1" t="s">
        <v>3429</v>
      </c>
      <c r="B1513" s="1">
        <v>849</v>
      </c>
    </row>
    <row r="1514" spans="1:2" ht="12.75">
      <c r="A1514" s="1" t="s">
        <v>3430</v>
      </c>
      <c r="B1514" s="1">
        <v>283</v>
      </c>
    </row>
    <row r="1515" spans="1:2" ht="12.75">
      <c r="A1515" s="1" t="s">
        <v>3431</v>
      </c>
      <c r="B1515" s="1">
        <v>792</v>
      </c>
    </row>
    <row r="1516" spans="1:2" ht="12.75">
      <c r="A1516" s="1" t="s">
        <v>3432</v>
      </c>
      <c r="B1516" s="1">
        <v>34</v>
      </c>
    </row>
    <row r="1517" spans="1:2" ht="12.75">
      <c r="A1517" s="1" t="s">
        <v>3433</v>
      </c>
      <c r="B1517" s="1">
        <v>994</v>
      </c>
    </row>
    <row r="1518" spans="1:2" ht="12.75">
      <c r="A1518" s="1" t="s">
        <v>3434</v>
      </c>
      <c r="B1518" s="1">
        <v>185</v>
      </c>
    </row>
    <row r="1519" spans="1:2" ht="12.75">
      <c r="A1519" s="1" t="s">
        <v>3435</v>
      </c>
      <c r="B1519" s="1">
        <v>893</v>
      </c>
    </row>
    <row r="1520" spans="1:2" ht="12.75">
      <c r="A1520" s="1" t="s">
        <v>598</v>
      </c>
      <c r="B1520" s="1">
        <v>348</v>
      </c>
    </row>
    <row r="1521" spans="1:2" ht="12.75">
      <c r="A1521" s="1" t="s">
        <v>599</v>
      </c>
      <c r="B1521" s="1">
        <v>1021</v>
      </c>
    </row>
    <row r="1522" spans="1:2" ht="12.75">
      <c r="A1522" s="1" t="s">
        <v>600</v>
      </c>
      <c r="B1522" s="1">
        <v>647</v>
      </c>
    </row>
    <row r="1523" spans="1:2" ht="12.75">
      <c r="A1523" s="1" t="s">
        <v>601</v>
      </c>
      <c r="B1523" s="1">
        <v>253</v>
      </c>
    </row>
    <row r="1524" spans="1:2" ht="12.75">
      <c r="A1524" s="1" t="s">
        <v>602</v>
      </c>
      <c r="B1524" s="1">
        <v>345</v>
      </c>
    </row>
    <row r="1525" spans="1:2" ht="12.75">
      <c r="A1525" s="1" t="s">
        <v>603</v>
      </c>
      <c r="B1525" s="1">
        <v>513</v>
      </c>
    </row>
    <row r="1526" spans="1:2" ht="12.75">
      <c r="A1526" s="1" t="s">
        <v>604</v>
      </c>
      <c r="B1526" s="1">
        <v>585</v>
      </c>
    </row>
    <row r="1527" spans="1:2" ht="12.75">
      <c r="A1527" s="1" t="s">
        <v>605</v>
      </c>
      <c r="B1527" s="1">
        <v>235</v>
      </c>
    </row>
    <row r="1528" spans="1:2" ht="12.75">
      <c r="A1528" s="1" t="s">
        <v>3101</v>
      </c>
      <c r="B1528" s="1">
        <v>1141</v>
      </c>
    </row>
    <row r="1529" spans="1:2" ht="12.75">
      <c r="A1529" s="1" t="s">
        <v>3102</v>
      </c>
      <c r="B1529" s="1">
        <v>311</v>
      </c>
    </row>
    <row r="1530" spans="1:2" ht="12.75">
      <c r="A1530" s="1" t="s">
        <v>3103</v>
      </c>
      <c r="B1530" s="1">
        <v>623</v>
      </c>
    </row>
    <row r="1531" spans="1:2" ht="12.75">
      <c r="A1531" s="1" t="s">
        <v>3104</v>
      </c>
      <c r="B1531" s="1">
        <v>3300</v>
      </c>
    </row>
    <row r="1532" spans="1:2" ht="12.75">
      <c r="A1532" s="1" t="s">
        <v>3105</v>
      </c>
      <c r="B1532" s="1">
        <v>1878</v>
      </c>
    </row>
    <row r="1533" spans="1:2" ht="12.75">
      <c r="A1533" s="1" t="s">
        <v>3197</v>
      </c>
      <c r="B1533" s="1">
        <v>667</v>
      </c>
    </row>
    <row r="1534" spans="1:2" ht="12.75">
      <c r="A1534" s="1" t="s">
        <v>3198</v>
      </c>
      <c r="B1534" s="1">
        <v>749</v>
      </c>
    </row>
    <row r="1535" spans="1:2" ht="12.75">
      <c r="A1535" s="1" t="s">
        <v>3199</v>
      </c>
      <c r="B1535" s="1">
        <v>1321</v>
      </c>
    </row>
    <row r="1536" spans="1:2" ht="12.75">
      <c r="A1536" s="1" t="s">
        <v>3265</v>
      </c>
      <c r="B1536" s="1">
        <v>1100</v>
      </c>
    </row>
    <row r="1537" spans="1:2" ht="12.75">
      <c r="A1537" s="1" t="s">
        <v>3266</v>
      </c>
      <c r="B1537" s="1">
        <v>3251</v>
      </c>
    </row>
    <row r="1538" spans="1:2" ht="12.75">
      <c r="A1538" s="1" t="s">
        <v>3267</v>
      </c>
      <c r="B1538" s="1">
        <v>2187</v>
      </c>
    </row>
    <row r="1539" spans="1:2" ht="12.75">
      <c r="A1539" s="1" t="s">
        <v>3268</v>
      </c>
      <c r="B1539" s="1">
        <v>549</v>
      </c>
    </row>
    <row r="1540" spans="1:2" ht="12.75">
      <c r="A1540" s="1" t="s">
        <v>3466</v>
      </c>
      <c r="B1540" s="1">
        <v>846</v>
      </c>
    </row>
    <row r="1541" spans="1:2" ht="12.75">
      <c r="A1541" s="1" t="s">
        <v>3467</v>
      </c>
      <c r="B1541" s="1">
        <v>760</v>
      </c>
    </row>
    <row r="1542" spans="1:2" ht="12.75">
      <c r="A1542" s="1" t="s">
        <v>3468</v>
      </c>
      <c r="B1542" s="1">
        <v>339</v>
      </c>
    </row>
    <row r="1543" spans="1:2" ht="12.75">
      <c r="A1543" s="1" t="s">
        <v>3469</v>
      </c>
      <c r="B1543" s="1">
        <v>161</v>
      </c>
    </row>
    <row r="1544" spans="1:2" ht="12.75">
      <c r="A1544" s="1" t="s">
        <v>573</v>
      </c>
      <c r="B1544" s="1">
        <v>1752</v>
      </c>
    </row>
    <row r="1545" spans="1:2" ht="12.75">
      <c r="A1545" s="1" t="s">
        <v>581</v>
      </c>
      <c r="B1545" s="1">
        <v>352</v>
      </c>
    </row>
    <row r="1546" spans="1:2" ht="12.75">
      <c r="A1546" s="1" t="s">
        <v>3079</v>
      </c>
      <c r="B1546" s="1">
        <v>642</v>
      </c>
    </row>
    <row r="1547" spans="1:2" ht="12.75">
      <c r="A1547" s="1" t="s">
        <v>3080</v>
      </c>
      <c r="B1547" s="1">
        <v>489</v>
      </c>
    </row>
    <row r="1548" spans="1:2" ht="12.75">
      <c r="A1548" s="1" t="s">
        <v>904</v>
      </c>
      <c r="B1548" s="1">
        <v>211</v>
      </c>
    </row>
    <row r="1549" spans="1:2" ht="12.75">
      <c r="A1549" s="1" t="s">
        <v>1730</v>
      </c>
      <c r="B1549" s="1">
        <v>306</v>
      </c>
    </row>
    <row r="1550" spans="1:2" ht="12.75">
      <c r="A1550" s="1" t="s">
        <v>1731</v>
      </c>
      <c r="B1550" s="1">
        <v>964</v>
      </c>
    </row>
    <row r="1551" spans="1:2" ht="12.75">
      <c r="A1551" s="1" t="s">
        <v>1732</v>
      </c>
      <c r="B1551" s="1">
        <v>336</v>
      </c>
    </row>
    <row r="1552" spans="1:2" ht="12.75">
      <c r="A1552" s="1" t="s">
        <v>1733</v>
      </c>
      <c r="B1552" s="1">
        <v>219</v>
      </c>
    </row>
    <row r="1553" spans="1:2" ht="12.75">
      <c r="A1553" s="1" t="s">
        <v>1734</v>
      </c>
      <c r="B1553" s="1">
        <v>219</v>
      </c>
    </row>
    <row r="1554" spans="1:2" ht="12.75">
      <c r="A1554" s="1" t="s">
        <v>1735</v>
      </c>
      <c r="B1554" s="1">
        <v>1479</v>
      </c>
    </row>
    <row r="1555" spans="1:2" ht="12.75">
      <c r="A1555" s="1" t="s">
        <v>1736</v>
      </c>
      <c r="B1555" s="1">
        <v>345</v>
      </c>
    </row>
    <row r="1556" spans="1:2" ht="12.75">
      <c r="A1556" s="1" t="s">
        <v>1737</v>
      </c>
      <c r="B1556" s="1">
        <v>392</v>
      </c>
    </row>
    <row r="1557" spans="1:2" ht="12.75">
      <c r="A1557" s="1" t="s">
        <v>1724</v>
      </c>
      <c r="B1557" s="1">
        <v>497</v>
      </c>
    </row>
    <row r="1558" spans="1:2" ht="12.75">
      <c r="A1558" s="1" t="s">
        <v>1725</v>
      </c>
      <c r="B1558" s="1">
        <v>2863</v>
      </c>
    </row>
    <row r="1559" spans="1:2" ht="12.75">
      <c r="A1559" s="1" t="s">
        <v>1726</v>
      </c>
      <c r="B1559" s="1">
        <v>588</v>
      </c>
    </row>
    <row r="1560" spans="1:2" ht="12.75">
      <c r="A1560" s="1" t="s">
        <v>1727</v>
      </c>
      <c r="B1560" s="1">
        <v>1975</v>
      </c>
    </row>
    <row r="1561" spans="1:2" ht="12.75">
      <c r="A1561" s="1" t="s">
        <v>1728</v>
      </c>
      <c r="B1561" s="1">
        <v>380</v>
      </c>
    </row>
    <row r="1562" spans="1:2" ht="12.75">
      <c r="A1562" s="1" t="s">
        <v>1729</v>
      </c>
      <c r="B1562" s="1">
        <v>1209</v>
      </c>
    </row>
    <row r="1563" spans="1:2" ht="12.75">
      <c r="A1563" s="1" t="s">
        <v>1721</v>
      </c>
      <c r="B1563" s="1">
        <v>406</v>
      </c>
    </row>
    <row r="1564" spans="1:2" ht="12.75">
      <c r="A1564" s="1" t="s">
        <v>55</v>
      </c>
      <c r="B1564" s="1">
        <v>410</v>
      </c>
    </row>
    <row r="1565" spans="1:2" ht="12.75">
      <c r="A1565" s="1" t="s">
        <v>56</v>
      </c>
      <c r="B1565" s="1">
        <v>3337</v>
      </c>
    </row>
    <row r="1566" spans="1:2" ht="12.75">
      <c r="A1566" s="1" t="s">
        <v>1738</v>
      </c>
      <c r="B1566" s="1">
        <v>2598</v>
      </c>
    </row>
    <row r="1567" spans="1:2" ht="12.75">
      <c r="A1567" s="1" t="s">
        <v>1467</v>
      </c>
      <c r="B1567" s="1">
        <v>779</v>
      </c>
    </row>
    <row r="1568" spans="1:2" ht="12.75">
      <c r="A1568" s="1" t="s">
        <v>1468</v>
      </c>
      <c r="B1568" s="1">
        <v>385</v>
      </c>
    </row>
    <row r="1569" spans="1:2" ht="12.75">
      <c r="A1569" s="1" t="s">
        <v>1469</v>
      </c>
      <c r="B1569" s="1">
        <v>463</v>
      </c>
    </row>
    <row r="1570" spans="1:2" ht="12.75">
      <c r="A1570" s="1" t="s">
        <v>1470</v>
      </c>
      <c r="B1570" s="1">
        <v>382</v>
      </c>
    </row>
    <row r="1571" spans="1:2" ht="12.75">
      <c r="A1571" s="1" t="s">
        <v>1471</v>
      </c>
      <c r="B1571" s="1">
        <v>635</v>
      </c>
    </row>
    <row r="1572" spans="1:2" ht="12.75">
      <c r="A1572" s="1" t="s">
        <v>1472</v>
      </c>
      <c r="B1572" s="1">
        <v>229</v>
      </c>
    </row>
    <row r="1573" spans="1:2" ht="12.75">
      <c r="A1573" s="1" t="s">
        <v>1473</v>
      </c>
      <c r="B1573" s="1">
        <v>275</v>
      </c>
    </row>
    <row r="1574" spans="1:2" ht="12.75">
      <c r="A1574" s="1" t="s">
        <v>1474</v>
      </c>
      <c r="B1574" s="1">
        <v>280</v>
      </c>
    </row>
    <row r="1575" spans="1:2" ht="12.75">
      <c r="A1575" s="1" t="s">
        <v>1475</v>
      </c>
      <c r="B1575" s="1">
        <v>119</v>
      </c>
    </row>
    <row r="1576" spans="1:2" ht="12.75">
      <c r="A1576" s="1" t="s">
        <v>1476</v>
      </c>
      <c r="B1576" s="1">
        <v>260</v>
      </c>
    </row>
    <row r="1577" spans="1:2" ht="12.75">
      <c r="A1577" s="1" t="s">
        <v>2937</v>
      </c>
      <c r="B1577" s="1">
        <v>385</v>
      </c>
    </row>
    <row r="1578" spans="1:2" ht="12.75">
      <c r="A1578" s="1" t="s">
        <v>2938</v>
      </c>
      <c r="B1578" s="1">
        <v>216</v>
      </c>
    </row>
    <row r="1579" spans="1:2" ht="12.75">
      <c r="A1579" s="1" t="s">
        <v>2939</v>
      </c>
      <c r="B1579" s="1">
        <v>660</v>
      </c>
    </row>
    <row r="1580" spans="1:2" ht="12.75">
      <c r="A1580" s="1" t="s">
        <v>2940</v>
      </c>
      <c r="B1580" s="1">
        <v>567</v>
      </c>
    </row>
    <row r="1581" spans="1:2" ht="12.75">
      <c r="A1581" s="1" t="s">
        <v>2941</v>
      </c>
      <c r="B1581" s="1">
        <v>248</v>
      </c>
    </row>
    <row r="1582" spans="1:2" ht="12.75">
      <c r="A1582" s="1" t="s">
        <v>2942</v>
      </c>
      <c r="B1582" s="1">
        <v>366</v>
      </c>
    </row>
    <row r="1583" spans="1:2" ht="12.75">
      <c r="A1583" s="1" t="s">
        <v>3203</v>
      </c>
      <c r="B1583" s="1">
        <v>2081</v>
      </c>
    </row>
    <row r="1584" spans="1:2" ht="12.75">
      <c r="A1584" s="1" t="s">
        <v>3204</v>
      </c>
      <c r="B1584" s="1">
        <v>983</v>
      </c>
    </row>
    <row r="1585" spans="1:2" ht="12.75">
      <c r="A1585" s="1" t="s">
        <v>3205</v>
      </c>
      <c r="B1585" s="1">
        <v>160</v>
      </c>
    </row>
    <row r="1586" spans="1:2" ht="12.75">
      <c r="A1586" s="1" t="s">
        <v>3206</v>
      </c>
      <c r="B1586" s="1">
        <v>5046</v>
      </c>
    </row>
    <row r="1587" spans="1:2" ht="12.75">
      <c r="A1587" s="1" t="s">
        <v>3207</v>
      </c>
      <c r="B1587" s="1">
        <v>861</v>
      </c>
    </row>
    <row r="1588" spans="1:2" ht="12.75">
      <c r="A1588" s="1" t="s">
        <v>3208</v>
      </c>
      <c r="B1588" s="1">
        <v>641</v>
      </c>
    </row>
    <row r="1589" spans="1:2" ht="12.75">
      <c r="A1589" s="1" t="s">
        <v>2945</v>
      </c>
      <c r="B1589" s="1">
        <v>295</v>
      </c>
    </row>
    <row r="1590" spans="1:2" ht="12.75">
      <c r="A1590" s="1" t="s">
        <v>2946</v>
      </c>
      <c r="B1590" s="1">
        <v>1569</v>
      </c>
    </row>
    <row r="1591" spans="1:2" ht="12.75">
      <c r="A1591" s="1" t="s">
        <v>2947</v>
      </c>
      <c r="B1591" s="1">
        <v>1958</v>
      </c>
    </row>
    <row r="1592" spans="1:2" ht="12.75">
      <c r="A1592" s="1" t="s">
        <v>2948</v>
      </c>
      <c r="B1592" s="1">
        <v>808</v>
      </c>
    </row>
    <row r="1593" spans="1:2" ht="12.75">
      <c r="A1593" s="1" t="s">
        <v>2949</v>
      </c>
      <c r="B1593" s="1">
        <v>839</v>
      </c>
    </row>
    <row r="1594" spans="1:2" ht="12.75">
      <c r="A1594" s="1" t="s">
        <v>3209</v>
      </c>
      <c r="B1594" s="1">
        <v>702</v>
      </c>
    </row>
    <row r="1595" spans="1:2" ht="12.75">
      <c r="A1595" s="1" t="s">
        <v>3210</v>
      </c>
      <c r="B1595" s="1">
        <v>553</v>
      </c>
    </row>
    <row r="1596" spans="1:2" ht="12.75">
      <c r="A1596" s="1" t="s">
        <v>3211</v>
      </c>
      <c r="B1596" s="1">
        <v>2625</v>
      </c>
    </row>
    <row r="1597" spans="1:2" ht="12.75">
      <c r="A1597" s="1" t="s">
        <v>3212</v>
      </c>
      <c r="B1597" s="1">
        <v>228</v>
      </c>
    </row>
    <row r="1598" spans="1:2" ht="12.75">
      <c r="A1598" s="1" t="s">
        <v>2954</v>
      </c>
      <c r="B1598" s="1">
        <v>328</v>
      </c>
    </row>
    <row r="1599" spans="1:2" ht="12.75">
      <c r="A1599" s="1" t="s">
        <v>2995</v>
      </c>
      <c r="B1599" s="1">
        <v>769</v>
      </c>
    </row>
    <row r="1600" spans="1:2" ht="12.75">
      <c r="A1600" s="1" t="s">
        <v>2926</v>
      </c>
      <c r="B1600" s="1">
        <v>293</v>
      </c>
    </row>
    <row r="1601" spans="1:2" ht="12.75">
      <c r="A1601" s="1" t="s">
        <v>2927</v>
      </c>
      <c r="B1601" s="1">
        <v>382</v>
      </c>
    </row>
    <row r="1602" spans="1:2" ht="12.75">
      <c r="A1602" s="1" t="s">
        <v>2928</v>
      </c>
      <c r="B1602" s="1">
        <v>3379</v>
      </c>
    </row>
    <row r="1603" spans="1:2" ht="12.75">
      <c r="A1603" s="1" t="s">
        <v>2929</v>
      </c>
      <c r="B1603" s="1">
        <v>873</v>
      </c>
    </row>
    <row r="1604" spans="1:2" ht="12.75">
      <c r="A1604" s="1" t="s">
        <v>2930</v>
      </c>
      <c r="B1604" s="1">
        <v>316</v>
      </c>
    </row>
    <row r="1605" spans="1:2" ht="12.75">
      <c r="A1605" s="1" t="s">
        <v>2676</v>
      </c>
      <c r="B1605" s="1">
        <v>3553</v>
      </c>
    </row>
    <row r="1606" spans="1:2" ht="12.75">
      <c r="A1606" s="1" t="s">
        <v>2677</v>
      </c>
      <c r="B1606" s="1">
        <v>311</v>
      </c>
    </row>
    <row r="1607" spans="1:2" ht="12.75">
      <c r="A1607" s="1" t="s">
        <v>2678</v>
      </c>
      <c r="B1607" s="1">
        <v>882</v>
      </c>
    </row>
    <row r="1608" spans="1:2" ht="12.75">
      <c r="A1608" s="1" t="s">
        <v>2679</v>
      </c>
      <c r="B1608" s="1">
        <v>718</v>
      </c>
    </row>
    <row r="1609" spans="1:2" ht="12.75">
      <c r="A1609" s="1" t="s">
        <v>2680</v>
      </c>
      <c r="B1609" s="1">
        <v>250</v>
      </c>
    </row>
    <row r="1610" spans="1:2" ht="12.75">
      <c r="A1610" s="1" t="s">
        <v>2707</v>
      </c>
      <c r="B1610" s="1">
        <v>240</v>
      </c>
    </row>
    <row r="1611" spans="1:2" ht="12.75">
      <c r="A1611" s="1" t="s">
        <v>2614</v>
      </c>
      <c r="B1611" s="1">
        <v>246</v>
      </c>
    </row>
    <row r="1612" spans="1:2" ht="12.75">
      <c r="A1612" s="1" t="s">
        <v>2615</v>
      </c>
      <c r="B1612" s="1">
        <v>779</v>
      </c>
    </row>
    <row r="1613" spans="1:2" ht="12.75">
      <c r="A1613" s="1" t="s">
        <v>2616</v>
      </c>
      <c r="B1613" s="1">
        <v>4012</v>
      </c>
    </row>
    <row r="1614" spans="1:2" ht="12.75">
      <c r="A1614" s="1" t="s">
        <v>2969</v>
      </c>
      <c r="B1614" s="1">
        <v>848</v>
      </c>
    </row>
    <row r="1615" spans="1:2" ht="12.75">
      <c r="A1615" s="1" t="s">
        <v>2970</v>
      </c>
      <c r="B1615" s="1">
        <v>4859</v>
      </c>
    </row>
    <row r="1616" spans="1:2" ht="12.75">
      <c r="A1616" s="1" t="s">
        <v>2971</v>
      </c>
      <c r="B1616" s="1">
        <v>542</v>
      </c>
    </row>
    <row r="1617" spans="1:2" ht="12.75">
      <c r="A1617" s="1" t="s">
        <v>2972</v>
      </c>
      <c r="B1617" s="1">
        <v>113</v>
      </c>
    </row>
    <row r="1618" spans="1:2" ht="12.75">
      <c r="A1618" s="1" t="s">
        <v>2973</v>
      </c>
      <c r="B1618" s="1">
        <v>488</v>
      </c>
    </row>
    <row r="1619" spans="1:2" ht="12.75">
      <c r="A1619" s="1" t="s">
        <v>2944</v>
      </c>
      <c r="B1619" s="1">
        <v>1034</v>
      </c>
    </row>
    <row r="1620" spans="1:2" ht="12.75">
      <c r="A1620" s="1" t="s">
        <v>2717</v>
      </c>
      <c r="B1620" s="1">
        <v>17216</v>
      </c>
    </row>
    <row r="1621" spans="1:2" ht="12.75">
      <c r="A1621" s="1" t="s">
        <v>2718</v>
      </c>
      <c r="B1621" s="1">
        <v>178</v>
      </c>
    </row>
    <row r="1622" spans="1:2" ht="12.75">
      <c r="A1622" s="1" t="s">
        <v>2719</v>
      </c>
      <c r="B1622" s="1">
        <v>60</v>
      </c>
    </row>
    <row r="1623" spans="1:2" ht="12.75">
      <c r="A1623" s="1" t="s">
        <v>2984</v>
      </c>
      <c r="B1623" s="1">
        <v>1865</v>
      </c>
    </row>
    <row r="1624" spans="1:2" ht="12.75">
      <c r="A1624" s="1" t="s">
        <v>2985</v>
      </c>
      <c r="B1624" s="1">
        <v>1230</v>
      </c>
    </row>
    <row r="1625" spans="1:2" ht="12.75">
      <c r="A1625" s="1" t="s">
        <v>2986</v>
      </c>
      <c r="B1625" s="1">
        <v>763</v>
      </c>
    </row>
    <row r="1626" spans="1:2" ht="12.75">
      <c r="A1626" s="1" t="s">
        <v>2987</v>
      </c>
      <c r="B1626" s="1">
        <v>1433</v>
      </c>
    </row>
    <row r="1627" spans="1:2" ht="12.75">
      <c r="A1627" s="1" t="s">
        <v>2988</v>
      </c>
      <c r="B1627" s="1">
        <v>820</v>
      </c>
    </row>
    <row r="1628" spans="1:2" ht="12.75">
      <c r="A1628" s="1" t="s">
        <v>2989</v>
      </c>
      <c r="B1628" s="1">
        <v>1205</v>
      </c>
    </row>
    <row r="1629" spans="1:2" ht="12.75">
      <c r="A1629" s="1" t="s">
        <v>2990</v>
      </c>
      <c r="B1629" s="1">
        <v>7774</v>
      </c>
    </row>
    <row r="1630" spans="1:2" ht="12.75">
      <c r="A1630" s="1" t="s">
        <v>2991</v>
      </c>
      <c r="B1630" s="1">
        <v>450</v>
      </c>
    </row>
    <row r="1631" spans="1:2" ht="12.75">
      <c r="A1631" s="1" t="s">
        <v>2992</v>
      </c>
      <c r="B1631" s="1">
        <v>321</v>
      </c>
    </row>
    <row r="1632" spans="1:2" ht="12.75">
      <c r="A1632" s="1" t="s">
        <v>2993</v>
      </c>
      <c r="B1632" s="1">
        <v>996</v>
      </c>
    </row>
    <row r="1633" spans="1:2" ht="12.75">
      <c r="A1633" s="1" t="s">
        <v>2994</v>
      </c>
      <c r="B1633" s="1">
        <v>1664</v>
      </c>
    </row>
    <row r="1634" spans="1:2" ht="12.75">
      <c r="A1634" s="1" t="s">
        <v>559</v>
      </c>
      <c r="B1634" s="1">
        <v>157</v>
      </c>
    </row>
    <row r="1635" spans="1:2" ht="12.75">
      <c r="A1635" s="1" t="s">
        <v>560</v>
      </c>
      <c r="B1635" s="1">
        <v>3693</v>
      </c>
    </row>
    <row r="1636" spans="1:2" ht="12.75">
      <c r="A1636" s="1" t="s">
        <v>561</v>
      </c>
      <c r="B1636" s="1">
        <v>10117</v>
      </c>
    </row>
    <row r="1637" spans="1:2" ht="12.75">
      <c r="A1637" s="1" t="s">
        <v>562</v>
      </c>
      <c r="B1637" s="1">
        <v>2454</v>
      </c>
    </row>
    <row r="1638" spans="1:2" ht="12.75">
      <c r="A1638" s="1" t="s">
        <v>563</v>
      </c>
      <c r="B1638" s="1">
        <v>117</v>
      </c>
    </row>
    <row r="1639" spans="1:2" ht="12.75">
      <c r="A1639" s="1" t="s">
        <v>3213</v>
      </c>
      <c r="B1639" s="1">
        <v>373</v>
      </c>
    </row>
    <row r="1640" spans="1:2" ht="12.75">
      <c r="A1640" s="1" t="s">
        <v>3333</v>
      </c>
      <c r="B1640" s="1">
        <v>604</v>
      </c>
    </row>
    <row r="1641" spans="1:2" ht="12.75">
      <c r="A1641" s="1" t="s">
        <v>3334</v>
      </c>
      <c r="B1641" s="1">
        <v>1502</v>
      </c>
    </row>
    <row r="1642" spans="1:2" ht="12.75">
      <c r="A1642" s="1" t="s">
        <v>2786</v>
      </c>
      <c r="B1642" s="1">
        <v>91</v>
      </c>
    </row>
    <row r="1643" spans="1:2" ht="12.75">
      <c r="A1643" s="1" t="s">
        <v>2787</v>
      </c>
      <c r="B1643" s="1">
        <v>8601</v>
      </c>
    </row>
    <row r="1644" spans="1:2" ht="12.75">
      <c r="A1644" s="1" t="s">
        <v>2788</v>
      </c>
      <c r="B1644" s="1">
        <v>462</v>
      </c>
    </row>
    <row r="1645" spans="1:2" ht="12.75">
      <c r="A1645" s="1" t="s">
        <v>2789</v>
      </c>
      <c r="B1645" s="1">
        <v>366</v>
      </c>
    </row>
    <row r="1646" spans="1:2" ht="12.75">
      <c r="A1646" s="1" t="s">
        <v>2790</v>
      </c>
      <c r="B1646" s="1">
        <v>8048</v>
      </c>
    </row>
    <row r="1647" spans="1:2" ht="12.75">
      <c r="A1647" s="1" t="s">
        <v>2813</v>
      </c>
      <c r="B1647" s="1">
        <v>1068</v>
      </c>
    </row>
    <row r="1648" spans="1:2" ht="12.75">
      <c r="A1648" s="1" t="s">
        <v>2814</v>
      </c>
      <c r="B1648" s="1">
        <v>1810</v>
      </c>
    </row>
    <row r="1649" spans="1:2" ht="12.75">
      <c r="A1649" s="1" t="s">
        <v>2791</v>
      </c>
      <c r="B1649" s="1">
        <v>1281</v>
      </c>
    </row>
    <row r="1650" spans="1:2" ht="12.75">
      <c r="A1650" s="1" t="s">
        <v>2792</v>
      </c>
      <c r="B1650" s="1">
        <v>716</v>
      </c>
    </row>
    <row r="1651" spans="1:2" ht="12.75">
      <c r="A1651" s="1" t="s">
        <v>2793</v>
      </c>
      <c r="B1651" s="1">
        <v>2187</v>
      </c>
    </row>
    <row r="1652" spans="1:2" ht="12.75">
      <c r="A1652" s="1" t="s">
        <v>2794</v>
      </c>
      <c r="B1652" s="1">
        <v>538</v>
      </c>
    </row>
    <row r="1653" spans="1:2" ht="12.75">
      <c r="A1653" s="1" t="s">
        <v>3076</v>
      </c>
      <c r="B1653" s="1">
        <v>2548</v>
      </c>
    </row>
    <row r="1654" spans="1:2" ht="12.75">
      <c r="A1654" s="1" t="s">
        <v>3077</v>
      </c>
      <c r="B1654" s="1">
        <v>801</v>
      </c>
    </row>
    <row r="1655" spans="1:2" ht="12.75">
      <c r="A1655" s="1" t="s">
        <v>3078</v>
      </c>
      <c r="B1655" s="1">
        <v>793</v>
      </c>
    </row>
    <row r="1656" spans="1:2" ht="12.75">
      <c r="A1656" s="1" t="s">
        <v>3015</v>
      </c>
      <c r="B1656" s="1">
        <v>1135</v>
      </c>
    </row>
    <row r="1657" spans="1:2" ht="12.75">
      <c r="A1657" s="1" t="s">
        <v>3016</v>
      </c>
      <c r="B1657" s="1">
        <v>1792</v>
      </c>
    </row>
    <row r="1658" spans="1:2" ht="12.75">
      <c r="A1658" s="1" t="s">
        <v>3017</v>
      </c>
      <c r="B1658" s="1">
        <v>554</v>
      </c>
    </row>
    <row r="1659" spans="1:2" ht="12.75">
      <c r="A1659" s="1" t="s">
        <v>3018</v>
      </c>
      <c r="B1659" s="1">
        <v>352</v>
      </c>
    </row>
    <row r="1660" spans="1:2" ht="12.75">
      <c r="A1660" s="1" t="s">
        <v>3019</v>
      </c>
      <c r="B1660" s="1">
        <v>152</v>
      </c>
    </row>
    <row r="1661" spans="1:2" ht="12.75">
      <c r="A1661" s="1" t="s">
        <v>3477</v>
      </c>
      <c r="B1661" s="1">
        <v>258</v>
      </c>
    </row>
    <row r="1662" spans="1:2" ht="12.75">
      <c r="A1662" s="1" t="s">
        <v>3478</v>
      </c>
      <c r="B1662" s="1">
        <v>1737</v>
      </c>
    </row>
    <row r="1663" spans="1:2" ht="12.75">
      <c r="A1663" s="1" t="s">
        <v>3479</v>
      </c>
      <c r="B1663" s="1">
        <v>548</v>
      </c>
    </row>
    <row r="1664" spans="1:2" ht="12.75">
      <c r="A1664" s="1" t="s">
        <v>3480</v>
      </c>
      <c r="B1664" s="1">
        <v>1584</v>
      </c>
    </row>
    <row r="1665" spans="1:2" ht="12.75">
      <c r="A1665" s="1" t="s">
        <v>3481</v>
      </c>
      <c r="B1665" s="1">
        <v>441</v>
      </c>
    </row>
    <row r="1666" spans="1:2" ht="12.75">
      <c r="A1666" s="1" t="s">
        <v>3482</v>
      </c>
      <c r="B1666" s="1">
        <v>1742</v>
      </c>
    </row>
    <row r="1667" spans="1:2" ht="12.75">
      <c r="A1667" s="1" t="s">
        <v>3483</v>
      </c>
      <c r="B1667" s="1">
        <v>361</v>
      </c>
    </row>
    <row r="1668" spans="1:2" ht="12.75">
      <c r="A1668" s="1" t="s">
        <v>3257</v>
      </c>
      <c r="B1668" s="1">
        <v>433</v>
      </c>
    </row>
    <row r="1669" spans="1:2" ht="12.75">
      <c r="A1669" s="1" t="s">
        <v>3258</v>
      </c>
      <c r="B1669" s="1">
        <v>1129</v>
      </c>
    </row>
    <row r="1670" spans="1:2" ht="12.75">
      <c r="A1670" s="1" t="s">
        <v>3259</v>
      </c>
      <c r="B1670" s="1">
        <v>1633</v>
      </c>
    </row>
    <row r="1671" spans="1:2" ht="12.75">
      <c r="A1671" s="1" t="s">
        <v>3260</v>
      </c>
      <c r="B1671" s="1">
        <v>541</v>
      </c>
    </row>
    <row r="1672" spans="1:2" ht="12.75">
      <c r="A1672" s="1" t="s">
        <v>3261</v>
      </c>
      <c r="B1672" s="1">
        <v>330</v>
      </c>
    </row>
    <row r="1673" spans="1:2" ht="12.75">
      <c r="A1673" s="1" t="s">
        <v>3262</v>
      </c>
      <c r="B1673" s="1">
        <v>725</v>
      </c>
    </row>
    <row r="1674" spans="1:2" ht="12.75">
      <c r="A1674" s="1" t="s">
        <v>3263</v>
      </c>
      <c r="B1674" s="1">
        <v>280</v>
      </c>
    </row>
    <row r="1675" spans="1:2" ht="12.75">
      <c r="A1675" s="1" t="s">
        <v>3264</v>
      </c>
      <c r="B1675" s="1">
        <v>463</v>
      </c>
    </row>
    <row r="1676" spans="1:2" ht="12.75">
      <c r="A1676" s="1" t="s">
        <v>3215</v>
      </c>
      <c r="B1676" s="1">
        <v>429</v>
      </c>
    </row>
    <row r="1677" spans="1:2" ht="12.75">
      <c r="A1677" s="1" t="s">
        <v>3088</v>
      </c>
      <c r="B1677" s="1">
        <v>452</v>
      </c>
    </row>
    <row r="1678" spans="1:2" ht="12.75">
      <c r="A1678" s="1" t="s">
        <v>3089</v>
      </c>
      <c r="B1678" s="1">
        <v>333</v>
      </c>
    </row>
    <row r="1679" spans="1:2" ht="12.75">
      <c r="A1679" s="1" t="s">
        <v>3090</v>
      </c>
      <c r="B1679" s="1">
        <v>548</v>
      </c>
    </row>
    <row r="1680" spans="1:2" ht="12.75">
      <c r="A1680" s="1" t="s">
        <v>3091</v>
      </c>
      <c r="B1680" s="1">
        <v>1411</v>
      </c>
    </row>
    <row r="1681" spans="1:2" ht="12.75">
      <c r="A1681" s="1" t="s">
        <v>3335</v>
      </c>
      <c r="B1681" s="1">
        <v>468</v>
      </c>
    </row>
    <row r="1682" spans="1:2" ht="12.75">
      <c r="A1682" s="1" t="s">
        <v>3336</v>
      </c>
      <c r="B1682" s="1">
        <v>685</v>
      </c>
    </row>
    <row r="1683" spans="1:2" ht="12.75">
      <c r="A1683" s="1" t="s">
        <v>1294</v>
      </c>
      <c r="B1683" s="1">
        <v>613</v>
      </c>
    </row>
    <row r="1684" spans="1:2" ht="12.75">
      <c r="A1684" s="1" t="s">
        <v>1331</v>
      </c>
      <c r="B1684" s="1">
        <v>228</v>
      </c>
    </row>
    <row r="1685" spans="1:2" ht="12.75">
      <c r="A1685" s="1" t="s">
        <v>1332</v>
      </c>
      <c r="B1685" s="1">
        <v>2663</v>
      </c>
    </row>
    <row r="1686" spans="1:2" ht="12.75">
      <c r="A1686" s="1" t="s">
        <v>1333</v>
      </c>
      <c r="B1686" s="1">
        <v>272</v>
      </c>
    </row>
    <row r="1687" spans="1:2" ht="12.75">
      <c r="A1687" s="1" t="s">
        <v>1334</v>
      </c>
      <c r="B1687" s="1">
        <v>639</v>
      </c>
    </row>
    <row r="1688" spans="1:2" ht="12.75">
      <c r="A1688" s="1" t="s">
        <v>1335</v>
      </c>
      <c r="B1688" s="1">
        <v>690</v>
      </c>
    </row>
    <row r="1689" spans="1:2" ht="12.75">
      <c r="A1689" s="1" t="s">
        <v>1336</v>
      </c>
      <c r="B1689" s="1">
        <v>1029</v>
      </c>
    </row>
    <row r="1690" spans="1:2" ht="12.75">
      <c r="A1690" s="1" t="s">
        <v>2206</v>
      </c>
      <c r="B1690" s="1">
        <v>431</v>
      </c>
    </row>
    <row r="1691" spans="1:2" ht="12.75">
      <c r="A1691" s="1" t="s">
        <v>2207</v>
      </c>
      <c r="B1691" s="1">
        <v>206</v>
      </c>
    </row>
    <row r="1692" spans="1:2" ht="12.75">
      <c r="A1692" s="1" t="s">
        <v>2208</v>
      </c>
      <c r="B1692" s="1">
        <v>518</v>
      </c>
    </row>
    <row r="1693" spans="1:2" ht="12.75">
      <c r="A1693" s="1" t="s">
        <v>2209</v>
      </c>
      <c r="B1693" s="1">
        <v>1035</v>
      </c>
    </row>
    <row r="1694" spans="1:2" ht="12.75">
      <c r="A1694" s="1" t="s">
        <v>2210</v>
      </c>
      <c r="B1694" s="1">
        <v>2803</v>
      </c>
    </row>
    <row r="1695" spans="1:2" ht="12.75">
      <c r="A1695" s="1" t="s">
        <v>2211</v>
      </c>
      <c r="B1695" s="1">
        <v>634</v>
      </c>
    </row>
    <row r="1696" spans="1:2" ht="12.75">
      <c r="A1696" s="1" t="s">
        <v>1588</v>
      </c>
      <c r="B1696" s="1">
        <v>1034</v>
      </c>
    </row>
    <row r="1697" spans="1:2" ht="12.75">
      <c r="A1697" s="1" t="s">
        <v>1589</v>
      </c>
      <c r="B1697" s="1">
        <v>1001</v>
      </c>
    </row>
    <row r="1698" spans="1:2" ht="12.75">
      <c r="A1698" s="1" t="s">
        <v>1590</v>
      </c>
      <c r="B1698" s="1">
        <v>172</v>
      </c>
    </row>
    <row r="1699" spans="1:2" ht="12.75">
      <c r="A1699" s="1" t="s">
        <v>1591</v>
      </c>
      <c r="B1699" s="1">
        <v>400</v>
      </c>
    </row>
    <row r="1700" spans="1:2" ht="12.75">
      <c r="A1700" s="1" t="s">
        <v>2007</v>
      </c>
      <c r="B1700" s="1">
        <v>679</v>
      </c>
    </row>
    <row r="1701" spans="1:2" ht="12.75">
      <c r="A1701" s="1" t="s">
        <v>2008</v>
      </c>
      <c r="B1701" s="1">
        <v>3004</v>
      </c>
    </row>
    <row r="1702" spans="1:2" ht="12.75">
      <c r="A1702" s="1" t="s">
        <v>2009</v>
      </c>
      <c r="B1702" s="1">
        <v>1241</v>
      </c>
    </row>
    <row r="1703" spans="1:2" ht="12.75">
      <c r="A1703" s="1" t="s">
        <v>2010</v>
      </c>
      <c r="B1703" s="1">
        <v>847</v>
      </c>
    </row>
    <row r="1704" spans="1:2" ht="12.75">
      <c r="A1704" s="1" t="s">
        <v>2011</v>
      </c>
      <c r="B1704" s="1">
        <v>546</v>
      </c>
    </row>
    <row r="1705" spans="1:2" ht="12.75">
      <c r="A1705" s="1" t="s">
        <v>2012</v>
      </c>
      <c r="B1705" s="1">
        <v>940</v>
      </c>
    </row>
    <row r="1706" spans="1:2" ht="12.75">
      <c r="A1706" s="1" t="s">
        <v>1058</v>
      </c>
      <c r="B1706" s="1">
        <v>1770</v>
      </c>
    </row>
    <row r="1707" spans="1:2" ht="12.75">
      <c r="A1707" s="1" t="s">
        <v>1059</v>
      </c>
      <c r="B1707" s="1">
        <v>1412</v>
      </c>
    </row>
    <row r="1708" spans="1:2" ht="12.75">
      <c r="A1708" s="1" t="s">
        <v>1060</v>
      </c>
      <c r="B1708" s="1">
        <v>815</v>
      </c>
    </row>
    <row r="1709" spans="1:2" ht="12.75">
      <c r="A1709" s="1" t="s">
        <v>1599</v>
      </c>
      <c r="B1709" s="1">
        <v>619</v>
      </c>
    </row>
    <row r="1710" spans="1:2" ht="12.75">
      <c r="A1710" s="1" t="s">
        <v>1600</v>
      </c>
      <c r="B1710" s="1">
        <v>1625</v>
      </c>
    </row>
    <row r="1711" spans="1:2" ht="12.75">
      <c r="A1711" s="1" t="s">
        <v>1601</v>
      </c>
      <c r="B1711" s="1">
        <v>1195</v>
      </c>
    </row>
    <row r="1712" spans="1:2" ht="12.75">
      <c r="A1712" s="1" t="s">
        <v>1602</v>
      </c>
      <c r="B1712" s="1">
        <v>1467</v>
      </c>
    </row>
    <row r="1713" spans="1:2" ht="12.75">
      <c r="A1713" s="1" t="s">
        <v>1603</v>
      </c>
      <c r="B1713" s="1">
        <v>1027</v>
      </c>
    </row>
    <row r="1714" spans="1:2" ht="12.75">
      <c r="A1714" s="1" t="s">
        <v>1604</v>
      </c>
      <c r="B1714" s="1">
        <v>8460</v>
      </c>
    </row>
    <row r="1715" spans="1:2" ht="12.75">
      <c r="A1715" s="1" t="s">
        <v>3382</v>
      </c>
      <c r="B1715" s="1">
        <v>216</v>
      </c>
    </row>
    <row r="1716" spans="1:2" ht="12.75">
      <c r="A1716" s="1" t="s">
        <v>3354</v>
      </c>
      <c r="B1716" s="1">
        <v>714</v>
      </c>
    </row>
    <row r="1717" spans="1:2" ht="12.75">
      <c r="A1717" s="1" t="s">
        <v>3355</v>
      </c>
      <c r="B1717" s="1">
        <v>339</v>
      </c>
    </row>
    <row r="1718" spans="1:2" ht="12.75">
      <c r="A1718" s="1" t="s">
        <v>3356</v>
      </c>
      <c r="B1718" s="1">
        <v>152</v>
      </c>
    </row>
    <row r="1719" spans="1:2" ht="12.75">
      <c r="A1719" s="1" t="s">
        <v>3357</v>
      </c>
      <c r="B1719" s="1">
        <v>1457</v>
      </c>
    </row>
    <row r="1720" spans="1:2" ht="12.75">
      <c r="A1720" s="1" t="s">
        <v>2820</v>
      </c>
      <c r="B1720" s="1">
        <v>825</v>
      </c>
    </row>
    <row r="1721" spans="1:2" ht="12.75">
      <c r="A1721" s="1" t="s">
        <v>2821</v>
      </c>
      <c r="B1721" s="1">
        <v>364</v>
      </c>
    </row>
    <row r="1722" spans="1:2" ht="12.75">
      <c r="A1722" s="1" t="s">
        <v>2416</v>
      </c>
      <c r="B1722" s="1">
        <v>603</v>
      </c>
    </row>
    <row r="1723" spans="1:2" ht="12.75">
      <c r="A1723" s="1" t="s">
        <v>2417</v>
      </c>
      <c r="B1723" s="1">
        <v>1266</v>
      </c>
    </row>
    <row r="1724" spans="1:2" ht="12.75">
      <c r="A1724" s="1" t="s">
        <v>2418</v>
      </c>
      <c r="B1724" s="1">
        <v>821</v>
      </c>
    </row>
    <row r="1725" spans="1:2" ht="12.75">
      <c r="A1725" s="1" t="s">
        <v>2419</v>
      </c>
      <c r="B1725" s="1">
        <v>314</v>
      </c>
    </row>
    <row r="1726" spans="1:2" ht="12.75">
      <c r="A1726" s="1" t="s">
        <v>1872</v>
      </c>
      <c r="B1726" s="1">
        <v>272</v>
      </c>
    </row>
    <row r="1727" spans="1:2" ht="12.75">
      <c r="A1727" s="1" t="s">
        <v>1873</v>
      </c>
      <c r="B1727" s="1">
        <v>602</v>
      </c>
    </row>
    <row r="1728" spans="1:2" ht="12.75">
      <c r="A1728" s="1" t="s">
        <v>1874</v>
      </c>
      <c r="B1728" s="1">
        <v>3294</v>
      </c>
    </row>
    <row r="1729" spans="1:2" ht="12.75">
      <c r="A1729" s="1" t="s">
        <v>1875</v>
      </c>
      <c r="B1729" s="1">
        <v>910</v>
      </c>
    </row>
    <row r="1730" spans="1:2" ht="12.75">
      <c r="A1730" s="1" t="s">
        <v>1876</v>
      </c>
      <c r="B1730" s="1">
        <v>943</v>
      </c>
    </row>
    <row r="1731" spans="1:2" ht="12.75">
      <c r="A1731" s="1" t="s">
        <v>1877</v>
      </c>
      <c r="B1731" s="1">
        <v>912</v>
      </c>
    </row>
    <row r="1732" spans="1:2" ht="12.75">
      <c r="A1732" s="1" t="s">
        <v>1878</v>
      </c>
      <c r="B1732" s="1">
        <v>325</v>
      </c>
    </row>
    <row r="1733" spans="1:2" ht="12.75">
      <c r="A1733" s="1" t="s">
        <v>3273</v>
      </c>
      <c r="B1733" s="1">
        <v>503</v>
      </c>
    </row>
    <row r="1734" spans="1:2" ht="12.75">
      <c r="A1734" s="1" t="s">
        <v>3274</v>
      </c>
      <c r="B1734" s="1">
        <v>296</v>
      </c>
    </row>
    <row r="1735" spans="1:2" ht="12.75">
      <c r="A1735" s="1" t="s">
        <v>2798</v>
      </c>
      <c r="B1735" s="1">
        <v>215</v>
      </c>
    </row>
    <row r="1736" spans="1:2" ht="12.75">
      <c r="A1736" s="1" t="s">
        <v>2799</v>
      </c>
      <c r="B1736" s="1">
        <v>175</v>
      </c>
    </row>
    <row r="1737" spans="1:2" ht="12.75">
      <c r="A1737" s="1" t="s">
        <v>2800</v>
      </c>
      <c r="B1737" s="1">
        <v>2012</v>
      </c>
    </row>
    <row r="1738" spans="1:2" ht="12.75">
      <c r="A1738" s="1" t="s">
        <v>2801</v>
      </c>
      <c r="B1738" s="1">
        <v>279</v>
      </c>
    </row>
    <row r="1739" spans="1:2" ht="12.75">
      <c r="A1739" s="1" t="s">
        <v>2802</v>
      </c>
      <c r="B1739" s="1">
        <v>3453</v>
      </c>
    </row>
    <row r="1740" spans="1:2" ht="12.75">
      <c r="A1740" s="1" t="s">
        <v>2803</v>
      </c>
      <c r="B1740" s="1">
        <v>427</v>
      </c>
    </row>
    <row r="1741" spans="1:2" ht="12.75">
      <c r="A1741" s="1" t="s">
        <v>2804</v>
      </c>
      <c r="B1741" s="1">
        <v>537</v>
      </c>
    </row>
    <row r="1742" spans="1:2" ht="12.75">
      <c r="A1742" s="1" t="s">
        <v>2805</v>
      </c>
      <c r="B1742" s="1">
        <v>6152</v>
      </c>
    </row>
    <row r="1743" spans="1:2" ht="12.75">
      <c r="A1743" s="1" t="s">
        <v>2806</v>
      </c>
      <c r="B1743" s="1">
        <v>535</v>
      </c>
    </row>
    <row r="1744" spans="1:2" ht="12.75">
      <c r="A1744" s="1" t="s">
        <v>1347</v>
      </c>
      <c r="B1744" s="1">
        <v>839</v>
      </c>
    </row>
    <row r="1745" spans="1:2" ht="12.75">
      <c r="A1745" s="1" t="s">
        <v>1348</v>
      </c>
      <c r="B1745" s="1">
        <v>942</v>
      </c>
    </row>
    <row r="1746" spans="1:2" ht="12.75">
      <c r="A1746" s="1" t="s">
        <v>1349</v>
      </c>
      <c r="B1746" s="1">
        <v>390</v>
      </c>
    </row>
    <row r="1747" spans="1:2" ht="12.75">
      <c r="A1747" s="1" t="s">
        <v>888</v>
      </c>
      <c r="B1747" s="1">
        <v>412</v>
      </c>
    </row>
    <row r="1748" spans="1:2" ht="12.75">
      <c r="A1748" s="1" t="s">
        <v>889</v>
      </c>
      <c r="B1748" s="1">
        <v>1054</v>
      </c>
    </row>
    <row r="1749" spans="1:2" ht="12.75">
      <c r="A1749" s="1" t="s">
        <v>890</v>
      </c>
      <c r="B1749" s="1">
        <v>1280</v>
      </c>
    </row>
    <row r="1750" spans="1:2" ht="12.75">
      <c r="A1750" s="1" t="s">
        <v>891</v>
      </c>
      <c r="B1750" s="1">
        <v>1409</v>
      </c>
    </row>
    <row r="1751" spans="1:2" ht="12.75">
      <c r="A1751" s="1" t="s">
        <v>892</v>
      </c>
      <c r="B1751" s="1">
        <v>9691</v>
      </c>
    </row>
    <row r="1752" spans="1:2" ht="12.75">
      <c r="A1752" s="1" t="s">
        <v>893</v>
      </c>
      <c r="B1752" s="1">
        <v>494</v>
      </c>
    </row>
    <row r="1753" spans="1:2" ht="12.75">
      <c r="A1753" s="1" t="s">
        <v>894</v>
      </c>
      <c r="B1753" s="1">
        <v>788</v>
      </c>
    </row>
    <row r="1754" spans="1:2" ht="12.75">
      <c r="A1754" s="1" t="s">
        <v>895</v>
      </c>
      <c r="B1754" s="1">
        <v>672</v>
      </c>
    </row>
    <row r="1755" spans="1:2" ht="12.75">
      <c r="A1755" s="1" t="s">
        <v>896</v>
      </c>
      <c r="B1755" s="1">
        <v>4609</v>
      </c>
    </row>
    <row r="1756" spans="1:2" ht="12.75">
      <c r="A1756" s="1" t="s">
        <v>897</v>
      </c>
      <c r="B1756" s="1">
        <v>535</v>
      </c>
    </row>
    <row r="1757" spans="1:2" ht="12.75">
      <c r="A1757" s="1" t="s">
        <v>898</v>
      </c>
      <c r="B1757" s="1">
        <v>755</v>
      </c>
    </row>
    <row r="1758" spans="1:2" ht="12.75">
      <c r="A1758" s="1" t="s">
        <v>899</v>
      </c>
      <c r="B1758" s="1">
        <v>2380</v>
      </c>
    </row>
    <row r="1759" spans="1:2" ht="12.75">
      <c r="A1759" s="1" t="s">
        <v>900</v>
      </c>
      <c r="B1759" s="1">
        <v>1213</v>
      </c>
    </row>
    <row r="1760" spans="1:2" ht="12.75">
      <c r="A1760" s="1" t="s">
        <v>1090</v>
      </c>
      <c r="B1760" s="1">
        <v>1164</v>
      </c>
    </row>
    <row r="1761" spans="1:2" ht="12.75">
      <c r="A1761" s="1" t="s">
        <v>1091</v>
      </c>
      <c r="B1761" s="1">
        <v>240</v>
      </c>
    </row>
    <row r="1762" spans="1:2" ht="12.75">
      <c r="A1762" s="1" t="s">
        <v>1092</v>
      </c>
      <c r="B1762" s="1">
        <v>1207</v>
      </c>
    </row>
    <row r="1763" spans="1:2" ht="12.75">
      <c r="A1763" s="1" t="s">
        <v>1093</v>
      </c>
      <c r="B1763" s="1">
        <v>390</v>
      </c>
    </row>
    <row r="1764" spans="1:2" ht="12.75">
      <c r="A1764" s="1" t="s">
        <v>1094</v>
      </c>
      <c r="B1764" s="1">
        <v>438</v>
      </c>
    </row>
    <row r="1765" spans="1:2" ht="12.75">
      <c r="A1765" s="1" t="s">
        <v>1095</v>
      </c>
      <c r="B1765" s="1">
        <v>611</v>
      </c>
    </row>
    <row r="1766" spans="1:2" ht="12.75">
      <c r="A1766" s="1" t="s">
        <v>1096</v>
      </c>
      <c r="B1766" s="1">
        <v>276</v>
      </c>
    </row>
    <row r="1767" spans="1:2" ht="12.75">
      <c r="A1767" s="1" t="s">
        <v>1097</v>
      </c>
      <c r="B1767" s="1">
        <v>1284</v>
      </c>
    </row>
    <row r="1768" spans="1:2" ht="12.75">
      <c r="A1768" s="1" t="s">
        <v>1098</v>
      </c>
      <c r="B1768" s="1">
        <v>341</v>
      </c>
    </row>
    <row r="1769" spans="1:2" ht="12.75">
      <c r="A1769" s="1" t="s">
        <v>1099</v>
      </c>
      <c r="B1769" s="1">
        <v>445</v>
      </c>
    </row>
    <row r="1770" spans="1:2" ht="12.75">
      <c r="A1770" s="1" t="s">
        <v>1100</v>
      </c>
      <c r="B1770" s="1">
        <v>192</v>
      </c>
    </row>
    <row r="1771" spans="1:2" ht="12.75">
      <c r="A1771" s="1" t="s">
        <v>1101</v>
      </c>
      <c r="B1771" s="1">
        <v>7609</v>
      </c>
    </row>
    <row r="1772" spans="1:2" ht="12.75">
      <c r="A1772" s="1" t="s">
        <v>1102</v>
      </c>
      <c r="B1772" s="1">
        <v>5954</v>
      </c>
    </row>
    <row r="1773" spans="1:2" ht="12.75">
      <c r="A1773" s="1" t="s">
        <v>908</v>
      </c>
      <c r="B1773" s="1">
        <v>462</v>
      </c>
    </row>
    <row r="1774" spans="1:2" ht="12.75">
      <c r="A1774" s="1" t="s">
        <v>909</v>
      </c>
      <c r="B1774" s="1">
        <v>1149</v>
      </c>
    </row>
    <row r="1775" spans="1:2" ht="12.75">
      <c r="A1775" s="1" t="s">
        <v>910</v>
      </c>
      <c r="B1775" s="1">
        <v>718</v>
      </c>
    </row>
    <row r="1776" spans="1:2" ht="12.75">
      <c r="A1776" s="1" t="s">
        <v>911</v>
      </c>
      <c r="B1776" s="1">
        <v>282</v>
      </c>
    </row>
    <row r="1777" spans="1:2" ht="12.75">
      <c r="A1777" s="1" t="s">
        <v>2072</v>
      </c>
      <c r="B1777" s="1">
        <v>511</v>
      </c>
    </row>
    <row r="1778" spans="1:2" ht="12.75">
      <c r="A1778" s="1" t="s">
        <v>2073</v>
      </c>
      <c r="B1778" s="1">
        <v>2986</v>
      </c>
    </row>
    <row r="1779" spans="1:2" ht="12.75">
      <c r="A1779" s="1" t="s">
        <v>2074</v>
      </c>
      <c r="B1779" s="1">
        <v>211</v>
      </c>
    </row>
    <row r="1780" spans="1:2" ht="12.75">
      <c r="A1780" s="1" t="s">
        <v>2075</v>
      </c>
      <c r="B1780" s="1">
        <v>558</v>
      </c>
    </row>
    <row r="1781" spans="1:2" ht="12.75">
      <c r="A1781" s="1" t="s">
        <v>2076</v>
      </c>
      <c r="B1781" s="1">
        <v>359</v>
      </c>
    </row>
    <row r="1782" spans="1:2" ht="12.75">
      <c r="A1782" s="1" t="s">
        <v>2077</v>
      </c>
      <c r="B1782" s="1">
        <v>341</v>
      </c>
    </row>
    <row r="1783" spans="1:2" ht="12.75">
      <c r="A1783" s="1" t="s">
        <v>1978</v>
      </c>
      <c r="B1783" s="1">
        <v>1202</v>
      </c>
    </row>
    <row r="1784" spans="1:2" ht="12.75">
      <c r="A1784" s="1" t="s">
        <v>1979</v>
      </c>
      <c r="B1784" s="1">
        <v>402</v>
      </c>
    </row>
    <row r="1785" spans="1:2" ht="12.75">
      <c r="A1785" s="1" t="s">
        <v>1980</v>
      </c>
      <c r="B1785" s="1">
        <v>207</v>
      </c>
    </row>
    <row r="1786" spans="1:2" ht="12.75">
      <c r="A1786" s="1" t="s">
        <v>943</v>
      </c>
      <c r="B1786" s="1">
        <v>694</v>
      </c>
    </row>
    <row r="1787" spans="1:2" ht="12.75">
      <c r="A1787" s="1" t="s">
        <v>944</v>
      </c>
      <c r="B1787" s="1">
        <v>6407</v>
      </c>
    </row>
    <row r="1788" spans="1:2" ht="12.75">
      <c r="A1788" s="1" t="s">
        <v>945</v>
      </c>
      <c r="B1788" s="1">
        <v>6165</v>
      </c>
    </row>
    <row r="1789" spans="1:2" ht="12.75">
      <c r="A1789" s="1" t="s">
        <v>946</v>
      </c>
      <c r="B1789" s="1">
        <v>556</v>
      </c>
    </row>
    <row r="1790" spans="1:2" ht="12.75">
      <c r="A1790" s="1" t="s">
        <v>947</v>
      </c>
      <c r="B1790" s="1">
        <v>310</v>
      </c>
    </row>
    <row r="1791" spans="1:2" ht="12.75">
      <c r="A1791" s="1" t="s">
        <v>948</v>
      </c>
      <c r="B1791" s="1">
        <v>126</v>
      </c>
    </row>
    <row r="1792" spans="1:2" ht="12.75">
      <c r="A1792" s="1" t="s">
        <v>949</v>
      </c>
      <c r="B1792" s="1">
        <v>396</v>
      </c>
    </row>
    <row r="1793" spans="1:2" ht="12.75">
      <c r="A1793" s="1" t="s">
        <v>950</v>
      </c>
      <c r="B1793" s="1">
        <v>194</v>
      </c>
    </row>
    <row r="1794" spans="1:2" ht="12.75">
      <c r="A1794" s="1" t="s">
        <v>951</v>
      </c>
      <c r="B1794" s="1">
        <v>16502</v>
      </c>
    </row>
    <row r="1795" spans="1:2" ht="12.75">
      <c r="A1795" s="1" t="s">
        <v>952</v>
      </c>
      <c r="B1795" s="1">
        <v>2160</v>
      </c>
    </row>
    <row r="1796" spans="1:2" ht="12.75">
      <c r="A1796" s="1" t="s">
        <v>953</v>
      </c>
      <c r="B1796" s="1">
        <v>420</v>
      </c>
    </row>
    <row r="1797" spans="1:2" ht="12.75">
      <c r="A1797" s="1" t="s">
        <v>1177</v>
      </c>
      <c r="B1797" s="1">
        <v>1190</v>
      </c>
    </row>
    <row r="1798" spans="1:2" ht="12.75">
      <c r="A1798" s="1" t="s">
        <v>1178</v>
      </c>
      <c r="B1798" s="1">
        <v>1899</v>
      </c>
    </row>
    <row r="1799" spans="1:2" ht="12.75">
      <c r="A1799" s="1" t="s">
        <v>1179</v>
      </c>
      <c r="B1799" s="1">
        <v>1310</v>
      </c>
    </row>
    <row r="1800" spans="1:2" ht="12.75">
      <c r="A1800" s="1" t="s">
        <v>1180</v>
      </c>
      <c r="B1800" s="1">
        <v>594</v>
      </c>
    </row>
    <row r="1801" spans="1:2" ht="12.75">
      <c r="A1801" s="1" t="s">
        <v>1181</v>
      </c>
      <c r="B1801" s="1">
        <v>717</v>
      </c>
    </row>
    <row r="1802" spans="1:2" ht="12.75">
      <c r="A1802" s="1" t="s">
        <v>1182</v>
      </c>
      <c r="B1802" s="1">
        <v>474</v>
      </c>
    </row>
    <row r="1803" spans="1:2" ht="12.75">
      <c r="A1803" s="1" t="s">
        <v>1183</v>
      </c>
      <c r="B1803" s="1">
        <v>501</v>
      </c>
    </row>
    <row r="1804" spans="1:2" ht="12.75">
      <c r="A1804" s="1" t="s">
        <v>2100</v>
      </c>
      <c r="B1804" s="1">
        <v>586</v>
      </c>
    </row>
    <row r="1805" spans="1:2" ht="12.75">
      <c r="A1805" s="1" t="s">
        <v>2280</v>
      </c>
      <c r="B1805" s="1">
        <v>159</v>
      </c>
    </row>
    <row r="1806" spans="1:2" ht="12.75">
      <c r="A1806" s="1" t="s">
        <v>2281</v>
      </c>
      <c r="B1806" s="1">
        <v>525</v>
      </c>
    </row>
    <row r="1807" spans="1:2" ht="12.75">
      <c r="A1807" s="1" t="s">
        <v>2282</v>
      </c>
      <c r="B1807" s="1">
        <v>577</v>
      </c>
    </row>
    <row r="1808" spans="1:2" ht="12.75">
      <c r="A1808" s="1" t="s">
        <v>934</v>
      </c>
      <c r="B1808" s="1">
        <v>1674</v>
      </c>
    </row>
    <row r="1809" spans="1:2" ht="12.75">
      <c r="A1809" s="1" t="s">
        <v>1149</v>
      </c>
      <c r="B1809" s="1">
        <v>578</v>
      </c>
    </row>
    <row r="1810" spans="1:2" ht="12.75">
      <c r="A1810" s="1" t="s">
        <v>1150</v>
      </c>
      <c r="B1810" s="1">
        <v>1109</v>
      </c>
    </row>
    <row r="1811" spans="1:2" ht="12.75">
      <c r="A1811" s="1" t="s">
        <v>1151</v>
      </c>
      <c r="B1811" s="1">
        <v>89</v>
      </c>
    </row>
    <row r="1812" spans="1:2" ht="12.75">
      <c r="A1812" s="1" t="s">
        <v>1152</v>
      </c>
      <c r="B1812" s="1">
        <v>929</v>
      </c>
    </row>
    <row r="1813" spans="1:2" ht="12.75">
      <c r="A1813" s="1" t="s">
        <v>1153</v>
      </c>
      <c r="B1813" s="1">
        <v>459</v>
      </c>
    </row>
    <row r="1814" spans="1:2" ht="12.75">
      <c r="A1814" s="1" t="s">
        <v>1154</v>
      </c>
      <c r="B1814" s="1">
        <v>48</v>
      </c>
    </row>
    <row r="1815" spans="1:2" ht="12.75">
      <c r="A1815" s="1" t="s">
        <v>1155</v>
      </c>
      <c r="B1815" s="1">
        <v>2419</v>
      </c>
    </row>
    <row r="1816" spans="1:2" ht="12.75">
      <c r="A1816" s="1" t="s">
        <v>1156</v>
      </c>
      <c r="B1816" s="1">
        <v>1789</v>
      </c>
    </row>
    <row r="1817" spans="1:2" ht="12.75">
      <c r="A1817" s="1" t="s">
        <v>1157</v>
      </c>
      <c r="B1817" s="1">
        <v>446</v>
      </c>
    </row>
    <row r="1818" spans="1:2" ht="12.75">
      <c r="A1818" s="1" t="s">
        <v>1158</v>
      </c>
      <c r="B1818" s="1">
        <v>387</v>
      </c>
    </row>
    <row r="1819" spans="1:2" ht="12.75">
      <c r="A1819" s="1" t="s">
        <v>903</v>
      </c>
      <c r="B1819" s="1">
        <v>383</v>
      </c>
    </row>
    <row r="1820" spans="1:2" ht="12.75">
      <c r="A1820" s="1" t="s">
        <v>1437</v>
      </c>
      <c r="B1820" s="1">
        <v>568</v>
      </c>
    </row>
    <row r="1821" spans="1:2" ht="12.75">
      <c r="A1821" s="1" t="s">
        <v>1185</v>
      </c>
      <c r="B1821" s="1">
        <v>253</v>
      </c>
    </row>
    <row r="1822" spans="1:2" ht="12.75">
      <c r="A1822" s="1" t="s">
        <v>1186</v>
      </c>
      <c r="B1822" s="1">
        <v>857</v>
      </c>
    </row>
    <row r="1823" spans="1:2" ht="12.75">
      <c r="A1823" s="1" t="s">
        <v>1187</v>
      </c>
      <c r="B1823" s="1">
        <v>290</v>
      </c>
    </row>
    <row r="1824" spans="1:2" ht="12.75">
      <c r="A1824" s="1" t="s">
        <v>1188</v>
      </c>
      <c r="B1824" s="1">
        <v>3904</v>
      </c>
    </row>
    <row r="1825" spans="1:2" ht="12.75">
      <c r="A1825" s="1" t="s">
        <v>1189</v>
      </c>
      <c r="B1825" s="1">
        <v>1571</v>
      </c>
    </row>
    <row r="1826" spans="1:2" ht="12.75">
      <c r="A1826" s="1" t="s">
        <v>1190</v>
      </c>
      <c r="B1826" s="1">
        <v>343</v>
      </c>
    </row>
    <row r="1827" spans="1:2" ht="12.75">
      <c r="A1827" s="1" t="s">
        <v>1191</v>
      </c>
      <c r="B1827" s="1">
        <v>192</v>
      </c>
    </row>
    <row r="1828" spans="1:2" ht="12.75">
      <c r="A1828" s="1" t="s">
        <v>1192</v>
      </c>
      <c r="B1828" s="1">
        <v>12846</v>
      </c>
    </row>
    <row r="1829" spans="1:2" ht="12.75">
      <c r="A1829" s="1" t="s">
        <v>1193</v>
      </c>
      <c r="B1829" s="1">
        <v>1954</v>
      </c>
    </row>
    <row r="1830" spans="1:2" ht="12.75">
      <c r="A1830" s="1" t="s">
        <v>2123</v>
      </c>
      <c r="B1830" s="1">
        <v>1762</v>
      </c>
    </row>
    <row r="1831" spans="1:2" ht="12.75">
      <c r="A1831" s="1" t="s">
        <v>2124</v>
      </c>
      <c r="B1831" s="1">
        <v>248</v>
      </c>
    </row>
    <row r="1832" spans="1:2" ht="12.75">
      <c r="A1832" s="1" t="s">
        <v>2125</v>
      </c>
      <c r="B1832" s="1">
        <v>490</v>
      </c>
    </row>
    <row r="1833" spans="1:2" ht="12.75">
      <c r="A1833" s="1" t="s">
        <v>2126</v>
      </c>
      <c r="B1833" s="1">
        <v>497</v>
      </c>
    </row>
    <row r="1834" spans="1:2" ht="12.75">
      <c r="A1834" s="1" t="s">
        <v>2127</v>
      </c>
      <c r="B1834" s="1">
        <v>1318</v>
      </c>
    </row>
    <row r="1835" spans="1:2" ht="12.75">
      <c r="A1835" s="1" t="s">
        <v>1174</v>
      </c>
      <c r="B1835" s="1">
        <v>802</v>
      </c>
    </row>
    <row r="1836" spans="1:2" ht="12.75">
      <c r="A1836" s="1" t="s">
        <v>1175</v>
      </c>
      <c r="B1836" s="1">
        <v>387</v>
      </c>
    </row>
    <row r="1837" spans="1:2" ht="12.75">
      <c r="A1837" s="1" t="s">
        <v>1159</v>
      </c>
      <c r="B1837" s="1">
        <v>506</v>
      </c>
    </row>
    <row r="1838" spans="1:2" ht="12.75">
      <c r="A1838" s="1" t="s">
        <v>1160</v>
      </c>
      <c r="B1838" s="1">
        <v>832</v>
      </c>
    </row>
    <row r="1839" spans="1:2" ht="12.75">
      <c r="A1839" s="1" t="s">
        <v>1161</v>
      </c>
      <c r="B1839" s="1">
        <v>1341</v>
      </c>
    </row>
    <row r="1840" spans="1:2" ht="12.75">
      <c r="A1840" s="1" t="s">
        <v>1162</v>
      </c>
      <c r="B1840" s="1">
        <v>1801</v>
      </c>
    </row>
    <row r="1841" spans="1:2" ht="12.75">
      <c r="A1841" s="1" t="s">
        <v>1163</v>
      </c>
      <c r="B1841" s="1">
        <v>1079</v>
      </c>
    </row>
    <row r="1842" spans="1:2" ht="12.75">
      <c r="A1842" s="1" t="s">
        <v>1164</v>
      </c>
      <c r="B1842" s="1">
        <v>251</v>
      </c>
    </row>
    <row r="1843" spans="1:2" ht="12.75">
      <c r="A1843" s="1" t="s">
        <v>1184</v>
      </c>
      <c r="B1843" s="1">
        <v>5928</v>
      </c>
    </row>
    <row r="1844" spans="1:2" ht="12.75">
      <c r="A1844" s="1" t="s">
        <v>901</v>
      </c>
      <c r="B1844" s="1">
        <v>748</v>
      </c>
    </row>
    <row r="1845" spans="1:2" ht="12.75">
      <c r="A1845" s="1" t="s">
        <v>902</v>
      </c>
      <c r="B1845" s="1">
        <v>586</v>
      </c>
    </row>
    <row r="1846" spans="1:2" ht="12.75">
      <c r="A1846" s="1" t="s">
        <v>1461</v>
      </c>
      <c r="B1846" s="1">
        <v>1812</v>
      </c>
    </row>
    <row r="1847" spans="1:2" ht="12.75">
      <c r="A1847" s="1" t="s">
        <v>1462</v>
      </c>
      <c r="B1847" s="1">
        <v>1783</v>
      </c>
    </row>
    <row r="1848" spans="1:2" ht="12.75">
      <c r="A1848" s="1" t="s">
        <v>1463</v>
      </c>
      <c r="B1848" s="1">
        <v>180</v>
      </c>
    </row>
    <row r="1849" spans="1:2" ht="12.75">
      <c r="A1849" s="1" t="s">
        <v>1464</v>
      </c>
      <c r="B1849" s="1">
        <v>989</v>
      </c>
    </row>
    <row r="1850" spans="1:2" ht="12.75">
      <c r="A1850" s="1" t="s">
        <v>1465</v>
      </c>
      <c r="B1850" s="1">
        <v>507</v>
      </c>
    </row>
    <row r="1851" spans="1:2" ht="12.75">
      <c r="A1851" s="1" t="s">
        <v>1723</v>
      </c>
      <c r="B1851" s="1">
        <v>501</v>
      </c>
    </row>
    <row r="1852" spans="1:2" ht="12.75">
      <c r="A1852" s="1" t="s">
        <v>1715</v>
      </c>
      <c r="B1852" s="1">
        <v>589</v>
      </c>
    </row>
    <row r="1853" spans="1:2" ht="12.75">
      <c r="A1853" s="1" t="s">
        <v>1716</v>
      </c>
      <c r="B1853" s="1">
        <v>445</v>
      </c>
    </row>
    <row r="1854" spans="1:2" ht="12.75">
      <c r="A1854" s="1" t="s">
        <v>1717</v>
      </c>
      <c r="B1854" s="1">
        <v>562</v>
      </c>
    </row>
    <row r="1855" spans="1:2" ht="12.75">
      <c r="A1855" s="1" t="s">
        <v>1477</v>
      </c>
      <c r="B1855" s="1">
        <v>620</v>
      </c>
    </row>
    <row r="1856" spans="1:2" ht="12.75">
      <c r="A1856" s="1" t="s">
        <v>1478</v>
      </c>
      <c r="B1856" s="1">
        <v>41</v>
      </c>
    </row>
    <row r="1857" spans="1:2" ht="12.75">
      <c r="A1857" s="1" t="s">
        <v>974</v>
      </c>
      <c r="B1857" s="1">
        <v>273</v>
      </c>
    </row>
    <row r="1858" spans="1:2" ht="12.75">
      <c r="A1858" s="1" t="s">
        <v>975</v>
      </c>
      <c r="B1858" s="1">
        <v>1002</v>
      </c>
    </row>
    <row r="1859" spans="1:2" ht="12.75">
      <c r="A1859" s="1" t="s">
        <v>976</v>
      </c>
      <c r="B1859" s="1">
        <v>592</v>
      </c>
    </row>
    <row r="1860" spans="1:2" ht="12.75">
      <c r="A1860" s="1" t="s">
        <v>1217</v>
      </c>
      <c r="B1860" s="1">
        <v>432</v>
      </c>
    </row>
    <row r="1861" spans="1:2" ht="12.75">
      <c r="A1861" s="1" t="s">
        <v>1218</v>
      </c>
      <c r="B1861" s="1">
        <v>11819</v>
      </c>
    </row>
    <row r="1862" spans="1:2" ht="12.75">
      <c r="A1862" s="1" t="s">
        <v>1219</v>
      </c>
      <c r="B1862" s="1">
        <v>1475</v>
      </c>
    </row>
    <row r="1863" spans="1:2" ht="12.75">
      <c r="A1863" s="1" t="s">
        <v>1220</v>
      </c>
      <c r="B1863" s="1">
        <v>245</v>
      </c>
    </row>
    <row r="1864" spans="1:2" ht="12.75">
      <c r="A1864" s="1" t="s">
        <v>1221</v>
      </c>
      <c r="B1864" s="1">
        <v>342</v>
      </c>
    </row>
    <row r="1865" spans="1:2" ht="12.75">
      <c r="A1865" s="1" t="s">
        <v>1222</v>
      </c>
      <c r="B1865" s="1">
        <v>1435</v>
      </c>
    </row>
    <row r="1866" spans="1:2" ht="12.75">
      <c r="A1866" s="1" t="s">
        <v>1223</v>
      </c>
      <c r="B1866" s="1">
        <v>158</v>
      </c>
    </row>
    <row r="1867" spans="1:2" ht="12.75">
      <c r="A1867" s="1" t="s">
        <v>1224</v>
      </c>
      <c r="B1867" s="1">
        <v>19101</v>
      </c>
    </row>
    <row r="1868" spans="1:2" ht="12.75">
      <c r="A1868" s="1" t="s">
        <v>1225</v>
      </c>
      <c r="B1868" s="1">
        <v>640</v>
      </c>
    </row>
    <row r="1869" spans="1:2" ht="12.75">
      <c r="A1869" s="1" t="s">
        <v>65</v>
      </c>
      <c r="B1869" s="1">
        <v>239</v>
      </c>
    </row>
    <row r="1870" spans="1:2" ht="12.75">
      <c r="A1870" s="1" t="s">
        <v>66</v>
      </c>
      <c r="B1870" s="1">
        <v>603</v>
      </c>
    </row>
    <row r="1871" spans="1:2" ht="12.75">
      <c r="A1871" s="1" t="s">
        <v>67</v>
      </c>
      <c r="B1871" s="1">
        <v>1685</v>
      </c>
    </row>
    <row r="1872" spans="1:2" ht="12.75">
      <c r="A1872" s="1" t="s">
        <v>68</v>
      </c>
      <c r="B1872" s="1">
        <v>1069</v>
      </c>
    </row>
    <row r="1873" spans="1:2" ht="12.75">
      <c r="A1873" s="1" t="s">
        <v>69</v>
      </c>
      <c r="B1873" s="1">
        <v>77</v>
      </c>
    </row>
    <row r="1874" spans="1:2" ht="12.75">
      <c r="A1874" s="1" t="s">
        <v>70</v>
      </c>
      <c r="B1874" s="1">
        <v>1135</v>
      </c>
    </row>
    <row r="1875" spans="1:2" ht="12.75">
      <c r="A1875" s="1" t="s">
        <v>1739</v>
      </c>
      <c r="B1875" s="1">
        <v>324</v>
      </c>
    </row>
    <row r="1876" spans="1:2" ht="12.75">
      <c r="A1876" s="1" t="s">
        <v>1740</v>
      </c>
      <c r="B1876" s="1">
        <v>696</v>
      </c>
    </row>
    <row r="1877" spans="1:2" ht="12.75">
      <c r="A1877" s="1" t="s">
        <v>2996</v>
      </c>
      <c r="B1877" s="1">
        <v>612</v>
      </c>
    </row>
    <row r="1878" spans="1:2" ht="12.75">
      <c r="A1878" s="1" t="s">
        <v>2809</v>
      </c>
      <c r="B1878" s="1">
        <v>1644</v>
      </c>
    </row>
    <row r="1879" spans="1:2" ht="12.75">
      <c r="A1879" s="1" t="s">
        <v>2810</v>
      </c>
      <c r="B1879" s="1">
        <v>472</v>
      </c>
    </row>
    <row r="1880" spans="1:2" ht="12.75">
      <c r="A1880" s="1" t="s">
        <v>2811</v>
      </c>
      <c r="B1880" s="1">
        <v>186</v>
      </c>
    </row>
    <row r="1881" spans="1:2" ht="12.75">
      <c r="A1881" s="1" t="s">
        <v>2812</v>
      </c>
      <c r="B1881" s="1">
        <v>180</v>
      </c>
    </row>
    <row r="1882" spans="1:2" ht="12.75">
      <c r="A1882" s="1" t="s">
        <v>296</v>
      </c>
      <c r="B1882" s="1">
        <v>184</v>
      </c>
    </row>
    <row r="1883" spans="1:2" ht="12.75">
      <c r="A1883" s="1" t="s">
        <v>297</v>
      </c>
      <c r="B1883" s="1">
        <v>568</v>
      </c>
    </row>
    <row r="1884" spans="1:2" ht="12.75">
      <c r="A1884" s="1" t="s">
        <v>298</v>
      </c>
      <c r="B1884" s="1">
        <v>219</v>
      </c>
    </row>
    <row r="1885" spans="1:2" ht="12.75">
      <c r="A1885" s="1" t="s">
        <v>299</v>
      </c>
      <c r="B1885" s="1">
        <v>3184</v>
      </c>
    </row>
    <row r="1886" spans="1:2" ht="12.75">
      <c r="A1886" s="1" t="s">
        <v>300</v>
      </c>
      <c r="B1886" s="1">
        <v>2289</v>
      </c>
    </row>
    <row r="1887" spans="1:2" ht="12.75">
      <c r="A1887" s="1" t="s">
        <v>301</v>
      </c>
      <c r="B1887" s="1">
        <v>585</v>
      </c>
    </row>
    <row r="1888" spans="1:2" ht="12.75">
      <c r="A1888" s="1" t="s">
        <v>2612</v>
      </c>
      <c r="B1888" s="1">
        <v>266</v>
      </c>
    </row>
    <row r="1889" spans="1:2" ht="12.75">
      <c r="A1889" s="1" t="s">
        <v>2613</v>
      </c>
      <c r="B1889" s="1">
        <v>303</v>
      </c>
    </row>
    <row r="1890" spans="1:2" ht="12.75">
      <c r="A1890" s="1" t="s">
        <v>1203</v>
      </c>
      <c r="B1890" s="1">
        <v>6179</v>
      </c>
    </row>
    <row r="1891" spans="1:2" s="2" customFormat="1" ht="12.75">
      <c r="A1891" s="1" t="s">
        <v>1204</v>
      </c>
      <c r="B1891" s="1">
        <v>7520</v>
      </c>
    </row>
    <row r="1892" spans="1:2" ht="12.75">
      <c r="A1892" s="1" t="s">
        <v>1205</v>
      </c>
      <c r="B1892" s="1">
        <v>1474</v>
      </c>
    </row>
    <row r="1893" spans="1:2" ht="12.75">
      <c r="A1893" s="1" t="s">
        <v>1206</v>
      </c>
      <c r="B1893" s="1">
        <v>1069</v>
      </c>
    </row>
    <row r="1894" spans="1:2" ht="12.75">
      <c r="A1894" s="1" t="s">
        <v>1207</v>
      </c>
      <c r="B1894" s="1">
        <v>940</v>
      </c>
    </row>
    <row r="1895" spans="1:2" ht="12.75">
      <c r="A1895" s="1" t="s">
        <v>969</v>
      </c>
      <c r="B1895" s="1">
        <v>224</v>
      </c>
    </row>
    <row r="1896" spans="1:2" ht="12.75">
      <c r="A1896" s="1" t="s">
        <v>970</v>
      </c>
      <c r="B1896" s="1">
        <v>8407</v>
      </c>
    </row>
    <row r="1897" spans="1:2" ht="12.75">
      <c r="A1897" s="1" t="s">
        <v>971</v>
      </c>
      <c r="B1897" s="1">
        <v>1350</v>
      </c>
    </row>
    <row r="1898" spans="1:2" ht="12.75">
      <c r="A1898" s="1" t="s">
        <v>972</v>
      </c>
      <c r="B1898" s="1">
        <v>231</v>
      </c>
    </row>
    <row r="1899" spans="1:2" ht="12.75">
      <c r="A1899" s="1" t="s">
        <v>973</v>
      </c>
      <c r="B1899" s="1">
        <v>983</v>
      </c>
    </row>
    <row r="1900" spans="1:2" ht="12.75">
      <c r="A1900" s="1" t="s">
        <v>977</v>
      </c>
      <c r="B1900" s="1">
        <v>5453</v>
      </c>
    </row>
    <row r="1901" spans="1:2" ht="12.75">
      <c r="A1901" s="1" t="s">
        <v>978</v>
      </c>
      <c r="B1901" s="1">
        <v>1688</v>
      </c>
    </row>
    <row r="1902" spans="1:2" ht="12.75">
      <c r="A1902" s="1" t="s">
        <v>979</v>
      </c>
      <c r="B1902" s="1">
        <v>767</v>
      </c>
    </row>
    <row r="1903" spans="1:2" ht="12.75">
      <c r="A1903" s="1" t="s">
        <v>980</v>
      </c>
      <c r="B1903" s="1">
        <v>1819</v>
      </c>
    </row>
    <row r="1904" spans="1:2" ht="12.75">
      <c r="A1904" s="1" t="s">
        <v>981</v>
      </c>
      <c r="B1904" s="1">
        <v>177</v>
      </c>
    </row>
    <row r="1905" spans="1:2" ht="12.75">
      <c r="A1905" s="1" t="s">
        <v>982</v>
      </c>
      <c r="B1905" s="1">
        <v>3031</v>
      </c>
    </row>
    <row r="1906" spans="1:2" ht="12.75">
      <c r="A1906" s="1" t="s">
        <v>983</v>
      </c>
      <c r="B1906" s="1">
        <v>7804</v>
      </c>
    </row>
    <row r="1907" spans="1:2" ht="12.75">
      <c r="A1907" s="1" t="s">
        <v>984</v>
      </c>
      <c r="B1907" s="1">
        <v>841</v>
      </c>
    </row>
    <row r="1908" spans="1:2" ht="12.75">
      <c r="A1908" s="1" t="s">
        <v>985</v>
      </c>
      <c r="B1908" s="1">
        <v>355</v>
      </c>
    </row>
    <row r="1909" spans="1:2" ht="12.75">
      <c r="A1909" s="1" t="s">
        <v>986</v>
      </c>
      <c r="B1909" s="1">
        <v>439</v>
      </c>
    </row>
    <row r="1910" spans="1:2" ht="12.75">
      <c r="A1910" s="1" t="s">
        <v>987</v>
      </c>
      <c r="B1910" s="1">
        <v>337</v>
      </c>
    </row>
    <row r="1911" spans="1:2" ht="12.75">
      <c r="A1911" s="1" t="s">
        <v>988</v>
      </c>
      <c r="B1911" s="1">
        <v>729</v>
      </c>
    </row>
    <row r="1912" spans="1:2" ht="12.75">
      <c r="A1912" s="1" t="s">
        <v>989</v>
      </c>
      <c r="B1912" s="1">
        <v>4124</v>
      </c>
    </row>
    <row r="1913" spans="1:2" ht="12.75">
      <c r="A1913" s="1" t="s">
        <v>990</v>
      </c>
      <c r="B1913" s="1">
        <v>622</v>
      </c>
    </row>
    <row r="1914" spans="1:2" ht="12.75">
      <c r="A1914" s="1" t="s">
        <v>991</v>
      </c>
      <c r="B1914" s="1">
        <v>825</v>
      </c>
    </row>
    <row r="1915" spans="1:2" ht="12.75">
      <c r="A1915" s="1" t="s">
        <v>992</v>
      </c>
      <c r="B1915" s="1">
        <v>237</v>
      </c>
    </row>
    <row r="1916" spans="1:2" ht="12.75">
      <c r="A1916" s="1" t="s">
        <v>993</v>
      </c>
      <c r="B1916" s="1">
        <v>1461</v>
      </c>
    </row>
    <row r="1917" spans="1:2" ht="12.75">
      <c r="A1917" s="1" t="s">
        <v>994</v>
      </c>
      <c r="B1917" s="1">
        <v>672</v>
      </c>
    </row>
    <row r="1918" spans="1:2" ht="12.75">
      <c r="A1918" s="1" t="s">
        <v>995</v>
      </c>
      <c r="B1918" s="1">
        <v>12573</v>
      </c>
    </row>
    <row r="1919" spans="1:2" ht="12.75">
      <c r="A1919" s="1" t="s">
        <v>996</v>
      </c>
      <c r="B1919" s="1">
        <v>1159</v>
      </c>
    </row>
    <row r="1920" spans="1:2" ht="12.75">
      <c r="A1920" s="1" t="s">
        <v>2148</v>
      </c>
      <c r="B1920" s="1">
        <v>2700</v>
      </c>
    </row>
    <row r="1921" spans="1:2" ht="12.75">
      <c r="A1921" s="1" t="s">
        <v>2149</v>
      </c>
      <c r="B1921" s="1">
        <v>925</v>
      </c>
    </row>
    <row r="1922" spans="1:2" ht="12.75">
      <c r="A1922" s="1" t="s">
        <v>2150</v>
      </c>
      <c r="B1922" s="1">
        <v>948</v>
      </c>
    </row>
    <row r="1923" spans="1:2" ht="12.75">
      <c r="A1923" s="1" t="s">
        <v>2005</v>
      </c>
      <c r="B1923" s="1">
        <v>700</v>
      </c>
    </row>
    <row r="1924" spans="1:2" ht="12.75">
      <c r="A1924" s="1" t="s">
        <v>2006</v>
      </c>
      <c r="B1924" s="1">
        <v>201</v>
      </c>
    </row>
    <row r="1925" spans="1:2" ht="12.75">
      <c r="A1925" s="1" t="s">
        <v>2026</v>
      </c>
      <c r="B1925" s="1">
        <v>582</v>
      </c>
    </row>
    <row r="1926" spans="1:2" ht="12.75">
      <c r="A1926" s="1" t="s">
        <v>2027</v>
      </c>
      <c r="B1926" s="1">
        <v>310</v>
      </c>
    </row>
    <row r="1927" spans="1:2" ht="12.75">
      <c r="A1927" s="1" t="s">
        <v>2168</v>
      </c>
      <c r="B1927" s="1">
        <v>591</v>
      </c>
    </row>
    <row r="1928" spans="1:2" ht="12.75">
      <c r="A1928" s="1" t="s">
        <v>2166</v>
      </c>
      <c r="B1928" s="1">
        <v>387</v>
      </c>
    </row>
    <row r="1929" spans="1:2" ht="12.75">
      <c r="A1929" s="1" t="s">
        <v>2167</v>
      </c>
      <c r="B1929" s="1">
        <v>787</v>
      </c>
    </row>
    <row r="1930" spans="1:2" ht="12.75">
      <c r="A1930" s="1" t="s">
        <v>1264</v>
      </c>
      <c r="B1930" s="1">
        <v>1264</v>
      </c>
    </row>
    <row r="1931" spans="1:2" ht="12.75">
      <c r="A1931" s="1" t="s">
        <v>1265</v>
      </c>
      <c r="B1931" s="1">
        <v>296</v>
      </c>
    </row>
    <row r="1932" spans="1:2" ht="12.75">
      <c r="A1932" s="1" t="s">
        <v>1266</v>
      </c>
      <c r="B1932" s="1">
        <v>219</v>
      </c>
    </row>
    <row r="1933" spans="1:2" ht="12.75">
      <c r="A1933" s="1" t="s">
        <v>1046</v>
      </c>
      <c r="B1933" s="1">
        <v>261</v>
      </c>
    </row>
    <row r="1934" spans="1:2" ht="12.75">
      <c r="A1934" s="1" t="s">
        <v>1047</v>
      </c>
      <c r="B1934" s="1">
        <v>499</v>
      </c>
    </row>
    <row r="1935" spans="1:2" ht="12.75">
      <c r="A1935" s="1" t="s">
        <v>1048</v>
      </c>
      <c r="B1935" s="1">
        <v>1128</v>
      </c>
    </row>
    <row r="1936" spans="1:2" ht="12.75">
      <c r="A1936" s="1" t="s">
        <v>1049</v>
      </c>
      <c r="B1936" s="1">
        <v>118</v>
      </c>
    </row>
    <row r="1937" spans="1:2" ht="12.75">
      <c r="A1937" s="1" t="s">
        <v>1050</v>
      </c>
      <c r="B1937" s="1">
        <v>1338</v>
      </c>
    </row>
    <row r="1938" spans="1:2" ht="12.75">
      <c r="A1938" s="1" t="s">
        <v>1051</v>
      </c>
      <c r="B1938" s="1">
        <v>892</v>
      </c>
    </row>
    <row r="1939" spans="1:2" ht="12.75">
      <c r="A1939" s="1" t="s">
        <v>1052</v>
      </c>
      <c r="B1939" s="1">
        <v>221</v>
      </c>
    </row>
    <row r="1940" spans="1:2" ht="12.75">
      <c r="A1940" s="1" t="s">
        <v>1053</v>
      </c>
      <c r="B1940" s="1">
        <v>1601</v>
      </c>
    </row>
    <row r="1941" spans="1:2" ht="12.75">
      <c r="A1941" s="1" t="s">
        <v>1054</v>
      </c>
      <c r="B1941" s="1">
        <v>776</v>
      </c>
    </row>
    <row r="1942" spans="1:2" ht="12.75">
      <c r="A1942" s="1" t="s">
        <v>1055</v>
      </c>
      <c r="B1942" s="1">
        <v>754</v>
      </c>
    </row>
    <row r="1943" spans="1:2" ht="12.75">
      <c r="A1943" s="1" t="s">
        <v>1056</v>
      </c>
      <c r="B1943" s="1">
        <v>289</v>
      </c>
    </row>
    <row r="1944" spans="1:2" ht="12.75">
      <c r="A1944" s="1" t="s">
        <v>1057</v>
      </c>
      <c r="B1944" s="1">
        <v>939</v>
      </c>
    </row>
    <row r="1945" spans="1:2" ht="12.75">
      <c r="A1945" s="1" t="s">
        <v>1271</v>
      </c>
      <c r="B1945" s="1">
        <v>276</v>
      </c>
    </row>
    <row r="1946" spans="1:2" ht="12.75">
      <c r="A1946" s="1" t="s">
        <v>1272</v>
      </c>
      <c r="B1946" s="1">
        <v>157</v>
      </c>
    </row>
    <row r="1947" spans="1:2" ht="12.75">
      <c r="A1947" s="1" t="s">
        <v>2387</v>
      </c>
      <c r="B1947" s="1">
        <v>604</v>
      </c>
    </row>
    <row r="1948" spans="1:2" ht="12.75">
      <c r="A1948" s="1" t="s">
        <v>2388</v>
      </c>
      <c r="B1948" s="1">
        <v>2388</v>
      </c>
    </row>
    <row r="1949" spans="1:2" ht="12.75">
      <c r="A1949" s="1" t="s">
        <v>2030</v>
      </c>
      <c r="B1949" s="1">
        <v>759</v>
      </c>
    </row>
    <row r="1950" spans="1:2" ht="12.75">
      <c r="A1950" s="1" t="s">
        <v>1043</v>
      </c>
      <c r="B1950" s="1">
        <v>4750</v>
      </c>
    </row>
    <row r="1951" spans="1:2" ht="12.75">
      <c r="A1951" s="1" t="s">
        <v>1044</v>
      </c>
      <c r="B1951" s="1">
        <v>1144</v>
      </c>
    </row>
    <row r="1952" spans="1:2" ht="12.75">
      <c r="A1952" s="1" t="s">
        <v>1045</v>
      </c>
      <c r="B1952" s="1">
        <v>2104</v>
      </c>
    </row>
    <row r="1953" spans="1:2" ht="12.75">
      <c r="A1953" s="1" t="s">
        <v>2394</v>
      </c>
      <c r="B1953" s="1">
        <v>152</v>
      </c>
    </row>
    <row r="1954" spans="1:2" ht="12.75">
      <c r="A1954" s="1" t="s">
        <v>2395</v>
      </c>
      <c r="B1954" s="1">
        <v>489</v>
      </c>
    </row>
    <row r="1955" spans="1:2" ht="12.75">
      <c r="A1955" s="1" t="s">
        <v>1039</v>
      </c>
      <c r="B1955" s="1">
        <v>1086</v>
      </c>
    </row>
    <row r="1956" spans="1:2" ht="12.75">
      <c r="A1956" s="1" t="s">
        <v>1040</v>
      </c>
      <c r="B1956" s="1">
        <v>1588</v>
      </c>
    </row>
    <row r="1957" spans="1:2" ht="12.75">
      <c r="A1957" s="1" t="s">
        <v>1041</v>
      </c>
      <c r="B1957" s="1">
        <v>1121</v>
      </c>
    </row>
    <row r="1958" spans="1:2" ht="12.75">
      <c r="A1958" s="1" t="s">
        <v>1042</v>
      </c>
      <c r="B1958" s="1">
        <v>392</v>
      </c>
    </row>
    <row r="1959" spans="1:2" ht="12.75">
      <c r="A1959" s="1" t="s">
        <v>1036</v>
      </c>
      <c r="B1959" s="1">
        <v>137</v>
      </c>
    </row>
    <row r="1960" spans="1:2" ht="12.75">
      <c r="A1960" s="1" t="s">
        <v>1037</v>
      </c>
      <c r="B1960" s="1">
        <v>651</v>
      </c>
    </row>
    <row r="1961" spans="1:2" ht="12.75">
      <c r="A1961" s="1" t="s">
        <v>1038</v>
      </c>
      <c r="B1961" s="1">
        <v>767</v>
      </c>
    </row>
    <row r="1962" spans="1:2" ht="12.75">
      <c r="A1962" s="1" t="s">
        <v>1292</v>
      </c>
      <c r="B1962" s="1">
        <v>875</v>
      </c>
    </row>
    <row r="1963" spans="1:2" ht="12.75">
      <c r="A1963" s="1" t="s">
        <v>1293</v>
      </c>
      <c r="B1963" s="1">
        <v>474</v>
      </c>
    </row>
    <row r="1964" spans="1:2" ht="12.75">
      <c r="A1964" s="1" t="s">
        <v>1562</v>
      </c>
      <c r="B1964" s="1">
        <v>5597</v>
      </c>
    </row>
    <row r="1965" spans="1:2" ht="12.75">
      <c r="A1965" s="1" t="s">
        <v>1563</v>
      </c>
      <c r="B1965" s="1">
        <v>1486</v>
      </c>
    </row>
    <row r="1966" spans="1:2" ht="12.75">
      <c r="A1966" s="1" t="s">
        <v>1061</v>
      </c>
      <c r="B1966" s="1">
        <v>597</v>
      </c>
    </row>
    <row r="1967" spans="1:2" ht="12.75">
      <c r="A1967" s="1" t="s">
        <v>1062</v>
      </c>
      <c r="B1967" s="1">
        <v>31</v>
      </c>
    </row>
    <row r="1968" spans="1:2" ht="12.75">
      <c r="A1968" s="1" t="s">
        <v>1063</v>
      </c>
      <c r="B1968" s="1">
        <v>1335</v>
      </c>
    </row>
    <row r="1969" spans="1:2" ht="12.75">
      <c r="A1969" s="1" t="s">
        <v>1064</v>
      </c>
      <c r="B1969" s="1">
        <v>644</v>
      </c>
    </row>
    <row r="1970" spans="1:2" ht="12.75">
      <c r="A1970" s="1" t="s">
        <v>1065</v>
      </c>
      <c r="B1970" s="1">
        <v>350</v>
      </c>
    </row>
    <row r="1971" spans="1:2" ht="12.75">
      <c r="A1971" s="1" t="s">
        <v>1318</v>
      </c>
      <c r="B1971" s="1">
        <v>2089</v>
      </c>
    </row>
    <row r="1972" spans="1:2" ht="12.75">
      <c r="A1972" s="1" t="s">
        <v>1319</v>
      </c>
      <c r="B1972" s="1">
        <v>906</v>
      </c>
    </row>
    <row r="1973" spans="1:2" ht="12.75">
      <c r="A1973" s="1" t="s">
        <v>1320</v>
      </c>
      <c r="B1973" s="1">
        <v>447</v>
      </c>
    </row>
    <row r="1974" spans="1:2" ht="12.75">
      <c r="A1974" s="1" t="s">
        <v>1321</v>
      </c>
      <c r="B1974" s="1">
        <v>168</v>
      </c>
    </row>
    <row r="1975" spans="1:2" ht="12.75">
      <c r="A1975" s="1" t="s">
        <v>1322</v>
      </c>
      <c r="B1975" s="1">
        <v>534</v>
      </c>
    </row>
    <row r="1976" spans="1:2" ht="12.75">
      <c r="A1976" s="1" t="s">
        <v>1323</v>
      </c>
      <c r="B1976" s="1">
        <v>665</v>
      </c>
    </row>
    <row r="1977" spans="1:2" ht="12.75">
      <c r="A1977" s="1" t="s">
        <v>1324</v>
      </c>
      <c r="B1977" s="1">
        <v>621</v>
      </c>
    </row>
    <row r="1978" spans="1:2" ht="12.75">
      <c r="A1978" s="1" t="s">
        <v>1325</v>
      </c>
      <c r="B1978" s="1">
        <v>779</v>
      </c>
    </row>
    <row r="1979" spans="1:2" ht="12.75">
      <c r="A1979" s="1" t="s">
        <v>1326</v>
      </c>
      <c r="B1979" s="1">
        <v>1204</v>
      </c>
    </row>
    <row r="1980" spans="1:2" ht="12.75">
      <c r="A1980" s="1" t="s">
        <v>1592</v>
      </c>
      <c r="B1980" s="1">
        <v>340</v>
      </c>
    </row>
    <row r="1981" spans="1:2" ht="12.75">
      <c r="A1981" s="1" t="s">
        <v>1593</v>
      </c>
      <c r="B1981" s="1">
        <v>223</v>
      </c>
    </row>
    <row r="1982" spans="1:2" ht="12.75">
      <c r="A1982" s="1" t="s">
        <v>1594</v>
      </c>
      <c r="B1982" s="1">
        <v>409</v>
      </c>
    </row>
    <row r="1983" spans="1:2" ht="12.75">
      <c r="A1983" s="1" t="s">
        <v>1595</v>
      </c>
      <c r="B1983" s="1">
        <v>648</v>
      </c>
    </row>
    <row r="1984" spans="1:2" ht="12.75">
      <c r="A1984" s="1" t="s">
        <v>1596</v>
      </c>
      <c r="B1984" s="1">
        <v>274</v>
      </c>
    </row>
    <row r="1985" spans="1:2" ht="12.75">
      <c r="A1985" s="1" t="s">
        <v>1597</v>
      </c>
      <c r="B1985" s="1">
        <v>697</v>
      </c>
    </row>
    <row r="1986" spans="1:2" ht="12.75">
      <c r="A1986" s="1" t="s">
        <v>1598</v>
      </c>
      <c r="B1986" s="1">
        <v>489</v>
      </c>
    </row>
    <row r="1987" spans="1:2" ht="12.75">
      <c r="A1987" s="1" t="s">
        <v>1308</v>
      </c>
      <c r="B1987" s="1">
        <v>288</v>
      </c>
    </row>
    <row r="1988" spans="1:2" ht="12.75">
      <c r="A1988" s="1" t="s">
        <v>1309</v>
      </c>
      <c r="B1988" s="1">
        <v>175</v>
      </c>
    </row>
    <row r="1989" spans="1:2" ht="12.75">
      <c r="A1989" s="1" t="s">
        <v>1310</v>
      </c>
      <c r="B1989" s="1">
        <v>875</v>
      </c>
    </row>
    <row r="1990" spans="1:2" ht="12.75">
      <c r="A1990" s="1" t="s">
        <v>1311</v>
      </c>
      <c r="B1990" s="1">
        <v>1659</v>
      </c>
    </row>
    <row r="1991" spans="1:2" ht="12.75">
      <c r="A1991" s="1" t="s">
        <v>1312</v>
      </c>
      <c r="B1991" s="1">
        <v>703</v>
      </c>
    </row>
    <row r="1992" spans="1:2" ht="12.75">
      <c r="A1992" s="1" t="s">
        <v>1864</v>
      </c>
      <c r="B1992" s="1">
        <v>1089</v>
      </c>
    </row>
    <row r="1993" spans="1:2" ht="12.75">
      <c r="A1993" s="1" t="s">
        <v>1865</v>
      </c>
      <c r="B1993" s="1">
        <v>3732</v>
      </c>
    </row>
    <row r="1994" spans="1:2" ht="12.75">
      <c r="A1994" s="1" t="s">
        <v>1866</v>
      </c>
      <c r="B1994" s="1">
        <v>502</v>
      </c>
    </row>
    <row r="1995" spans="1:2" ht="12.75">
      <c r="A1995" s="1" t="s">
        <v>1313</v>
      </c>
      <c r="B1995" s="1">
        <v>202</v>
      </c>
    </row>
    <row r="1996" spans="1:2" ht="12.75">
      <c r="A1996" s="1" t="s">
        <v>1314</v>
      </c>
      <c r="B1996" s="1">
        <v>866</v>
      </c>
    </row>
    <row r="1997" spans="1:2" ht="12.75">
      <c r="A1997" s="1" t="s">
        <v>1315</v>
      </c>
      <c r="B1997" s="1">
        <v>483</v>
      </c>
    </row>
    <row r="1998" spans="1:2" ht="12.75">
      <c r="A1998" s="1" t="s">
        <v>1316</v>
      </c>
      <c r="B1998" s="1">
        <v>441</v>
      </c>
    </row>
    <row r="1999" spans="1:2" ht="12.75">
      <c r="A1999" s="1" t="s">
        <v>1317</v>
      </c>
      <c r="B1999" s="1">
        <v>177</v>
      </c>
    </row>
    <row r="2000" spans="1:2" ht="12.75">
      <c r="A2000" s="1" t="s">
        <v>1583</v>
      </c>
      <c r="B2000" s="1">
        <v>713</v>
      </c>
    </row>
    <row r="2001" spans="1:2" ht="12.75">
      <c r="A2001" s="1" t="s">
        <v>1584</v>
      </c>
      <c r="B2001" s="1">
        <v>1007</v>
      </c>
    </row>
    <row r="2002" spans="1:2" ht="12.75">
      <c r="A2002" s="1" t="s">
        <v>1868</v>
      </c>
      <c r="B2002" s="1">
        <v>5888</v>
      </c>
    </row>
    <row r="2003" spans="1:2" ht="12.75">
      <c r="A2003" s="1" t="s">
        <v>1869</v>
      </c>
      <c r="B2003" s="1">
        <v>189</v>
      </c>
    </row>
    <row r="2004" spans="1:2" ht="12.75">
      <c r="A2004" s="1" t="s">
        <v>1870</v>
      </c>
      <c r="B2004" s="1">
        <v>107</v>
      </c>
    </row>
    <row r="2005" spans="1:2" ht="12.75">
      <c r="A2005" s="1" t="s">
        <v>1585</v>
      </c>
      <c r="B2005" s="1">
        <v>510</v>
      </c>
    </row>
    <row r="2006" spans="1:2" ht="12.75">
      <c r="A2006" s="1" t="s">
        <v>1586</v>
      </c>
      <c r="B2006" s="1">
        <v>110</v>
      </c>
    </row>
    <row r="2007" spans="1:2" ht="12.75">
      <c r="A2007" s="1" t="s">
        <v>1587</v>
      </c>
      <c r="B2007" s="1">
        <v>2336</v>
      </c>
    </row>
    <row r="2008" spans="1:2" ht="12.75">
      <c r="A2008" s="1" t="s">
        <v>1871</v>
      </c>
      <c r="B2008" s="1">
        <v>1459</v>
      </c>
    </row>
    <row r="2009" spans="1:2" ht="12.75">
      <c r="A2009" s="1" t="s">
        <v>203</v>
      </c>
      <c r="B2009" s="1">
        <v>204</v>
      </c>
    </row>
    <row r="2010" spans="1:2" ht="12.75">
      <c r="A2010" s="1" t="s">
        <v>204</v>
      </c>
      <c r="B2010" s="1">
        <v>3679</v>
      </c>
    </row>
    <row r="2011" spans="1:2" ht="12.75">
      <c r="A2011" s="1" t="s">
        <v>205</v>
      </c>
      <c r="B2011" s="1">
        <v>311</v>
      </c>
    </row>
    <row r="2012" spans="1:2" ht="12.75">
      <c r="A2012" s="1" t="s">
        <v>1886</v>
      </c>
      <c r="B2012" s="1">
        <v>1557</v>
      </c>
    </row>
    <row r="2013" spans="1:2" ht="12.75">
      <c r="A2013" s="1" t="s">
        <v>1887</v>
      </c>
      <c r="B2013" s="1">
        <v>1092</v>
      </c>
    </row>
    <row r="2014" spans="1:2" ht="12.75">
      <c r="A2014" s="1" t="s">
        <v>1888</v>
      </c>
      <c r="B2014" s="1">
        <v>2280</v>
      </c>
    </row>
    <row r="2015" spans="1:2" ht="12.75">
      <c r="A2015" s="1" t="s">
        <v>1889</v>
      </c>
      <c r="B2015" s="1">
        <v>1184</v>
      </c>
    </row>
    <row r="2016" spans="1:2" ht="12.75">
      <c r="A2016" s="1" t="s">
        <v>1879</v>
      </c>
      <c r="B2016" s="1">
        <v>450</v>
      </c>
    </row>
    <row r="2017" spans="1:2" ht="12.75">
      <c r="A2017" s="1" t="s">
        <v>1880</v>
      </c>
      <c r="B2017" s="1">
        <v>4853</v>
      </c>
    </row>
    <row r="2018" spans="1:2" ht="12.75">
      <c r="A2018" s="1" t="s">
        <v>1881</v>
      </c>
      <c r="B2018" s="1">
        <v>3879</v>
      </c>
    </row>
    <row r="2019" spans="1:2" ht="12.75">
      <c r="A2019" s="1" t="s">
        <v>1882</v>
      </c>
      <c r="B2019" s="1">
        <v>553</v>
      </c>
    </row>
    <row r="2020" spans="1:2" ht="12.75">
      <c r="A2020" s="1" t="s">
        <v>1883</v>
      </c>
      <c r="B2020" s="1">
        <v>320</v>
      </c>
    </row>
    <row r="2021" spans="1:2" ht="12.75">
      <c r="A2021" s="1" t="s">
        <v>1884</v>
      </c>
      <c r="B2021" s="1">
        <v>693</v>
      </c>
    </row>
    <row r="2022" spans="1:2" ht="12.75">
      <c r="A2022" s="1" t="s">
        <v>1885</v>
      </c>
      <c r="B2022" s="1">
        <v>1717</v>
      </c>
    </row>
    <row r="2023" spans="1:2" ht="12.75">
      <c r="A2023" s="1" t="s">
        <v>1605</v>
      </c>
      <c r="B2023" s="1">
        <v>550</v>
      </c>
    </row>
    <row r="2024" spans="1:2" ht="12.75">
      <c r="A2024" s="1" t="s">
        <v>1341</v>
      </c>
      <c r="B2024" s="1">
        <v>491</v>
      </c>
    </row>
    <row r="2025" spans="1:2" ht="12.75">
      <c r="A2025" s="1" t="s">
        <v>1346</v>
      </c>
      <c r="B2025" s="1">
        <v>273</v>
      </c>
    </row>
    <row r="2026" spans="1:2" ht="12.75">
      <c r="A2026" s="1" t="s">
        <v>1614</v>
      </c>
      <c r="B2026" s="1">
        <v>1121</v>
      </c>
    </row>
    <row r="2027" spans="1:2" ht="12.75">
      <c r="A2027" s="1" t="s">
        <v>1354</v>
      </c>
      <c r="B2027" s="1">
        <v>3576</v>
      </c>
    </row>
    <row r="2028" spans="1:2" ht="12.75">
      <c r="A2028" s="1" t="s">
        <v>1355</v>
      </c>
      <c r="B2028" s="1">
        <v>1508</v>
      </c>
    </row>
    <row r="2029" spans="1:2" ht="12.75">
      <c r="A2029" s="1" t="s">
        <v>1356</v>
      </c>
      <c r="B2029" s="1">
        <v>1158</v>
      </c>
    </row>
    <row r="2030" spans="1:2" ht="12.75">
      <c r="A2030" s="1" t="s">
        <v>1357</v>
      </c>
      <c r="B2030" s="1">
        <v>202</v>
      </c>
    </row>
    <row r="2031" spans="1:2" ht="12.75">
      <c r="A2031" s="1" t="s">
        <v>1358</v>
      </c>
      <c r="B2031" s="1">
        <v>317</v>
      </c>
    </row>
    <row r="2032" spans="1:2" ht="12.75">
      <c r="A2032" s="1" t="s">
        <v>1337</v>
      </c>
      <c r="B2032" s="1">
        <v>418</v>
      </c>
    </row>
    <row r="2033" spans="1:2" ht="12.75">
      <c r="A2033" s="1" t="s">
        <v>1338</v>
      </c>
      <c r="B2033" s="1">
        <v>243</v>
      </c>
    </row>
    <row r="2034" spans="1:2" ht="12.75">
      <c r="A2034" s="1" t="s">
        <v>1339</v>
      </c>
      <c r="B2034" s="1">
        <v>286</v>
      </c>
    </row>
    <row r="2035" spans="1:2" ht="12.75">
      <c r="A2035" s="1" t="s">
        <v>1340</v>
      </c>
      <c r="B2035" s="1">
        <v>515</v>
      </c>
    </row>
    <row r="2036" spans="1:2" ht="12.75">
      <c r="A2036" s="1" t="s">
        <v>1342</v>
      </c>
      <c r="B2036" s="1">
        <v>1244</v>
      </c>
    </row>
    <row r="2037" spans="1:2" ht="12.75">
      <c r="A2037" s="1" t="s">
        <v>1343</v>
      </c>
      <c r="B2037" s="1">
        <v>465</v>
      </c>
    </row>
    <row r="2038" spans="1:2" ht="12.75">
      <c r="A2038" s="1" t="s">
        <v>1344</v>
      </c>
      <c r="B2038" s="1">
        <v>228</v>
      </c>
    </row>
    <row r="2039" spans="1:2" ht="12.75">
      <c r="A2039" s="1" t="s">
        <v>1345</v>
      </c>
      <c r="B2039" s="1">
        <v>498</v>
      </c>
    </row>
    <row r="2040" spans="1:2" s="2" customFormat="1" ht="12.75">
      <c r="A2040" s="1" t="s">
        <v>1617</v>
      </c>
      <c r="B2040" s="1">
        <v>622</v>
      </c>
    </row>
    <row r="2041" spans="1:2" s="2" customFormat="1" ht="12.75">
      <c r="A2041" s="1" t="s">
        <v>1618</v>
      </c>
      <c r="B2041" s="1">
        <v>220</v>
      </c>
    </row>
    <row r="2042" spans="1:2" s="2" customFormat="1" ht="12.75">
      <c r="A2042" s="1" t="s">
        <v>1350</v>
      </c>
      <c r="B2042" s="1">
        <v>5728</v>
      </c>
    </row>
    <row r="2043" spans="1:2" s="2" customFormat="1" ht="12.75">
      <c r="A2043" s="1" t="s">
        <v>1351</v>
      </c>
      <c r="B2043" s="1">
        <v>1256</v>
      </c>
    </row>
    <row r="2044" spans="1:2" ht="12.75">
      <c r="A2044" s="1" t="s">
        <v>1073</v>
      </c>
      <c r="B2044" s="1">
        <v>293</v>
      </c>
    </row>
    <row r="2045" spans="1:2" ht="12.75">
      <c r="A2045" s="1" t="s">
        <v>1074</v>
      </c>
      <c r="B2045" s="1">
        <v>1421</v>
      </c>
    </row>
    <row r="2046" spans="1:2" ht="12.75">
      <c r="A2046" s="1" t="s">
        <v>1075</v>
      </c>
      <c r="B2046" s="1">
        <v>491</v>
      </c>
    </row>
    <row r="2047" spans="1:2" ht="12.75">
      <c r="A2047" s="1" t="s">
        <v>1076</v>
      </c>
      <c r="B2047" s="1">
        <v>370</v>
      </c>
    </row>
    <row r="2048" spans="1:2" ht="12.75">
      <c r="A2048" s="1" t="s">
        <v>1077</v>
      </c>
      <c r="B2048" s="1">
        <v>4523</v>
      </c>
    </row>
    <row r="2049" spans="1:2" ht="12.75">
      <c r="A2049" s="1" t="s">
        <v>1078</v>
      </c>
      <c r="B2049" s="1">
        <v>4084</v>
      </c>
    </row>
    <row r="2050" spans="1:2" ht="12.75">
      <c r="A2050" s="1" t="s">
        <v>1079</v>
      </c>
      <c r="B2050" s="1">
        <v>934</v>
      </c>
    </row>
    <row r="2051" spans="1:2" ht="12.75">
      <c r="A2051" s="1" t="s">
        <v>1080</v>
      </c>
      <c r="B2051" s="1">
        <v>615</v>
      </c>
    </row>
    <row r="2052" spans="1:2" ht="12.75">
      <c r="A2052" s="1" t="s">
        <v>1081</v>
      </c>
      <c r="B2052" s="1">
        <v>1006</v>
      </c>
    </row>
    <row r="2053" spans="1:2" ht="12.75">
      <c r="A2053" s="1" t="s">
        <v>1082</v>
      </c>
      <c r="B2053" s="1">
        <v>651</v>
      </c>
    </row>
    <row r="2054" spans="1:2" ht="12.75">
      <c r="A2054" s="1" t="s">
        <v>1083</v>
      </c>
      <c r="B2054" s="1">
        <v>129</v>
      </c>
    </row>
    <row r="2055" spans="1:2" ht="12.75">
      <c r="A2055" s="1" t="s">
        <v>1084</v>
      </c>
      <c r="B2055" s="1">
        <v>2218</v>
      </c>
    </row>
    <row r="2056" spans="1:2" s="2" customFormat="1" ht="12.75">
      <c r="A2056" s="1" t="s">
        <v>1085</v>
      </c>
      <c r="B2056" s="1">
        <v>398</v>
      </c>
    </row>
    <row r="2057" spans="1:2" s="2" customFormat="1" ht="12.75">
      <c r="A2057" s="1" t="s">
        <v>1086</v>
      </c>
      <c r="B2057" s="1">
        <v>877</v>
      </c>
    </row>
    <row r="2058" spans="1:2" s="2" customFormat="1" ht="12.75">
      <c r="A2058" s="1" t="s">
        <v>1087</v>
      </c>
      <c r="B2058" s="1">
        <v>11974</v>
      </c>
    </row>
    <row r="2059" spans="1:2" ht="12.75">
      <c r="A2059" s="1" t="s">
        <v>1088</v>
      </c>
      <c r="B2059" s="1">
        <v>2671</v>
      </c>
    </row>
    <row r="2060" spans="1:2" ht="12.75">
      <c r="A2060" s="1" t="s">
        <v>1089</v>
      </c>
      <c r="B2060" s="1">
        <v>11022</v>
      </c>
    </row>
    <row r="2061" spans="1:2" ht="12.75">
      <c r="A2061" s="1" t="s">
        <v>1981</v>
      </c>
      <c r="B2061" s="1">
        <v>3018</v>
      </c>
    </row>
    <row r="2062" spans="1:2" ht="12.75">
      <c r="A2062" s="1" t="s">
        <v>1982</v>
      </c>
      <c r="B2062" s="1">
        <v>4060</v>
      </c>
    </row>
    <row r="2063" spans="1:2" ht="12.75">
      <c r="A2063" s="1" t="s">
        <v>1983</v>
      </c>
      <c r="B2063" s="1">
        <v>2455</v>
      </c>
    </row>
    <row r="2064" spans="1:2" ht="12.75">
      <c r="A2064" s="1" t="s">
        <v>1984</v>
      </c>
      <c r="B2064" s="1">
        <v>5391</v>
      </c>
    </row>
    <row r="2065" spans="1:2" ht="12.75">
      <c r="A2065" s="1" t="s">
        <v>1985</v>
      </c>
      <c r="B2065" s="1">
        <v>598</v>
      </c>
    </row>
    <row r="2066" spans="1:2" ht="12.75">
      <c r="A2066" s="1" t="s">
        <v>2089</v>
      </c>
      <c r="B2066" s="1">
        <v>10059</v>
      </c>
    </row>
    <row r="2067" spans="1:2" ht="12.75">
      <c r="A2067" s="1" t="s">
        <v>2090</v>
      </c>
      <c r="B2067" s="1">
        <v>562</v>
      </c>
    </row>
    <row r="2068" spans="1:2" ht="12.75">
      <c r="A2068" s="1" t="s">
        <v>2091</v>
      </c>
      <c r="B2068" s="1">
        <v>168</v>
      </c>
    </row>
    <row r="2069" spans="1:2" ht="12.75">
      <c r="A2069" s="1" t="s">
        <v>2092</v>
      </c>
      <c r="B2069" s="1">
        <v>692</v>
      </c>
    </row>
    <row r="2070" spans="1:2" ht="12.75">
      <c r="A2070" s="1" t="s">
        <v>2093</v>
      </c>
      <c r="B2070" s="1">
        <v>1378</v>
      </c>
    </row>
    <row r="2071" spans="1:2" ht="12.75">
      <c r="A2071" s="1" t="s">
        <v>2094</v>
      </c>
      <c r="B2071" s="1">
        <v>1163</v>
      </c>
    </row>
    <row r="2072" spans="1:2" ht="12.75">
      <c r="A2072" s="1" t="s">
        <v>2095</v>
      </c>
      <c r="B2072" s="1">
        <v>1374</v>
      </c>
    </row>
    <row r="2073" spans="1:2" ht="12.75">
      <c r="A2073" s="1" t="s">
        <v>2096</v>
      </c>
      <c r="B2073" s="1">
        <v>788</v>
      </c>
    </row>
    <row r="2074" spans="1:2" ht="12.75">
      <c r="A2074" s="1" t="s">
        <v>928</v>
      </c>
      <c r="B2074" s="1">
        <v>771</v>
      </c>
    </row>
    <row r="2075" spans="1:2" ht="12.75">
      <c r="A2075" s="1" t="s">
        <v>1408</v>
      </c>
      <c r="B2075" s="1">
        <v>412</v>
      </c>
    </row>
    <row r="2076" spans="1:2" ht="12.75">
      <c r="A2076" s="1" t="s">
        <v>1409</v>
      </c>
      <c r="B2076" s="1">
        <v>887</v>
      </c>
    </row>
    <row r="2077" spans="1:2" ht="12.75">
      <c r="A2077" s="1" t="s">
        <v>1131</v>
      </c>
      <c r="B2077" s="1">
        <v>1515</v>
      </c>
    </row>
    <row r="2078" spans="1:2" ht="12.75">
      <c r="A2078" s="1" t="s">
        <v>2279</v>
      </c>
      <c r="B2078" s="1">
        <v>2428</v>
      </c>
    </row>
    <row r="2079" spans="1:2" ht="12.75">
      <c r="A2079" s="1" t="s">
        <v>1134</v>
      </c>
      <c r="B2079" s="1">
        <v>644</v>
      </c>
    </row>
    <row r="2080" spans="1:2" ht="12.75">
      <c r="A2080" s="1" t="s">
        <v>1138</v>
      </c>
      <c r="B2080" s="1">
        <v>3942</v>
      </c>
    </row>
    <row r="2081" spans="1:2" ht="12.75">
      <c r="A2081" s="1" t="s">
        <v>1139</v>
      </c>
      <c r="B2081" s="1">
        <v>1232</v>
      </c>
    </row>
    <row r="2082" spans="1:2" ht="12.75">
      <c r="A2082" s="1" t="s">
        <v>2283</v>
      </c>
      <c r="B2082" s="1">
        <v>1438</v>
      </c>
    </row>
    <row r="2083" spans="1:2" ht="12.75">
      <c r="A2083" s="1" t="s">
        <v>2284</v>
      </c>
      <c r="B2083" s="1">
        <v>2089</v>
      </c>
    </row>
    <row r="2084" spans="1:2" ht="12.75">
      <c r="A2084" s="1" t="s">
        <v>2285</v>
      </c>
      <c r="B2084" s="1">
        <v>1555</v>
      </c>
    </row>
    <row r="2085" spans="1:2" ht="12.75">
      <c r="A2085" s="1" t="s">
        <v>930</v>
      </c>
      <c r="B2085" s="1">
        <v>1517</v>
      </c>
    </row>
    <row r="2086" spans="1:2" ht="12.75">
      <c r="A2086" s="1" t="s">
        <v>931</v>
      </c>
      <c r="B2086" s="1">
        <v>390</v>
      </c>
    </row>
    <row r="2087" spans="1:2" ht="12.75">
      <c r="A2087" s="1" t="s">
        <v>932</v>
      </c>
      <c r="B2087" s="1">
        <v>812</v>
      </c>
    </row>
    <row r="2088" spans="1:2" ht="12.75">
      <c r="A2088" s="1" t="s">
        <v>933</v>
      </c>
      <c r="B2088" s="1">
        <v>3188</v>
      </c>
    </row>
    <row r="2089" spans="1:2" ht="12.75">
      <c r="A2089" s="1" t="s">
        <v>1148</v>
      </c>
      <c r="B2089" s="1">
        <v>979</v>
      </c>
    </row>
    <row r="2090" spans="1:2" ht="12.75">
      <c r="A2090" s="1" t="s">
        <v>1432</v>
      </c>
      <c r="B2090" s="1">
        <v>3702</v>
      </c>
    </row>
    <row r="2091" spans="1:2" ht="12.75">
      <c r="A2091" s="1" t="s">
        <v>1433</v>
      </c>
      <c r="B2091" s="1">
        <v>702</v>
      </c>
    </row>
    <row r="2092" spans="1:2" ht="12.75">
      <c r="A2092" s="1" t="s">
        <v>1434</v>
      </c>
      <c r="B2092" s="1">
        <v>305</v>
      </c>
    </row>
    <row r="2093" spans="1:2" ht="12.75">
      <c r="A2093" s="1" t="s">
        <v>1435</v>
      </c>
      <c r="B2093" s="1">
        <v>552</v>
      </c>
    </row>
    <row r="2094" spans="1:2" ht="12.75">
      <c r="A2094" s="1" t="s">
        <v>1436</v>
      </c>
      <c r="B2094" s="1">
        <v>89</v>
      </c>
    </row>
    <row r="2095" spans="1:2" ht="12.75">
      <c r="A2095" s="1" t="s">
        <v>361</v>
      </c>
      <c r="B2095" s="1">
        <v>379</v>
      </c>
    </row>
    <row r="2096" spans="1:2" ht="12.75">
      <c r="A2096" s="1" t="s">
        <v>1165</v>
      </c>
      <c r="B2096" s="1">
        <v>1309</v>
      </c>
    </row>
    <row r="2097" spans="1:2" ht="12.75">
      <c r="A2097" s="1" t="s">
        <v>1166</v>
      </c>
      <c r="B2097" s="1">
        <v>185</v>
      </c>
    </row>
    <row r="2098" spans="1:2" ht="12.75">
      <c r="A2098" s="1" t="s">
        <v>1167</v>
      </c>
      <c r="B2098" s="1">
        <v>1132</v>
      </c>
    </row>
    <row r="2099" spans="1:2" ht="12.75">
      <c r="A2099" s="1" t="s">
        <v>1168</v>
      </c>
      <c r="B2099" s="1">
        <v>654</v>
      </c>
    </row>
    <row r="2100" spans="1:2" ht="12.75">
      <c r="A2100" s="1" t="s">
        <v>1169</v>
      </c>
      <c r="B2100" s="1">
        <v>1879</v>
      </c>
    </row>
    <row r="2101" spans="1:2" ht="12.75">
      <c r="A2101" s="1" t="s">
        <v>1170</v>
      </c>
      <c r="B2101" s="1">
        <v>1134</v>
      </c>
    </row>
    <row r="2102" spans="1:2" ht="12.75">
      <c r="A2102" s="1" t="s">
        <v>1171</v>
      </c>
      <c r="B2102" s="1">
        <v>414</v>
      </c>
    </row>
    <row r="2103" spans="1:2" ht="12.75">
      <c r="A2103" s="1" t="s">
        <v>1172</v>
      </c>
      <c r="B2103" s="1">
        <v>270</v>
      </c>
    </row>
    <row r="2104" spans="1:2" ht="12.75">
      <c r="A2104" s="1" t="s">
        <v>1173</v>
      </c>
      <c r="B2104" s="1">
        <v>3149</v>
      </c>
    </row>
    <row r="2105" spans="1:2" ht="12.75">
      <c r="A2105" s="1" t="s">
        <v>1444</v>
      </c>
      <c r="B2105" s="1">
        <v>5354</v>
      </c>
    </row>
    <row r="2106" spans="1:2" ht="12.75">
      <c r="A2106" s="1" t="s">
        <v>1445</v>
      </c>
      <c r="B2106" s="1">
        <v>381</v>
      </c>
    </row>
    <row r="2107" spans="1:2" ht="12.75">
      <c r="A2107" s="1" t="s">
        <v>1446</v>
      </c>
      <c r="B2107" s="1">
        <v>11383</v>
      </c>
    </row>
    <row r="2108" spans="1:2" ht="12.75">
      <c r="A2108" s="1" t="s">
        <v>1447</v>
      </c>
      <c r="B2108" s="1">
        <v>5631</v>
      </c>
    </row>
    <row r="2109" spans="1:2" ht="12.75">
      <c r="A2109" s="1" t="s">
        <v>1176</v>
      </c>
      <c r="B2109" s="1">
        <v>553</v>
      </c>
    </row>
    <row r="2110" spans="1:2" ht="12.75">
      <c r="A2110" s="1" t="s">
        <v>1457</v>
      </c>
      <c r="B2110" s="1">
        <v>2206</v>
      </c>
    </row>
    <row r="2111" spans="1:2" ht="12.75">
      <c r="A2111" s="1" t="s">
        <v>1458</v>
      </c>
      <c r="B2111" s="1">
        <v>931</v>
      </c>
    </row>
    <row r="2112" spans="1:2" ht="12.75">
      <c r="A2112" s="1" t="s">
        <v>1459</v>
      </c>
      <c r="B2112" s="1">
        <v>4160</v>
      </c>
    </row>
    <row r="2113" spans="1:2" ht="12.75">
      <c r="A2113" s="1" t="s">
        <v>1460</v>
      </c>
      <c r="B2113" s="1">
        <v>320</v>
      </c>
    </row>
    <row r="2114" spans="1:2" ht="12.75">
      <c r="A2114" s="1" t="s">
        <v>1455</v>
      </c>
      <c r="B2114" s="1">
        <v>659</v>
      </c>
    </row>
    <row r="2115" spans="1:2" ht="12.75">
      <c r="A2115" s="1" t="s">
        <v>1456</v>
      </c>
      <c r="B2115" s="1">
        <v>3358</v>
      </c>
    </row>
    <row r="2116" spans="1:2" ht="12.75">
      <c r="A2116" s="1" t="s">
        <v>1722</v>
      </c>
      <c r="B2116" s="1">
        <v>945</v>
      </c>
    </row>
    <row r="2117" spans="1:2" ht="12.75">
      <c r="A2117" s="1" t="s">
        <v>1712</v>
      </c>
      <c r="B2117" s="1">
        <v>830</v>
      </c>
    </row>
    <row r="2118" spans="1:2" ht="12.75">
      <c r="A2118" s="1" t="s">
        <v>1713</v>
      </c>
      <c r="B2118" s="1">
        <v>760</v>
      </c>
    </row>
    <row r="2119" spans="1:2" ht="12.75">
      <c r="A2119" s="1" t="s">
        <v>1714</v>
      </c>
      <c r="B2119" s="1">
        <v>7311</v>
      </c>
    </row>
    <row r="2120" spans="1:2" ht="12.75">
      <c r="A2120" s="1" t="s">
        <v>48</v>
      </c>
      <c r="B2120" s="1">
        <v>144</v>
      </c>
    </row>
    <row r="2121" spans="1:2" ht="12.75">
      <c r="A2121" s="1" t="s">
        <v>49</v>
      </c>
      <c r="B2121" s="1">
        <v>326</v>
      </c>
    </row>
    <row r="2122" spans="1:2" ht="12.75">
      <c r="A2122" s="1" t="s">
        <v>50</v>
      </c>
      <c r="B2122" s="1">
        <v>1892</v>
      </c>
    </row>
    <row r="2123" spans="1:2" ht="12.75">
      <c r="A2123" s="1" t="s">
        <v>51</v>
      </c>
      <c r="B2123" s="1">
        <v>1736</v>
      </c>
    </row>
    <row r="2124" spans="1:2" ht="12.75">
      <c r="A2124" s="1" t="s">
        <v>1756</v>
      </c>
      <c r="B2124" s="1">
        <v>370</v>
      </c>
    </row>
    <row r="2125" spans="1:2" ht="12.75">
      <c r="A2125" s="1" t="s">
        <v>1757</v>
      </c>
      <c r="B2125" s="1">
        <v>786</v>
      </c>
    </row>
    <row r="2126" spans="1:2" ht="12.75">
      <c r="A2126" s="1" t="s">
        <v>1718</v>
      </c>
      <c r="B2126" s="1">
        <v>428</v>
      </c>
    </row>
    <row r="2127" spans="1:2" ht="12.75">
      <c r="A2127" s="1" t="s">
        <v>1719</v>
      </c>
      <c r="B2127" s="1">
        <v>853</v>
      </c>
    </row>
    <row r="2128" spans="1:2" ht="12.75">
      <c r="A2128" s="1" t="s">
        <v>1720</v>
      </c>
      <c r="B2128" s="1">
        <v>7092</v>
      </c>
    </row>
    <row r="2129" spans="1:2" ht="12.75">
      <c r="A2129" s="1" t="s">
        <v>52</v>
      </c>
      <c r="B2129" s="1">
        <v>1602</v>
      </c>
    </row>
    <row r="2130" spans="1:2" ht="12.75">
      <c r="A2130" s="1" t="s">
        <v>53</v>
      </c>
      <c r="B2130" s="1">
        <v>2224</v>
      </c>
    </row>
    <row r="2131" spans="1:2" ht="12.75">
      <c r="A2131" s="1" t="s">
        <v>54</v>
      </c>
      <c r="B2131" s="1">
        <v>74</v>
      </c>
    </row>
    <row r="2132" spans="1:2" ht="12.75">
      <c r="A2132" s="1" t="s">
        <v>330</v>
      </c>
      <c r="B2132" s="1">
        <v>1914</v>
      </c>
    </row>
    <row r="2133" spans="1:2" ht="12.75">
      <c r="A2133" s="1" t="s">
        <v>57</v>
      </c>
      <c r="B2133" s="1">
        <v>2323</v>
      </c>
    </row>
    <row r="2134" spans="1:2" ht="12.75">
      <c r="A2134" s="1" t="s">
        <v>58</v>
      </c>
      <c r="B2134" s="1">
        <v>1447</v>
      </c>
    </row>
    <row r="2135" spans="1:2" ht="12.75">
      <c r="A2135" s="1" t="s">
        <v>59</v>
      </c>
      <c r="B2135" s="1">
        <v>3102</v>
      </c>
    </row>
    <row r="2136" spans="1:2" ht="12.75">
      <c r="A2136" s="1" t="s">
        <v>60</v>
      </c>
      <c r="B2136" s="1">
        <v>638</v>
      </c>
    </row>
    <row r="2137" spans="1:2" ht="12.75">
      <c r="A2137" s="1" t="s">
        <v>61</v>
      </c>
      <c r="B2137" s="1">
        <v>139</v>
      </c>
    </row>
    <row r="2138" spans="1:2" ht="12.75">
      <c r="A2138" s="1" t="s">
        <v>62</v>
      </c>
      <c r="B2138" s="1">
        <v>13804</v>
      </c>
    </row>
    <row r="2139" spans="1:2" ht="12.75">
      <c r="A2139" s="1" t="s">
        <v>63</v>
      </c>
      <c r="B2139" s="1">
        <v>3648</v>
      </c>
    </row>
    <row r="2140" spans="1:2" ht="12.75">
      <c r="A2140" s="1" t="s">
        <v>64</v>
      </c>
      <c r="B2140" s="1">
        <v>3994</v>
      </c>
    </row>
    <row r="2141" spans="1:2" ht="12.75">
      <c r="A2141" s="1" t="s">
        <v>342</v>
      </c>
      <c r="B2141" s="1">
        <v>1429</v>
      </c>
    </row>
    <row r="2142" spans="1:2" ht="12.75">
      <c r="A2142" s="1" t="s">
        <v>71</v>
      </c>
      <c r="B2142" s="1">
        <v>1631</v>
      </c>
    </row>
    <row r="2143" spans="1:2" ht="12.75">
      <c r="A2143" s="1" t="s">
        <v>72</v>
      </c>
      <c r="B2143" s="1">
        <v>3153</v>
      </c>
    </row>
    <row r="2144" spans="1:2" ht="12.75">
      <c r="A2144" s="1" t="s">
        <v>73</v>
      </c>
      <c r="B2144" s="1">
        <v>1232</v>
      </c>
    </row>
    <row r="2145" spans="1:2" ht="12.75">
      <c r="A2145" s="1" t="s">
        <v>74</v>
      </c>
      <c r="B2145" s="1">
        <v>556</v>
      </c>
    </row>
    <row r="2146" spans="1:2" ht="12.75">
      <c r="A2146" s="1" t="s">
        <v>75</v>
      </c>
      <c r="B2146" s="1">
        <v>670</v>
      </c>
    </row>
    <row r="2147" spans="1:2" ht="12.75">
      <c r="A2147" s="1" t="s">
        <v>76</v>
      </c>
      <c r="B2147" s="1">
        <v>330</v>
      </c>
    </row>
    <row r="2148" spans="1:2" ht="12.75">
      <c r="A2148" s="1" t="s">
        <v>77</v>
      </c>
      <c r="B2148" s="1">
        <v>218</v>
      </c>
    </row>
    <row r="2149" spans="1:2" ht="12.75">
      <c r="A2149" s="1" t="s">
        <v>78</v>
      </c>
      <c r="B2149" s="1">
        <v>210</v>
      </c>
    </row>
    <row r="2150" spans="1:2" ht="12.75">
      <c r="A2150" s="1" t="s">
        <v>79</v>
      </c>
      <c r="B2150" s="1">
        <v>6168</v>
      </c>
    </row>
    <row r="2151" spans="1:2" ht="12.75">
      <c r="A2151" s="1" t="s">
        <v>1741</v>
      </c>
      <c r="B2151" s="1">
        <v>189</v>
      </c>
    </row>
    <row r="2152" spans="1:2" ht="12.75">
      <c r="A2152" s="1" t="s">
        <v>1742</v>
      </c>
      <c r="B2152" s="1">
        <v>884</v>
      </c>
    </row>
    <row r="2153" spans="1:2" ht="12.75">
      <c r="A2153" s="1" t="s">
        <v>1743</v>
      </c>
      <c r="B2153" s="1">
        <v>883</v>
      </c>
    </row>
    <row r="2154" spans="1:2" ht="12.75">
      <c r="A2154" s="1" t="s">
        <v>1744</v>
      </c>
      <c r="B2154" s="1">
        <v>1553</v>
      </c>
    </row>
    <row r="2155" spans="1:2" ht="12.75">
      <c r="A2155" s="1" t="s">
        <v>1745</v>
      </c>
      <c r="B2155" s="1">
        <v>897</v>
      </c>
    </row>
    <row r="2156" spans="1:2" ht="12.75">
      <c r="A2156" s="1" t="s">
        <v>1746</v>
      </c>
      <c r="B2156" s="1">
        <v>1792</v>
      </c>
    </row>
    <row r="2157" spans="1:2" ht="12.75">
      <c r="A2157" s="1" t="s">
        <v>1747</v>
      </c>
      <c r="B2157" s="1">
        <v>568</v>
      </c>
    </row>
    <row r="2158" spans="1:2" ht="12.75">
      <c r="A2158" s="1" t="s">
        <v>1226</v>
      </c>
      <c r="B2158" s="1">
        <v>2160</v>
      </c>
    </row>
    <row r="2159" spans="1:2" ht="12.75">
      <c r="A2159" s="1" t="s">
        <v>1481</v>
      </c>
      <c r="B2159" s="1">
        <v>717</v>
      </c>
    </row>
    <row r="2160" spans="1:2" ht="12.75">
      <c r="A2160" s="1" t="s">
        <v>1202</v>
      </c>
      <c r="B2160" s="1">
        <v>660</v>
      </c>
    </row>
    <row r="2161" spans="1:2" ht="12.75">
      <c r="A2161" s="1" t="s">
        <v>1212</v>
      </c>
      <c r="B2161" s="1">
        <v>723</v>
      </c>
    </row>
    <row r="2162" spans="1:2" ht="12.75">
      <c r="A2162" s="1" t="s">
        <v>1213</v>
      </c>
      <c r="B2162" s="1">
        <v>345</v>
      </c>
    </row>
    <row r="2163" spans="1:2" ht="12.75">
      <c r="A2163" s="1" t="s">
        <v>1214</v>
      </c>
      <c r="B2163" s="1">
        <v>479</v>
      </c>
    </row>
    <row r="2164" spans="1:2" ht="12.75">
      <c r="A2164" s="1" t="s">
        <v>1484</v>
      </c>
      <c r="B2164" s="1">
        <v>414</v>
      </c>
    </row>
    <row r="2165" spans="1:2" ht="12.75">
      <c r="A2165" s="1" t="s">
        <v>1485</v>
      </c>
      <c r="B2165" s="1">
        <v>863</v>
      </c>
    </row>
    <row r="2166" spans="1:2" ht="12.75">
      <c r="A2166" s="1" t="s">
        <v>1227</v>
      </c>
      <c r="B2166" s="1">
        <v>1350</v>
      </c>
    </row>
    <row r="2167" spans="1:2" ht="12.75">
      <c r="A2167" s="1" t="s">
        <v>1228</v>
      </c>
      <c r="B2167" s="1">
        <v>1135</v>
      </c>
    </row>
    <row r="2168" spans="1:2" ht="12.75">
      <c r="A2168" s="1" t="s">
        <v>1229</v>
      </c>
      <c r="B2168" s="1">
        <v>298</v>
      </c>
    </row>
    <row r="2169" spans="1:2" ht="12.75">
      <c r="A2169" s="1" t="s">
        <v>1230</v>
      </c>
      <c r="B2169" s="1">
        <v>825</v>
      </c>
    </row>
    <row r="2170" spans="1:2" ht="12.75">
      <c r="A2170" s="1" t="s">
        <v>1231</v>
      </c>
      <c r="B2170" s="1">
        <v>718</v>
      </c>
    </row>
    <row r="2171" spans="1:2" ht="12.75">
      <c r="A2171" s="1" t="s">
        <v>1232</v>
      </c>
      <c r="B2171" s="1">
        <v>401</v>
      </c>
    </row>
    <row r="2172" spans="1:2" ht="12.75">
      <c r="A2172" s="1" t="s">
        <v>1233</v>
      </c>
      <c r="B2172" s="1">
        <v>628</v>
      </c>
    </row>
    <row r="2173" spans="1:2" ht="12.75">
      <c r="A2173" s="1" t="s">
        <v>1234</v>
      </c>
      <c r="B2173" s="1">
        <v>1097</v>
      </c>
    </row>
    <row r="2174" spans="1:2" ht="12.75">
      <c r="A2174" s="1" t="s">
        <v>1235</v>
      </c>
      <c r="B2174" s="1">
        <v>136</v>
      </c>
    </row>
    <row r="2175" spans="1:2" ht="12.75">
      <c r="A2175" s="1" t="s">
        <v>1236</v>
      </c>
      <c r="B2175" s="1">
        <v>521</v>
      </c>
    </row>
    <row r="2176" spans="1:2" ht="12.75">
      <c r="A2176" s="1" t="s">
        <v>997</v>
      </c>
      <c r="B2176" s="1">
        <v>373</v>
      </c>
    </row>
    <row r="2177" spans="1:2" ht="12.75">
      <c r="A2177" s="1" t="s">
        <v>998</v>
      </c>
      <c r="B2177" s="1">
        <v>1245</v>
      </c>
    </row>
    <row r="2178" spans="1:2" ht="12.75">
      <c r="A2178" s="1" t="s">
        <v>999</v>
      </c>
      <c r="B2178" s="1">
        <v>1094</v>
      </c>
    </row>
    <row r="2179" spans="1:2" ht="12.75">
      <c r="A2179" s="1" t="s">
        <v>1000</v>
      </c>
      <c r="B2179" s="1">
        <v>1089</v>
      </c>
    </row>
    <row r="2180" spans="1:2" ht="12.75">
      <c r="A2180" s="1" t="s">
        <v>1001</v>
      </c>
      <c r="B2180" s="1">
        <v>2901</v>
      </c>
    </row>
    <row r="2181" spans="1:2" ht="12.75">
      <c r="A2181" s="1" t="s">
        <v>1002</v>
      </c>
      <c r="B2181" s="1">
        <v>703</v>
      </c>
    </row>
    <row r="2182" spans="1:2" ht="12.75">
      <c r="A2182" s="1" t="s">
        <v>1003</v>
      </c>
      <c r="B2182" s="1">
        <v>1983</v>
      </c>
    </row>
    <row r="2183" spans="1:2" ht="12.75">
      <c r="A2183" s="1" t="s">
        <v>1004</v>
      </c>
      <c r="B2183" s="1">
        <v>3840</v>
      </c>
    </row>
    <row r="2184" spans="1:2" ht="12.75">
      <c r="A2184" s="1" t="s">
        <v>2014</v>
      </c>
      <c r="B2184" s="1">
        <v>278</v>
      </c>
    </row>
    <row r="2185" spans="1:2" ht="12.75">
      <c r="A2185" s="1" t="s">
        <v>2015</v>
      </c>
      <c r="B2185" s="1">
        <v>414</v>
      </c>
    </row>
    <row r="2186" spans="1:2" ht="12.75">
      <c r="A2186" s="1" t="s">
        <v>2013</v>
      </c>
      <c r="B2186" s="1">
        <v>3064</v>
      </c>
    </row>
    <row r="2187" spans="1:2" ht="12.75">
      <c r="A2187" s="1" t="s">
        <v>2022</v>
      </c>
      <c r="B2187" s="1">
        <v>702</v>
      </c>
    </row>
    <row r="2188" spans="1:2" ht="12.75">
      <c r="A2188" s="1" t="s">
        <v>2023</v>
      </c>
      <c r="B2188" s="1">
        <v>346</v>
      </c>
    </row>
    <row r="2189" spans="1:2" ht="12.75">
      <c r="A2189" s="1" t="s">
        <v>2024</v>
      </c>
      <c r="B2189" s="1">
        <v>3925</v>
      </c>
    </row>
    <row r="2190" spans="1:2" ht="12.75">
      <c r="A2190" s="1" t="s">
        <v>2025</v>
      </c>
      <c r="B2190" s="1">
        <v>379</v>
      </c>
    </row>
    <row r="2191" spans="1:2" ht="12.75">
      <c r="A2191" s="1" t="s">
        <v>2154</v>
      </c>
      <c r="B2191" s="1">
        <v>1740</v>
      </c>
    </row>
    <row r="2192" spans="1:2" ht="12.75">
      <c r="A2192" s="1" t="s">
        <v>2016</v>
      </c>
      <c r="B2192" s="1">
        <v>5753</v>
      </c>
    </row>
    <row r="2193" spans="1:2" ht="12.75">
      <c r="A2193" s="1" t="s">
        <v>2017</v>
      </c>
      <c r="B2193" s="1">
        <v>150</v>
      </c>
    </row>
    <row r="2194" spans="1:2" ht="12.75">
      <c r="A2194" s="1" t="s">
        <v>2018</v>
      </c>
      <c r="B2194" s="1">
        <v>265</v>
      </c>
    </row>
    <row r="2195" spans="1:2" ht="12.75">
      <c r="A2195" s="1" t="s">
        <v>2019</v>
      </c>
      <c r="B2195" s="1">
        <v>5325</v>
      </c>
    </row>
    <row r="2196" spans="1:2" ht="12.75">
      <c r="A2196" s="1" t="s">
        <v>2020</v>
      </c>
      <c r="B2196" s="1">
        <v>14414</v>
      </c>
    </row>
    <row r="2197" spans="1:2" ht="12.75">
      <c r="A2197" s="1" t="s">
        <v>2021</v>
      </c>
      <c r="B2197" s="1">
        <v>252</v>
      </c>
    </row>
    <row r="2198" spans="1:2" ht="12.75">
      <c r="A2198" s="1" t="s">
        <v>2160</v>
      </c>
      <c r="B2198" s="1">
        <v>1575</v>
      </c>
    </row>
    <row r="2199" spans="1:2" ht="12.75">
      <c r="A2199" s="1" t="s">
        <v>2161</v>
      </c>
      <c r="B2199" s="1">
        <v>2089</v>
      </c>
    </row>
    <row r="2200" spans="1:2" ht="12.75">
      <c r="A2200" s="1" t="s">
        <v>2162</v>
      </c>
      <c r="B2200" s="1">
        <v>1547</v>
      </c>
    </row>
    <row r="2201" spans="1:2" ht="12.75">
      <c r="A2201" s="1" t="s">
        <v>2163</v>
      </c>
      <c r="B2201" s="1">
        <v>377</v>
      </c>
    </row>
    <row r="2202" spans="1:2" ht="12.75">
      <c r="A2202" s="1" t="s">
        <v>2164</v>
      </c>
      <c r="B2202" s="1">
        <v>841</v>
      </c>
    </row>
    <row r="2203" spans="1:2" ht="12.75">
      <c r="A2203" s="1" t="s">
        <v>2165</v>
      </c>
      <c r="B2203" s="1">
        <v>1334</v>
      </c>
    </row>
    <row r="2204" spans="1:2" ht="12.75">
      <c r="A2204" s="1" t="s">
        <v>1021</v>
      </c>
      <c r="B2204" s="1">
        <v>968</v>
      </c>
    </row>
    <row r="2205" spans="1:2" ht="12.75">
      <c r="A2205" s="1" t="s">
        <v>1022</v>
      </c>
      <c r="B2205" s="1">
        <v>1630</v>
      </c>
    </row>
    <row r="2206" spans="1:2" ht="12.75">
      <c r="A2206" s="1" t="s">
        <v>1263</v>
      </c>
      <c r="B2206" s="1">
        <v>4963</v>
      </c>
    </row>
    <row r="2207" spans="1:2" ht="12.75">
      <c r="A2207" s="1" t="s">
        <v>1536</v>
      </c>
      <c r="B2207" s="1">
        <v>389</v>
      </c>
    </row>
    <row r="2208" spans="1:2" ht="12.75">
      <c r="A2208" s="1" t="s">
        <v>1537</v>
      </c>
      <c r="B2208" s="1">
        <v>374</v>
      </c>
    </row>
    <row r="2209" spans="1:2" ht="12.75">
      <c r="A2209" s="1" t="s">
        <v>1267</v>
      </c>
      <c r="B2209" s="1">
        <v>675</v>
      </c>
    </row>
    <row r="2210" spans="1:2" ht="12.75">
      <c r="A2210" s="1" t="s">
        <v>1268</v>
      </c>
      <c r="B2210" s="1">
        <v>291</v>
      </c>
    </row>
    <row r="2211" spans="1:2" ht="12.75">
      <c r="A2211" s="1" t="s">
        <v>2171</v>
      </c>
      <c r="B2211" s="1">
        <v>357</v>
      </c>
    </row>
    <row r="2212" spans="1:2" ht="12.75">
      <c r="A2212" s="1" t="s">
        <v>2172</v>
      </c>
      <c r="B2212" s="1">
        <v>1948</v>
      </c>
    </row>
    <row r="2213" spans="1:2" ht="12.75">
      <c r="A2213" s="1" t="s">
        <v>2175</v>
      </c>
      <c r="B2213" s="1">
        <v>1763</v>
      </c>
    </row>
    <row r="2214" spans="1:2" ht="12.75">
      <c r="A2214" s="1" t="s">
        <v>2389</v>
      </c>
      <c r="B2214" s="1">
        <v>825</v>
      </c>
    </row>
    <row r="2215" spans="1:2" ht="12.75">
      <c r="A2215" s="1" t="s">
        <v>2390</v>
      </c>
      <c r="B2215" s="1">
        <v>1042</v>
      </c>
    </row>
    <row r="2216" spans="1:2" ht="12.75">
      <c r="A2216" s="1" t="s">
        <v>2391</v>
      </c>
      <c r="B2216" s="1">
        <v>891</v>
      </c>
    </row>
    <row r="2217" spans="1:2" ht="12.75">
      <c r="A2217" s="1" t="s">
        <v>2392</v>
      </c>
      <c r="B2217" s="1">
        <v>2936</v>
      </c>
    </row>
    <row r="2218" spans="1:2" ht="12.75">
      <c r="A2218" s="1" t="s">
        <v>2393</v>
      </c>
      <c r="B2218" s="1">
        <v>397</v>
      </c>
    </row>
    <row r="2219" spans="1:2" ht="12.75">
      <c r="A2219" s="1" t="s">
        <v>1282</v>
      </c>
      <c r="B2219" s="1">
        <v>50</v>
      </c>
    </row>
    <row r="2220" spans="1:2" ht="12.75">
      <c r="A2220" s="1" t="s">
        <v>1029</v>
      </c>
      <c r="B2220" s="1">
        <v>4152</v>
      </c>
    </row>
    <row r="2221" spans="1:2" ht="12.75">
      <c r="A2221" s="1" t="s">
        <v>1030</v>
      </c>
      <c r="B2221" s="1">
        <v>11159</v>
      </c>
    </row>
    <row r="2222" spans="1:2" ht="12.75">
      <c r="A2222" s="1" t="s">
        <v>1031</v>
      </c>
      <c r="B2222" s="1">
        <v>962</v>
      </c>
    </row>
    <row r="2223" spans="1:2" ht="12.75">
      <c r="A2223" s="1" t="s">
        <v>1032</v>
      </c>
      <c r="B2223" s="1">
        <v>146</v>
      </c>
    </row>
    <row r="2224" spans="1:2" ht="12.75">
      <c r="A2224" s="1" t="s">
        <v>1033</v>
      </c>
      <c r="B2224" s="1">
        <v>421</v>
      </c>
    </row>
    <row r="2225" spans="1:2" ht="12.75">
      <c r="A2225" s="1" t="s">
        <v>1034</v>
      </c>
      <c r="B2225" s="1">
        <v>287</v>
      </c>
    </row>
    <row r="2226" spans="1:2" ht="12.75">
      <c r="A2226" s="1" t="s">
        <v>1035</v>
      </c>
      <c r="B2226" s="1">
        <v>757</v>
      </c>
    </row>
    <row r="2227" spans="1:2" ht="12.75">
      <c r="A2227" s="1" t="s">
        <v>1286</v>
      </c>
      <c r="B2227" s="1">
        <v>250</v>
      </c>
    </row>
    <row r="2228" spans="1:2" ht="12.75">
      <c r="A2228" s="1" t="s">
        <v>1287</v>
      </c>
      <c r="B2228" s="1">
        <v>3034</v>
      </c>
    </row>
    <row r="2229" spans="1:2" ht="12.75">
      <c r="A2229" s="1" t="s">
        <v>1288</v>
      </c>
      <c r="B2229" s="1">
        <v>238</v>
      </c>
    </row>
    <row r="2230" spans="1:2" ht="12.75">
      <c r="A2230" s="1" t="s">
        <v>1289</v>
      </c>
      <c r="B2230" s="1">
        <v>455</v>
      </c>
    </row>
    <row r="2231" spans="1:2" ht="12.75">
      <c r="A2231" s="1" t="s">
        <v>1290</v>
      </c>
      <c r="B2231" s="1">
        <v>1352</v>
      </c>
    </row>
    <row r="2232" spans="1:2" ht="12.75">
      <c r="A2232" s="1" t="s">
        <v>1291</v>
      </c>
      <c r="B2232" s="1">
        <v>941</v>
      </c>
    </row>
    <row r="2233" spans="1:2" ht="12.75">
      <c r="A2233" s="1" t="s">
        <v>1560</v>
      </c>
      <c r="B2233" s="1">
        <v>1918</v>
      </c>
    </row>
    <row r="2234" spans="1:2" ht="12.75">
      <c r="A2234" s="1" t="s">
        <v>1561</v>
      </c>
      <c r="B2234" s="1">
        <v>871</v>
      </c>
    </row>
    <row r="2235" spans="1:2" ht="12.75">
      <c r="A2235" s="1" t="s">
        <v>1119</v>
      </c>
      <c r="B2235" s="1">
        <v>550</v>
      </c>
    </row>
    <row r="2236" spans="1:2" ht="12.75">
      <c r="A2236" s="1" t="s">
        <v>1564</v>
      </c>
      <c r="B2236" s="1">
        <v>2208</v>
      </c>
    </row>
    <row r="2237" spans="1:2" ht="12.75">
      <c r="A2237" s="1" t="s">
        <v>1295</v>
      </c>
      <c r="B2237" s="1">
        <v>193</v>
      </c>
    </row>
    <row r="2238" spans="1:2" ht="12.75">
      <c r="A2238" s="1" t="s">
        <v>1296</v>
      </c>
      <c r="B2238" s="1">
        <v>5543</v>
      </c>
    </row>
    <row r="2239" spans="1:2" ht="12.75">
      <c r="A2239" s="1" t="s">
        <v>1297</v>
      </c>
      <c r="B2239" s="1">
        <v>14477</v>
      </c>
    </row>
    <row r="2240" spans="1:2" ht="12.75">
      <c r="A2240" s="1" t="s">
        <v>1298</v>
      </c>
      <c r="B2240" s="1">
        <v>932</v>
      </c>
    </row>
    <row r="2241" spans="1:2" ht="12.75">
      <c r="A2241" s="1" t="s">
        <v>1299</v>
      </c>
      <c r="B2241" s="1">
        <v>6357</v>
      </c>
    </row>
    <row r="2242" spans="1:2" ht="12.75">
      <c r="A2242" s="1" t="s">
        <v>1300</v>
      </c>
      <c r="B2242" s="1">
        <v>4475</v>
      </c>
    </row>
    <row r="2243" spans="1:2" ht="12.75">
      <c r="A2243" s="1" t="s">
        <v>1301</v>
      </c>
      <c r="B2243" s="1">
        <v>9082</v>
      </c>
    </row>
    <row r="2244" spans="1:2" ht="12.75">
      <c r="A2244" s="1" t="s">
        <v>1302</v>
      </c>
      <c r="B2244" s="1">
        <v>2030</v>
      </c>
    </row>
    <row r="2245" spans="1:2" ht="12.75">
      <c r="A2245" s="1" t="s">
        <v>1303</v>
      </c>
      <c r="B2245" s="1">
        <v>2562</v>
      </c>
    </row>
    <row r="2246" spans="1:2" ht="12.75">
      <c r="A2246" s="1" t="s">
        <v>1570</v>
      </c>
      <c r="B2246" s="1">
        <v>1241</v>
      </c>
    </row>
    <row r="2247" spans="1:2" ht="12.75">
      <c r="A2247" s="1" t="s">
        <v>1571</v>
      </c>
      <c r="B2247" s="1">
        <v>552</v>
      </c>
    </row>
    <row r="2248" spans="1:2" ht="12.75">
      <c r="A2248" s="1" t="s">
        <v>1327</v>
      </c>
      <c r="B2248" s="1">
        <v>1633</v>
      </c>
    </row>
    <row r="2249" spans="1:2" ht="12.75">
      <c r="A2249" s="1" t="s">
        <v>1328</v>
      </c>
      <c r="B2249" s="1">
        <v>887</v>
      </c>
    </row>
    <row r="2250" spans="1:2" ht="12.75">
      <c r="A2250" s="1" t="s">
        <v>1329</v>
      </c>
      <c r="B2250" s="1">
        <v>252</v>
      </c>
    </row>
    <row r="2251" spans="1:2" ht="12.75">
      <c r="A2251" s="1" t="s">
        <v>1330</v>
      </c>
      <c r="B2251" s="1">
        <v>2028</v>
      </c>
    </row>
    <row r="2252" spans="1:2" ht="12.75">
      <c r="A2252" s="1" t="s">
        <v>1304</v>
      </c>
      <c r="B2252" s="1">
        <v>4642</v>
      </c>
    </row>
    <row r="2253" spans="1:2" ht="12.75">
      <c r="A2253" s="1" t="s">
        <v>1305</v>
      </c>
      <c r="B2253" s="1">
        <v>636</v>
      </c>
    </row>
    <row r="2254" spans="1:2" ht="12.75">
      <c r="A2254" s="1" t="s">
        <v>1306</v>
      </c>
      <c r="B2254" s="1">
        <v>6759</v>
      </c>
    </row>
    <row r="2255" spans="1:2" ht="12.75">
      <c r="A2255" s="1" t="s">
        <v>1307</v>
      </c>
      <c r="B2255" s="1">
        <v>628</v>
      </c>
    </row>
    <row r="2256" spans="1:2" ht="12.75">
      <c r="A2256" s="1" t="s">
        <v>1578</v>
      </c>
      <c r="B2256" s="1">
        <v>421</v>
      </c>
    </row>
    <row r="2257" spans="1:2" ht="12.75">
      <c r="A2257" s="1" t="s">
        <v>1579</v>
      </c>
      <c r="B2257" s="1">
        <v>1501</v>
      </c>
    </row>
    <row r="2258" spans="1:2" ht="12.75">
      <c r="A2258" s="1" t="s">
        <v>1580</v>
      </c>
      <c r="B2258" s="1">
        <v>3752</v>
      </c>
    </row>
    <row r="2259" spans="1:2" ht="12.75">
      <c r="A2259" s="1" t="s">
        <v>1581</v>
      </c>
      <c r="B2259" s="1">
        <v>1106</v>
      </c>
    </row>
    <row r="2260" spans="1:2" ht="12.75">
      <c r="A2260" s="1" t="s">
        <v>1582</v>
      </c>
      <c r="B2260" s="1">
        <v>2378</v>
      </c>
    </row>
    <row r="2261" spans="1:2" ht="12.75">
      <c r="A2261" s="1" t="s">
        <v>1862</v>
      </c>
      <c r="B2261" s="1">
        <v>1327</v>
      </c>
    </row>
    <row r="2262" spans="1:2" ht="12.75">
      <c r="A2262" s="1" t="s">
        <v>1863</v>
      </c>
      <c r="B2262" s="1">
        <v>295</v>
      </c>
    </row>
    <row r="2263" spans="1:2" ht="12.75">
      <c r="A2263" s="1" t="s">
        <v>476</v>
      </c>
      <c r="B2263" s="1">
        <v>85</v>
      </c>
    </row>
    <row r="2264" spans="1:2" ht="12.75">
      <c r="A2264" s="1" t="s">
        <v>477</v>
      </c>
      <c r="B2264" s="1">
        <v>872</v>
      </c>
    </row>
    <row r="2265" spans="1:2" ht="12.75">
      <c r="A2265" s="1" t="s">
        <v>206</v>
      </c>
      <c r="B2265" s="1">
        <v>564</v>
      </c>
    </row>
    <row r="2266" spans="1:2" ht="12.75">
      <c r="A2266" s="1" t="s">
        <v>207</v>
      </c>
      <c r="B2266" s="1">
        <v>689</v>
      </c>
    </row>
    <row r="2267" spans="1:2" ht="12.75">
      <c r="A2267" s="1" t="s">
        <v>223</v>
      </c>
      <c r="B2267" s="1">
        <v>453</v>
      </c>
    </row>
    <row r="2268" spans="1:2" ht="12.75">
      <c r="A2268" s="1" t="s">
        <v>224</v>
      </c>
      <c r="B2268" s="1">
        <v>1347</v>
      </c>
    </row>
    <row r="2269" spans="1:2" ht="12.75">
      <c r="A2269" s="1" t="s">
        <v>1899</v>
      </c>
      <c r="B2269" s="1">
        <v>1067</v>
      </c>
    </row>
    <row r="2270" spans="1:2" ht="12.75">
      <c r="A2270" s="1" t="s">
        <v>1900</v>
      </c>
      <c r="B2270" s="1">
        <v>1477</v>
      </c>
    </row>
    <row r="2271" spans="1:2" ht="12.75">
      <c r="A2271" s="1" t="s">
        <v>1901</v>
      </c>
      <c r="B2271" s="1">
        <v>750</v>
      </c>
    </row>
    <row r="2272" spans="1:2" ht="12.75">
      <c r="A2272" s="1" t="s">
        <v>1867</v>
      </c>
      <c r="B2272" s="1">
        <v>817</v>
      </c>
    </row>
    <row r="2273" spans="1:2" ht="12.75">
      <c r="A2273" s="1" t="s">
        <v>208</v>
      </c>
      <c r="B2273" s="1">
        <v>1669</v>
      </c>
    </row>
    <row r="2274" spans="1:2" ht="12.75">
      <c r="A2274" s="1" t="s">
        <v>209</v>
      </c>
      <c r="B2274" s="1">
        <v>6473</v>
      </c>
    </row>
    <row r="2275" spans="1:2" ht="12.75">
      <c r="A2275" s="1" t="s">
        <v>210</v>
      </c>
      <c r="B2275" s="1">
        <v>6049</v>
      </c>
    </row>
    <row r="2276" spans="1:2" ht="12.75">
      <c r="A2276" s="1" t="s">
        <v>211</v>
      </c>
      <c r="B2276" s="1">
        <v>861</v>
      </c>
    </row>
    <row r="2277" spans="1:2" ht="12.75">
      <c r="A2277" s="1" t="s">
        <v>196</v>
      </c>
      <c r="B2277" s="1">
        <v>1679</v>
      </c>
    </row>
    <row r="2278" spans="1:2" ht="12.75">
      <c r="A2278" s="1" t="s">
        <v>197</v>
      </c>
      <c r="B2278" s="1">
        <v>4266</v>
      </c>
    </row>
    <row r="2279" spans="1:2" ht="12.75">
      <c r="A2279" s="1" t="s">
        <v>198</v>
      </c>
      <c r="B2279" s="1">
        <v>962</v>
      </c>
    </row>
    <row r="2280" spans="1:2" ht="12.75">
      <c r="A2280" s="1" t="s">
        <v>199</v>
      </c>
      <c r="B2280" s="1">
        <v>3939</v>
      </c>
    </row>
    <row r="2281" spans="1:2" ht="12.75">
      <c r="A2281" s="1" t="s">
        <v>200</v>
      </c>
      <c r="B2281" s="1">
        <v>1947</v>
      </c>
    </row>
    <row r="2282" spans="1:2" ht="12.75">
      <c r="A2282" s="1" t="s">
        <v>201</v>
      </c>
      <c r="B2282" s="1">
        <v>685</v>
      </c>
    </row>
    <row r="2283" spans="1:2" ht="12.75">
      <c r="A2283" s="1" t="s">
        <v>202</v>
      </c>
      <c r="B2283" s="1">
        <v>2283</v>
      </c>
    </row>
    <row r="2284" spans="1:2" ht="12.75">
      <c r="A2284" s="1" t="s">
        <v>1896</v>
      </c>
      <c r="B2284" s="1">
        <v>2869</v>
      </c>
    </row>
    <row r="2285" spans="1:2" ht="12.75">
      <c r="A2285" s="1" t="s">
        <v>1897</v>
      </c>
      <c r="B2285" s="1">
        <v>8925</v>
      </c>
    </row>
    <row r="2286" spans="1:2" ht="12.75">
      <c r="A2286" s="1" t="s">
        <v>1898</v>
      </c>
      <c r="B2286" s="1">
        <v>690</v>
      </c>
    </row>
    <row r="2287" spans="1:2" ht="12.75">
      <c r="A2287" s="1" t="s">
        <v>1619</v>
      </c>
      <c r="B2287" s="1">
        <v>938</v>
      </c>
    </row>
    <row r="2288" spans="1:2" ht="12.75">
      <c r="A2288" s="1" t="s">
        <v>1902</v>
      </c>
      <c r="B2288" s="1">
        <v>707</v>
      </c>
    </row>
    <row r="2289" spans="1:2" ht="12.75">
      <c r="A2289" s="1" t="s">
        <v>1903</v>
      </c>
      <c r="B2289" s="1">
        <v>6090</v>
      </c>
    </row>
    <row r="2290" spans="1:2" ht="12.75">
      <c r="A2290" s="1" t="s">
        <v>1904</v>
      </c>
      <c r="B2290" s="1">
        <v>1576</v>
      </c>
    </row>
    <row r="2291" spans="1:2" ht="12.75">
      <c r="A2291" s="2" t="s">
        <v>1623</v>
      </c>
      <c r="B2291" s="2">
        <v>254</v>
      </c>
    </row>
    <row r="2292" spans="1:2" ht="12.75">
      <c r="A2292" s="1" t="s">
        <v>1890</v>
      </c>
      <c r="B2292" s="1">
        <v>615</v>
      </c>
    </row>
    <row r="2293" spans="1:2" ht="12.75">
      <c r="A2293" s="1" t="s">
        <v>1891</v>
      </c>
      <c r="B2293" s="1">
        <v>1290</v>
      </c>
    </row>
    <row r="2294" spans="1:2" ht="12.75">
      <c r="A2294" s="1" t="s">
        <v>1892</v>
      </c>
      <c r="B2294" s="1">
        <v>858</v>
      </c>
    </row>
    <row r="2295" spans="1:2" ht="12.75">
      <c r="A2295" s="1" t="s">
        <v>1893</v>
      </c>
      <c r="B2295" s="1">
        <v>893</v>
      </c>
    </row>
    <row r="2296" spans="1:2" ht="12.75">
      <c r="A2296" s="1" t="s">
        <v>1894</v>
      </c>
      <c r="B2296" s="1">
        <v>1043</v>
      </c>
    </row>
    <row r="2297" spans="1:2" ht="12.75">
      <c r="A2297" s="1" t="s">
        <v>1895</v>
      </c>
      <c r="B2297" s="1">
        <v>1432</v>
      </c>
    </row>
    <row r="2298" spans="1:2" ht="12.75">
      <c r="A2298" s="1" t="s">
        <v>1606</v>
      </c>
      <c r="B2298" s="1">
        <v>1201</v>
      </c>
    </row>
    <row r="2299" spans="1:2" ht="12.75">
      <c r="A2299" s="1" t="s">
        <v>1615</v>
      </c>
      <c r="B2299" s="1">
        <v>9481</v>
      </c>
    </row>
    <row r="2300" spans="1:2" ht="12.75">
      <c r="A2300" s="1" t="s">
        <v>1616</v>
      </c>
      <c r="B2300" s="1">
        <v>1109</v>
      </c>
    </row>
    <row r="2301" spans="1:2" ht="12.75">
      <c r="A2301" s="1" t="s">
        <v>1611</v>
      </c>
      <c r="B2301" s="1">
        <v>911</v>
      </c>
    </row>
    <row r="2302" spans="1:2" ht="12.75">
      <c r="A2302" s="1" t="s">
        <v>1612</v>
      </c>
      <c r="B2302" s="1">
        <v>184</v>
      </c>
    </row>
    <row r="2303" spans="1:2" ht="12.75">
      <c r="A2303" s="1" t="s">
        <v>1613</v>
      </c>
      <c r="B2303" s="1">
        <v>350</v>
      </c>
    </row>
    <row r="2304" spans="1:2" ht="12.75">
      <c r="A2304" s="1" t="s">
        <v>1621</v>
      </c>
      <c r="B2304" s="1">
        <v>876</v>
      </c>
    </row>
    <row r="2305" spans="1:2" ht="12.75">
      <c r="A2305" s="1" t="s">
        <v>1622</v>
      </c>
      <c r="B2305" s="1">
        <v>1336</v>
      </c>
    </row>
    <row r="2306" spans="1:2" ht="12.75">
      <c r="A2306" s="1" t="s">
        <v>1352</v>
      </c>
      <c r="B2306" s="1">
        <v>716</v>
      </c>
    </row>
    <row r="2307" spans="1:2" ht="12.75">
      <c r="A2307" s="1" t="s">
        <v>1353</v>
      </c>
      <c r="B2307" s="1">
        <v>282</v>
      </c>
    </row>
    <row r="2308" spans="1:2" ht="12.75">
      <c r="A2308" s="1" t="s">
        <v>1359</v>
      </c>
      <c r="B2308" s="1">
        <v>937</v>
      </c>
    </row>
    <row r="2309" spans="1:2" ht="12.75">
      <c r="A2309" s="1" t="s">
        <v>1360</v>
      </c>
      <c r="B2309" s="1">
        <v>1224</v>
      </c>
    </row>
    <row r="2310" spans="1:2" ht="12.75">
      <c r="A2310" s="1" t="s">
        <v>1361</v>
      </c>
      <c r="B2310" s="1">
        <v>576</v>
      </c>
    </row>
    <row r="2311" spans="1:2" ht="12.75">
      <c r="A2311" s="1" t="s">
        <v>1362</v>
      </c>
      <c r="B2311" s="1">
        <v>448</v>
      </c>
    </row>
    <row r="2312" spans="1:2" ht="12.75">
      <c r="A2312" s="1" t="s">
        <v>1363</v>
      </c>
      <c r="B2312" s="1">
        <v>1184</v>
      </c>
    </row>
    <row r="2313" spans="1:2" ht="12.75">
      <c r="A2313" s="1" t="s">
        <v>1364</v>
      </c>
      <c r="B2313" s="1">
        <v>690</v>
      </c>
    </row>
    <row r="2314" spans="1:2" ht="12.75">
      <c r="A2314" s="1" t="s">
        <v>1365</v>
      </c>
      <c r="B2314" s="1">
        <v>504</v>
      </c>
    </row>
    <row r="2315" spans="1:2" ht="12.75">
      <c r="A2315" s="1" t="s">
        <v>1366</v>
      </c>
      <c r="B2315" s="1">
        <v>164</v>
      </c>
    </row>
    <row r="2316" spans="1:2" ht="12.75">
      <c r="A2316" s="1" t="s">
        <v>1367</v>
      </c>
      <c r="B2316" s="1">
        <v>940</v>
      </c>
    </row>
    <row r="2317" spans="1:2" ht="12.75">
      <c r="A2317" s="1" t="s">
        <v>1368</v>
      </c>
      <c r="B2317" s="1">
        <v>869</v>
      </c>
    </row>
    <row r="2318" spans="1:2" ht="12.75">
      <c r="A2318" s="1" t="s">
        <v>1369</v>
      </c>
      <c r="B2318" s="1">
        <v>441</v>
      </c>
    </row>
    <row r="2319" spans="1:2" ht="12.75">
      <c r="A2319" s="1" t="s">
        <v>1370</v>
      </c>
      <c r="B2319" s="1">
        <v>469</v>
      </c>
    </row>
    <row r="2320" spans="1:2" ht="12.75">
      <c r="A2320" s="1" t="s">
        <v>1371</v>
      </c>
      <c r="B2320" s="1">
        <v>636</v>
      </c>
    </row>
    <row r="2321" spans="1:2" ht="12.75">
      <c r="A2321" s="1" t="s">
        <v>1372</v>
      </c>
      <c r="B2321" s="1">
        <v>352</v>
      </c>
    </row>
    <row r="2322" spans="1:2" ht="12.75">
      <c r="A2322" s="1" t="s">
        <v>1373</v>
      </c>
      <c r="B2322" s="1">
        <v>1056</v>
      </c>
    </row>
    <row r="2323" spans="1:2" ht="12.75">
      <c r="A2323" s="1" t="s">
        <v>1374</v>
      </c>
      <c r="B2323" s="1">
        <v>601</v>
      </c>
    </row>
    <row r="2324" spans="1:2" ht="12.75">
      <c r="A2324" s="1" t="s">
        <v>1375</v>
      </c>
      <c r="B2324" s="1">
        <v>272</v>
      </c>
    </row>
    <row r="2325" spans="1:2" ht="12.75">
      <c r="A2325" s="1" t="s">
        <v>1376</v>
      </c>
      <c r="B2325" s="1">
        <v>618</v>
      </c>
    </row>
    <row r="2326" spans="1:2" ht="12.75">
      <c r="A2326" s="1" t="s">
        <v>1103</v>
      </c>
      <c r="B2326" s="1">
        <v>625</v>
      </c>
    </row>
    <row r="2327" spans="1:2" ht="12.75">
      <c r="A2327" s="1" t="s">
        <v>1104</v>
      </c>
      <c r="B2327" s="1">
        <v>666</v>
      </c>
    </row>
    <row r="2328" spans="1:2" ht="12.75">
      <c r="A2328" s="1" t="s">
        <v>1105</v>
      </c>
      <c r="B2328" s="1">
        <v>3462</v>
      </c>
    </row>
    <row r="2329" spans="1:2" ht="12.75">
      <c r="A2329" s="1" t="s">
        <v>1106</v>
      </c>
      <c r="B2329" s="1">
        <v>269</v>
      </c>
    </row>
    <row r="2330" spans="1:2" ht="12.75">
      <c r="A2330" s="1" t="s">
        <v>1107</v>
      </c>
      <c r="B2330" s="1">
        <v>1058</v>
      </c>
    </row>
    <row r="2331" spans="1:2" ht="12.75">
      <c r="A2331" s="1" t="s">
        <v>1108</v>
      </c>
      <c r="B2331" s="1">
        <v>913</v>
      </c>
    </row>
    <row r="2332" spans="1:2" ht="12.75">
      <c r="A2332" s="1" t="s">
        <v>1109</v>
      </c>
      <c r="B2332" s="1">
        <v>392</v>
      </c>
    </row>
    <row r="2333" spans="1:2" ht="12.75">
      <c r="A2333" s="1" t="s">
        <v>1110</v>
      </c>
      <c r="B2333" s="1">
        <v>1227</v>
      </c>
    </row>
    <row r="2334" spans="1:2" ht="12.75">
      <c r="A2334" s="1" t="s">
        <v>1111</v>
      </c>
      <c r="B2334" s="1">
        <v>385</v>
      </c>
    </row>
    <row r="2335" spans="1:2" ht="12.75">
      <c r="A2335" s="1" t="s">
        <v>1112</v>
      </c>
      <c r="B2335" s="1">
        <v>5934</v>
      </c>
    </row>
    <row r="2336" spans="1:2" ht="12.75">
      <c r="A2336" s="1" t="s">
        <v>2078</v>
      </c>
      <c r="B2336" s="1">
        <v>10188</v>
      </c>
    </row>
    <row r="2337" spans="1:2" ht="12.75">
      <c r="A2337" s="1" t="s">
        <v>2079</v>
      </c>
      <c r="B2337" s="1">
        <v>2322</v>
      </c>
    </row>
    <row r="2338" spans="1:2" ht="12.75">
      <c r="A2338" s="1" t="s">
        <v>2080</v>
      </c>
      <c r="B2338" s="1">
        <v>2420</v>
      </c>
    </row>
    <row r="2339" spans="1:2" ht="12.75">
      <c r="A2339" s="1" t="s">
        <v>2081</v>
      </c>
      <c r="B2339" s="1">
        <v>698</v>
      </c>
    </row>
    <row r="2340" spans="1:2" ht="12.75">
      <c r="A2340" s="1" t="s">
        <v>913</v>
      </c>
      <c r="B2340" s="1">
        <v>647</v>
      </c>
    </row>
    <row r="2341" spans="1:2" ht="12.75">
      <c r="A2341" s="1" t="s">
        <v>2082</v>
      </c>
      <c r="B2341" s="1">
        <v>482</v>
      </c>
    </row>
    <row r="2342" spans="1:2" ht="12.75">
      <c r="A2342" s="1" t="s">
        <v>2083</v>
      </c>
      <c r="B2342" s="1">
        <v>586</v>
      </c>
    </row>
    <row r="2343" spans="1:2" ht="12.75">
      <c r="A2343" s="1" t="s">
        <v>2084</v>
      </c>
      <c r="B2343" s="1">
        <v>415</v>
      </c>
    </row>
    <row r="2344" spans="1:2" ht="12.75">
      <c r="A2344" s="1" t="s">
        <v>2085</v>
      </c>
      <c r="B2344" s="1">
        <v>9393</v>
      </c>
    </row>
    <row r="2345" spans="1:2" ht="12.75">
      <c r="A2345" s="1" t="s">
        <v>2086</v>
      </c>
      <c r="B2345" s="1">
        <v>360</v>
      </c>
    </row>
    <row r="2346" spans="1:2" ht="12.75">
      <c r="A2346" s="1" t="s">
        <v>2087</v>
      </c>
      <c r="B2346" s="1">
        <v>252</v>
      </c>
    </row>
    <row r="2347" spans="1:2" ht="12.75">
      <c r="A2347" s="1" t="s">
        <v>2088</v>
      </c>
      <c r="B2347" s="1">
        <v>840</v>
      </c>
    </row>
    <row r="2348" spans="1:2" ht="12.75">
      <c r="A2348" s="1" t="s">
        <v>921</v>
      </c>
      <c r="B2348" s="1">
        <v>330</v>
      </c>
    </row>
    <row r="2349" spans="1:2" ht="12.75">
      <c r="A2349" s="1" t="s">
        <v>922</v>
      </c>
      <c r="B2349" s="1">
        <v>364</v>
      </c>
    </row>
    <row r="2350" spans="1:2" ht="12.75">
      <c r="A2350" s="1" t="s">
        <v>923</v>
      </c>
      <c r="B2350" s="1">
        <v>1152</v>
      </c>
    </row>
    <row r="2351" spans="1:2" ht="12.75">
      <c r="A2351" s="1" t="s">
        <v>924</v>
      </c>
      <c r="B2351" s="1">
        <v>4074</v>
      </c>
    </row>
    <row r="2352" spans="1:2" ht="12.75">
      <c r="A2352" s="1" t="s">
        <v>925</v>
      </c>
      <c r="B2352" s="1">
        <v>182</v>
      </c>
    </row>
    <row r="2353" spans="1:2" ht="12.75">
      <c r="A2353" s="1" t="s">
        <v>926</v>
      </c>
      <c r="B2353" s="1">
        <v>4699</v>
      </c>
    </row>
    <row r="2354" spans="1:2" ht="12.75">
      <c r="A2354" s="1" t="s">
        <v>927</v>
      </c>
      <c r="B2354" s="1">
        <v>155</v>
      </c>
    </row>
    <row r="2355" spans="1:2" ht="12.75">
      <c r="A2355" s="1" t="s">
        <v>1127</v>
      </c>
      <c r="B2355" s="1">
        <v>109</v>
      </c>
    </row>
    <row r="2356" spans="1:2" ht="12.75">
      <c r="A2356" s="1" t="s">
        <v>1128</v>
      </c>
      <c r="B2356" s="1">
        <v>5872</v>
      </c>
    </row>
    <row r="2357" spans="1:2" ht="12.75">
      <c r="A2357" s="1" t="s">
        <v>1129</v>
      </c>
      <c r="B2357" s="1">
        <v>440</v>
      </c>
    </row>
    <row r="2358" spans="1:2" ht="12.75">
      <c r="A2358" s="1" t="s">
        <v>1405</v>
      </c>
      <c r="B2358" s="1">
        <v>1476</v>
      </c>
    </row>
    <row r="2359" spans="1:2" ht="12.75">
      <c r="A2359" s="1" t="s">
        <v>1406</v>
      </c>
      <c r="B2359" s="1">
        <v>235</v>
      </c>
    </row>
    <row r="2360" spans="1:2" ht="12.75">
      <c r="A2360" s="1" t="s">
        <v>1410</v>
      </c>
      <c r="B2360" s="1">
        <v>713</v>
      </c>
    </row>
    <row r="2361" spans="1:2" ht="12.75">
      <c r="A2361" s="1" t="s">
        <v>1411</v>
      </c>
      <c r="B2361" s="1">
        <v>289</v>
      </c>
    </row>
    <row r="2362" spans="1:2" ht="12.75">
      <c r="A2362" s="1" t="s">
        <v>1132</v>
      </c>
      <c r="B2362" s="1">
        <v>369</v>
      </c>
    </row>
    <row r="2363" spans="1:2" ht="12.75">
      <c r="A2363" s="1" t="s">
        <v>1133</v>
      </c>
      <c r="B2363" s="1">
        <v>1127</v>
      </c>
    </row>
    <row r="2364" spans="1:2" ht="12.75">
      <c r="A2364" s="1" t="s">
        <v>1414</v>
      </c>
      <c r="B2364" s="1">
        <v>466</v>
      </c>
    </row>
    <row r="2365" spans="1:2" ht="12.75">
      <c r="A2365" s="1" t="s">
        <v>1415</v>
      </c>
      <c r="B2365" s="1">
        <v>361</v>
      </c>
    </row>
    <row r="2366" spans="1:2" ht="12.75">
      <c r="A2366" s="1" t="s">
        <v>1416</v>
      </c>
      <c r="B2366" s="1">
        <v>1873</v>
      </c>
    </row>
    <row r="2367" spans="1:2" ht="12.75">
      <c r="A2367" s="1" t="s">
        <v>345</v>
      </c>
      <c r="B2367" s="1">
        <v>1524</v>
      </c>
    </row>
    <row r="2368" spans="1:2" ht="12.75">
      <c r="A2368" s="1" t="s">
        <v>346</v>
      </c>
      <c r="B2368" s="1">
        <v>358</v>
      </c>
    </row>
    <row r="2369" spans="1:2" ht="12.75">
      <c r="A2369" s="1" t="s">
        <v>347</v>
      </c>
      <c r="B2369" s="1">
        <v>453</v>
      </c>
    </row>
    <row r="2370" spans="1:2" ht="12.75">
      <c r="A2370" s="1" t="s">
        <v>348</v>
      </c>
      <c r="B2370" s="1">
        <v>961</v>
      </c>
    </row>
    <row r="2371" spans="1:2" ht="12.75">
      <c r="A2371" s="1" t="s">
        <v>349</v>
      </c>
      <c r="B2371" s="1">
        <v>992</v>
      </c>
    </row>
    <row r="2372" spans="1:2" ht="12.75">
      <c r="A2372" s="1" t="s">
        <v>350</v>
      </c>
      <c r="B2372" s="1">
        <v>645</v>
      </c>
    </row>
    <row r="2373" spans="1:2" ht="12.75">
      <c r="A2373" s="1" t="s">
        <v>351</v>
      </c>
      <c r="B2373" s="1">
        <v>549</v>
      </c>
    </row>
    <row r="2374" spans="1:2" ht="12.75">
      <c r="A2374" s="1" t="s">
        <v>352</v>
      </c>
      <c r="B2374" s="1">
        <v>1191</v>
      </c>
    </row>
    <row r="2375" spans="1:2" ht="12.75">
      <c r="A2375" s="1" t="s">
        <v>353</v>
      </c>
      <c r="B2375" s="1">
        <v>763</v>
      </c>
    </row>
    <row r="2376" spans="1:2" ht="12.75">
      <c r="A2376" s="1" t="s">
        <v>354</v>
      </c>
      <c r="B2376" s="1">
        <v>208</v>
      </c>
    </row>
    <row r="2377" spans="1:2" ht="12.75">
      <c r="A2377" s="1" t="s">
        <v>355</v>
      </c>
      <c r="B2377" s="1">
        <v>752</v>
      </c>
    </row>
    <row r="2378" spans="1:2" ht="12.75">
      <c r="A2378" s="1" t="s">
        <v>356</v>
      </c>
      <c r="B2378" s="1">
        <v>872</v>
      </c>
    </row>
    <row r="2379" spans="1:2" ht="12.75">
      <c r="A2379" s="1" t="s">
        <v>357</v>
      </c>
      <c r="B2379" s="1">
        <v>384</v>
      </c>
    </row>
    <row r="2380" spans="1:2" ht="12.75">
      <c r="A2380" s="1" t="s">
        <v>358</v>
      </c>
      <c r="B2380" s="1">
        <v>452</v>
      </c>
    </row>
    <row r="2381" spans="1:2" ht="12.75">
      <c r="A2381" s="1" t="s">
        <v>359</v>
      </c>
      <c r="B2381" s="1">
        <v>2158</v>
      </c>
    </row>
    <row r="2382" spans="1:2" ht="12.75">
      <c r="A2382" s="1" t="s">
        <v>360</v>
      </c>
      <c r="B2382" s="1">
        <v>1561</v>
      </c>
    </row>
    <row r="2383" spans="1:2" ht="12.75">
      <c r="A2383" s="1" t="s">
        <v>1702</v>
      </c>
      <c r="B2383" s="1">
        <v>965</v>
      </c>
    </row>
    <row r="2384" spans="1:2" ht="12.75">
      <c r="A2384" s="1" t="s">
        <v>1703</v>
      </c>
      <c r="B2384" s="1">
        <v>225</v>
      </c>
    </row>
    <row r="2385" spans="1:2" ht="12.75">
      <c r="A2385" s="1" t="s">
        <v>1704</v>
      </c>
      <c r="B2385" s="1">
        <v>681</v>
      </c>
    </row>
    <row r="2386" spans="1:2" ht="12.75">
      <c r="A2386" s="1" t="s">
        <v>1705</v>
      </c>
      <c r="B2386" s="1">
        <v>1485</v>
      </c>
    </row>
    <row r="2387" spans="1:2" ht="12.75">
      <c r="A2387" s="1" t="s">
        <v>1706</v>
      </c>
      <c r="B2387" s="1">
        <v>5430</v>
      </c>
    </row>
    <row r="2388" spans="1:2" ht="12.75">
      <c r="A2388" s="1" t="s">
        <v>1707</v>
      </c>
      <c r="B2388" s="1">
        <v>371</v>
      </c>
    </row>
    <row r="2389" spans="1:2" ht="12.75">
      <c r="A2389" s="1" t="s">
        <v>1448</v>
      </c>
      <c r="B2389" s="1">
        <v>711</v>
      </c>
    </row>
    <row r="2390" spans="1:2" ht="12.75">
      <c r="A2390" s="1" t="s">
        <v>1449</v>
      </c>
      <c r="B2390" s="1">
        <v>490</v>
      </c>
    </row>
    <row r="2391" spans="1:2" ht="12.75">
      <c r="A2391" s="1" t="s">
        <v>1450</v>
      </c>
      <c r="B2391" s="1">
        <v>159</v>
      </c>
    </row>
    <row r="2392" spans="1:2" ht="12.75">
      <c r="A2392" s="1" t="s">
        <v>1451</v>
      </c>
      <c r="B2392" s="1">
        <v>1759</v>
      </c>
    </row>
    <row r="2393" spans="1:2" ht="12.75">
      <c r="A2393" s="1" t="s">
        <v>1452</v>
      </c>
      <c r="B2393" s="1">
        <v>1018</v>
      </c>
    </row>
    <row r="2394" spans="1:2" ht="12.75">
      <c r="A2394" s="1" t="s">
        <v>1453</v>
      </c>
      <c r="B2394" s="1">
        <v>1073</v>
      </c>
    </row>
    <row r="2395" spans="1:2" ht="12.75">
      <c r="A2395" s="1" t="s">
        <v>1454</v>
      </c>
      <c r="B2395" s="1">
        <v>524</v>
      </c>
    </row>
    <row r="2396" spans="1:2" ht="12.75">
      <c r="A2396" s="1" t="s">
        <v>1708</v>
      </c>
      <c r="B2396" s="1">
        <v>1597</v>
      </c>
    </row>
    <row r="2397" spans="1:2" ht="12.75">
      <c r="A2397" s="1" t="s">
        <v>1709</v>
      </c>
      <c r="B2397" s="1">
        <v>2482</v>
      </c>
    </row>
    <row r="2398" spans="1:2" ht="12.75">
      <c r="A2398" s="1" t="s">
        <v>1710</v>
      </c>
      <c r="B2398" s="1">
        <v>747</v>
      </c>
    </row>
    <row r="2399" spans="1:2" ht="12.75">
      <c r="A2399" s="1" t="s">
        <v>1711</v>
      </c>
      <c r="B2399" s="1">
        <v>413</v>
      </c>
    </row>
    <row r="2400" spans="1:2" ht="12.75">
      <c r="A2400" s="1" t="s">
        <v>45</v>
      </c>
      <c r="B2400" s="1">
        <v>2462</v>
      </c>
    </row>
    <row r="2401" spans="1:2" ht="12.75">
      <c r="A2401" s="1" t="s">
        <v>46</v>
      </c>
      <c r="B2401" s="1">
        <v>476</v>
      </c>
    </row>
    <row r="2402" spans="1:2" ht="12.75">
      <c r="A2402" s="1" t="s">
        <v>47</v>
      </c>
      <c r="B2402" s="1">
        <v>578</v>
      </c>
    </row>
    <row r="2403" spans="1:2" ht="12.75">
      <c r="A2403" s="1" t="s">
        <v>89</v>
      </c>
      <c r="B2403" s="1">
        <v>158</v>
      </c>
    </row>
    <row r="2404" spans="1:2" ht="12.75">
      <c r="A2404" s="1" t="s">
        <v>90</v>
      </c>
      <c r="B2404" s="1">
        <v>381</v>
      </c>
    </row>
    <row r="2405" spans="1:2" ht="12.75">
      <c r="A2405" s="1" t="s">
        <v>91</v>
      </c>
      <c r="B2405" s="1">
        <v>208</v>
      </c>
    </row>
    <row r="2406" spans="1:2" ht="12.75">
      <c r="A2406" s="1" t="s">
        <v>499</v>
      </c>
      <c r="B2406" s="1">
        <v>307</v>
      </c>
    </row>
    <row r="2407" spans="1:2" ht="12.75">
      <c r="A2407" s="1" t="s">
        <v>225</v>
      </c>
      <c r="B2407" s="1">
        <v>1144</v>
      </c>
    </row>
    <row r="2408" spans="1:2" ht="12.75">
      <c r="A2408" s="1" t="s">
        <v>226</v>
      </c>
      <c r="B2408" s="1">
        <v>1451</v>
      </c>
    </row>
    <row r="2409" spans="1:2" ht="12.75">
      <c r="A2409" s="1" t="s">
        <v>1905</v>
      </c>
      <c r="B2409" s="1">
        <v>3956</v>
      </c>
    </row>
    <row r="2410" spans="1:2" ht="12.75">
      <c r="A2410" s="1" t="s">
        <v>1906</v>
      </c>
      <c r="B2410" s="1">
        <v>762</v>
      </c>
    </row>
    <row r="2411" spans="1:2" ht="12.75">
      <c r="A2411" s="1" t="s">
        <v>1761</v>
      </c>
      <c r="B2411" s="1">
        <v>2840</v>
      </c>
    </row>
    <row r="2412" spans="1:2" ht="12.75">
      <c r="A2412" s="1" t="s">
        <v>1762</v>
      </c>
      <c r="B2412" s="1">
        <v>363</v>
      </c>
    </row>
    <row r="2413" spans="1:2" ht="12.75">
      <c r="A2413" s="1" t="s">
        <v>1763</v>
      </c>
      <c r="B2413" s="1">
        <v>4717</v>
      </c>
    </row>
    <row r="2414" spans="1:2" ht="12.75">
      <c r="A2414" s="1" t="s">
        <v>1764</v>
      </c>
      <c r="B2414" s="1">
        <v>1002</v>
      </c>
    </row>
    <row r="2415" spans="1:2" ht="12.75">
      <c r="A2415" s="1" t="s">
        <v>1765</v>
      </c>
      <c r="B2415" s="1">
        <v>342</v>
      </c>
    </row>
    <row r="2416" spans="1:2" ht="12.75">
      <c r="A2416" s="1" t="s">
        <v>1766</v>
      </c>
      <c r="B2416" s="1">
        <v>3698</v>
      </c>
    </row>
    <row r="2417" spans="1:2" ht="12.75">
      <c r="A2417" s="1" t="s">
        <v>1767</v>
      </c>
      <c r="B2417" s="1">
        <v>6203</v>
      </c>
    </row>
    <row r="2418" spans="1:2" ht="12.75">
      <c r="A2418" s="1" t="s">
        <v>1758</v>
      </c>
      <c r="B2418" s="1">
        <v>1563</v>
      </c>
    </row>
    <row r="2419" spans="1:2" ht="12.75">
      <c r="A2419" s="1" t="s">
        <v>1759</v>
      </c>
      <c r="B2419" s="1">
        <v>954</v>
      </c>
    </row>
    <row r="2420" spans="1:2" ht="12.75">
      <c r="A2420" s="1" t="s">
        <v>1760</v>
      </c>
      <c r="B2420" s="1">
        <v>4307</v>
      </c>
    </row>
    <row r="2421" spans="1:2" ht="12.75">
      <c r="A2421" s="1" t="s">
        <v>331</v>
      </c>
      <c r="B2421" s="1">
        <v>442</v>
      </c>
    </row>
    <row r="2422" spans="1:2" ht="12.75">
      <c r="A2422" s="1" t="s">
        <v>332</v>
      </c>
      <c r="B2422" s="1">
        <v>2467</v>
      </c>
    </row>
    <row r="2423" spans="1:2" ht="12.75">
      <c r="A2423" s="1" t="s">
        <v>333</v>
      </c>
      <c r="B2423" s="1">
        <v>184</v>
      </c>
    </row>
    <row r="2424" spans="1:2" ht="12.75">
      <c r="A2424" s="1" t="s">
        <v>334</v>
      </c>
      <c r="B2424" s="1">
        <v>2134</v>
      </c>
    </row>
    <row r="2425" spans="1:2" ht="12.75">
      <c r="A2425" s="1" t="s">
        <v>335</v>
      </c>
      <c r="B2425" s="1">
        <v>4257</v>
      </c>
    </row>
    <row r="2426" spans="1:2" ht="12.75">
      <c r="A2426" s="1" t="s">
        <v>336</v>
      </c>
      <c r="B2426" s="1">
        <v>7493</v>
      </c>
    </row>
    <row r="2427" spans="1:2" ht="12.75">
      <c r="A2427" s="1" t="s">
        <v>337</v>
      </c>
      <c r="B2427" s="1">
        <v>329</v>
      </c>
    </row>
    <row r="2428" spans="1:2" ht="12.75">
      <c r="A2428" s="1" t="s">
        <v>338</v>
      </c>
      <c r="B2428" s="1">
        <v>199</v>
      </c>
    </row>
    <row r="2429" spans="1:2" ht="12.75">
      <c r="A2429" s="1" t="s">
        <v>339</v>
      </c>
      <c r="B2429" s="1">
        <v>1352</v>
      </c>
    </row>
    <row r="2430" spans="1:2" ht="12.75">
      <c r="A2430" s="1" t="s">
        <v>340</v>
      </c>
      <c r="B2430" s="1">
        <v>13391</v>
      </c>
    </row>
    <row r="2431" spans="1:2" ht="12.75">
      <c r="A2431" s="1" t="s">
        <v>341</v>
      </c>
      <c r="B2431" s="1">
        <v>320</v>
      </c>
    </row>
    <row r="2432" spans="1:2" ht="12.75">
      <c r="A2432" s="1" t="s">
        <v>1775</v>
      </c>
      <c r="B2432" s="1">
        <v>2521</v>
      </c>
    </row>
    <row r="2433" spans="1:2" ht="12.75">
      <c r="A2433" s="1" t="s">
        <v>1776</v>
      </c>
      <c r="B2433" s="1">
        <v>155</v>
      </c>
    </row>
    <row r="2434" spans="1:2" ht="12.75">
      <c r="A2434" s="1" t="s">
        <v>1777</v>
      </c>
      <c r="B2434" s="1">
        <v>682</v>
      </c>
    </row>
    <row r="2435" spans="1:2" ht="12.75">
      <c r="A2435" s="1" t="s">
        <v>1778</v>
      </c>
      <c r="B2435" s="1">
        <v>334</v>
      </c>
    </row>
    <row r="2436" spans="1:2" ht="12.75">
      <c r="A2436" s="1" t="s">
        <v>1779</v>
      </c>
      <c r="B2436" s="1">
        <v>910</v>
      </c>
    </row>
    <row r="2437" spans="1:2" ht="12.75">
      <c r="A2437" s="1" t="s">
        <v>85</v>
      </c>
      <c r="B2437" s="1">
        <v>623</v>
      </c>
    </row>
    <row r="2438" spans="1:2" ht="12.75">
      <c r="A2438" s="1" t="s">
        <v>86</v>
      </c>
      <c r="B2438" s="1">
        <v>1612</v>
      </c>
    </row>
    <row r="2439" spans="1:2" ht="12.75">
      <c r="A2439" s="1" t="s">
        <v>1749</v>
      </c>
      <c r="B2439" s="1">
        <v>440</v>
      </c>
    </row>
    <row r="2440" spans="1:2" ht="12.75">
      <c r="A2440" s="1" t="s">
        <v>1750</v>
      </c>
      <c r="B2440" s="1">
        <v>510</v>
      </c>
    </row>
    <row r="2441" spans="1:2" ht="12.75">
      <c r="A2441" s="1" t="s">
        <v>1751</v>
      </c>
      <c r="B2441" s="1">
        <v>710</v>
      </c>
    </row>
    <row r="2442" spans="1:2" ht="12.75">
      <c r="A2442" s="1" t="s">
        <v>80</v>
      </c>
      <c r="B2442" s="1">
        <v>1401</v>
      </c>
    </row>
    <row r="2443" spans="1:2" ht="12.75">
      <c r="A2443" s="1" t="s">
        <v>81</v>
      </c>
      <c r="B2443" s="1">
        <v>1015</v>
      </c>
    </row>
    <row r="2444" spans="1:2" ht="12.75">
      <c r="A2444" s="1" t="s">
        <v>82</v>
      </c>
      <c r="B2444" s="1">
        <v>346</v>
      </c>
    </row>
    <row r="2445" spans="1:2" ht="12.75">
      <c r="A2445" s="1" t="s">
        <v>83</v>
      </c>
      <c r="B2445" s="1">
        <v>244</v>
      </c>
    </row>
    <row r="2446" spans="1:2" ht="12.75">
      <c r="A2446" s="1" t="s">
        <v>84</v>
      </c>
      <c r="B2446" s="1">
        <v>1224</v>
      </c>
    </row>
    <row r="2447" spans="1:2" ht="12.75">
      <c r="A2447" s="1" t="s">
        <v>1748</v>
      </c>
      <c r="B2447" s="1">
        <v>435</v>
      </c>
    </row>
    <row r="2448" spans="1:2" ht="12.75">
      <c r="A2448" s="1" t="s">
        <v>1482</v>
      </c>
      <c r="B2448" s="1">
        <v>283</v>
      </c>
    </row>
    <row r="2449" spans="1:2" ht="12.75">
      <c r="A2449" s="1" t="s">
        <v>1479</v>
      </c>
      <c r="B2449" s="1">
        <v>4435</v>
      </c>
    </row>
    <row r="2450" spans="1:2" ht="12.75">
      <c r="A2450" s="1" t="s">
        <v>1480</v>
      </c>
      <c r="B2450" s="1">
        <v>79</v>
      </c>
    </row>
    <row r="2451" spans="1:2" ht="12.75">
      <c r="A2451" s="1" t="s">
        <v>1215</v>
      </c>
      <c r="B2451" s="1">
        <v>1398</v>
      </c>
    </row>
    <row r="2452" spans="1:2" ht="12.75">
      <c r="A2452" s="1" t="s">
        <v>1216</v>
      </c>
      <c r="B2452" s="1">
        <v>2559</v>
      </c>
    </row>
    <row r="2453" spans="1:2" ht="12.75">
      <c r="A2453" s="1" t="s">
        <v>1211</v>
      </c>
      <c r="B2453" s="1">
        <v>2199</v>
      </c>
    </row>
    <row r="2454" spans="1:2" ht="12.75">
      <c r="A2454" s="1" t="s">
        <v>1483</v>
      </c>
      <c r="B2454" s="1">
        <v>613</v>
      </c>
    </row>
    <row r="2455" spans="1:2" ht="12.75">
      <c r="A2455" s="1" t="s">
        <v>1486</v>
      </c>
      <c r="B2455" s="1">
        <v>713</v>
      </c>
    </row>
    <row r="2456" spans="1:2" ht="12.75">
      <c r="A2456" s="1" t="s">
        <v>1487</v>
      </c>
      <c r="B2456" s="1">
        <v>135</v>
      </c>
    </row>
    <row r="2457" spans="1:2" ht="12.75">
      <c r="A2457" s="1" t="s">
        <v>1488</v>
      </c>
      <c r="B2457" s="1">
        <v>346</v>
      </c>
    </row>
    <row r="2458" spans="1:2" ht="12.75">
      <c r="A2458" s="1" t="s">
        <v>1489</v>
      </c>
      <c r="B2458" s="1">
        <v>334</v>
      </c>
    </row>
    <row r="2459" spans="1:2" ht="12.75">
      <c r="A2459" s="1" t="s">
        <v>1490</v>
      </c>
      <c r="B2459" s="1">
        <v>288</v>
      </c>
    </row>
    <row r="2460" spans="1:2" ht="12.75">
      <c r="A2460" s="1" t="s">
        <v>1491</v>
      </c>
      <c r="B2460" s="1">
        <v>4656</v>
      </c>
    </row>
    <row r="2461" spans="1:2" ht="12.75">
      <c r="A2461" s="1" t="s">
        <v>1492</v>
      </c>
      <c r="B2461" s="1">
        <v>887</v>
      </c>
    </row>
    <row r="2462" spans="1:2" ht="12.75">
      <c r="A2462" s="1" t="s">
        <v>1493</v>
      </c>
      <c r="B2462" s="1">
        <v>681</v>
      </c>
    </row>
    <row r="2463" spans="1:2" ht="12.75">
      <c r="A2463" s="1" t="s">
        <v>1494</v>
      </c>
      <c r="B2463" s="1">
        <v>449</v>
      </c>
    </row>
    <row r="2464" spans="1:2" ht="12.75">
      <c r="A2464" s="1" t="s">
        <v>1495</v>
      </c>
      <c r="B2464" s="1">
        <v>156</v>
      </c>
    </row>
    <row r="2465" spans="1:2" ht="12.75">
      <c r="A2465" s="1" t="s">
        <v>1496</v>
      </c>
      <c r="B2465" s="1">
        <v>8033</v>
      </c>
    </row>
    <row r="2466" spans="1:2" ht="12.75">
      <c r="A2466" s="1" t="s">
        <v>1497</v>
      </c>
      <c r="B2466" s="1">
        <v>1403</v>
      </c>
    </row>
    <row r="2467" spans="1:2" ht="12.75">
      <c r="A2467" s="1" t="s">
        <v>1498</v>
      </c>
      <c r="B2467" s="1">
        <v>828</v>
      </c>
    </row>
    <row r="2468" spans="1:2" ht="12.75">
      <c r="A2468" s="1" t="s">
        <v>1499</v>
      </c>
      <c r="B2468" s="1">
        <v>725</v>
      </c>
    </row>
    <row r="2469" spans="1:2" ht="12.75">
      <c r="A2469" s="1" t="s">
        <v>1500</v>
      </c>
      <c r="B2469" s="1">
        <v>283</v>
      </c>
    </row>
    <row r="2470" spans="1:2" ht="12.75">
      <c r="A2470" s="1" t="s">
        <v>1501</v>
      </c>
      <c r="B2470" s="1">
        <v>2772</v>
      </c>
    </row>
    <row r="2471" spans="1:2" ht="12.75">
      <c r="A2471" s="1" t="s">
        <v>1502</v>
      </c>
      <c r="B2471" s="1">
        <v>757</v>
      </c>
    </row>
    <row r="2472" spans="1:2" ht="12.75">
      <c r="A2472" s="1" t="s">
        <v>1237</v>
      </c>
      <c r="B2472" s="1">
        <v>433</v>
      </c>
    </row>
    <row r="2473" spans="1:2" ht="12.75">
      <c r="A2473" s="1" t="s">
        <v>1238</v>
      </c>
      <c r="B2473" s="1">
        <v>4831</v>
      </c>
    </row>
    <row r="2474" spans="1:2" ht="12.75">
      <c r="A2474" s="1" t="s">
        <v>1239</v>
      </c>
      <c r="B2474" s="1">
        <v>914</v>
      </c>
    </row>
    <row r="2475" spans="1:2" ht="12.75">
      <c r="A2475" s="1" t="s">
        <v>1240</v>
      </c>
      <c r="B2475" s="1">
        <v>335</v>
      </c>
    </row>
    <row r="2476" spans="1:2" ht="12.75">
      <c r="A2476" s="1" t="s">
        <v>1241</v>
      </c>
      <c r="B2476" s="1">
        <v>893</v>
      </c>
    </row>
    <row r="2477" spans="1:2" ht="12.75">
      <c r="A2477" s="1" t="s">
        <v>1242</v>
      </c>
      <c r="B2477" s="1">
        <v>718</v>
      </c>
    </row>
    <row r="2478" spans="1:2" ht="12.75">
      <c r="A2478" s="1" t="s">
        <v>1243</v>
      </c>
      <c r="B2478" s="1">
        <v>2853</v>
      </c>
    </row>
    <row r="2479" spans="1:2" ht="12.75">
      <c r="A2479" s="1" t="s">
        <v>1244</v>
      </c>
      <c r="B2479" s="1">
        <v>305</v>
      </c>
    </row>
    <row r="2480" spans="1:2" ht="12.75">
      <c r="A2480" s="1" t="s">
        <v>1005</v>
      </c>
      <c r="B2480" s="1">
        <v>434</v>
      </c>
    </row>
    <row r="2481" spans="1:2" ht="12.75">
      <c r="A2481" s="1" t="s">
        <v>1006</v>
      </c>
      <c r="B2481" s="1">
        <v>1693</v>
      </c>
    </row>
    <row r="2482" spans="1:2" ht="12.75">
      <c r="A2482" s="1" t="s">
        <v>2151</v>
      </c>
      <c r="B2482" s="1">
        <v>755</v>
      </c>
    </row>
    <row r="2483" spans="1:2" ht="12.75">
      <c r="A2483" s="1" t="s">
        <v>2152</v>
      </c>
      <c r="B2483" s="1">
        <v>1450</v>
      </c>
    </row>
    <row r="2484" spans="1:2" ht="12.75">
      <c r="A2484" s="1" t="s">
        <v>2153</v>
      </c>
      <c r="B2484" s="1">
        <v>161</v>
      </c>
    </row>
    <row r="2485" spans="1:2" ht="12.75">
      <c r="A2485" s="1" t="s">
        <v>1248</v>
      </c>
      <c r="B2485" s="1">
        <v>376</v>
      </c>
    </row>
    <row r="2486" spans="1:2" ht="12.75">
      <c r="A2486" s="1" t="s">
        <v>2155</v>
      </c>
      <c r="B2486" s="1">
        <v>1667</v>
      </c>
    </row>
    <row r="2487" spans="1:2" ht="12.75">
      <c r="A2487" s="1" t="s">
        <v>2156</v>
      </c>
      <c r="B2487" s="1">
        <v>1134</v>
      </c>
    </row>
    <row r="2488" spans="1:2" ht="12.75">
      <c r="A2488" s="1" t="s">
        <v>2157</v>
      </c>
      <c r="B2488" s="1">
        <v>3926</v>
      </c>
    </row>
    <row r="2489" spans="1:2" ht="12.75">
      <c r="A2489" s="1" t="s">
        <v>2158</v>
      </c>
      <c r="B2489" s="1">
        <v>2279</v>
      </c>
    </row>
    <row r="2490" spans="1:2" ht="12.75">
      <c r="A2490" s="1" t="s">
        <v>2159</v>
      </c>
      <c r="B2490" s="1">
        <v>228</v>
      </c>
    </row>
    <row r="2491" spans="1:2" ht="12.75">
      <c r="A2491" s="1" t="s">
        <v>1015</v>
      </c>
      <c r="B2491" s="1">
        <v>637</v>
      </c>
    </row>
    <row r="2492" spans="1:2" ht="12.75">
      <c r="A2492" s="1" t="s">
        <v>1016</v>
      </c>
      <c r="B2492" s="1">
        <v>288</v>
      </c>
    </row>
    <row r="2493" spans="1:2" ht="12.75">
      <c r="A2493" s="1" t="s">
        <v>1017</v>
      </c>
      <c r="B2493" s="1">
        <v>234</v>
      </c>
    </row>
    <row r="2494" spans="1:2" ht="12.75">
      <c r="A2494" s="1" t="s">
        <v>1018</v>
      </c>
      <c r="B2494" s="1">
        <v>351</v>
      </c>
    </row>
    <row r="2495" spans="1:2" ht="12.75">
      <c r="A2495" s="1" t="s">
        <v>1019</v>
      </c>
      <c r="B2495" s="1">
        <v>2319</v>
      </c>
    </row>
    <row r="2496" spans="1:2" ht="12.75">
      <c r="A2496" s="1" t="s">
        <v>1020</v>
      </c>
      <c r="B2496" s="1">
        <v>15273</v>
      </c>
    </row>
    <row r="2497" spans="1:2" ht="12.75">
      <c r="A2497" s="1" t="s">
        <v>1260</v>
      </c>
      <c r="B2497" s="1">
        <v>1144</v>
      </c>
    </row>
    <row r="2498" spans="1:2" ht="12.75">
      <c r="A2498" s="1" t="s">
        <v>1261</v>
      </c>
      <c r="B2498" s="1">
        <v>441</v>
      </c>
    </row>
    <row r="2499" spans="1:2" ht="12.75">
      <c r="A2499" s="1" t="s">
        <v>1262</v>
      </c>
      <c r="B2499" s="1">
        <v>1281</v>
      </c>
    </row>
    <row r="2500" spans="1:2" ht="12.75">
      <c r="A2500" s="1" t="s">
        <v>1533</v>
      </c>
      <c r="B2500" s="1">
        <v>596</v>
      </c>
    </row>
    <row r="2501" spans="1:2" ht="12.75">
      <c r="A2501" s="1" t="s">
        <v>1538</v>
      </c>
      <c r="B2501" s="1">
        <v>85</v>
      </c>
    </row>
    <row r="2502" spans="1:2" ht="12.75">
      <c r="A2502" s="1" t="s">
        <v>1269</v>
      </c>
      <c r="B2502" s="1">
        <v>1317</v>
      </c>
    </row>
    <row r="2503" spans="1:2" ht="12.75">
      <c r="A2503" s="1" t="s">
        <v>1270</v>
      </c>
      <c r="B2503" s="1">
        <v>1016</v>
      </c>
    </row>
    <row r="2504" spans="1:2" ht="12.75">
      <c r="A2504" s="1" t="s">
        <v>1541</v>
      </c>
      <c r="B2504" s="1">
        <v>178</v>
      </c>
    </row>
    <row r="2505" spans="1:2" ht="12.75">
      <c r="A2505" s="1" t="s">
        <v>1542</v>
      </c>
      <c r="B2505" s="1">
        <v>210</v>
      </c>
    </row>
    <row r="2506" spans="1:2" ht="12.75">
      <c r="A2506" s="1" t="s">
        <v>2173</v>
      </c>
      <c r="B2506" s="1">
        <v>4251</v>
      </c>
    </row>
    <row r="2507" spans="1:2" ht="12.75">
      <c r="A2507" s="1" t="s">
        <v>2174</v>
      </c>
      <c r="B2507" s="1">
        <v>2483</v>
      </c>
    </row>
    <row r="2508" spans="1:2" ht="12.75">
      <c r="A2508" s="1" t="s">
        <v>1930</v>
      </c>
      <c r="B2508" s="1">
        <v>741</v>
      </c>
    </row>
    <row r="2509" spans="1:2" ht="12.75">
      <c r="A2509" s="1" t="s">
        <v>1931</v>
      </c>
      <c r="B2509" s="1">
        <v>204</v>
      </c>
    </row>
    <row r="2510" spans="1:2" ht="12.75">
      <c r="A2510" s="1" t="s">
        <v>1643</v>
      </c>
      <c r="B2510" s="1">
        <v>527</v>
      </c>
    </row>
    <row r="2511" spans="1:2" ht="12.75">
      <c r="A2511" s="1" t="s">
        <v>1644</v>
      </c>
      <c r="B2511" s="1">
        <v>918</v>
      </c>
    </row>
    <row r="2512" spans="1:2" ht="12.75">
      <c r="A2512" s="1" t="s">
        <v>1645</v>
      </c>
      <c r="B2512" s="1">
        <v>253</v>
      </c>
    </row>
    <row r="2513" spans="1:2" ht="12.75">
      <c r="A2513" s="1" t="s">
        <v>1646</v>
      </c>
      <c r="B2513" s="1">
        <v>1313</v>
      </c>
    </row>
    <row r="2514" spans="1:2" ht="12.75">
      <c r="A2514" s="1" t="s">
        <v>1647</v>
      </c>
      <c r="B2514" s="1">
        <v>4079</v>
      </c>
    </row>
    <row r="2515" spans="1:2" ht="12.75">
      <c r="A2515" s="1" t="s">
        <v>1648</v>
      </c>
      <c r="B2515" s="1">
        <v>1830</v>
      </c>
    </row>
    <row r="2516" spans="1:2" ht="12.75">
      <c r="A2516" s="1" t="s">
        <v>1649</v>
      </c>
      <c r="B2516" s="1">
        <v>739</v>
      </c>
    </row>
    <row r="2517" spans="1:2" ht="12.75">
      <c r="A2517" s="1" t="s">
        <v>1650</v>
      </c>
      <c r="B2517" s="1">
        <v>151</v>
      </c>
    </row>
    <row r="2518" spans="1:2" ht="12.75">
      <c r="A2518" s="1" t="s">
        <v>1651</v>
      </c>
      <c r="B2518" s="1">
        <v>829</v>
      </c>
    </row>
    <row r="2519" spans="1:2" ht="12.75">
      <c r="A2519" s="1" t="s">
        <v>1652</v>
      </c>
      <c r="B2519" s="1">
        <v>560</v>
      </c>
    </row>
    <row r="2520" spans="1:2" ht="12.75">
      <c r="A2520" s="1" t="s">
        <v>914</v>
      </c>
      <c r="B2520" s="1">
        <v>768</v>
      </c>
    </row>
    <row r="2521" spans="1:2" ht="12.75">
      <c r="A2521" s="1" t="s">
        <v>915</v>
      </c>
      <c r="B2521" s="1">
        <v>1428</v>
      </c>
    </row>
    <row r="2522" spans="1:2" ht="12.75">
      <c r="A2522" s="1" t="s">
        <v>916</v>
      </c>
      <c r="B2522" s="1">
        <v>1677</v>
      </c>
    </row>
    <row r="2523" spans="1:2" ht="12.75">
      <c r="A2523" s="1" t="s">
        <v>917</v>
      </c>
      <c r="B2523" s="1">
        <v>300</v>
      </c>
    </row>
    <row r="2524" spans="1:2" ht="12.75">
      <c r="A2524" s="1" t="s">
        <v>918</v>
      </c>
      <c r="B2524" s="1">
        <v>1051</v>
      </c>
    </row>
    <row r="2525" spans="1:2" ht="12.75">
      <c r="A2525" s="1" t="s">
        <v>919</v>
      </c>
      <c r="B2525" s="1">
        <v>1045</v>
      </c>
    </row>
    <row r="2526" spans="1:2" ht="12.75">
      <c r="A2526" s="1" t="s">
        <v>920</v>
      </c>
      <c r="B2526" s="1">
        <v>238</v>
      </c>
    </row>
    <row r="2527" spans="1:2" ht="12.75">
      <c r="A2527" s="1" t="s">
        <v>1118</v>
      </c>
      <c r="B2527" s="1">
        <v>1299</v>
      </c>
    </row>
    <row r="2528" spans="1:2" ht="12.75">
      <c r="A2528" s="1" t="s">
        <v>1404</v>
      </c>
      <c r="B2528" s="1">
        <v>145</v>
      </c>
    </row>
    <row r="2529" spans="1:2" ht="12.75">
      <c r="A2529" s="1" t="s">
        <v>1407</v>
      </c>
      <c r="B2529" s="1">
        <v>650</v>
      </c>
    </row>
    <row r="2530" spans="1:2" ht="12.75">
      <c r="A2530" s="1" t="s">
        <v>1671</v>
      </c>
      <c r="B2530" s="1">
        <v>110</v>
      </c>
    </row>
    <row r="2531" spans="1:2" ht="12.75">
      <c r="A2531" s="1" t="s">
        <v>1412</v>
      </c>
      <c r="B2531" s="1">
        <v>676</v>
      </c>
    </row>
    <row r="2532" spans="1:2" ht="12.75">
      <c r="A2532" s="1" t="s">
        <v>1413</v>
      </c>
      <c r="B2532" s="1">
        <v>139</v>
      </c>
    </row>
    <row r="2533" spans="1:2" ht="12.75">
      <c r="A2533" s="1" t="s">
        <v>1674</v>
      </c>
      <c r="B2533" s="1">
        <v>156</v>
      </c>
    </row>
    <row r="2534" spans="1:2" s="2" customFormat="1" ht="12.75">
      <c r="A2534" s="1" t="s">
        <v>1675</v>
      </c>
      <c r="B2534" s="1">
        <v>191</v>
      </c>
    </row>
    <row r="2535" spans="1:2" ht="12.75">
      <c r="A2535" s="1" t="s">
        <v>1676</v>
      </c>
      <c r="B2535" s="1">
        <v>5401</v>
      </c>
    </row>
    <row r="2536" spans="1:2" ht="12.75">
      <c r="A2536" s="1" t="s">
        <v>1135</v>
      </c>
      <c r="B2536" s="1">
        <v>1277</v>
      </c>
    </row>
    <row r="2537" spans="1:2" ht="12.75">
      <c r="A2537" s="1" t="s">
        <v>1136</v>
      </c>
      <c r="B2537" s="1">
        <v>789</v>
      </c>
    </row>
    <row r="2538" spans="1:2" ht="12.75">
      <c r="A2538" s="1" t="s">
        <v>1137</v>
      </c>
      <c r="B2538" s="1">
        <v>220</v>
      </c>
    </row>
    <row r="2539" spans="1:2" ht="12.75">
      <c r="A2539" s="1" t="s">
        <v>1140</v>
      </c>
      <c r="B2539" s="1">
        <v>476</v>
      </c>
    </row>
    <row r="2540" spans="1:2" ht="12.75">
      <c r="A2540" s="1" t="s">
        <v>1141</v>
      </c>
      <c r="B2540" s="1">
        <v>316</v>
      </c>
    </row>
    <row r="2541" spans="1:2" ht="12.75">
      <c r="A2541" s="1" t="s">
        <v>929</v>
      </c>
      <c r="B2541" s="1">
        <v>482</v>
      </c>
    </row>
    <row r="2542" spans="1:2" ht="12.75">
      <c r="A2542" s="1" t="s">
        <v>1142</v>
      </c>
      <c r="B2542" s="1">
        <v>141</v>
      </c>
    </row>
    <row r="2543" spans="1:2" ht="12.75">
      <c r="A2543" s="1" t="s">
        <v>1696</v>
      </c>
      <c r="B2543" s="1">
        <v>86</v>
      </c>
    </row>
    <row r="2544" spans="1:2" ht="12.75">
      <c r="A2544" s="1" t="s">
        <v>1697</v>
      </c>
      <c r="B2544" s="1">
        <v>419</v>
      </c>
    </row>
    <row r="2545" spans="1:2" ht="12.75">
      <c r="A2545" s="1" t="s">
        <v>42</v>
      </c>
      <c r="B2545" s="1">
        <v>420</v>
      </c>
    </row>
    <row r="2546" spans="1:2" ht="12.75">
      <c r="A2546" s="1" t="s">
        <v>43</v>
      </c>
      <c r="B2546" s="1">
        <v>709</v>
      </c>
    </row>
    <row r="2547" spans="1:2" ht="12.75">
      <c r="A2547" s="1" t="s">
        <v>44</v>
      </c>
      <c r="B2547" s="1">
        <v>156</v>
      </c>
    </row>
    <row r="2548" spans="1:2" ht="12.75">
      <c r="A2548" s="1" t="s">
        <v>428</v>
      </c>
      <c r="B2548" s="1">
        <v>165</v>
      </c>
    </row>
    <row r="2549" spans="1:2" ht="12.75">
      <c r="A2549" s="1" t="s">
        <v>1431</v>
      </c>
      <c r="B2549" s="1">
        <v>91</v>
      </c>
    </row>
    <row r="2550" spans="1:2" ht="12.75">
      <c r="A2550" s="1" t="s">
        <v>1693</v>
      </c>
      <c r="B2550" s="1">
        <v>304</v>
      </c>
    </row>
    <row r="2551" spans="1:2" ht="12.75">
      <c r="A2551" s="1" t="s">
        <v>1694</v>
      </c>
      <c r="B2551" s="1">
        <v>549</v>
      </c>
    </row>
    <row r="2552" spans="1:2" ht="12.75">
      <c r="A2552" s="1" t="s">
        <v>1695</v>
      </c>
      <c r="B2552" s="1">
        <v>499</v>
      </c>
    </row>
    <row r="2553" spans="1:2" ht="12.75">
      <c r="A2553" s="1" t="s">
        <v>1627</v>
      </c>
      <c r="B2553" s="1">
        <v>545</v>
      </c>
    </row>
    <row r="2554" spans="1:2" ht="12.75">
      <c r="A2554" s="1" t="s">
        <v>1628</v>
      </c>
      <c r="B2554" s="1">
        <v>405</v>
      </c>
    </row>
    <row r="2555" spans="1:2" ht="12.75">
      <c r="A2555" s="1" t="s">
        <v>212</v>
      </c>
      <c r="B2555" s="1">
        <v>559</v>
      </c>
    </row>
    <row r="2556" spans="1:2" ht="12.75">
      <c r="A2556" s="1" t="s">
        <v>213</v>
      </c>
      <c r="B2556" s="1">
        <v>353</v>
      </c>
    </row>
    <row r="2557" spans="1:2" ht="12.75">
      <c r="A2557" s="1" t="s">
        <v>214</v>
      </c>
      <c r="B2557" s="1">
        <v>3204</v>
      </c>
    </row>
    <row r="2558" spans="1:2" ht="12.75">
      <c r="A2558" s="1" t="s">
        <v>215</v>
      </c>
      <c r="B2558" s="1">
        <v>1624</v>
      </c>
    </row>
    <row r="2559" spans="1:2" ht="12.75">
      <c r="A2559" s="1" t="s">
        <v>216</v>
      </c>
      <c r="B2559" s="1">
        <v>137</v>
      </c>
    </row>
    <row r="2560" spans="1:2" ht="12.75">
      <c r="A2560" s="1" t="s">
        <v>217</v>
      </c>
      <c r="B2560" s="1">
        <v>1059</v>
      </c>
    </row>
    <row r="2561" spans="1:2" ht="12.75">
      <c r="A2561" s="1" t="s">
        <v>218</v>
      </c>
      <c r="B2561" s="1">
        <v>1122</v>
      </c>
    </row>
    <row r="2562" spans="1:2" ht="12.75">
      <c r="A2562" s="1" t="s">
        <v>219</v>
      </c>
      <c r="B2562" s="1">
        <v>1023</v>
      </c>
    </row>
    <row r="2563" spans="1:2" ht="12.75">
      <c r="A2563" s="1" t="s">
        <v>220</v>
      </c>
      <c r="B2563" s="1">
        <v>575</v>
      </c>
    </row>
    <row r="2564" spans="1:2" ht="12.75">
      <c r="A2564" s="1" t="s">
        <v>221</v>
      </c>
      <c r="B2564" s="1">
        <v>1547</v>
      </c>
    </row>
    <row r="2565" spans="1:2" ht="12.75">
      <c r="A2565" s="1" t="s">
        <v>32</v>
      </c>
      <c r="B2565" s="1">
        <v>3273</v>
      </c>
    </row>
    <row r="2566" spans="1:2" ht="12.75">
      <c r="A2566" s="1" t="s">
        <v>33</v>
      </c>
      <c r="B2566" s="1">
        <v>457</v>
      </c>
    </row>
    <row r="2567" spans="1:2" ht="12.75">
      <c r="A2567" s="1" t="s">
        <v>34</v>
      </c>
      <c r="B2567" s="1">
        <v>109</v>
      </c>
    </row>
    <row r="2568" spans="1:2" ht="12.75">
      <c r="A2568" s="1" t="s">
        <v>35</v>
      </c>
      <c r="B2568" s="1">
        <v>2093</v>
      </c>
    </row>
    <row r="2569" spans="1:2" ht="12.75">
      <c r="A2569" s="1" t="s">
        <v>36</v>
      </c>
      <c r="B2569" s="1">
        <v>1199</v>
      </c>
    </row>
    <row r="2570" spans="1:2" ht="12.75">
      <c r="A2570" s="1" t="s">
        <v>37</v>
      </c>
      <c r="B2570" s="1">
        <v>1317</v>
      </c>
    </row>
    <row r="2571" spans="1:2" ht="12.75">
      <c r="A2571" s="1" t="s">
        <v>38</v>
      </c>
      <c r="B2571" s="1">
        <v>5162</v>
      </c>
    </row>
    <row r="2572" spans="1:2" ht="12.75">
      <c r="A2572" s="1" t="s">
        <v>39</v>
      </c>
      <c r="B2572" s="1">
        <v>150</v>
      </c>
    </row>
    <row r="2573" spans="1:2" ht="12.75">
      <c r="A2573" s="1" t="s">
        <v>40</v>
      </c>
      <c r="B2573" s="1">
        <v>891</v>
      </c>
    </row>
    <row r="2574" spans="1:2" ht="12.75">
      <c r="A2574" s="1" t="s">
        <v>41</v>
      </c>
      <c r="B2574" s="1">
        <v>2388</v>
      </c>
    </row>
    <row r="2575" spans="1:2" ht="12.75">
      <c r="A2575" s="1" t="s">
        <v>1624</v>
      </c>
      <c r="B2575" s="1">
        <v>320</v>
      </c>
    </row>
    <row r="2576" spans="1:2" ht="12.75">
      <c r="A2576" s="1" t="s">
        <v>1625</v>
      </c>
      <c r="B2576" s="1">
        <v>1404</v>
      </c>
    </row>
    <row r="2577" spans="1:2" ht="12.75">
      <c r="A2577" s="1" t="s">
        <v>1626</v>
      </c>
      <c r="B2577" s="1">
        <v>1787</v>
      </c>
    </row>
    <row r="2578" spans="1:2" ht="12.75">
      <c r="A2578" s="1" t="s">
        <v>1427</v>
      </c>
      <c r="B2578" s="1">
        <v>1013</v>
      </c>
    </row>
    <row r="2579" spans="1:2" ht="12.75">
      <c r="A2579" s="1" t="s">
        <v>1428</v>
      </c>
      <c r="B2579" s="1">
        <v>2798</v>
      </c>
    </row>
    <row r="2580" spans="1:2" ht="12.75">
      <c r="A2580" s="1" t="s">
        <v>1429</v>
      </c>
      <c r="B2580" s="1">
        <v>3350</v>
      </c>
    </row>
    <row r="2581" spans="1:2" s="2" customFormat="1" ht="12.75">
      <c r="A2581" s="1" t="s">
        <v>1430</v>
      </c>
      <c r="B2581" s="1">
        <v>7125</v>
      </c>
    </row>
    <row r="2582" spans="1:2" ht="12.75">
      <c r="A2582" s="1" t="s">
        <v>1607</v>
      </c>
      <c r="B2582" s="1">
        <v>1044</v>
      </c>
    </row>
    <row r="2583" spans="1:2" ht="12.75">
      <c r="A2583" s="1" t="s">
        <v>1608</v>
      </c>
      <c r="B2583" s="1">
        <v>603</v>
      </c>
    </row>
    <row r="2584" spans="1:2" ht="12.75">
      <c r="A2584" s="1" t="s">
        <v>1609</v>
      </c>
      <c r="B2584" s="1">
        <v>896</v>
      </c>
    </row>
    <row r="2585" spans="1:2" ht="12.75">
      <c r="A2585" s="1" t="s">
        <v>1610</v>
      </c>
      <c r="B2585" s="1">
        <v>327</v>
      </c>
    </row>
    <row r="2586" spans="1:2" ht="12.75">
      <c r="A2586" s="1" t="s">
        <v>1620</v>
      </c>
      <c r="B2586" s="1">
        <v>538</v>
      </c>
    </row>
    <row r="2587" spans="1:2" ht="12.75">
      <c r="A2587" s="1" t="s">
        <v>1629</v>
      </c>
      <c r="B2587" s="1">
        <v>214</v>
      </c>
    </row>
    <row r="2588" spans="1:2" ht="12.75">
      <c r="A2588" s="1" t="s">
        <v>1630</v>
      </c>
      <c r="B2588" s="1">
        <v>307</v>
      </c>
    </row>
    <row r="2589" spans="1:2" ht="12.75">
      <c r="A2589" s="1" t="s">
        <v>1631</v>
      </c>
      <c r="B2589" s="1">
        <v>140</v>
      </c>
    </row>
    <row r="2590" spans="1:2" ht="12.75">
      <c r="A2590" s="1" t="s">
        <v>1632</v>
      </c>
      <c r="B2590" s="1">
        <v>561</v>
      </c>
    </row>
    <row r="2591" spans="1:2" ht="12.75">
      <c r="A2591" s="1" t="s">
        <v>1633</v>
      </c>
      <c r="B2591" s="1">
        <v>2406</v>
      </c>
    </row>
    <row r="2592" spans="1:2" ht="12.75">
      <c r="A2592" s="1" t="s">
        <v>1634</v>
      </c>
      <c r="B2592" s="1">
        <v>619</v>
      </c>
    </row>
    <row r="2593" spans="1:2" ht="12.75">
      <c r="A2593" s="1" t="s">
        <v>1635</v>
      </c>
      <c r="B2593" s="1">
        <v>506</v>
      </c>
    </row>
    <row r="2594" spans="1:2" ht="12.75">
      <c r="A2594" s="1" t="s">
        <v>1636</v>
      </c>
      <c r="B2594" s="1">
        <v>663</v>
      </c>
    </row>
    <row r="2595" spans="1:2" ht="12.75">
      <c r="A2595" s="1" t="s">
        <v>1637</v>
      </c>
      <c r="B2595" s="1">
        <v>684</v>
      </c>
    </row>
    <row r="2596" spans="1:2" ht="12.75">
      <c r="A2596" s="1" t="s">
        <v>1638</v>
      </c>
      <c r="B2596" s="1">
        <v>352</v>
      </c>
    </row>
    <row r="2597" spans="1:2" ht="12.75">
      <c r="A2597" s="1" t="s">
        <v>1639</v>
      </c>
      <c r="B2597" s="1">
        <v>1739</v>
      </c>
    </row>
    <row r="2598" spans="1:2" ht="12.75">
      <c r="A2598" s="1" t="s">
        <v>1640</v>
      </c>
      <c r="B2598" s="1">
        <v>1184</v>
      </c>
    </row>
    <row r="2599" spans="1:2" ht="12.75">
      <c r="A2599" s="1" t="s">
        <v>1641</v>
      </c>
      <c r="B2599" s="1">
        <v>542</v>
      </c>
    </row>
    <row r="2600" spans="1:2" ht="12.75">
      <c r="A2600" s="1" t="s">
        <v>1642</v>
      </c>
      <c r="B2600" s="1">
        <v>4050</v>
      </c>
    </row>
    <row r="2601" spans="1:2" ht="12.75">
      <c r="A2601" s="1" t="s">
        <v>1377</v>
      </c>
      <c r="B2601" s="1">
        <v>1355</v>
      </c>
    </row>
    <row r="2602" spans="1:2" ht="12.75">
      <c r="A2602" s="1" t="s">
        <v>1378</v>
      </c>
      <c r="B2602" s="1">
        <v>682</v>
      </c>
    </row>
    <row r="2603" spans="1:2" ht="12.75">
      <c r="A2603" s="1" t="s">
        <v>1379</v>
      </c>
      <c r="B2603" s="1">
        <v>1328</v>
      </c>
    </row>
    <row r="2604" spans="1:2" ht="12.75">
      <c r="A2604" s="1" t="s">
        <v>1380</v>
      </c>
      <c r="B2604" s="1">
        <v>2527</v>
      </c>
    </row>
    <row r="2605" spans="1:2" ht="12.75">
      <c r="A2605" s="1" t="s">
        <v>1381</v>
      </c>
      <c r="B2605" s="1">
        <v>830</v>
      </c>
    </row>
    <row r="2606" spans="1:2" ht="12.75">
      <c r="A2606" s="1" t="s">
        <v>1382</v>
      </c>
      <c r="B2606" s="1">
        <v>1223</v>
      </c>
    </row>
    <row r="2607" spans="1:2" ht="12.75">
      <c r="A2607" s="1" t="s">
        <v>1383</v>
      </c>
      <c r="B2607" s="1">
        <v>3129</v>
      </c>
    </row>
    <row r="2608" spans="1:2" ht="12.75">
      <c r="A2608" s="1" t="s">
        <v>1384</v>
      </c>
      <c r="B2608" s="1">
        <v>674</v>
      </c>
    </row>
    <row r="2609" spans="1:2" ht="12.75">
      <c r="A2609" s="1" t="s">
        <v>1385</v>
      </c>
      <c r="B2609" s="1">
        <v>4568</v>
      </c>
    </row>
    <row r="2610" spans="1:2" ht="12.75">
      <c r="A2610" s="1" t="s">
        <v>1113</v>
      </c>
      <c r="B2610" s="1">
        <v>1719</v>
      </c>
    </row>
    <row r="2611" spans="1:2" ht="12.75">
      <c r="A2611" s="1" t="s">
        <v>1114</v>
      </c>
      <c r="B2611" s="1">
        <v>452</v>
      </c>
    </row>
    <row r="2612" spans="1:2" ht="12.75">
      <c r="A2612" s="1" t="s">
        <v>1115</v>
      </c>
      <c r="B2612" s="1">
        <v>386</v>
      </c>
    </row>
    <row r="2613" spans="1:2" ht="12.75">
      <c r="A2613" s="1" t="s">
        <v>912</v>
      </c>
      <c r="B2613" s="1">
        <v>643</v>
      </c>
    </row>
    <row r="2614" spans="1:2" ht="12.75">
      <c r="A2614" s="1" t="s">
        <v>429</v>
      </c>
      <c r="B2614" s="1">
        <v>148</v>
      </c>
    </row>
    <row r="2615" spans="1:2" ht="12.75">
      <c r="A2615" s="1" t="s">
        <v>430</v>
      </c>
      <c r="B2615" s="1">
        <v>306</v>
      </c>
    </row>
    <row r="2616" spans="1:2" ht="12.75">
      <c r="A2616" s="1" t="s">
        <v>431</v>
      </c>
      <c r="B2616" s="1">
        <v>696</v>
      </c>
    </row>
    <row r="2617" spans="1:2" ht="12.75">
      <c r="A2617" s="1" t="s">
        <v>432</v>
      </c>
      <c r="B2617" s="1">
        <v>729</v>
      </c>
    </row>
    <row r="2618" spans="1:2" ht="12.75">
      <c r="A2618" s="1" t="s">
        <v>433</v>
      </c>
      <c r="B2618" s="1">
        <v>3231</v>
      </c>
    </row>
    <row r="2619" spans="1:2" ht="12.75">
      <c r="A2619" s="1" t="s">
        <v>434</v>
      </c>
      <c r="B2619" s="1">
        <v>455</v>
      </c>
    </row>
    <row r="2620" spans="1:2" ht="12.75">
      <c r="A2620" s="1" t="s">
        <v>435</v>
      </c>
      <c r="B2620" s="1">
        <v>791</v>
      </c>
    </row>
    <row r="2621" spans="1:2" ht="12.75">
      <c r="A2621" s="1" t="s">
        <v>436</v>
      </c>
      <c r="B2621" s="1">
        <v>449</v>
      </c>
    </row>
    <row r="2622" spans="1:2" ht="12.75">
      <c r="A2622" s="1" t="s">
        <v>437</v>
      </c>
      <c r="B2622" s="1">
        <v>697</v>
      </c>
    </row>
    <row r="2623" spans="1:2" ht="12.75">
      <c r="A2623" s="1" t="s">
        <v>343</v>
      </c>
      <c r="B2623" s="1">
        <v>848</v>
      </c>
    </row>
    <row r="2624" spans="1:2" ht="12.75">
      <c r="A2624" s="1" t="s">
        <v>344</v>
      </c>
      <c r="B2624" s="1">
        <v>523</v>
      </c>
    </row>
    <row r="2625" spans="1:2" ht="12.75">
      <c r="A2625" s="1" t="s">
        <v>478</v>
      </c>
      <c r="B2625" s="1">
        <v>696</v>
      </c>
    </row>
    <row r="2626" spans="1:2" ht="12.75">
      <c r="A2626" s="1" t="s">
        <v>479</v>
      </c>
      <c r="B2626" s="1">
        <v>791</v>
      </c>
    </row>
    <row r="2627" spans="1:2" ht="12.75">
      <c r="A2627" s="1" t="s">
        <v>480</v>
      </c>
      <c r="B2627" s="1">
        <v>291</v>
      </c>
    </row>
    <row r="2628" spans="1:2" ht="12.75">
      <c r="A2628" s="1" t="s">
        <v>481</v>
      </c>
      <c r="B2628" s="1">
        <v>1643</v>
      </c>
    </row>
    <row r="2629" spans="1:2" ht="12.75">
      <c r="A2629" s="1" t="s">
        <v>482</v>
      </c>
      <c r="B2629" s="1">
        <v>62</v>
      </c>
    </row>
    <row r="2630" spans="1:2" ht="12.75">
      <c r="A2630" s="1" t="s">
        <v>483</v>
      </c>
      <c r="B2630" s="1">
        <v>4173</v>
      </c>
    </row>
    <row r="2631" spans="1:2" ht="12.75">
      <c r="A2631" s="1" t="s">
        <v>484</v>
      </c>
      <c r="B2631" s="1">
        <v>820</v>
      </c>
    </row>
    <row r="2632" spans="1:2" ht="12.75">
      <c r="A2632" s="1" t="s">
        <v>485</v>
      </c>
      <c r="B2632" s="1">
        <v>9689</v>
      </c>
    </row>
    <row r="2633" spans="1:2" ht="12.75">
      <c r="A2633" s="1" t="s">
        <v>486</v>
      </c>
      <c r="B2633" s="1">
        <v>396</v>
      </c>
    </row>
    <row r="2634" spans="1:2" ht="12.75">
      <c r="A2634" s="1" t="s">
        <v>487</v>
      </c>
      <c r="B2634" s="1">
        <v>1454</v>
      </c>
    </row>
    <row r="2635" spans="1:2" ht="12.75">
      <c r="A2635" s="1" t="s">
        <v>488</v>
      </c>
      <c r="B2635" s="1">
        <v>4395</v>
      </c>
    </row>
    <row r="2636" spans="1:2" ht="12.75">
      <c r="A2636" s="1" t="s">
        <v>489</v>
      </c>
      <c r="B2636" s="1">
        <v>294</v>
      </c>
    </row>
    <row r="2637" spans="1:2" ht="12.75">
      <c r="A2637" s="1" t="s">
        <v>490</v>
      </c>
      <c r="B2637" s="1">
        <v>539</v>
      </c>
    </row>
    <row r="2638" spans="1:2" ht="12.75">
      <c r="A2638" s="1" t="s">
        <v>491</v>
      </c>
      <c r="B2638" s="1">
        <v>713</v>
      </c>
    </row>
    <row r="2639" spans="1:2" ht="12.75">
      <c r="A2639" s="1" t="s">
        <v>492</v>
      </c>
      <c r="B2639" s="1">
        <v>1182</v>
      </c>
    </row>
    <row r="2640" spans="1:2" ht="12.75">
      <c r="A2640" s="1" t="s">
        <v>493</v>
      </c>
      <c r="B2640" s="1">
        <v>953</v>
      </c>
    </row>
    <row r="2641" spans="1:2" ht="12.75">
      <c r="A2641" s="1" t="s">
        <v>494</v>
      </c>
      <c r="B2641" s="1">
        <v>1550</v>
      </c>
    </row>
    <row r="2642" spans="1:2" ht="12.75">
      <c r="A2642" s="1" t="s">
        <v>495</v>
      </c>
      <c r="B2642" s="1">
        <v>536</v>
      </c>
    </row>
    <row r="2643" spans="1:2" ht="12.75">
      <c r="A2643" s="1" t="s">
        <v>87</v>
      </c>
      <c r="B2643" s="1">
        <v>1281</v>
      </c>
    </row>
    <row r="2644" spans="1:2" ht="12.75">
      <c r="A2644" s="1" t="s">
        <v>88</v>
      </c>
      <c r="B2644" s="1">
        <v>1299</v>
      </c>
    </row>
    <row r="2645" spans="1:2" ht="12.75">
      <c r="A2645" s="1" t="s">
        <v>1438</v>
      </c>
      <c r="B2645" s="1">
        <v>707</v>
      </c>
    </row>
    <row r="2646" spans="1:2" ht="12.75">
      <c r="A2646" s="1" t="s">
        <v>1439</v>
      </c>
      <c r="B2646" s="1">
        <v>591</v>
      </c>
    </row>
    <row r="2647" spans="1:2" ht="12.75">
      <c r="A2647" s="1" t="s">
        <v>1440</v>
      </c>
      <c r="B2647" s="1">
        <v>1577</v>
      </c>
    </row>
    <row r="2648" spans="1:2" ht="12.75">
      <c r="A2648" s="1" t="s">
        <v>1441</v>
      </c>
      <c r="B2648" s="1">
        <v>1063</v>
      </c>
    </row>
    <row r="2649" spans="1:2" ht="12.75">
      <c r="A2649" s="1" t="s">
        <v>1442</v>
      </c>
      <c r="B2649" s="1">
        <v>377</v>
      </c>
    </row>
    <row r="2650" spans="1:2" ht="12.75">
      <c r="A2650" s="1" t="s">
        <v>1443</v>
      </c>
      <c r="B2650" s="1">
        <v>1676</v>
      </c>
    </row>
    <row r="2651" spans="1:2" ht="12.75">
      <c r="A2651" s="1" t="s">
        <v>1698</v>
      </c>
      <c r="B2651" s="1">
        <v>1159</v>
      </c>
    </row>
    <row r="2652" spans="1:2" ht="12.75">
      <c r="A2652" s="1" t="s">
        <v>1699</v>
      </c>
      <c r="B2652" s="1">
        <v>261</v>
      </c>
    </row>
    <row r="2653" spans="1:2" ht="12.75">
      <c r="A2653" s="1" t="s">
        <v>1700</v>
      </c>
      <c r="B2653" s="1">
        <v>423</v>
      </c>
    </row>
    <row r="2654" spans="1:2" ht="12.75">
      <c r="A2654" s="1" t="s">
        <v>1701</v>
      </c>
      <c r="B2654" s="1">
        <v>750</v>
      </c>
    </row>
    <row r="2655" spans="1:2" ht="12.75">
      <c r="A2655" s="1" t="s">
        <v>1773</v>
      </c>
      <c r="B2655" s="1">
        <v>2958</v>
      </c>
    </row>
    <row r="2656" spans="1:2" ht="12.75">
      <c r="A2656" s="1" t="s">
        <v>1774</v>
      </c>
      <c r="B2656" s="1">
        <v>945</v>
      </c>
    </row>
    <row r="2657" spans="1:2" ht="12.75">
      <c r="A2657" s="1" t="s">
        <v>1508</v>
      </c>
      <c r="B2657" s="1">
        <v>143</v>
      </c>
    </row>
    <row r="2658" spans="1:2" ht="12.75">
      <c r="A2658" s="1" t="s">
        <v>1509</v>
      </c>
      <c r="B2658" s="1">
        <v>1715</v>
      </c>
    </row>
    <row r="2659" spans="1:2" ht="12.75">
      <c r="A2659" s="1" t="s">
        <v>1510</v>
      </c>
      <c r="B2659" s="1">
        <v>828</v>
      </c>
    </row>
    <row r="2660" spans="1:2" ht="12.75">
      <c r="A2660" s="1" t="s">
        <v>1511</v>
      </c>
      <c r="B2660" s="1">
        <v>772</v>
      </c>
    </row>
    <row r="2661" spans="1:2" ht="12.75">
      <c r="A2661" s="1" t="s">
        <v>1245</v>
      </c>
      <c r="B2661" s="1">
        <v>762</v>
      </c>
    </row>
    <row r="2662" spans="1:2" ht="12.75">
      <c r="A2662" s="1" t="s">
        <v>1246</v>
      </c>
      <c r="B2662" s="1">
        <v>896</v>
      </c>
    </row>
    <row r="2663" spans="1:2" ht="12.75">
      <c r="A2663" s="1" t="s">
        <v>1247</v>
      </c>
      <c r="B2663" s="1">
        <v>919</v>
      </c>
    </row>
    <row r="2664" spans="1:2" ht="12.75">
      <c r="A2664" s="1" t="s">
        <v>1917</v>
      </c>
      <c r="B2664" s="1">
        <v>2113</v>
      </c>
    </row>
    <row r="2665" spans="1:2" ht="12.75">
      <c r="A2665" s="1" t="s">
        <v>1918</v>
      </c>
      <c r="B2665" s="1">
        <v>1056</v>
      </c>
    </row>
    <row r="2666" spans="1:2" ht="12.75">
      <c r="A2666" s="1" t="s">
        <v>1919</v>
      </c>
      <c r="B2666" s="1">
        <v>1354</v>
      </c>
    </row>
    <row r="2667" spans="1:2" ht="12.75">
      <c r="A2667" s="1" t="s">
        <v>1920</v>
      </c>
      <c r="B2667" s="1">
        <v>3443</v>
      </c>
    </row>
    <row r="2668" spans="1:2" ht="12.75">
      <c r="A2668" s="1" t="s">
        <v>1503</v>
      </c>
      <c r="B2668" s="1">
        <v>227</v>
      </c>
    </row>
    <row r="2669" spans="1:2" ht="12.75">
      <c r="A2669" s="1" t="s">
        <v>1504</v>
      </c>
      <c r="B2669" s="1">
        <v>1466</v>
      </c>
    </row>
    <row r="2670" spans="1:2" ht="12.75">
      <c r="A2670" s="1" t="s">
        <v>1505</v>
      </c>
      <c r="B2670" s="1">
        <v>382</v>
      </c>
    </row>
    <row r="2671" spans="1:2" ht="12.75">
      <c r="A2671" s="1" t="s">
        <v>1506</v>
      </c>
      <c r="B2671" s="1">
        <v>416</v>
      </c>
    </row>
    <row r="2672" spans="1:2" ht="12.75">
      <c r="A2672" s="1" t="s">
        <v>1507</v>
      </c>
      <c r="B2672" s="1">
        <v>117</v>
      </c>
    </row>
    <row r="2673" spans="1:2" ht="12.75">
      <c r="A2673" s="1" t="s">
        <v>1208</v>
      </c>
      <c r="B2673" s="1">
        <v>216</v>
      </c>
    </row>
    <row r="2674" spans="1:2" ht="12.75">
      <c r="A2674" s="1" t="s">
        <v>1209</v>
      </c>
      <c r="B2674" s="1">
        <v>4111</v>
      </c>
    </row>
    <row r="2675" spans="1:2" ht="12.75">
      <c r="A2675" s="1" t="s">
        <v>1210</v>
      </c>
      <c r="B2675" s="1">
        <v>2233</v>
      </c>
    </row>
    <row r="2676" spans="1:2" ht="12.75">
      <c r="A2676" s="1" t="s">
        <v>1752</v>
      </c>
      <c r="B2676" s="1">
        <v>491</v>
      </c>
    </row>
    <row r="2677" spans="1:2" ht="12.75">
      <c r="A2677" s="1" t="s">
        <v>1753</v>
      </c>
      <c r="B2677" s="1">
        <v>757</v>
      </c>
    </row>
    <row r="2678" spans="1:2" ht="12.75">
      <c r="A2678" s="1" t="s">
        <v>1754</v>
      </c>
      <c r="B2678" s="1">
        <v>813</v>
      </c>
    </row>
    <row r="2679" spans="1:2" ht="12.75">
      <c r="A2679" s="1" t="s">
        <v>1755</v>
      </c>
      <c r="B2679" s="1">
        <v>695</v>
      </c>
    </row>
    <row r="2680" spans="1:2" ht="12.75">
      <c r="A2680" s="1" t="s">
        <v>1921</v>
      </c>
      <c r="B2680" s="1">
        <v>6806</v>
      </c>
    </row>
    <row r="2681" spans="1:2" ht="12.75">
      <c r="A2681" s="1" t="s">
        <v>1922</v>
      </c>
      <c r="B2681" s="1">
        <v>394</v>
      </c>
    </row>
    <row r="2682" spans="1:2" ht="12.75">
      <c r="A2682" s="1" t="s">
        <v>1923</v>
      </c>
      <c r="B2682" s="1">
        <v>478</v>
      </c>
    </row>
    <row r="2683" spans="1:2" ht="12.75">
      <c r="A2683" s="1" t="s">
        <v>1924</v>
      </c>
      <c r="B2683" s="1">
        <v>376</v>
      </c>
    </row>
    <row r="2684" spans="1:2" ht="12.75">
      <c r="A2684" s="1" t="s">
        <v>1925</v>
      </c>
      <c r="B2684" s="1">
        <v>1221</v>
      </c>
    </row>
    <row r="2685" spans="1:2" ht="12.75">
      <c r="A2685" s="1" t="s">
        <v>1926</v>
      </c>
      <c r="B2685" s="1">
        <v>267</v>
      </c>
    </row>
    <row r="2686" spans="1:2" ht="12.75">
      <c r="A2686" s="1" t="s">
        <v>1927</v>
      </c>
      <c r="B2686" s="1">
        <v>321</v>
      </c>
    </row>
    <row r="2687" spans="1:2" ht="12.75">
      <c r="A2687" s="1" t="s">
        <v>1928</v>
      </c>
      <c r="B2687" s="1">
        <v>1125</v>
      </c>
    </row>
    <row r="2688" spans="1:2" ht="12.75">
      <c r="A2688" s="1" t="s">
        <v>1929</v>
      </c>
      <c r="B2688" s="1">
        <v>1251</v>
      </c>
    </row>
    <row r="2689" spans="1:2" ht="12.75">
      <c r="A2689" s="1" t="s">
        <v>1120</v>
      </c>
      <c r="B2689" s="1">
        <v>3629</v>
      </c>
    </row>
    <row r="2690" spans="1:2" ht="12.75">
      <c r="A2690" s="1" t="s">
        <v>1121</v>
      </c>
      <c r="B2690" s="1">
        <v>438</v>
      </c>
    </row>
    <row r="2691" spans="1:2" ht="12.75">
      <c r="A2691" s="1" t="s">
        <v>1565</v>
      </c>
      <c r="B2691" s="1">
        <v>9277</v>
      </c>
    </row>
    <row r="2692" spans="1:2" ht="12.75">
      <c r="A2692" s="1" t="s">
        <v>1566</v>
      </c>
      <c r="B2692" s="1">
        <v>695</v>
      </c>
    </row>
    <row r="2693" spans="1:2" ht="12.75">
      <c r="A2693" s="1" t="s">
        <v>1567</v>
      </c>
      <c r="B2693" s="1">
        <v>244</v>
      </c>
    </row>
    <row r="2694" spans="1:2" ht="12.75">
      <c r="A2694" s="1" t="s">
        <v>1568</v>
      </c>
      <c r="B2694" s="1">
        <v>951</v>
      </c>
    </row>
    <row r="2695" spans="1:2" ht="12.75">
      <c r="A2695" s="1" t="s">
        <v>1569</v>
      </c>
      <c r="B2695" s="1">
        <v>688</v>
      </c>
    </row>
    <row r="2696" spans="1:2" ht="12.75">
      <c r="A2696" s="1" t="s">
        <v>1847</v>
      </c>
      <c r="B2696" s="1">
        <v>1430</v>
      </c>
    </row>
    <row r="2697" spans="1:2" ht="12.75">
      <c r="A2697" s="1" t="s">
        <v>1848</v>
      </c>
      <c r="B2697" s="1">
        <v>630</v>
      </c>
    </row>
    <row r="2698" spans="1:2" ht="12.75">
      <c r="A2698" s="1" t="s">
        <v>1849</v>
      </c>
      <c r="B2698" s="1">
        <v>2110</v>
      </c>
    </row>
    <row r="2699" spans="1:2" ht="12.75">
      <c r="A2699" s="1" t="s">
        <v>1850</v>
      </c>
      <c r="B2699" s="1">
        <v>280</v>
      </c>
    </row>
    <row r="2700" spans="1:2" ht="12.75">
      <c r="A2700" s="1" t="s">
        <v>1851</v>
      </c>
      <c r="B2700" s="1">
        <v>1323</v>
      </c>
    </row>
    <row r="2701" spans="1:2" ht="12.75">
      <c r="A2701" s="1" t="s">
        <v>1852</v>
      </c>
      <c r="B2701" s="1">
        <v>1215</v>
      </c>
    </row>
    <row r="2702" spans="1:2" ht="12.75">
      <c r="A2702" s="1" t="s">
        <v>1853</v>
      </c>
      <c r="B2702" s="1">
        <v>938</v>
      </c>
    </row>
    <row r="2703" spans="1:2" ht="12.75">
      <c r="A2703" s="1" t="s">
        <v>1854</v>
      </c>
      <c r="B2703" s="1">
        <v>900</v>
      </c>
    </row>
    <row r="2704" spans="1:2" ht="12.75">
      <c r="A2704" s="1" t="s">
        <v>1855</v>
      </c>
      <c r="B2704" s="1">
        <v>509</v>
      </c>
    </row>
    <row r="2705" spans="1:2" ht="12.75">
      <c r="A2705" s="1" t="s">
        <v>1856</v>
      </c>
      <c r="B2705" s="1">
        <v>2829</v>
      </c>
    </row>
    <row r="2706" spans="1:2" ht="12.75">
      <c r="A2706" s="1" t="s">
        <v>1857</v>
      </c>
      <c r="B2706" s="1">
        <v>1170</v>
      </c>
    </row>
    <row r="2707" spans="1:2" ht="12.75">
      <c r="A2707" s="1" t="s">
        <v>1858</v>
      </c>
      <c r="B2707" s="1">
        <v>951</v>
      </c>
    </row>
    <row r="2708" spans="1:2" ht="12.75">
      <c r="A2708" s="1" t="s">
        <v>1859</v>
      </c>
      <c r="B2708" s="1">
        <v>1128</v>
      </c>
    </row>
    <row r="2709" spans="1:2" ht="12.75">
      <c r="A2709" s="1" t="s">
        <v>1860</v>
      </c>
      <c r="B2709" s="1">
        <v>1339</v>
      </c>
    </row>
    <row r="2710" spans="1:2" ht="12.75">
      <c r="A2710" s="1" t="s">
        <v>1861</v>
      </c>
      <c r="B2710" s="1">
        <v>1220</v>
      </c>
    </row>
    <row r="2711" spans="1:2" ht="12.75">
      <c r="A2711" s="1" t="s">
        <v>192</v>
      </c>
      <c r="B2711" s="1">
        <v>367</v>
      </c>
    </row>
    <row r="2712" spans="1:2" ht="12.75">
      <c r="A2712" s="1" t="s">
        <v>193</v>
      </c>
      <c r="B2712" s="1">
        <v>542</v>
      </c>
    </row>
    <row r="2713" spans="1:2" ht="12.75">
      <c r="A2713" s="1" t="s">
        <v>194</v>
      </c>
      <c r="B2713" s="1">
        <v>791</v>
      </c>
    </row>
    <row r="2714" spans="1:2" ht="12.75">
      <c r="A2714" s="1" t="s">
        <v>195</v>
      </c>
      <c r="B2714" s="1">
        <v>688</v>
      </c>
    </row>
    <row r="2715" spans="1:2" ht="12.75">
      <c r="A2715" s="1" t="s">
        <v>463</v>
      </c>
      <c r="B2715" s="1">
        <v>1137</v>
      </c>
    </row>
    <row r="2716" spans="1:2" ht="12.75">
      <c r="A2716" s="1" t="s">
        <v>464</v>
      </c>
      <c r="B2716" s="1">
        <v>1390</v>
      </c>
    </row>
    <row r="2717" spans="1:2" ht="12.75">
      <c r="A2717" s="1" t="s">
        <v>465</v>
      </c>
      <c r="B2717" s="1">
        <v>1297</v>
      </c>
    </row>
    <row r="2718" spans="1:2" ht="12.75">
      <c r="A2718" s="1" t="s">
        <v>466</v>
      </c>
      <c r="B2718" s="1">
        <v>749</v>
      </c>
    </row>
    <row r="2719" spans="1:2" ht="12.75">
      <c r="A2719" s="1" t="s">
        <v>467</v>
      </c>
      <c r="B2719" s="1">
        <v>24269</v>
      </c>
    </row>
    <row r="2720" spans="1:2" ht="12.75">
      <c r="A2720" s="1" t="s">
        <v>1122</v>
      </c>
      <c r="B2720" s="1">
        <v>20385</v>
      </c>
    </row>
    <row r="2721" spans="1:2" ht="12.75">
      <c r="A2721" s="1" t="s">
        <v>1123</v>
      </c>
      <c r="B2721" s="1">
        <v>580</v>
      </c>
    </row>
    <row r="2722" spans="1:2" ht="12.75">
      <c r="A2722" s="1" t="s">
        <v>1124</v>
      </c>
      <c r="B2722" s="1">
        <v>780</v>
      </c>
    </row>
    <row r="2723" spans="1:2" ht="12.75">
      <c r="A2723" s="1" t="s">
        <v>1125</v>
      </c>
      <c r="B2723" s="1">
        <v>192</v>
      </c>
    </row>
    <row r="2724" spans="1:2" ht="12.75">
      <c r="A2724" s="1" t="s">
        <v>1572</v>
      </c>
      <c r="B2724" s="1">
        <v>1220</v>
      </c>
    </row>
    <row r="2725" spans="1:2" ht="12.75">
      <c r="A2725" s="1" t="s">
        <v>1573</v>
      </c>
      <c r="B2725" s="1">
        <v>2444</v>
      </c>
    </row>
    <row r="2726" spans="1:2" ht="12.75">
      <c r="A2726" s="1" t="s">
        <v>1574</v>
      </c>
      <c r="B2726" s="1">
        <v>1101</v>
      </c>
    </row>
    <row r="2727" spans="1:2" ht="12.75">
      <c r="A2727" s="1" t="s">
        <v>1575</v>
      </c>
      <c r="B2727" s="1">
        <v>1110</v>
      </c>
    </row>
    <row r="2728" spans="1:2" ht="12.75">
      <c r="A2728" s="1" t="s">
        <v>1576</v>
      </c>
      <c r="B2728" s="1">
        <v>539</v>
      </c>
    </row>
    <row r="2729" spans="1:2" ht="12.75">
      <c r="A2729" s="1" t="s">
        <v>1577</v>
      </c>
      <c r="B2729" s="1">
        <v>786</v>
      </c>
    </row>
    <row r="2730" spans="1:2" ht="12.75">
      <c r="A2730" s="1" t="s">
        <v>468</v>
      </c>
      <c r="B2730" s="1">
        <v>463</v>
      </c>
    </row>
    <row r="2731" spans="1:2" ht="12.75">
      <c r="A2731" s="1" t="s">
        <v>469</v>
      </c>
      <c r="B2731" s="1">
        <v>480</v>
      </c>
    </row>
    <row r="2732" spans="1:2" ht="12.75">
      <c r="A2732" s="1" t="s">
        <v>470</v>
      </c>
      <c r="B2732" s="1">
        <v>2161</v>
      </c>
    </row>
    <row r="2733" spans="1:2" ht="12.75">
      <c r="A2733" s="1" t="s">
        <v>471</v>
      </c>
      <c r="B2733" s="1">
        <v>364</v>
      </c>
    </row>
    <row r="2734" spans="1:2" ht="12.75">
      <c r="A2734" s="1" t="s">
        <v>472</v>
      </c>
      <c r="B2734" s="1">
        <v>189</v>
      </c>
    </row>
    <row r="2735" spans="1:2" ht="12.75">
      <c r="A2735" s="1" t="s">
        <v>473</v>
      </c>
      <c r="B2735" s="1">
        <v>547</v>
      </c>
    </row>
    <row r="2736" spans="1:2" ht="12.75">
      <c r="A2736" s="1" t="s">
        <v>474</v>
      </c>
      <c r="B2736" s="1">
        <v>688</v>
      </c>
    </row>
    <row r="2737" spans="1:2" ht="12.75">
      <c r="A2737" s="1" t="s">
        <v>475</v>
      </c>
      <c r="B2737" s="1">
        <v>6579</v>
      </c>
    </row>
    <row r="2738" spans="1:2" ht="12.75">
      <c r="A2738" s="1" t="s">
        <v>222</v>
      </c>
      <c r="B2738" s="1">
        <v>8787</v>
      </c>
    </row>
    <row r="2739" spans="1:2" ht="12.75">
      <c r="A2739" s="1" t="s">
        <v>1143</v>
      </c>
      <c r="B2739" s="1">
        <v>651</v>
      </c>
    </row>
    <row r="2740" spans="1:2" ht="12.75">
      <c r="A2740" s="1" t="s">
        <v>1144</v>
      </c>
      <c r="B2740" s="1">
        <v>839</v>
      </c>
    </row>
    <row r="2741" spans="1:2" ht="12.75">
      <c r="A2741" s="1" t="s">
        <v>1145</v>
      </c>
      <c r="B2741" s="1">
        <v>346</v>
      </c>
    </row>
    <row r="2742" spans="1:2" ht="12.75">
      <c r="A2742" s="1" t="s">
        <v>1146</v>
      </c>
      <c r="B2742" s="1">
        <v>896</v>
      </c>
    </row>
    <row r="2743" spans="1:2" ht="12.75">
      <c r="A2743" s="1" t="s">
        <v>1147</v>
      </c>
      <c r="B2743" s="1">
        <v>7304</v>
      </c>
    </row>
    <row r="2744" spans="1:2" ht="12.75">
      <c r="A2744" s="1" t="s">
        <v>1426</v>
      </c>
      <c r="B2744" s="1">
        <v>245</v>
      </c>
    </row>
    <row r="2745" spans="1:2" ht="12.75">
      <c r="A2745" s="1" t="s">
        <v>1126</v>
      </c>
      <c r="B2745" s="1">
        <v>462</v>
      </c>
    </row>
    <row r="2746" spans="1:2" ht="12.75">
      <c r="A2746" s="1" t="s">
        <v>1403</v>
      </c>
      <c r="B2746" s="1">
        <v>8615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Hintermann &amp; Weber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670 Raster Landschaftsanalyse</dc:title>
  <dc:subject/>
  <dc:creator>Ir</dc:creator>
  <cp:keywords/>
  <dc:description/>
  <cp:lastModifiedBy>Di Stefano Stefania BAFU</cp:lastModifiedBy>
  <cp:lastPrinted>2008-10-06T08:15:10Z</cp:lastPrinted>
  <dcterms:created xsi:type="dcterms:W3CDTF">2007-02-28T15:42:10Z</dcterms:created>
  <dcterms:modified xsi:type="dcterms:W3CDTF">2023-04-17T13:07:28Z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COO.2002.100.7.2775429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