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BIOP 2014\Grundlagen und Beratung\1. Tableau assainissement\2014-Publication pour cantons\Tableau de base mis à jour\"/>
    </mc:Choice>
  </mc:AlternateContent>
  <bookViews>
    <workbookView xWindow="210" yWindow="285" windowWidth="9285" windowHeight="8730" tabRatio="818" activeTab="5"/>
  </bookViews>
  <sheets>
    <sheet name="Données de base - Grunddaten" sheetId="10" r:id="rId1"/>
    <sheet name="Charriage - Geschiebehaushalt" sheetId="11" r:id="rId2"/>
    <sheet name="Débit - Abfluss" sheetId="12" r:id="rId3"/>
    <sheet name="Revitalisation-Revitalisierung" sheetId="13" r:id="rId4"/>
    <sheet name="Tableau général - Gesamttabelle" sheetId="17" r:id="rId5"/>
    <sheet name="Synthèse - Synthese" sheetId="15" r:id="rId6"/>
    <sheet name="Graphiques - Grafiken" sheetId="16" r:id="rId7"/>
  </sheets>
  <definedNames>
    <definedName name="_xlnm._FilterDatabase" localSheetId="0" hidden="1">'Données de base - Grunddaten'!$A$1:$M$1</definedName>
  </definedNames>
  <calcPr calcId="152511"/>
</workbook>
</file>

<file path=xl/calcChain.xml><?xml version="1.0" encoding="utf-8"?>
<calcChain xmlns="http://schemas.openxmlformats.org/spreadsheetml/2006/main">
  <c r="J304" i="15" l="1"/>
  <c r="J303" i="15"/>
  <c r="J302" i="15"/>
  <c r="J301" i="15"/>
  <c r="J300" i="15"/>
  <c r="J299" i="15"/>
  <c r="J298" i="15"/>
  <c r="J297" i="15"/>
  <c r="J296" i="15"/>
  <c r="J295" i="15"/>
  <c r="J294" i="15"/>
  <c r="J293" i="15"/>
  <c r="J292" i="15"/>
  <c r="J291" i="15"/>
  <c r="J290" i="15"/>
  <c r="J289" i="15"/>
  <c r="J288" i="15"/>
  <c r="J287" i="15"/>
  <c r="J286" i="15"/>
  <c r="J285" i="15"/>
  <c r="J284" i="15"/>
  <c r="J283" i="15"/>
  <c r="J282" i="15"/>
  <c r="J281" i="15"/>
  <c r="J280" i="15"/>
  <c r="J279" i="15"/>
  <c r="J278" i="15"/>
  <c r="J277" i="15"/>
  <c r="J276" i="15"/>
  <c r="J275" i="15"/>
  <c r="J274" i="15"/>
  <c r="J273" i="15"/>
  <c r="J272" i="15"/>
  <c r="J271" i="15"/>
  <c r="J270" i="15"/>
  <c r="J269" i="15"/>
  <c r="J268" i="15"/>
  <c r="J267" i="15"/>
  <c r="J266" i="15"/>
  <c r="J265" i="15"/>
  <c r="J264" i="15"/>
  <c r="J263" i="15"/>
  <c r="J262" i="15"/>
  <c r="J261" i="15"/>
  <c r="J260" i="15"/>
  <c r="J259" i="15"/>
  <c r="J258" i="15"/>
  <c r="J257" i="15"/>
  <c r="J256" i="15"/>
  <c r="J255" i="15"/>
  <c r="J254" i="15"/>
  <c r="J253" i="15"/>
  <c r="J252" i="15"/>
  <c r="J251" i="15"/>
  <c r="J250" i="15"/>
  <c r="J249" i="15"/>
  <c r="J248" i="15"/>
  <c r="J247" i="15"/>
  <c r="J246" i="15"/>
  <c r="J245" i="15"/>
  <c r="J244" i="15"/>
  <c r="J243" i="15"/>
  <c r="J242" i="15"/>
  <c r="J241" i="15"/>
  <c r="J240" i="15"/>
  <c r="J239" i="15"/>
  <c r="J238" i="15"/>
  <c r="J237" i="15"/>
  <c r="J236" i="15"/>
  <c r="J235" i="15"/>
  <c r="J234" i="15"/>
  <c r="J233" i="15"/>
  <c r="J232" i="15"/>
  <c r="J231" i="15"/>
  <c r="J230" i="15"/>
  <c r="J229" i="15"/>
  <c r="J228" i="15"/>
  <c r="J227" i="15"/>
  <c r="J226" i="15"/>
  <c r="J225" i="15"/>
  <c r="J224" i="15"/>
  <c r="J223" i="15"/>
  <c r="J222" i="15"/>
  <c r="J221" i="15"/>
  <c r="J220" i="15"/>
  <c r="J219" i="15"/>
  <c r="J218" i="15"/>
  <c r="J217" i="15"/>
  <c r="J216" i="15"/>
  <c r="J215" i="15"/>
  <c r="J214" i="15"/>
  <c r="J213" i="15"/>
  <c r="J212" i="15"/>
  <c r="J211" i="15"/>
  <c r="J210" i="15"/>
  <c r="J209" i="15"/>
  <c r="J208" i="15"/>
  <c r="J207" i="15"/>
  <c r="J206" i="15"/>
  <c r="J205" i="15"/>
  <c r="J204" i="15"/>
  <c r="J203" i="15"/>
  <c r="J202" i="15"/>
  <c r="J201" i="15"/>
  <c r="J200" i="15"/>
  <c r="J199" i="15"/>
  <c r="J198" i="15"/>
  <c r="J197" i="15"/>
  <c r="J196" i="15"/>
  <c r="J195" i="15"/>
  <c r="J194" i="15"/>
  <c r="J193" i="15"/>
  <c r="J192" i="15"/>
  <c r="J191" i="15"/>
  <c r="J190" i="15"/>
  <c r="J189" i="15"/>
  <c r="J188" i="15"/>
  <c r="J187" i="15"/>
  <c r="J186" i="15"/>
  <c r="J185" i="15"/>
  <c r="J184" i="15"/>
  <c r="J183" i="15"/>
  <c r="J182" i="15"/>
  <c r="J181" i="15"/>
  <c r="J180" i="15"/>
  <c r="J179" i="15"/>
  <c r="J178" i="15"/>
  <c r="J177" i="15"/>
  <c r="J176" i="15"/>
  <c r="J175" i="15"/>
  <c r="J174" i="15"/>
  <c r="J173" i="15"/>
  <c r="J172" i="15"/>
  <c r="J171" i="15"/>
  <c r="J170" i="15"/>
  <c r="J169" i="15"/>
  <c r="J168" i="15"/>
  <c r="J167" i="15"/>
  <c r="J166" i="15"/>
  <c r="J165" i="15"/>
  <c r="J164" i="15"/>
  <c r="J163" i="15"/>
  <c r="J162" i="15"/>
  <c r="J161" i="15"/>
  <c r="J160" i="15"/>
  <c r="J159" i="15"/>
  <c r="J158" i="15"/>
  <c r="J157" i="15"/>
  <c r="J156" i="15"/>
  <c r="J155" i="15"/>
  <c r="J154" i="15"/>
  <c r="J153" i="15"/>
  <c r="J152" i="15"/>
  <c r="J151" i="15"/>
  <c r="J150" i="15"/>
  <c r="J149" i="15"/>
  <c r="J148" i="15"/>
  <c r="J147" i="15"/>
  <c r="J146" i="15"/>
  <c r="J145" i="15"/>
  <c r="J144" i="15"/>
  <c r="J143" i="15"/>
  <c r="J142" i="15"/>
  <c r="J141" i="15"/>
  <c r="J140" i="15"/>
  <c r="J139" i="15"/>
  <c r="J138" i="15"/>
  <c r="J137" i="15"/>
  <c r="J136" i="15"/>
  <c r="J135" i="15"/>
  <c r="J134" i="15"/>
  <c r="J133" i="15"/>
  <c r="J132" i="15"/>
  <c r="J131" i="15"/>
  <c r="J130" i="15"/>
  <c r="J129" i="15"/>
  <c r="J128" i="15"/>
  <c r="J127" i="15"/>
  <c r="J126" i="15"/>
  <c r="J125" i="15"/>
  <c r="J124" i="15"/>
  <c r="J123" i="15"/>
  <c r="J122" i="15"/>
  <c r="J121" i="15"/>
  <c r="J120" i="15"/>
  <c r="J119" i="15"/>
  <c r="J118" i="15"/>
  <c r="J117" i="15"/>
  <c r="J116" i="15"/>
  <c r="J115" i="15"/>
  <c r="J114" i="15"/>
  <c r="J113" i="15"/>
  <c r="J112" i="15"/>
  <c r="J111" i="15"/>
  <c r="J110" i="15"/>
  <c r="J109" i="15"/>
  <c r="J108" i="15"/>
  <c r="J107" i="15"/>
  <c r="J106" i="15"/>
  <c r="J105" i="15"/>
  <c r="J104" i="15"/>
  <c r="J103" i="15"/>
  <c r="J102" i="15"/>
  <c r="J101" i="15"/>
  <c r="J100" i="15"/>
  <c r="J99" i="15"/>
  <c r="J98" i="15"/>
  <c r="J97" i="15"/>
  <c r="J96" i="15"/>
  <c r="J95" i="15"/>
  <c r="J94" i="15"/>
  <c r="J93" i="15"/>
  <c r="J92" i="15"/>
  <c r="J91" i="15"/>
  <c r="J90" i="15"/>
  <c r="J89" i="15"/>
  <c r="J88" i="15"/>
  <c r="J87" i="15"/>
  <c r="J86" i="15"/>
  <c r="J85" i="15"/>
  <c r="J84" i="15"/>
  <c r="J83" i="15"/>
  <c r="J82" i="15"/>
  <c r="J81" i="15"/>
  <c r="J80" i="15"/>
  <c r="J79" i="15"/>
  <c r="J78" i="15"/>
  <c r="J77" i="15"/>
  <c r="J76" i="15"/>
  <c r="J75" i="15"/>
  <c r="J74" i="15"/>
  <c r="J73" i="15"/>
  <c r="J72" i="15"/>
  <c r="J71" i="15"/>
  <c r="J70" i="15"/>
  <c r="J69" i="15"/>
  <c r="J68" i="15"/>
  <c r="J67" i="15"/>
  <c r="J66" i="15"/>
  <c r="J65" i="15"/>
  <c r="J64" i="15"/>
  <c r="J63" i="15"/>
  <c r="J62" i="15"/>
  <c r="J61" i="15"/>
  <c r="J60" i="15"/>
  <c r="J59" i="15"/>
  <c r="J58" i="15"/>
  <c r="J57" i="15"/>
  <c r="J56" i="15"/>
  <c r="J55" i="15"/>
  <c r="J54" i="15"/>
  <c r="J53" i="15"/>
  <c r="J52" i="15"/>
  <c r="J51" i="15"/>
  <c r="J50" i="15"/>
  <c r="J49" i="15"/>
  <c r="J48" i="15"/>
  <c r="J47" i="15"/>
  <c r="J46" i="15"/>
  <c r="J45" i="15"/>
  <c r="J44" i="15"/>
  <c r="J43" i="15"/>
  <c r="J42" i="15"/>
  <c r="J41" i="15"/>
  <c r="J40" i="15"/>
  <c r="J39" i="15"/>
  <c r="J38" i="15"/>
  <c r="J37" i="15"/>
  <c r="J36" i="15"/>
  <c r="J35" i="15"/>
  <c r="J34" i="15"/>
  <c r="J33" i="15"/>
  <c r="I304" i="15"/>
  <c r="I303" i="15"/>
  <c r="I302" i="15"/>
  <c r="I301" i="15"/>
  <c r="I300" i="15"/>
  <c r="I299" i="15"/>
  <c r="I298" i="15"/>
  <c r="I297" i="15"/>
  <c r="I296" i="15"/>
  <c r="I295" i="15"/>
  <c r="I294" i="15"/>
  <c r="I293" i="15"/>
  <c r="I292" i="15"/>
  <c r="I291" i="15"/>
  <c r="I290" i="15"/>
  <c r="I289" i="15"/>
  <c r="I288" i="15"/>
  <c r="I287" i="15"/>
  <c r="I286" i="15"/>
  <c r="I285" i="15"/>
  <c r="I284" i="15"/>
  <c r="I283" i="15"/>
  <c r="I282" i="15"/>
  <c r="I281" i="15"/>
  <c r="I280" i="15"/>
  <c r="I279" i="15"/>
  <c r="I278" i="15"/>
  <c r="I277" i="15"/>
  <c r="I276" i="15"/>
  <c r="I275" i="15"/>
  <c r="I274" i="15"/>
  <c r="I273" i="15"/>
  <c r="I272" i="15"/>
  <c r="I271" i="15"/>
  <c r="I270" i="15"/>
  <c r="I269" i="15"/>
  <c r="I268" i="15"/>
  <c r="I267" i="15"/>
  <c r="I266" i="15"/>
  <c r="I265" i="15"/>
  <c r="I264" i="15"/>
  <c r="I263" i="15"/>
  <c r="I262" i="15"/>
  <c r="I261" i="15"/>
  <c r="I260" i="15"/>
  <c r="I259" i="15"/>
  <c r="I258" i="15"/>
  <c r="I257" i="15"/>
  <c r="I256" i="15"/>
  <c r="I255" i="15"/>
  <c r="I254" i="15"/>
  <c r="I253" i="15"/>
  <c r="I252" i="15"/>
  <c r="I251" i="15"/>
  <c r="I250" i="15"/>
  <c r="I249" i="15"/>
  <c r="I248" i="15"/>
  <c r="I247" i="15"/>
  <c r="I246" i="15"/>
  <c r="I245" i="15"/>
  <c r="I244" i="15"/>
  <c r="I243" i="15"/>
  <c r="I242" i="15"/>
  <c r="I241" i="15"/>
  <c r="I240" i="15"/>
  <c r="I239" i="15"/>
  <c r="I238" i="15"/>
  <c r="I237" i="15"/>
  <c r="I236" i="15"/>
  <c r="I235" i="15"/>
  <c r="I234" i="15"/>
  <c r="I233" i="15"/>
  <c r="I232" i="15"/>
  <c r="I231" i="15"/>
  <c r="I230" i="15"/>
  <c r="I229" i="15"/>
  <c r="I228" i="15"/>
  <c r="I227" i="15"/>
  <c r="I226" i="15"/>
  <c r="I225" i="15"/>
  <c r="I224" i="15"/>
  <c r="I223" i="15"/>
  <c r="I222" i="15"/>
  <c r="I221" i="15"/>
  <c r="I220" i="15"/>
  <c r="I219" i="15"/>
  <c r="I218" i="15"/>
  <c r="I217" i="15"/>
  <c r="I216" i="15"/>
  <c r="I215" i="15"/>
  <c r="I214" i="15"/>
  <c r="I213" i="15"/>
  <c r="I212" i="15"/>
  <c r="I211" i="15"/>
  <c r="I210" i="15"/>
  <c r="I209" i="15"/>
  <c r="I208" i="15"/>
  <c r="I207" i="15"/>
  <c r="I206" i="15"/>
  <c r="I205" i="15"/>
  <c r="I204" i="15"/>
  <c r="I203" i="15"/>
  <c r="I202" i="15"/>
  <c r="I201" i="15"/>
  <c r="I200" i="15"/>
  <c r="I199" i="15"/>
  <c r="I198" i="15"/>
  <c r="I197" i="15"/>
  <c r="I196" i="15"/>
  <c r="I195" i="15"/>
  <c r="I194" i="15"/>
  <c r="I193" i="15"/>
  <c r="I192" i="15"/>
  <c r="I191" i="15"/>
  <c r="I190" i="15"/>
  <c r="I189" i="15"/>
  <c r="I188" i="15"/>
  <c r="I187" i="15"/>
  <c r="I186" i="15"/>
  <c r="I185" i="15"/>
  <c r="I184" i="15"/>
  <c r="I183" i="15"/>
  <c r="I182" i="15"/>
  <c r="I181" i="15"/>
  <c r="I180" i="15"/>
  <c r="I179" i="15"/>
  <c r="I178" i="15"/>
  <c r="I177" i="15"/>
  <c r="I176" i="15"/>
  <c r="I175" i="15"/>
  <c r="I174" i="15"/>
  <c r="I173" i="15"/>
  <c r="I172" i="15"/>
  <c r="I171" i="15"/>
  <c r="I170" i="15"/>
  <c r="I169" i="15"/>
  <c r="I168" i="15"/>
  <c r="I167" i="15"/>
  <c r="I166" i="15"/>
  <c r="I165" i="15"/>
  <c r="I164" i="15"/>
  <c r="I163" i="15"/>
  <c r="I162" i="15"/>
  <c r="I161" i="15"/>
  <c r="I160" i="15"/>
  <c r="I159" i="15"/>
  <c r="I158" i="15"/>
  <c r="I157" i="15"/>
  <c r="I156" i="15"/>
  <c r="I155" i="15"/>
  <c r="I154" i="15"/>
  <c r="I153" i="15"/>
  <c r="I152" i="15"/>
  <c r="I151" i="15"/>
  <c r="I150" i="15"/>
  <c r="I149" i="15"/>
  <c r="I148" i="15"/>
  <c r="I147" i="15"/>
  <c r="I146" i="15"/>
  <c r="I145" i="15"/>
  <c r="I144" i="15"/>
  <c r="I143" i="15"/>
  <c r="I142" i="15"/>
  <c r="I141" i="15"/>
  <c r="I140" i="15"/>
  <c r="I139" i="15"/>
  <c r="I138" i="15"/>
  <c r="I137" i="15"/>
  <c r="I136" i="15"/>
  <c r="I135" i="15"/>
  <c r="I134" i="15"/>
  <c r="I133" i="15"/>
  <c r="I132" i="15"/>
  <c r="I131" i="15"/>
  <c r="I130" i="15"/>
  <c r="I129" i="15"/>
  <c r="I128" i="15"/>
  <c r="I127" i="15"/>
  <c r="I126" i="15"/>
  <c r="I125" i="15"/>
  <c r="I124" i="15"/>
  <c r="I123" i="15"/>
  <c r="I122" i="15"/>
  <c r="I121" i="15"/>
  <c r="I120" i="15"/>
  <c r="I119" i="15"/>
  <c r="I118" i="15"/>
  <c r="I117" i="15"/>
  <c r="I116" i="15"/>
  <c r="I115" i="15"/>
  <c r="I114" i="15"/>
  <c r="I113" i="15"/>
  <c r="I112" i="15"/>
  <c r="I111" i="15"/>
  <c r="I110" i="15"/>
  <c r="I109" i="15"/>
  <c r="I108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91" i="15"/>
  <c r="H92" i="15"/>
  <c r="H93" i="15"/>
  <c r="H94" i="15"/>
  <c r="H95" i="15"/>
  <c r="H96" i="15"/>
  <c r="H97" i="15"/>
  <c r="H98" i="15"/>
  <c r="H99" i="15"/>
  <c r="H100" i="15"/>
  <c r="H101" i="15"/>
  <c r="H102" i="15"/>
  <c r="H103" i="15"/>
  <c r="H104" i="15"/>
  <c r="H105" i="15"/>
  <c r="H106" i="15"/>
  <c r="H107" i="15"/>
  <c r="H108" i="15"/>
  <c r="H109" i="15"/>
  <c r="H110" i="15"/>
  <c r="H111" i="15"/>
  <c r="H112" i="15"/>
  <c r="H113" i="15"/>
  <c r="H114" i="15"/>
  <c r="H115" i="15"/>
  <c r="H116" i="15"/>
  <c r="H117" i="15"/>
  <c r="H118" i="15"/>
  <c r="H119" i="15"/>
  <c r="H120" i="15"/>
  <c r="H121" i="15"/>
  <c r="H122" i="15"/>
  <c r="H123" i="15"/>
  <c r="H124" i="15"/>
  <c r="H125" i="15"/>
  <c r="H126" i="15"/>
  <c r="H127" i="15"/>
  <c r="H128" i="15"/>
  <c r="H129" i="15"/>
  <c r="H130" i="15"/>
  <c r="H131" i="15"/>
  <c r="H132" i="15"/>
  <c r="H133" i="15"/>
  <c r="H134" i="15"/>
  <c r="H135" i="15"/>
  <c r="H136" i="15"/>
  <c r="H137" i="15"/>
  <c r="H138" i="15"/>
  <c r="H139" i="15"/>
  <c r="H140" i="15"/>
  <c r="H141" i="15"/>
  <c r="H142" i="15"/>
  <c r="H143" i="15"/>
  <c r="H144" i="15"/>
  <c r="H145" i="15"/>
  <c r="H146" i="15"/>
  <c r="H147" i="15"/>
  <c r="H148" i="15"/>
  <c r="H149" i="15"/>
  <c r="H150" i="15"/>
  <c r="H151" i="15"/>
  <c r="H152" i="15"/>
  <c r="H153" i="15"/>
  <c r="H154" i="15"/>
  <c r="H155" i="15"/>
  <c r="H156" i="15"/>
  <c r="H157" i="15"/>
  <c r="H158" i="15"/>
  <c r="H159" i="15"/>
  <c r="H160" i="15"/>
  <c r="H161" i="15"/>
  <c r="H162" i="15"/>
  <c r="H163" i="15"/>
  <c r="H164" i="15"/>
  <c r="H165" i="15"/>
  <c r="H166" i="15"/>
  <c r="H167" i="15"/>
  <c r="H168" i="15"/>
  <c r="H169" i="15"/>
  <c r="H170" i="15"/>
  <c r="H171" i="15"/>
  <c r="H172" i="15"/>
  <c r="H173" i="15"/>
  <c r="H174" i="15"/>
  <c r="H175" i="15"/>
  <c r="H176" i="15"/>
  <c r="H177" i="15"/>
  <c r="H178" i="15"/>
  <c r="H179" i="15"/>
  <c r="H180" i="15"/>
  <c r="H181" i="15"/>
  <c r="H182" i="15"/>
  <c r="H183" i="15"/>
  <c r="H184" i="15"/>
  <c r="H185" i="15"/>
  <c r="H186" i="15"/>
  <c r="H187" i="15"/>
  <c r="H188" i="15"/>
  <c r="H189" i="15"/>
  <c r="H190" i="15"/>
  <c r="H191" i="15"/>
  <c r="H192" i="15"/>
  <c r="H193" i="15"/>
  <c r="H194" i="15"/>
  <c r="H195" i="15"/>
  <c r="H196" i="15"/>
  <c r="H197" i="15"/>
  <c r="H198" i="15"/>
  <c r="H199" i="15"/>
  <c r="H200" i="15"/>
  <c r="H201" i="15"/>
  <c r="H202" i="15"/>
  <c r="H203" i="15"/>
  <c r="H204" i="15"/>
  <c r="H205" i="15"/>
  <c r="H206" i="15"/>
  <c r="H207" i="15"/>
  <c r="H208" i="15"/>
  <c r="H209" i="15"/>
  <c r="H210" i="15"/>
  <c r="H211" i="15"/>
  <c r="H212" i="15"/>
  <c r="H213" i="15"/>
  <c r="H214" i="15"/>
  <c r="H215" i="15"/>
  <c r="H216" i="15"/>
  <c r="H217" i="15"/>
  <c r="H218" i="15"/>
  <c r="H219" i="15"/>
  <c r="H220" i="15"/>
  <c r="H221" i="15"/>
  <c r="H222" i="15"/>
  <c r="H223" i="15"/>
  <c r="H224" i="15"/>
  <c r="H225" i="15"/>
  <c r="H226" i="15"/>
  <c r="H227" i="15"/>
  <c r="H228" i="15"/>
  <c r="H229" i="15"/>
  <c r="H230" i="15"/>
  <c r="H231" i="15"/>
  <c r="H232" i="15"/>
  <c r="H233" i="15"/>
  <c r="H234" i="15"/>
  <c r="H235" i="15"/>
  <c r="H236" i="15"/>
  <c r="H237" i="15"/>
  <c r="H238" i="15"/>
  <c r="H239" i="15"/>
  <c r="H240" i="15"/>
  <c r="H241" i="15"/>
  <c r="H242" i="15"/>
  <c r="H243" i="15"/>
  <c r="H244" i="15"/>
  <c r="H245" i="15"/>
  <c r="H246" i="15"/>
  <c r="H247" i="15"/>
  <c r="H248" i="15"/>
  <c r="H249" i="15"/>
  <c r="H250" i="15"/>
  <c r="H251" i="15"/>
  <c r="H252" i="15"/>
  <c r="H253" i="15"/>
  <c r="H254" i="15"/>
  <c r="H255" i="15"/>
  <c r="H256" i="15"/>
  <c r="H257" i="15"/>
  <c r="H258" i="15"/>
  <c r="H259" i="15"/>
  <c r="H260" i="15"/>
  <c r="H261" i="15"/>
  <c r="H262" i="15"/>
  <c r="H263" i="15"/>
  <c r="H264" i="15"/>
  <c r="H265" i="15"/>
  <c r="H266" i="15"/>
  <c r="H267" i="15"/>
  <c r="H268" i="15"/>
  <c r="H269" i="15"/>
  <c r="H270" i="15"/>
  <c r="H271" i="15"/>
  <c r="H272" i="15"/>
  <c r="H273" i="15"/>
  <c r="H274" i="15"/>
  <c r="H275" i="15"/>
  <c r="H276" i="15"/>
  <c r="H277" i="15"/>
  <c r="H278" i="15"/>
  <c r="H279" i="15"/>
  <c r="H280" i="15"/>
  <c r="H281" i="15"/>
  <c r="H282" i="15"/>
  <c r="H283" i="15"/>
  <c r="H284" i="15"/>
  <c r="H285" i="15"/>
  <c r="H286" i="15"/>
  <c r="H287" i="15"/>
  <c r="H288" i="15"/>
  <c r="H289" i="15"/>
  <c r="H290" i="15"/>
  <c r="H291" i="15"/>
  <c r="H292" i="15"/>
  <c r="H293" i="15"/>
  <c r="H294" i="15"/>
  <c r="H295" i="15"/>
  <c r="H296" i="15"/>
  <c r="H297" i="15"/>
  <c r="H298" i="15"/>
  <c r="H299" i="15"/>
  <c r="H300" i="15"/>
  <c r="H301" i="15"/>
  <c r="H302" i="15"/>
  <c r="H303" i="15"/>
  <c r="H304" i="15"/>
  <c r="H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G97" i="15"/>
  <c r="G98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120" i="15"/>
  <c r="G121" i="15"/>
  <c r="G122" i="15"/>
  <c r="G123" i="15"/>
  <c r="G124" i="15"/>
  <c r="G125" i="15"/>
  <c r="G126" i="15"/>
  <c r="G127" i="15"/>
  <c r="G128" i="15"/>
  <c r="G129" i="15"/>
  <c r="G130" i="15"/>
  <c r="G131" i="15"/>
  <c r="G132" i="15"/>
  <c r="G133" i="15"/>
  <c r="G134" i="15"/>
  <c r="G135" i="15"/>
  <c r="G136" i="15"/>
  <c r="G137" i="15"/>
  <c r="G138" i="15"/>
  <c r="G139" i="15"/>
  <c r="G140" i="15"/>
  <c r="G141" i="15"/>
  <c r="G142" i="15"/>
  <c r="G143" i="15"/>
  <c r="G144" i="15"/>
  <c r="G145" i="15"/>
  <c r="G146" i="15"/>
  <c r="G147" i="15"/>
  <c r="G148" i="15"/>
  <c r="G149" i="15"/>
  <c r="G150" i="15"/>
  <c r="G151" i="15"/>
  <c r="G152" i="15"/>
  <c r="G153" i="15"/>
  <c r="G154" i="15"/>
  <c r="G155" i="15"/>
  <c r="G156" i="15"/>
  <c r="G157" i="15"/>
  <c r="G158" i="15"/>
  <c r="G159" i="15"/>
  <c r="G160" i="15"/>
  <c r="G161" i="15"/>
  <c r="G162" i="15"/>
  <c r="G163" i="15"/>
  <c r="G164" i="15"/>
  <c r="G165" i="15"/>
  <c r="G166" i="15"/>
  <c r="G167" i="15"/>
  <c r="G168" i="15"/>
  <c r="G169" i="15"/>
  <c r="G170" i="15"/>
  <c r="G171" i="15"/>
  <c r="G172" i="15"/>
  <c r="G173" i="15"/>
  <c r="G174" i="15"/>
  <c r="G175" i="15"/>
  <c r="G176" i="15"/>
  <c r="G177" i="15"/>
  <c r="G178" i="15"/>
  <c r="G179" i="15"/>
  <c r="G180" i="15"/>
  <c r="G181" i="15"/>
  <c r="G182" i="15"/>
  <c r="G183" i="15"/>
  <c r="G184" i="15"/>
  <c r="G185" i="15"/>
  <c r="G186" i="15"/>
  <c r="G187" i="15"/>
  <c r="G188" i="15"/>
  <c r="G189" i="15"/>
  <c r="G190" i="15"/>
  <c r="G191" i="15"/>
  <c r="G192" i="15"/>
  <c r="G193" i="15"/>
  <c r="G194" i="15"/>
  <c r="G195" i="15"/>
  <c r="G196" i="15"/>
  <c r="G197" i="15"/>
  <c r="G198" i="15"/>
  <c r="G199" i="15"/>
  <c r="G200" i="15"/>
  <c r="G201" i="15"/>
  <c r="G202" i="15"/>
  <c r="G203" i="15"/>
  <c r="G204" i="15"/>
  <c r="G205" i="15"/>
  <c r="G206" i="15"/>
  <c r="G207" i="15"/>
  <c r="G208" i="15"/>
  <c r="G209" i="15"/>
  <c r="G210" i="15"/>
  <c r="G211" i="15"/>
  <c r="G212" i="15"/>
  <c r="G213" i="15"/>
  <c r="G214" i="15"/>
  <c r="G215" i="15"/>
  <c r="G216" i="15"/>
  <c r="G217" i="15"/>
  <c r="G218" i="15"/>
  <c r="G219" i="15"/>
  <c r="G220" i="15"/>
  <c r="G221" i="15"/>
  <c r="G222" i="15"/>
  <c r="G223" i="15"/>
  <c r="G224" i="15"/>
  <c r="G225" i="15"/>
  <c r="G226" i="15"/>
  <c r="G227" i="15"/>
  <c r="G228" i="15"/>
  <c r="G229" i="15"/>
  <c r="G230" i="15"/>
  <c r="G231" i="15"/>
  <c r="G232" i="15"/>
  <c r="G233" i="15"/>
  <c r="G234" i="15"/>
  <c r="G235" i="15"/>
  <c r="G236" i="15"/>
  <c r="G237" i="15"/>
  <c r="G238" i="15"/>
  <c r="G239" i="15"/>
  <c r="G240" i="15"/>
  <c r="G241" i="15"/>
  <c r="G242" i="15"/>
  <c r="G243" i="15"/>
  <c r="G244" i="15"/>
  <c r="G245" i="15"/>
  <c r="G246" i="15"/>
  <c r="G247" i="15"/>
  <c r="G248" i="15"/>
  <c r="G249" i="15"/>
  <c r="G250" i="15"/>
  <c r="G251" i="15"/>
  <c r="G252" i="15"/>
  <c r="G253" i="15"/>
  <c r="G254" i="15"/>
  <c r="G255" i="15"/>
  <c r="G256" i="15"/>
  <c r="G257" i="15"/>
  <c r="G258" i="15"/>
  <c r="G259" i="15"/>
  <c r="G260" i="15"/>
  <c r="G261" i="15"/>
  <c r="G262" i="15"/>
  <c r="G263" i="15"/>
  <c r="G264" i="15"/>
  <c r="G265" i="15"/>
  <c r="G266" i="15"/>
  <c r="G267" i="15"/>
  <c r="G268" i="15"/>
  <c r="G269" i="15"/>
  <c r="G270" i="15"/>
  <c r="G271" i="15"/>
  <c r="G272" i="15"/>
  <c r="G273" i="15"/>
  <c r="G274" i="15"/>
  <c r="G275" i="15"/>
  <c r="G276" i="15"/>
  <c r="G277" i="15"/>
  <c r="G278" i="15"/>
  <c r="G279" i="15"/>
  <c r="G280" i="15"/>
  <c r="G281" i="15"/>
  <c r="G282" i="15"/>
  <c r="G283" i="15"/>
  <c r="G284" i="15"/>
  <c r="G285" i="15"/>
  <c r="G286" i="15"/>
  <c r="G287" i="15"/>
  <c r="G288" i="15"/>
  <c r="G289" i="15"/>
  <c r="G290" i="15"/>
  <c r="G291" i="15"/>
  <c r="G292" i="15"/>
  <c r="G293" i="15"/>
  <c r="G294" i="15"/>
  <c r="G295" i="15"/>
  <c r="G296" i="15"/>
  <c r="G297" i="15"/>
  <c r="G298" i="15"/>
  <c r="G299" i="15"/>
  <c r="G300" i="15"/>
  <c r="G301" i="15"/>
  <c r="G302" i="15"/>
  <c r="G303" i="15"/>
  <c r="G304" i="15"/>
  <c r="G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2" i="15"/>
  <c r="F113" i="15"/>
  <c r="F114" i="15"/>
  <c r="F115" i="15"/>
  <c r="F116" i="15"/>
  <c r="F117" i="15"/>
  <c r="F118" i="15"/>
  <c r="F119" i="15"/>
  <c r="F120" i="15"/>
  <c r="F121" i="15"/>
  <c r="F122" i="15"/>
  <c r="F123" i="15"/>
  <c r="F124" i="15"/>
  <c r="F125" i="15"/>
  <c r="F126" i="15"/>
  <c r="F127" i="15"/>
  <c r="F128" i="15"/>
  <c r="F129" i="15"/>
  <c r="F130" i="15"/>
  <c r="F131" i="15"/>
  <c r="F132" i="15"/>
  <c r="F133" i="15"/>
  <c r="F134" i="15"/>
  <c r="F135" i="15"/>
  <c r="F136" i="15"/>
  <c r="F137" i="15"/>
  <c r="F138" i="15"/>
  <c r="F139" i="15"/>
  <c r="F140" i="15"/>
  <c r="F141" i="15"/>
  <c r="F142" i="15"/>
  <c r="F143" i="15"/>
  <c r="F144" i="15"/>
  <c r="F145" i="15"/>
  <c r="F146" i="15"/>
  <c r="F147" i="15"/>
  <c r="F148" i="15"/>
  <c r="F149" i="15"/>
  <c r="F150" i="15"/>
  <c r="F151" i="15"/>
  <c r="F152" i="15"/>
  <c r="F153" i="15"/>
  <c r="F154" i="15"/>
  <c r="F155" i="15"/>
  <c r="F156" i="15"/>
  <c r="F157" i="15"/>
  <c r="F158" i="15"/>
  <c r="F159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F172" i="15"/>
  <c r="F173" i="15"/>
  <c r="F174" i="15"/>
  <c r="F175" i="15"/>
  <c r="F176" i="15"/>
  <c r="F177" i="15"/>
  <c r="F178" i="15"/>
  <c r="F179" i="15"/>
  <c r="F180" i="15"/>
  <c r="F181" i="15"/>
  <c r="F182" i="15"/>
  <c r="F183" i="15"/>
  <c r="F184" i="15"/>
  <c r="F185" i="15"/>
  <c r="F186" i="15"/>
  <c r="F187" i="15"/>
  <c r="F188" i="15"/>
  <c r="F189" i="15"/>
  <c r="F190" i="15"/>
  <c r="F191" i="15"/>
  <c r="F192" i="15"/>
  <c r="F193" i="15"/>
  <c r="F194" i="15"/>
  <c r="F195" i="15"/>
  <c r="F196" i="15"/>
  <c r="F197" i="15"/>
  <c r="F198" i="15"/>
  <c r="F199" i="15"/>
  <c r="F200" i="15"/>
  <c r="F201" i="15"/>
  <c r="F202" i="15"/>
  <c r="F203" i="15"/>
  <c r="F204" i="15"/>
  <c r="F205" i="15"/>
  <c r="F206" i="15"/>
  <c r="F207" i="15"/>
  <c r="F208" i="15"/>
  <c r="F209" i="15"/>
  <c r="F210" i="15"/>
  <c r="F211" i="15"/>
  <c r="F212" i="15"/>
  <c r="F213" i="15"/>
  <c r="F214" i="15"/>
  <c r="F215" i="15"/>
  <c r="F216" i="15"/>
  <c r="F217" i="15"/>
  <c r="F218" i="15"/>
  <c r="F219" i="15"/>
  <c r="F220" i="15"/>
  <c r="F221" i="15"/>
  <c r="F222" i="15"/>
  <c r="F223" i="15"/>
  <c r="F224" i="15"/>
  <c r="F225" i="15"/>
  <c r="F226" i="15"/>
  <c r="F227" i="15"/>
  <c r="F228" i="15"/>
  <c r="F229" i="15"/>
  <c r="F230" i="15"/>
  <c r="F231" i="15"/>
  <c r="F232" i="15"/>
  <c r="F233" i="15"/>
  <c r="F234" i="15"/>
  <c r="F235" i="15"/>
  <c r="F236" i="15"/>
  <c r="F237" i="15"/>
  <c r="F238" i="15"/>
  <c r="F239" i="15"/>
  <c r="F240" i="15"/>
  <c r="F241" i="15"/>
  <c r="F242" i="15"/>
  <c r="F243" i="15"/>
  <c r="F244" i="15"/>
  <c r="F245" i="15"/>
  <c r="F246" i="15"/>
  <c r="F247" i="15"/>
  <c r="F248" i="15"/>
  <c r="F249" i="15"/>
  <c r="F250" i="15"/>
  <c r="F251" i="15"/>
  <c r="F252" i="15"/>
  <c r="F253" i="15"/>
  <c r="F254" i="15"/>
  <c r="F255" i="15"/>
  <c r="F256" i="15"/>
  <c r="F257" i="15"/>
  <c r="F258" i="15"/>
  <c r="F259" i="15"/>
  <c r="F260" i="15"/>
  <c r="F261" i="15"/>
  <c r="F262" i="15"/>
  <c r="F263" i="15"/>
  <c r="F264" i="15"/>
  <c r="F265" i="15"/>
  <c r="F266" i="15"/>
  <c r="F267" i="15"/>
  <c r="F268" i="15"/>
  <c r="F269" i="15"/>
  <c r="F270" i="15"/>
  <c r="F271" i="15"/>
  <c r="F272" i="15"/>
  <c r="F273" i="15"/>
  <c r="F274" i="15"/>
  <c r="F275" i="15"/>
  <c r="F276" i="15"/>
  <c r="F277" i="15"/>
  <c r="F278" i="15"/>
  <c r="F279" i="15"/>
  <c r="F280" i="15"/>
  <c r="F281" i="15"/>
  <c r="F282" i="15"/>
  <c r="F283" i="15"/>
  <c r="F284" i="15"/>
  <c r="F285" i="15"/>
  <c r="F286" i="15"/>
  <c r="F287" i="15"/>
  <c r="F288" i="15"/>
  <c r="F289" i="15"/>
  <c r="F290" i="15"/>
  <c r="F291" i="15"/>
  <c r="F292" i="15"/>
  <c r="F293" i="15"/>
  <c r="F294" i="15"/>
  <c r="F295" i="15"/>
  <c r="F296" i="15"/>
  <c r="F297" i="15"/>
  <c r="F298" i="15"/>
  <c r="F299" i="15"/>
  <c r="F300" i="15"/>
  <c r="F301" i="15"/>
  <c r="F302" i="15"/>
  <c r="F303" i="15"/>
  <c r="F304" i="15"/>
  <c r="F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102" i="15"/>
  <c r="E103" i="15"/>
  <c r="E104" i="15"/>
  <c r="E105" i="15"/>
  <c r="E106" i="15"/>
  <c r="E107" i="15"/>
  <c r="E108" i="15"/>
  <c r="E109" i="15"/>
  <c r="E110" i="15"/>
  <c r="E111" i="15"/>
  <c r="E112" i="15"/>
  <c r="E113" i="15"/>
  <c r="E114" i="15"/>
  <c r="E115" i="15"/>
  <c r="E116" i="15"/>
  <c r="E117" i="15"/>
  <c r="E118" i="15"/>
  <c r="E119" i="15"/>
  <c r="E120" i="15"/>
  <c r="E121" i="15"/>
  <c r="E122" i="15"/>
  <c r="E123" i="15"/>
  <c r="E124" i="15"/>
  <c r="E125" i="15"/>
  <c r="E126" i="15"/>
  <c r="E127" i="15"/>
  <c r="E128" i="15"/>
  <c r="E129" i="15"/>
  <c r="E130" i="15"/>
  <c r="E131" i="15"/>
  <c r="E132" i="15"/>
  <c r="E133" i="15"/>
  <c r="E134" i="15"/>
  <c r="E135" i="15"/>
  <c r="E136" i="15"/>
  <c r="E137" i="15"/>
  <c r="E138" i="15"/>
  <c r="E139" i="15"/>
  <c r="E140" i="15"/>
  <c r="E141" i="15"/>
  <c r="E142" i="15"/>
  <c r="E143" i="15"/>
  <c r="E144" i="15"/>
  <c r="E145" i="15"/>
  <c r="E146" i="15"/>
  <c r="E147" i="15"/>
  <c r="E148" i="15"/>
  <c r="E149" i="15"/>
  <c r="E150" i="15"/>
  <c r="E151" i="15"/>
  <c r="E152" i="15"/>
  <c r="E153" i="15"/>
  <c r="E154" i="15"/>
  <c r="E155" i="15"/>
  <c r="E156" i="15"/>
  <c r="E157" i="15"/>
  <c r="E158" i="15"/>
  <c r="E159" i="15"/>
  <c r="E160" i="15"/>
  <c r="E161" i="15"/>
  <c r="E162" i="15"/>
  <c r="E163" i="15"/>
  <c r="E164" i="15"/>
  <c r="E165" i="15"/>
  <c r="E166" i="15"/>
  <c r="E167" i="15"/>
  <c r="E168" i="15"/>
  <c r="E169" i="15"/>
  <c r="E170" i="15"/>
  <c r="E171" i="15"/>
  <c r="E172" i="15"/>
  <c r="E173" i="15"/>
  <c r="E174" i="15"/>
  <c r="E175" i="15"/>
  <c r="E176" i="15"/>
  <c r="E177" i="15"/>
  <c r="E178" i="15"/>
  <c r="E179" i="15"/>
  <c r="E180" i="15"/>
  <c r="E181" i="15"/>
  <c r="E182" i="15"/>
  <c r="E183" i="15"/>
  <c r="E184" i="15"/>
  <c r="E185" i="15"/>
  <c r="E186" i="15"/>
  <c r="E187" i="15"/>
  <c r="E188" i="15"/>
  <c r="E189" i="15"/>
  <c r="E190" i="15"/>
  <c r="E191" i="15"/>
  <c r="E192" i="15"/>
  <c r="E193" i="15"/>
  <c r="E194" i="15"/>
  <c r="E195" i="15"/>
  <c r="E196" i="15"/>
  <c r="E197" i="15"/>
  <c r="E198" i="15"/>
  <c r="E199" i="15"/>
  <c r="E200" i="15"/>
  <c r="E201" i="15"/>
  <c r="E202" i="15"/>
  <c r="E203" i="15"/>
  <c r="E204" i="15"/>
  <c r="E205" i="15"/>
  <c r="E206" i="15"/>
  <c r="E207" i="15"/>
  <c r="E208" i="15"/>
  <c r="E209" i="15"/>
  <c r="E210" i="15"/>
  <c r="E211" i="15"/>
  <c r="E212" i="15"/>
  <c r="E213" i="15"/>
  <c r="E214" i="15"/>
  <c r="E215" i="15"/>
  <c r="E216" i="15"/>
  <c r="E217" i="15"/>
  <c r="E218" i="15"/>
  <c r="E219" i="15"/>
  <c r="E220" i="15"/>
  <c r="E221" i="15"/>
  <c r="E222" i="15"/>
  <c r="E223" i="15"/>
  <c r="E224" i="15"/>
  <c r="E225" i="15"/>
  <c r="E226" i="15"/>
  <c r="E227" i="15"/>
  <c r="E228" i="15"/>
  <c r="E229" i="15"/>
  <c r="E230" i="15"/>
  <c r="E231" i="15"/>
  <c r="E232" i="15"/>
  <c r="E233" i="15"/>
  <c r="E234" i="15"/>
  <c r="E235" i="15"/>
  <c r="E236" i="15"/>
  <c r="E237" i="15"/>
  <c r="E238" i="15"/>
  <c r="E239" i="15"/>
  <c r="E240" i="15"/>
  <c r="E241" i="15"/>
  <c r="E242" i="15"/>
  <c r="E243" i="15"/>
  <c r="E244" i="15"/>
  <c r="E245" i="15"/>
  <c r="E246" i="15"/>
  <c r="E247" i="15"/>
  <c r="E248" i="15"/>
  <c r="E249" i="15"/>
  <c r="E250" i="15"/>
  <c r="E251" i="15"/>
  <c r="E252" i="15"/>
  <c r="E253" i="15"/>
  <c r="E254" i="15"/>
  <c r="E255" i="15"/>
  <c r="E256" i="15"/>
  <c r="E257" i="15"/>
  <c r="E258" i="15"/>
  <c r="E259" i="15"/>
  <c r="E260" i="15"/>
  <c r="E261" i="15"/>
  <c r="E262" i="15"/>
  <c r="E263" i="15"/>
  <c r="E264" i="15"/>
  <c r="E265" i="15"/>
  <c r="E266" i="15"/>
  <c r="E267" i="15"/>
  <c r="E268" i="15"/>
  <c r="E269" i="15"/>
  <c r="E270" i="15"/>
  <c r="E271" i="15"/>
  <c r="E272" i="15"/>
  <c r="E273" i="15"/>
  <c r="E274" i="15"/>
  <c r="E275" i="15"/>
  <c r="E276" i="15"/>
  <c r="E277" i="15"/>
  <c r="E278" i="15"/>
  <c r="E279" i="15"/>
  <c r="E280" i="15"/>
  <c r="E281" i="15"/>
  <c r="E282" i="15"/>
  <c r="E283" i="15"/>
  <c r="E284" i="15"/>
  <c r="E285" i="15"/>
  <c r="E286" i="15"/>
  <c r="E287" i="15"/>
  <c r="E288" i="15"/>
  <c r="E289" i="15"/>
  <c r="E290" i="15"/>
  <c r="E291" i="15"/>
  <c r="E292" i="15"/>
  <c r="E293" i="15"/>
  <c r="E294" i="15"/>
  <c r="E295" i="15"/>
  <c r="E296" i="15"/>
  <c r="E297" i="15"/>
  <c r="E298" i="15"/>
  <c r="E299" i="15"/>
  <c r="E300" i="15"/>
  <c r="E301" i="15"/>
  <c r="E302" i="15"/>
  <c r="E303" i="15"/>
  <c r="E304" i="15"/>
  <c r="E33" i="15"/>
  <c r="AH3" i="17" l="1"/>
  <c r="AI3" i="17"/>
  <c r="AJ3" i="17"/>
  <c r="AK3" i="17"/>
  <c r="AL3" i="17"/>
  <c r="AM3" i="17"/>
  <c r="AN3" i="17"/>
  <c r="AO3" i="17"/>
  <c r="AP3" i="17"/>
  <c r="AQ3" i="17"/>
  <c r="AH4" i="17"/>
  <c r="AI4" i="17"/>
  <c r="AJ4" i="17"/>
  <c r="AK4" i="17"/>
  <c r="AL4" i="17"/>
  <c r="AM4" i="17"/>
  <c r="AN4" i="17"/>
  <c r="AO4" i="17"/>
  <c r="AP4" i="17"/>
  <c r="AQ4" i="17"/>
  <c r="AH5" i="17"/>
  <c r="AI5" i="17"/>
  <c r="AJ5" i="17"/>
  <c r="AK5" i="17"/>
  <c r="AL5" i="17"/>
  <c r="AM5" i="17"/>
  <c r="AN5" i="17"/>
  <c r="AO5" i="17"/>
  <c r="AP5" i="17"/>
  <c r="AQ5" i="17"/>
  <c r="AH6" i="17"/>
  <c r="AI6" i="17"/>
  <c r="AJ6" i="17"/>
  <c r="AK6" i="17"/>
  <c r="AL6" i="17"/>
  <c r="AM6" i="17"/>
  <c r="AN6" i="17"/>
  <c r="AO6" i="17"/>
  <c r="AP6" i="17"/>
  <c r="AQ6" i="17"/>
  <c r="AH7" i="17"/>
  <c r="AI7" i="17"/>
  <c r="AJ7" i="17"/>
  <c r="AK7" i="17"/>
  <c r="AL7" i="17"/>
  <c r="AM7" i="17"/>
  <c r="AN7" i="17"/>
  <c r="AO7" i="17"/>
  <c r="AP7" i="17"/>
  <c r="AQ7" i="17"/>
  <c r="AH8" i="17"/>
  <c r="AI8" i="17"/>
  <c r="AJ8" i="17"/>
  <c r="AK8" i="17"/>
  <c r="AL8" i="17"/>
  <c r="AM8" i="17"/>
  <c r="AN8" i="17"/>
  <c r="AO8" i="17"/>
  <c r="AP8" i="17"/>
  <c r="AQ8" i="17"/>
  <c r="AH9" i="17"/>
  <c r="AI9" i="17"/>
  <c r="AJ9" i="17"/>
  <c r="AK9" i="17"/>
  <c r="AL9" i="17"/>
  <c r="AM9" i="17"/>
  <c r="AN9" i="17"/>
  <c r="AO9" i="17"/>
  <c r="AP9" i="17"/>
  <c r="AQ9" i="17"/>
  <c r="AH10" i="17"/>
  <c r="AI10" i="17"/>
  <c r="AJ10" i="17"/>
  <c r="AK10" i="17"/>
  <c r="AL10" i="17"/>
  <c r="AM10" i="17"/>
  <c r="AN10" i="17"/>
  <c r="AO10" i="17"/>
  <c r="AP10" i="17"/>
  <c r="AQ10" i="17"/>
  <c r="AH11" i="17"/>
  <c r="AI11" i="17"/>
  <c r="AJ11" i="17"/>
  <c r="AK11" i="17"/>
  <c r="AL11" i="17"/>
  <c r="AM11" i="17"/>
  <c r="AN11" i="17"/>
  <c r="AO11" i="17"/>
  <c r="AP11" i="17"/>
  <c r="AQ11" i="17"/>
  <c r="AH12" i="17"/>
  <c r="AI12" i="17"/>
  <c r="AJ12" i="17"/>
  <c r="AK12" i="17"/>
  <c r="AL12" i="17"/>
  <c r="AM12" i="17"/>
  <c r="AN12" i="17"/>
  <c r="AO12" i="17"/>
  <c r="AP12" i="17"/>
  <c r="AQ12" i="17"/>
  <c r="AH13" i="17"/>
  <c r="AI13" i="17"/>
  <c r="AJ13" i="17"/>
  <c r="AK13" i="17"/>
  <c r="AL13" i="17"/>
  <c r="AM13" i="17"/>
  <c r="AN13" i="17"/>
  <c r="AO13" i="17"/>
  <c r="AP13" i="17"/>
  <c r="AQ13" i="17"/>
  <c r="AH14" i="17"/>
  <c r="AI14" i="17"/>
  <c r="AJ14" i="17"/>
  <c r="AK14" i="17"/>
  <c r="AL14" i="17"/>
  <c r="AM14" i="17"/>
  <c r="AN14" i="17"/>
  <c r="AO14" i="17"/>
  <c r="AP14" i="17"/>
  <c r="AQ14" i="17"/>
  <c r="AH15" i="17"/>
  <c r="AI15" i="17"/>
  <c r="AJ15" i="17"/>
  <c r="AK15" i="17"/>
  <c r="AL15" i="17"/>
  <c r="AM15" i="17"/>
  <c r="AN15" i="17"/>
  <c r="AO15" i="17"/>
  <c r="AP15" i="17"/>
  <c r="AQ15" i="17"/>
  <c r="AH16" i="17"/>
  <c r="AI16" i="17"/>
  <c r="AJ16" i="17"/>
  <c r="AK16" i="17"/>
  <c r="AL16" i="17"/>
  <c r="AM16" i="17"/>
  <c r="AN16" i="17"/>
  <c r="AO16" i="17"/>
  <c r="AP16" i="17"/>
  <c r="AQ16" i="17"/>
  <c r="AH17" i="17"/>
  <c r="AI17" i="17"/>
  <c r="AJ17" i="17"/>
  <c r="AK17" i="17"/>
  <c r="AL17" i="17"/>
  <c r="AM17" i="17"/>
  <c r="AN17" i="17"/>
  <c r="AO17" i="17"/>
  <c r="AP17" i="17"/>
  <c r="AQ17" i="17"/>
  <c r="AH18" i="17"/>
  <c r="AI18" i="17"/>
  <c r="AJ18" i="17"/>
  <c r="AK18" i="17"/>
  <c r="AL18" i="17"/>
  <c r="AM18" i="17"/>
  <c r="AN18" i="17"/>
  <c r="AO18" i="17"/>
  <c r="AP18" i="17"/>
  <c r="AQ18" i="17"/>
  <c r="AH19" i="17"/>
  <c r="AI19" i="17"/>
  <c r="AJ19" i="17"/>
  <c r="AK19" i="17"/>
  <c r="AL19" i="17"/>
  <c r="AM19" i="17"/>
  <c r="AN19" i="17"/>
  <c r="AO19" i="17"/>
  <c r="AP19" i="17"/>
  <c r="AQ19" i="17"/>
  <c r="AH20" i="17"/>
  <c r="AI20" i="17"/>
  <c r="AJ20" i="17"/>
  <c r="AK20" i="17"/>
  <c r="AL20" i="17"/>
  <c r="AM20" i="17"/>
  <c r="AN20" i="17"/>
  <c r="AO20" i="17"/>
  <c r="AP20" i="17"/>
  <c r="AQ20" i="17"/>
  <c r="AH21" i="17"/>
  <c r="AI21" i="17"/>
  <c r="AJ21" i="17"/>
  <c r="AK21" i="17"/>
  <c r="AL21" i="17"/>
  <c r="AM21" i="17"/>
  <c r="AN21" i="17"/>
  <c r="AO21" i="17"/>
  <c r="AP21" i="17"/>
  <c r="AQ21" i="17"/>
  <c r="AH22" i="17"/>
  <c r="AI22" i="17"/>
  <c r="AJ22" i="17"/>
  <c r="AK22" i="17"/>
  <c r="AL22" i="17"/>
  <c r="AM22" i="17"/>
  <c r="AN22" i="17"/>
  <c r="AO22" i="17"/>
  <c r="AP22" i="17"/>
  <c r="AQ22" i="17"/>
  <c r="AH23" i="17"/>
  <c r="AI23" i="17"/>
  <c r="AJ23" i="17"/>
  <c r="AK23" i="17"/>
  <c r="AL23" i="17"/>
  <c r="AM23" i="17"/>
  <c r="AN23" i="17"/>
  <c r="AO23" i="17"/>
  <c r="AP23" i="17"/>
  <c r="AQ23" i="17"/>
  <c r="AH24" i="17"/>
  <c r="AI24" i="17"/>
  <c r="AJ24" i="17"/>
  <c r="AK24" i="17"/>
  <c r="AL24" i="17"/>
  <c r="AM24" i="17"/>
  <c r="AN24" i="17"/>
  <c r="AO24" i="17"/>
  <c r="AP24" i="17"/>
  <c r="AQ24" i="17"/>
  <c r="AH25" i="17"/>
  <c r="AI25" i="17"/>
  <c r="AJ25" i="17"/>
  <c r="AK25" i="17"/>
  <c r="AL25" i="17"/>
  <c r="AM25" i="17"/>
  <c r="AN25" i="17"/>
  <c r="AO25" i="17"/>
  <c r="AP25" i="17"/>
  <c r="AQ25" i="17"/>
  <c r="AH26" i="17"/>
  <c r="AI26" i="17"/>
  <c r="AJ26" i="17"/>
  <c r="AK26" i="17"/>
  <c r="AL26" i="17"/>
  <c r="AM26" i="17"/>
  <c r="AN26" i="17"/>
  <c r="AO26" i="17"/>
  <c r="AP26" i="17"/>
  <c r="AQ26" i="17"/>
  <c r="AH27" i="17"/>
  <c r="AI27" i="17"/>
  <c r="AJ27" i="17"/>
  <c r="AK27" i="17"/>
  <c r="AL27" i="17"/>
  <c r="AM27" i="17"/>
  <c r="AN27" i="17"/>
  <c r="AO27" i="17"/>
  <c r="AP27" i="17"/>
  <c r="AQ27" i="17"/>
  <c r="AH28" i="17"/>
  <c r="AI28" i="17"/>
  <c r="AJ28" i="17"/>
  <c r="AK28" i="17"/>
  <c r="AL28" i="17"/>
  <c r="AM28" i="17"/>
  <c r="AN28" i="17"/>
  <c r="AO28" i="17"/>
  <c r="AP28" i="17"/>
  <c r="AQ28" i="17"/>
  <c r="AH29" i="17"/>
  <c r="AI29" i="17"/>
  <c r="AJ29" i="17"/>
  <c r="AK29" i="17"/>
  <c r="AL29" i="17"/>
  <c r="AM29" i="17"/>
  <c r="AN29" i="17"/>
  <c r="AO29" i="17"/>
  <c r="AP29" i="17"/>
  <c r="AQ29" i="17"/>
  <c r="AH30" i="17"/>
  <c r="AI30" i="17"/>
  <c r="AJ30" i="17"/>
  <c r="AK30" i="17"/>
  <c r="AL30" i="17"/>
  <c r="AM30" i="17"/>
  <c r="AN30" i="17"/>
  <c r="AO30" i="17"/>
  <c r="AP30" i="17"/>
  <c r="AQ30" i="17"/>
  <c r="AH31" i="17"/>
  <c r="AI31" i="17"/>
  <c r="AJ31" i="17"/>
  <c r="AK31" i="17"/>
  <c r="AL31" i="17"/>
  <c r="AM31" i="17"/>
  <c r="AN31" i="17"/>
  <c r="AO31" i="17"/>
  <c r="AP31" i="17"/>
  <c r="AQ31" i="17"/>
  <c r="AH32" i="17"/>
  <c r="AI32" i="17"/>
  <c r="AJ32" i="17"/>
  <c r="AK32" i="17"/>
  <c r="AL32" i="17"/>
  <c r="AM32" i="17"/>
  <c r="AN32" i="17"/>
  <c r="AO32" i="17"/>
  <c r="AP32" i="17"/>
  <c r="AQ32" i="17"/>
  <c r="AH33" i="17"/>
  <c r="AI33" i="17"/>
  <c r="AJ33" i="17"/>
  <c r="AK33" i="17"/>
  <c r="AL33" i="17"/>
  <c r="AM33" i="17"/>
  <c r="AN33" i="17"/>
  <c r="AO33" i="17"/>
  <c r="AP33" i="17"/>
  <c r="AQ33" i="17"/>
  <c r="AH34" i="17"/>
  <c r="AI34" i="17"/>
  <c r="AJ34" i="17"/>
  <c r="AK34" i="17"/>
  <c r="AL34" i="17"/>
  <c r="AM34" i="17"/>
  <c r="AN34" i="17"/>
  <c r="AO34" i="17"/>
  <c r="AP34" i="17"/>
  <c r="AQ34" i="17"/>
  <c r="AH35" i="17"/>
  <c r="AI35" i="17"/>
  <c r="AJ35" i="17"/>
  <c r="AK35" i="17"/>
  <c r="AL35" i="17"/>
  <c r="AM35" i="17"/>
  <c r="AN35" i="17"/>
  <c r="AO35" i="17"/>
  <c r="AP35" i="17"/>
  <c r="AQ35" i="17"/>
  <c r="AH36" i="17"/>
  <c r="AI36" i="17"/>
  <c r="AJ36" i="17"/>
  <c r="AK36" i="17"/>
  <c r="AL36" i="17"/>
  <c r="AM36" i="17"/>
  <c r="AN36" i="17"/>
  <c r="AO36" i="17"/>
  <c r="AP36" i="17"/>
  <c r="AQ36" i="17"/>
  <c r="AH37" i="17"/>
  <c r="AI37" i="17"/>
  <c r="AJ37" i="17"/>
  <c r="AK37" i="17"/>
  <c r="AL37" i="17"/>
  <c r="AM37" i="17"/>
  <c r="AN37" i="17"/>
  <c r="AO37" i="17"/>
  <c r="AP37" i="17"/>
  <c r="AQ37" i="17"/>
  <c r="AH38" i="17"/>
  <c r="AI38" i="17"/>
  <c r="AJ38" i="17"/>
  <c r="AK38" i="17"/>
  <c r="AL38" i="17"/>
  <c r="AM38" i="17"/>
  <c r="AN38" i="17"/>
  <c r="AO38" i="17"/>
  <c r="AP38" i="17"/>
  <c r="AQ38" i="17"/>
  <c r="AH39" i="17"/>
  <c r="AI39" i="17"/>
  <c r="AJ39" i="17"/>
  <c r="AK39" i="17"/>
  <c r="AL39" i="17"/>
  <c r="AM39" i="17"/>
  <c r="AN39" i="17"/>
  <c r="AO39" i="17"/>
  <c r="AP39" i="17"/>
  <c r="AQ39" i="17"/>
  <c r="AH40" i="17"/>
  <c r="AI40" i="17"/>
  <c r="AJ40" i="17"/>
  <c r="AK40" i="17"/>
  <c r="AL40" i="17"/>
  <c r="AM40" i="17"/>
  <c r="AN40" i="17"/>
  <c r="AO40" i="17"/>
  <c r="AP40" i="17"/>
  <c r="AQ40" i="17"/>
  <c r="AH41" i="17"/>
  <c r="AI41" i="17"/>
  <c r="AJ41" i="17"/>
  <c r="AK41" i="17"/>
  <c r="AL41" i="17"/>
  <c r="AM41" i="17"/>
  <c r="AN41" i="17"/>
  <c r="AO41" i="17"/>
  <c r="AP41" i="17"/>
  <c r="AQ41" i="17"/>
  <c r="AH42" i="17"/>
  <c r="AI42" i="17"/>
  <c r="AJ42" i="17"/>
  <c r="AK42" i="17"/>
  <c r="AL42" i="17"/>
  <c r="AM42" i="17"/>
  <c r="AN42" i="17"/>
  <c r="AO42" i="17"/>
  <c r="AP42" i="17"/>
  <c r="AQ42" i="17"/>
  <c r="AH43" i="17"/>
  <c r="AI43" i="17"/>
  <c r="AJ43" i="17"/>
  <c r="AK43" i="17"/>
  <c r="AL43" i="17"/>
  <c r="AM43" i="17"/>
  <c r="AN43" i="17"/>
  <c r="AO43" i="17"/>
  <c r="AP43" i="17"/>
  <c r="AQ43" i="17"/>
  <c r="AH44" i="17"/>
  <c r="AI44" i="17"/>
  <c r="AJ44" i="17"/>
  <c r="AK44" i="17"/>
  <c r="AL44" i="17"/>
  <c r="AM44" i="17"/>
  <c r="AN44" i="17"/>
  <c r="AO44" i="17"/>
  <c r="AP44" i="17"/>
  <c r="AQ44" i="17"/>
  <c r="AH45" i="17"/>
  <c r="AI45" i="17"/>
  <c r="AJ45" i="17"/>
  <c r="AK45" i="17"/>
  <c r="AL45" i="17"/>
  <c r="AM45" i="17"/>
  <c r="AN45" i="17"/>
  <c r="AO45" i="17"/>
  <c r="AP45" i="17"/>
  <c r="AQ45" i="17"/>
  <c r="AH46" i="17"/>
  <c r="AI46" i="17"/>
  <c r="AJ46" i="17"/>
  <c r="AK46" i="17"/>
  <c r="AL46" i="17"/>
  <c r="AM46" i="17"/>
  <c r="AN46" i="17"/>
  <c r="AO46" i="17"/>
  <c r="AP46" i="17"/>
  <c r="AQ46" i="17"/>
  <c r="AH47" i="17"/>
  <c r="AI47" i="17"/>
  <c r="AJ47" i="17"/>
  <c r="AK47" i="17"/>
  <c r="AL47" i="17"/>
  <c r="AM47" i="17"/>
  <c r="AN47" i="17"/>
  <c r="AO47" i="17"/>
  <c r="AP47" i="17"/>
  <c r="AQ47" i="17"/>
  <c r="AH48" i="17"/>
  <c r="AI48" i="17"/>
  <c r="AJ48" i="17"/>
  <c r="AK48" i="17"/>
  <c r="AL48" i="17"/>
  <c r="AM48" i="17"/>
  <c r="AN48" i="17"/>
  <c r="AO48" i="17"/>
  <c r="AP48" i="17"/>
  <c r="AQ48" i="17"/>
  <c r="AH49" i="17"/>
  <c r="AI49" i="17"/>
  <c r="AJ49" i="17"/>
  <c r="AK49" i="17"/>
  <c r="AL49" i="17"/>
  <c r="AM49" i="17"/>
  <c r="AN49" i="17"/>
  <c r="AO49" i="17"/>
  <c r="AP49" i="17"/>
  <c r="AQ49" i="17"/>
  <c r="AH50" i="17"/>
  <c r="AI50" i="17"/>
  <c r="AJ50" i="17"/>
  <c r="AK50" i="17"/>
  <c r="AL50" i="17"/>
  <c r="AM50" i="17"/>
  <c r="AN50" i="17"/>
  <c r="AO50" i="17"/>
  <c r="AP50" i="17"/>
  <c r="AQ50" i="17"/>
  <c r="AH51" i="17"/>
  <c r="AI51" i="17"/>
  <c r="AJ51" i="17"/>
  <c r="AK51" i="17"/>
  <c r="AL51" i="17"/>
  <c r="AM51" i="17"/>
  <c r="AN51" i="17"/>
  <c r="AO51" i="17"/>
  <c r="AP51" i="17"/>
  <c r="AQ51" i="17"/>
  <c r="AH52" i="17"/>
  <c r="AI52" i="17"/>
  <c r="AJ52" i="17"/>
  <c r="AK52" i="17"/>
  <c r="AL52" i="17"/>
  <c r="AM52" i="17"/>
  <c r="AN52" i="17"/>
  <c r="AO52" i="17"/>
  <c r="AP52" i="17"/>
  <c r="AQ52" i="17"/>
  <c r="AH53" i="17"/>
  <c r="AI53" i="17"/>
  <c r="AJ53" i="17"/>
  <c r="AK53" i="17"/>
  <c r="AL53" i="17"/>
  <c r="AM53" i="17"/>
  <c r="AN53" i="17"/>
  <c r="AO53" i="17"/>
  <c r="AP53" i="17"/>
  <c r="AQ53" i="17"/>
  <c r="AH54" i="17"/>
  <c r="AI54" i="17"/>
  <c r="AJ54" i="17"/>
  <c r="AK54" i="17"/>
  <c r="AL54" i="17"/>
  <c r="AM54" i="17"/>
  <c r="AN54" i="17"/>
  <c r="AO54" i="17"/>
  <c r="AP54" i="17"/>
  <c r="AQ54" i="17"/>
  <c r="AH55" i="17"/>
  <c r="AI55" i="17"/>
  <c r="AJ55" i="17"/>
  <c r="AK55" i="17"/>
  <c r="AL55" i="17"/>
  <c r="AM55" i="17"/>
  <c r="AN55" i="17"/>
  <c r="AO55" i="17"/>
  <c r="AP55" i="17"/>
  <c r="AQ55" i="17"/>
  <c r="AH56" i="17"/>
  <c r="AI56" i="17"/>
  <c r="AJ56" i="17"/>
  <c r="AK56" i="17"/>
  <c r="AL56" i="17"/>
  <c r="AM56" i="17"/>
  <c r="AN56" i="17"/>
  <c r="AO56" i="17"/>
  <c r="AP56" i="17"/>
  <c r="AQ56" i="17"/>
  <c r="AH57" i="17"/>
  <c r="AI57" i="17"/>
  <c r="AJ57" i="17"/>
  <c r="AK57" i="17"/>
  <c r="AL57" i="17"/>
  <c r="AM57" i="17"/>
  <c r="AN57" i="17"/>
  <c r="AO57" i="17"/>
  <c r="AP57" i="17"/>
  <c r="AQ57" i="17"/>
  <c r="AH58" i="17"/>
  <c r="AI58" i="17"/>
  <c r="AJ58" i="17"/>
  <c r="AK58" i="17"/>
  <c r="AL58" i="17"/>
  <c r="AM58" i="17"/>
  <c r="AN58" i="17"/>
  <c r="AO58" i="17"/>
  <c r="AP58" i="17"/>
  <c r="AQ58" i="17"/>
  <c r="AH59" i="17"/>
  <c r="AI59" i="17"/>
  <c r="AJ59" i="17"/>
  <c r="AK59" i="17"/>
  <c r="AL59" i="17"/>
  <c r="AM59" i="17"/>
  <c r="AN59" i="17"/>
  <c r="AO59" i="17"/>
  <c r="AP59" i="17"/>
  <c r="AQ59" i="17"/>
  <c r="AH60" i="17"/>
  <c r="AI60" i="17"/>
  <c r="AJ60" i="17"/>
  <c r="AK60" i="17"/>
  <c r="AL60" i="17"/>
  <c r="AM60" i="17"/>
  <c r="AN60" i="17"/>
  <c r="AO60" i="17"/>
  <c r="AP60" i="17"/>
  <c r="AQ60" i="17"/>
  <c r="AH61" i="17"/>
  <c r="AI61" i="17"/>
  <c r="AJ61" i="17"/>
  <c r="AK61" i="17"/>
  <c r="AL61" i="17"/>
  <c r="AM61" i="17"/>
  <c r="AN61" i="17"/>
  <c r="AO61" i="17"/>
  <c r="AP61" i="17"/>
  <c r="AQ61" i="17"/>
  <c r="AH62" i="17"/>
  <c r="AI62" i="17"/>
  <c r="AJ62" i="17"/>
  <c r="AK62" i="17"/>
  <c r="AL62" i="17"/>
  <c r="AM62" i="17"/>
  <c r="AN62" i="17"/>
  <c r="AO62" i="17"/>
  <c r="AP62" i="17"/>
  <c r="AQ62" i="17"/>
  <c r="AH63" i="17"/>
  <c r="AI63" i="17"/>
  <c r="AJ63" i="17"/>
  <c r="AK63" i="17"/>
  <c r="AL63" i="17"/>
  <c r="AM63" i="17"/>
  <c r="AN63" i="17"/>
  <c r="AO63" i="17"/>
  <c r="AP63" i="17"/>
  <c r="AQ63" i="17"/>
  <c r="AH64" i="17"/>
  <c r="AI64" i="17"/>
  <c r="AJ64" i="17"/>
  <c r="AK64" i="17"/>
  <c r="AL64" i="17"/>
  <c r="AM64" i="17"/>
  <c r="AN64" i="17"/>
  <c r="AO64" i="17"/>
  <c r="AP64" i="17"/>
  <c r="AQ64" i="17"/>
  <c r="AH65" i="17"/>
  <c r="AI65" i="17"/>
  <c r="AJ65" i="17"/>
  <c r="AK65" i="17"/>
  <c r="AL65" i="17"/>
  <c r="AM65" i="17"/>
  <c r="AN65" i="17"/>
  <c r="AO65" i="17"/>
  <c r="AP65" i="17"/>
  <c r="AQ65" i="17"/>
  <c r="AH66" i="17"/>
  <c r="AI66" i="17"/>
  <c r="AJ66" i="17"/>
  <c r="AK66" i="17"/>
  <c r="AL66" i="17"/>
  <c r="AM66" i="17"/>
  <c r="AN66" i="17"/>
  <c r="AO66" i="17"/>
  <c r="AP66" i="17"/>
  <c r="AQ66" i="17"/>
  <c r="AH67" i="17"/>
  <c r="AI67" i="17"/>
  <c r="AJ67" i="17"/>
  <c r="AK67" i="17"/>
  <c r="AL67" i="17"/>
  <c r="AM67" i="17"/>
  <c r="AN67" i="17"/>
  <c r="AO67" i="17"/>
  <c r="AP67" i="17"/>
  <c r="AQ67" i="17"/>
  <c r="AH68" i="17"/>
  <c r="AI68" i="17"/>
  <c r="AJ68" i="17"/>
  <c r="AK68" i="17"/>
  <c r="AL68" i="17"/>
  <c r="AM68" i="17"/>
  <c r="AN68" i="17"/>
  <c r="AO68" i="17"/>
  <c r="AP68" i="17"/>
  <c r="AQ68" i="17"/>
  <c r="AH69" i="17"/>
  <c r="AI69" i="17"/>
  <c r="AJ69" i="17"/>
  <c r="AK69" i="17"/>
  <c r="AL69" i="17"/>
  <c r="AM69" i="17"/>
  <c r="AN69" i="17"/>
  <c r="AO69" i="17"/>
  <c r="AP69" i="17"/>
  <c r="AQ69" i="17"/>
  <c r="AH70" i="17"/>
  <c r="AI70" i="17"/>
  <c r="AJ70" i="17"/>
  <c r="AK70" i="17"/>
  <c r="AL70" i="17"/>
  <c r="AM70" i="17"/>
  <c r="AN70" i="17"/>
  <c r="AO70" i="17"/>
  <c r="AP70" i="17"/>
  <c r="AQ70" i="17"/>
  <c r="AH71" i="17"/>
  <c r="AI71" i="17"/>
  <c r="AJ71" i="17"/>
  <c r="AK71" i="17"/>
  <c r="AL71" i="17"/>
  <c r="AM71" i="17"/>
  <c r="AN71" i="17"/>
  <c r="AO71" i="17"/>
  <c r="AP71" i="17"/>
  <c r="AQ71" i="17"/>
  <c r="AH72" i="17"/>
  <c r="AI72" i="17"/>
  <c r="AJ72" i="17"/>
  <c r="AK72" i="17"/>
  <c r="AL72" i="17"/>
  <c r="AM72" i="17"/>
  <c r="AN72" i="17"/>
  <c r="AO72" i="17"/>
  <c r="AP72" i="17"/>
  <c r="AQ72" i="17"/>
  <c r="AH73" i="17"/>
  <c r="AI73" i="17"/>
  <c r="AJ73" i="17"/>
  <c r="AK73" i="17"/>
  <c r="AL73" i="17"/>
  <c r="AM73" i="17"/>
  <c r="AN73" i="17"/>
  <c r="AO73" i="17"/>
  <c r="AP73" i="17"/>
  <c r="AQ73" i="17"/>
  <c r="AH74" i="17"/>
  <c r="AI74" i="17"/>
  <c r="AJ74" i="17"/>
  <c r="AK74" i="17"/>
  <c r="AL74" i="17"/>
  <c r="AM74" i="17"/>
  <c r="AN74" i="17"/>
  <c r="AO74" i="17"/>
  <c r="AP74" i="17"/>
  <c r="AQ74" i="17"/>
  <c r="AH75" i="17"/>
  <c r="AI75" i="17"/>
  <c r="AJ75" i="17"/>
  <c r="AK75" i="17"/>
  <c r="AL75" i="17"/>
  <c r="AM75" i="17"/>
  <c r="AN75" i="17"/>
  <c r="AO75" i="17"/>
  <c r="AP75" i="17"/>
  <c r="AQ75" i="17"/>
  <c r="AH76" i="17"/>
  <c r="AI76" i="17"/>
  <c r="AJ76" i="17"/>
  <c r="AK76" i="17"/>
  <c r="AL76" i="17"/>
  <c r="AM76" i="17"/>
  <c r="AN76" i="17"/>
  <c r="AO76" i="17"/>
  <c r="AP76" i="17"/>
  <c r="AQ76" i="17"/>
  <c r="AH77" i="17"/>
  <c r="AI77" i="17"/>
  <c r="AJ77" i="17"/>
  <c r="AK77" i="17"/>
  <c r="AL77" i="17"/>
  <c r="AM77" i="17"/>
  <c r="AN77" i="17"/>
  <c r="AO77" i="17"/>
  <c r="AP77" i="17"/>
  <c r="AQ77" i="17"/>
  <c r="AH78" i="17"/>
  <c r="AI78" i="17"/>
  <c r="AJ78" i="17"/>
  <c r="AK78" i="17"/>
  <c r="AL78" i="17"/>
  <c r="AM78" i="17"/>
  <c r="AN78" i="17"/>
  <c r="AO78" i="17"/>
  <c r="AP78" i="17"/>
  <c r="AQ78" i="17"/>
  <c r="AH79" i="17"/>
  <c r="AI79" i="17"/>
  <c r="AJ79" i="17"/>
  <c r="AK79" i="17"/>
  <c r="AL79" i="17"/>
  <c r="AM79" i="17"/>
  <c r="AN79" i="17"/>
  <c r="AO79" i="17"/>
  <c r="AP79" i="17"/>
  <c r="AQ79" i="17"/>
  <c r="AH80" i="17"/>
  <c r="AI80" i="17"/>
  <c r="AJ80" i="17"/>
  <c r="AK80" i="17"/>
  <c r="AL80" i="17"/>
  <c r="AM80" i="17"/>
  <c r="AN80" i="17"/>
  <c r="AO80" i="17"/>
  <c r="AP80" i="17"/>
  <c r="AQ80" i="17"/>
  <c r="AH81" i="17"/>
  <c r="AI81" i="17"/>
  <c r="AJ81" i="17"/>
  <c r="AK81" i="17"/>
  <c r="AL81" i="17"/>
  <c r="AM81" i="17"/>
  <c r="AN81" i="17"/>
  <c r="AO81" i="17"/>
  <c r="AP81" i="17"/>
  <c r="AQ81" i="17"/>
  <c r="AH82" i="17"/>
  <c r="AI82" i="17"/>
  <c r="AJ82" i="17"/>
  <c r="AK82" i="17"/>
  <c r="AL82" i="17"/>
  <c r="AM82" i="17"/>
  <c r="AN82" i="17"/>
  <c r="AO82" i="17"/>
  <c r="AP82" i="17"/>
  <c r="AQ82" i="17"/>
  <c r="AH83" i="17"/>
  <c r="AI83" i="17"/>
  <c r="AJ83" i="17"/>
  <c r="AK83" i="17"/>
  <c r="AL83" i="17"/>
  <c r="AM83" i="17"/>
  <c r="AN83" i="17"/>
  <c r="AO83" i="17"/>
  <c r="AP83" i="17"/>
  <c r="AQ83" i="17"/>
  <c r="AH84" i="17"/>
  <c r="AI84" i="17"/>
  <c r="AJ84" i="17"/>
  <c r="AK84" i="17"/>
  <c r="AL84" i="17"/>
  <c r="AM84" i="17"/>
  <c r="AN84" i="17"/>
  <c r="AO84" i="17"/>
  <c r="AP84" i="17"/>
  <c r="AQ84" i="17"/>
  <c r="AH85" i="17"/>
  <c r="AI85" i="17"/>
  <c r="AJ85" i="17"/>
  <c r="AK85" i="17"/>
  <c r="AL85" i="17"/>
  <c r="AM85" i="17"/>
  <c r="AN85" i="17"/>
  <c r="AO85" i="17"/>
  <c r="AP85" i="17"/>
  <c r="AQ85" i="17"/>
  <c r="AH86" i="17"/>
  <c r="AI86" i="17"/>
  <c r="AJ86" i="17"/>
  <c r="AK86" i="17"/>
  <c r="AL86" i="17"/>
  <c r="AM86" i="17"/>
  <c r="AN86" i="17"/>
  <c r="AO86" i="17"/>
  <c r="AP86" i="17"/>
  <c r="AQ86" i="17"/>
  <c r="AH87" i="17"/>
  <c r="AI87" i="17"/>
  <c r="AJ87" i="17"/>
  <c r="AK87" i="17"/>
  <c r="AL87" i="17"/>
  <c r="AM87" i="17"/>
  <c r="AN87" i="17"/>
  <c r="AO87" i="17"/>
  <c r="AP87" i="17"/>
  <c r="AQ87" i="17"/>
  <c r="AH88" i="17"/>
  <c r="AI88" i="17"/>
  <c r="AJ88" i="17"/>
  <c r="AK88" i="17"/>
  <c r="AL88" i="17"/>
  <c r="AM88" i="17"/>
  <c r="AN88" i="17"/>
  <c r="AO88" i="17"/>
  <c r="AP88" i="17"/>
  <c r="AQ88" i="17"/>
  <c r="AH89" i="17"/>
  <c r="AI89" i="17"/>
  <c r="AJ89" i="17"/>
  <c r="AK89" i="17"/>
  <c r="AL89" i="17"/>
  <c r="AM89" i="17"/>
  <c r="AN89" i="17"/>
  <c r="AO89" i="17"/>
  <c r="AP89" i="17"/>
  <c r="AQ89" i="17"/>
  <c r="AH90" i="17"/>
  <c r="AI90" i="17"/>
  <c r="AJ90" i="17"/>
  <c r="AK90" i="17"/>
  <c r="AL90" i="17"/>
  <c r="AM90" i="17"/>
  <c r="AN90" i="17"/>
  <c r="AO90" i="17"/>
  <c r="AP90" i="17"/>
  <c r="AQ90" i="17"/>
  <c r="AH91" i="17"/>
  <c r="AI91" i="17"/>
  <c r="AJ91" i="17"/>
  <c r="AK91" i="17"/>
  <c r="AL91" i="17"/>
  <c r="AM91" i="17"/>
  <c r="AN91" i="17"/>
  <c r="AO91" i="17"/>
  <c r="AP91" i="17"/>
  <c r="AQ91" i="17"/>
  <c r="AH92" i="17"/>
  <c r="AI92" i="17"/>
  <c r="AJ92" i="17"/>
  <c r="AK92" i="17"/>
  <c r="AL92" i="17"/>
  <c r="AM92" i="17"/>
  <c r="AN92" i="17"/>
  <c r="AO92" i="17"/>
  <c r="AP92" i="17"/>
  <c r="AQ92" i="17"/>
  <c r="AH93" i="17"/>
  <c r="AI93" i="17"/>
  <c r="AJ93" i="17"/>
  <c r="AK93" i="17"/>
  <c r="AL93" i="17"/>
  <c r="AM93" i="17"/>
  <c r="AN93" i="17"/>
  <c r="AO93" i="17"/>
  <c r="AP93" i="17"/>
  <c r="AQ93" i="17"/>
  <c r="AH94" i="17"/>
  <c r="AI94" i="17"/>
  <c r="AJ94" i="17"/>
  <c r="AK94" i="17"/>
  <c r="AL94" i="17"/>
  <c r="AM94" i="17"/>
  <c r="AN94" i="17"/>
  <c r="AO94" i="17"/>
  <c r="AP94" i="17"/>
  <c r="AQ94" i="17"/>
  <c r="AH95" i="17"/>
  <c r="AI95" i="17"/>
  <c r="AJ95" i="17"/>
  <c r="AK95" i="17"/>
  <c r="AL95" i="17"/>
  <c r="AM95" i="17"/>
  <c r="AN95" i="17"/>
  <c r="AO95" i="17"/>
  <c r="AP95" i="17"/>
  <c r="AQ95" i="17"/>
  <c r="AH96" i="17"/>
  <c r="AI96" i="17"/>
  <c r="AJ96" i="17"/>
  <c r="AK96" i="17"/>
  <c r="AL96" i="17"/>
  <c r="AM96" i="17"/>
  <c r="AN96" i="17"/>
  <c r="AO96" i="17"/>
  <c r="AP96" i="17"/>
  <c r="AQ96" i="17"/>
  <c r="AH97" i="17"/>
  <c r="AI97" i="17"/>
  <c r="AJ97" i="17"/>
  <c r="AK97" i="17"/>
  <c r="AL97" i="17"/>
  <c r="AM97" i="17"/>
  <c r="AN97" i="17"/>
  <c r="AO97" i="17"/>
  <c r="AP97" i="17"/>
  <c r="AQ97" i="17"/>
  <c r="AH98" i="17"/>
  <c r="AI98" i="17"/>
  <c r="AJ98" i="17"/>
  <c r="AK98" i="17"/>
  <c r="AL98" i="17"/>
  <c r="AM98" i="17"/>
  <c r="AN98" i="17"/>
  <c r="AO98" i="17"/>
  <c r="AP98" i="17"/>
  <c r="AQ98" i="17"/>
  <c r="AH99" i="17"/>
  <c r="AI99" i="17"/>
  <c r="AJ99" i="17"/>
  <c r="AK99" i="17"/>
  <c r="AL99" i="17"/>
  <c r="AM99" i="17"/>
  <c r="AN99" i="17"/>
  <c r="AO99" i="17"/>
  <c r="AP99" i="17"/>
  <c r="AQ99" i="17"/>
  <c r="AH100" i="17"/>
  <c r="AI100" i="17"/>
  <c r="AJ100" i="17"/>
  <c r="AK100" i="17"/>
  <c r="AL100" i="17"/>
  <c r="AM100" i="17"/>
  <c r="AN100" i="17"/>
  <c r="AO100" i="17"/>
  <c r="AP100" i="17"/>
  <c r="AQ100" i="17"/>
  <c r="AH101" i="17"/>
  <c r="AI101" i="17"/>
  <c r="AJ101" i="17"/>
  <c r="AK101" i="17"/>
  <c r="AL101" i="17"/>
  <c r="AM101" i="17"/>
  <c r="AN101" i="17"/>
  <c r="AO101" i="17"/>
  <c r="AP101" i="17"/>
  <c r="AQ101" i="17"/>
  <c r="AH102" i="17"/>
  <c r="AI102" i="17"/>
  <c r="AJ102" i="17"/>
  <c r="AK102" i="17"/>
  <c r="AL102" i="17"/>
  <c r="AM102" i="17"/>
  <c r="AN102" i="17"/>
  <c r="AO102" i="17"/>
  <c r="AP102" i="17"/>
  <c r="AQ102" i="17"/>
  <c r="AH103" i="17"/>
  <c r="AI103" i="17"/>
  <c r="AJ103" i="17"/>
  <c r="AK103" i="17"/>
  <c r="AL103" i="17"/>
  <c r="AM103" i="17"/>
  <c r="AN103" i="17"/>
  <c r="AO103" i="17"/>
  <c r="AP103" i="17"/>
  <c r="AQ103" i="17"/>
  <c r="AH104" i="17"/>
  <c r="AI104" i="17"/>
  <c r="AJ104" i="17"/>
  <c r="AK104" i="17"/>
  <c r="AL104" i="17"/>
  <c r="AM104" i="17"/>
  <c r="AN104" i="17"/>
  <c r="AO104" i="17"/>
  <c r="AP104" i="17"/>
  <c r="AQ104" i="17"/>
  <c r="AH105" i="17"/>
  <c r="AI105" i="17"/>
  <c r="AJ105" i="17"/>
  <c r="AK105" i="17"/>
  <c r="AL105" i="17"/>
  <c r="AM105" i="17"/>
  <c r="AN105" i="17"/>
  <c r="AO105" i="17"/>
  <c r="AP105" i="17"/>
  <c r="AQ105" i="17"/>
  <c r="AH106" i="17"/>
  <c r="AI106" i="17"/>
  <c r="AJ106" i="17"/>
  <c r="AK106" i="17"/>
  <c r="AL106" i="17"/>
  <c r="AM106" i="17"/>
  <c r="AN106" i="17"/>
  <c r="AO106" i="17"/>
  <c r="AP106" i="17"/>
  <c r="AQ106" i="17"/>
  <c r="AH107" i="17"/>
  <c r="AI107" i="17"/>
  <c r="AJ107" i="17"/>
  <c r="AK107" i="17"/>
  <c r="AL107" i="17"/>
  <c r="AM107" i="17"/>
  <c r="AN107" i="17"/>
  <c r="AO107" i="17"/>
  <c r="AP107" i="17"/>
  <c r="AQ107" i="17"/>
  <c r="AH108" i="17"/>
  <c r="AI108" i="17"/>
  <c r="AJ108" i="17"/>
  <c r="AK108" i="17"/>
  <c r="AL108" i="17"/>
  <c r="AM108" i="17"/>
  <c r="AN108" i="17"/>
  <c r="AO108" i="17"/>
  <c r="AP108" i="17"/>
  <c r="AQ108" i="17"/>
  <c r="AH109" i="17"/>
  <c r="AI109" i="17"/>
  <c r="AJ109" i="17"/>
  <c r="AK109" i="17"/>
  <c r="AL109" i="17"/>
  <c r="AM109" i="17"/>
  <c r="AN109" i="17"/>
  <c r="AO109" i="17"/>
  <c r="AP109" i="17"/>
  <c r="AQ109" i="17"/>
  <c r="AH110" i="17"/>
  <c r="AI110" i="17"/>
  <c r="AJ110" i="17"/>
  <c r="AK110" i="17"/>
  <c r="AL110" i="17"/>
  <c r="AM110" i="17"/>
  <c r="AN110" i="17"/>
  <c r="AO110" i="17"/>
  <c r="AP110" i="17"/>
  <c r="AQ110" i="17"/>
  <c r="AH111" i="17"/>
  <c r="AI111" i="17"/>
  <c r="AJ111" i="17"/>
  <c r="AK111" i="17"/>
  <c r="AL111" i="17"/>
  <c r="AM111" i="17"/>
  <c r="AN111" i="17"/>
  <c r="AO111" i="17"/>
  <c r="AP111" i="17"/>
  <c r="AQ111" i="17"/>
  <c r="AH112" i="17"/>
  <c r="AI112" i="17"/>
  <c r="AJ112" i="17"/>
  <c r="AK112" i="17"/>
  <c r="AL112" i="17"/>
  <c r="AM112" i="17"/>
  <c r="AN112" i="17"/>
  <c r="AO112" i="17"/>
  <c r="AP112" i="17"/>
  <c r="AQ112" i="17"/>
  <c r="AH113" i="17"/>
  <c r="AI113" i="17"/>
  <c r="AJ113" i="17"/>
  <c r="AK113" i="17"/>
  <c r="AL113" i="17"/>
  <c r="AM113" i="17"/>
  <c r="AN113" i="17"/>
  <c r="AO113" i="17"/>
  <c r="AP113" i="17"/>
  <c r="AQ113" i="17"/>
  <c r="AH114" i="17"/>
  <c r="AI114" i="17"/>
  <c r="AJ114" i="17"/>
  <c r="AK114" i="17"/>
  <c r="AL114" i="17"/>
  <c r="AM114" i="17"/>
  <c r="AN114" i="17"/>
  <c r="AO114" i="17"/>
  <c r="AP114" i="17"/>
  <c r="AQ114" i="17"/>
  <c r="AH115" i="17"/>
  <c r="AI115" i="17"/>
  <c r="AJ115" i="17"/>
  <c r="AK115" i="17"/>
  <c r="AL115" i="17"/>
  <c r="AM115" i="17"/>
  <c r="AN115" i="17"/>
  <c r="AO115" i="17"/>
  <c r="AP115" i="17"/>
  <c r="AQ115" i="17"/>
  <c r="AH116" i="17"/>
  <c r="AI116" i="17"/>
  <c r="AJ116" i="17"/>
  <c r="AK116" i="17"/>
  <c r="AL116" i="17"/>
  <c r="AM116" i="17"/>
  <c r="AN116" i="17"/>
  <c r="AO116" i="17"/>
  <c r="AP116" i="17"/>
  <c r="AQ116" i="17"/>
  <c r="AH117" i="17"/>
  <c r="AI117" i="17"/>
  <c r="AJ117" i="17"/>
  <c r="AK117" i="17"/>
  <c r="AL117" i="17"/>
  <c r="AM117" i="17"/>
  <c r="AN117" i="17"/>
  <c r="AO117" i="17"/>
  <c r="AP117" i="17"/>
  <c r="AQ117" i="17"/>
  <c r="AH118" i="17"/>
  <c r="AI118" i="17"/>
  <c r="AJ118" i="17"/>
  <c r="AK118" i="17"/>
  <c r="AL118" i="17"/>
  <c r="AM118" i="17"/>
  <c r="AN118" i="17"/>
  <c r="AO118" i="17"/>
  <c r="AP118" i="17"/>
  <c r="AQ118" i="17"/>
  <c r="AH119" i="17"/>
  <c r="AI119" i="17"/>
  <c r="AJ119" i="17"/>
  <c r="AK119" i="17"/>
  <c r="AL119" i="17"/>
  <c r="AM119" i="17"/>
  <c r="AN119" i="17"/>
  <c r="AO119" i="17"/>
  <c r="AP119" i="17"/>
  <c r="AQ119" i="17"/>
  <c r="AH120" i="17"/>
  <c r="AI120" i="17"/>
  <c r="AJ120" i="17"/>
  <c r="AK120" i="17"/>
  <c r="AL120" i="17"/>
  <c r="AM120" i="17"/>
  <c r="AN120" i="17"/>
  <c r="AO120" i="17"/>
  <c r="AP120" i="17"/>
  <c r="AQ120" i="17"/>
  <c r="AH121" i="17"/>
  <c r="AI121" i="17"/>
  <c r="AJ121" i="17"/>
  <c r="AK121" i="17"/>
  <c r="AL121" i="17"/>
  <c r="AM121" i="17"/>
  <c r="AN121" i="17"/>
  <c r="AO121" i="17"/>
  <c r="AP121" i="17"/>
  <c r="AQ121" i="17"/>
  <c r="AH122" i="17"/>
  <c r="AI122" i="17"/>
  <c r="AJ122" i="17"/>
  <c r="AK122" i="17"/>
  <c r="AL122" i="17"/>
  <c r="AM122" i="17"/>
  <c r="AN122" i="17"/>
  <c r="AO122" i="17"/>
  <c r="AP122" i="17"/>
  <c r="AQ122" i="17"/>
  <c r="AH123" i="17"/>
  <c r="AI123" i="17"/>
  <c r="AJ123" i="17"/>
  <c r="AK123" i="17"/>
  <c r="AL123" i="17"/>
  <c r="AM123" i="17"/>
  <c r="AN123" i="17"/>
  <c r="AO123" i="17"/>
  <c r="AP123" i="17"/>
  <c r="AQ123" i="17"/>
  <c r="AH124" i="17"/>
  <c r="AI124" i="17"/>
  <c r="AJ124" i="17"/>
  <c r="AK124" i="17"/>
  <c r="AL124" i="17"/>
  <c r="AM124" i="17"/>
  <c r="AN124" i="17"/>
  <c r="AO124" i="17"/>
  <c r="AP124" i="17"/>
  <c r="AQ124" i="17"/>
  <c r="AH125" i="17"/>
  <c r="AI125" i="17"/>
  <c r="AJ125" i="17"/>
  <c r="AK125" i="17"/>
  <c r="AL125" i="17"/>
  <c r="AM125" i="17"/>
  <c r="AN125" i="17"/>
  <c r="AO125" i="17"/>
  <c r="AP125" i="17"/>
  <c r="AQ125" i="17"/>
  <c r="AH126" i="17"/>
  <c r="AI126" i="17"/>
  <c r="AJ126" i="17"/>
  <c r="AK126" i="17"/>
  <c r="AL126" i="17"/>
  <c r="AM126" i="17"/>
  <c r="AN126" i="17"/>
  <c r="AO126" i="17"/>
  <c r="AP126" i="17"/>
  <c r="AQ126" i="17"/>
  <c r="AH127" i="17"/>
  <c r="AI127" i="17"/>
  <c r="AJ127" i="17"/>
  <c r="AK127" i="17"/>
  <c r="AL127" i="17"/>
  <c r="AM127" i="17"/>
  <c r="AN127" i="17"/>
  <c r="AO127" i="17"/>
  <c r="AP127" i="17"/>
  <c r="AQ127" i="17"/>
  <c r="AH128" i="17"/>
  <c r="AI128" i="17"/>
  <c r="AJ128" i="17"/>
  <c r="AK128" i="17"/>
  <c r="AL128" i="17"/>
  <c r="AM128" i="17"/>
  <c r="AN128" i="17"/>
  <c r="AO128" i="17"/>
  <c r="AP128" i="17"/>
  <c r="AQ128" i="17"/>
  <c r="AH129" i="17"/>
  <c r="AI129" i="17"/>
  <c r="AJ129" i="17"/>
  <c r="AK129" i="17"/>
  <c r="AL129" i="17"/>
  <c r="AM129" i="17"/>
  <c r="AN129" i="17"/>
  <c r="AO129" i="17"/>
  <c r="AP129" i="17"/>
  <c r="AQ129" i="17"/>
  <c r="AH130" i="17"/>
  <c r="AI130" i="17"/>
  <c r="AJ130" i="17"/>
  <c r="AK130" i="17"/>
  <c r="AL130" i="17"/>
  <c r="AM130" i="17"/>
  <c r="AN130" i="17"/>
  <c r="AO130" i="17"/>
  <c r="AP130" i="17"/>
  <c r="AQ130" i="17"/>
  <c r="AH131" i="17"/>
  <c r="AI131" i="17"/>
  <c r="AJ131" i="17"/>
  <c r="AK131" i="17"/>
  <c r="AL131" i="17"/>
  <c r="AM131" i="17"/>
  <c r="AN131" i="17"/>
  <c r="AO131" i="17"/>
  <c r="AP131" i="17"/>
  <c r="AQ131" i="17"/>
  <c r="AH132" i="17"/>
  <c r="AI132" i="17"/>
  <c r="AJ132" i="17"/>
  <c r="AK132" i="17"/>
  <c r="AL132" i="17"/>
  <c r="AM132" i="17"/>
  <c r="AN132" i="17"/>
  <c r="AO132" i="17"/>
  <c r="AP132" i="17"/>
  <c r="AQ132" i="17"/>
  <c r="AH133" i="17"/>
  <c r="AI133" i="17"/>
  <c r="AJ133" i="17"/>
  <c r="AK133" i="17"/>
  <c r="AL133" i="17"/>
  <c r="AM133" i="17"/>
  <c r="AN133" i="17"/>
  <c r="AO133" i="17"/>
  <c r="AP133" i="17"/>
  <c r="AQ133" i="17"/>
  <c r="AH134" i="17"/>
  <c r="AI134" i="17"/>
  <c r="AJ134" i="17"/>
  <c r="AK134" i="17"/>
  <c r="AL134" i="17"/>
  <c r="AM134" i="17"/>
  <c r="AN134" i="17"/>
  <c r="AO134" i="17"/>
  <c r="AP134" i="17"/>
  <c r="AQ134" i="17"/>
  <c r="AH135" i="17"/>
  <c r="AI135" i="17"/>
  <c r="AJ135" i="17"/>
  <c r="AK135" i="17"/>
  <c r="AL135" i="17"/>
  <c r="AM135" i="17"/>
  <c r="AN135" i="17"/>
  <c r="AO135" i="17"/>
  <c r="AP135" i="17"/>
  <c r="AQ135" i="17"/>
  <c r="AH136" i="17"/>
  <c r="AI136" i="17"/>
  <c r="AJ136" i="17"/>
  <c r="AK136" i="17"/>
  <c r="AL136" i="17"/>
  <c r="AM136" i="17"/>
  <c r="AN136" i="17"/>
  <c r="AO136" i="17"/>
  <c r="AP136" i="17"/>
  <c r="AQ136" i="17"/>
  <c r="AH137" i="17"/>
  <c r="AI137" i="17"/>
  <c r="AJ137" i="17"/>
  <c r="AK137" i="17"/>
  <c r="AL137" i="17"/>
  <c r="AM137" i="17"/>
  <c r="AN137" i="17"/>
  <c r="AO137" i="17"/>
  <c r="AP137" i="17"/>
  <c r="AQ137" i="17"/>
  <c r="AH138" i="17"/>
  <c r="AI138" i="17"/>
  <c r="AJ138" i="17"/>
  <c r="AK138" i="17"/>
  <c r="AL138" i="17"/>
  <c r="AM138" i="17"/>
  <c r="AN138" i="17"/>
  <c r="AO138" i="17"/>
  <c r="AP138" i="17"/>
  <c r="AQ138" i="17"/>
  <c r="AH139" i="17"/>
  <c r="AI139" i="17"/>
  <c r="AJ139" i="17"/>
  <c r="AK139" i="17"/>
  <c r="AL139" i="17"/>
  <c r="AM139" i="17"/>
  <c r="AN139" i="17"/>
  <c r="AO139" i="17"/>
  <c r="AP139" i="17"/>
  <c r="AQ139" i="17"/>
  <c r="AH140" i="17"/>
  <c r="AI140" i="17"/>
  <c r="AJ140" i="17"/>
  <c r="AK140" i="17"/>
  <c r="AL140" i="17"/>
  <c r="AM140" i="17"/>
  <c r="AN140" i="17"/>
  <c r="AO140" i="17"/>
  <c r="AP140" i="17"/>
  <c r="AQ140" i="17"/>
  <c r="AH141" i="17"/>
  <c r="AI141" i="17"/>
  <c r="AJ141" i="17"/>
  <c r="AK141" i="17"/>
  <c r="AL141" i="17"/>
  <c r="AM141" i="17"/>
  <c r="AN141" i="17"/>
  <c r="AO141" i="17"/>
  <c r="AP141" i="17"/>
  <c r="AQ141" i="17"/>
  <c r="AH142" i="17"/>
  <c r="AI142" i="17"/>
  <c r="AJ142" i="17"/>
  <c r="AK142" i="17"/>
  <c r="AL142" i="17"/>
  <c r="AM142" i="17"/>
  <c r="AN142" i="17"/>
  <c r="AO142" i="17"/>
  <c r="AP142" i="17"/>
  <c r="AQ142" i="17"/>
  <c r="AH143" i="17"/>
  <c r="AI143" i="17"/>
  <c r="AJ143" i="17"/>
  <c r="AK143" i="17"/>
  <c r="AL143" i="17"/>
  <c r="AM143" i="17"/>
  <c r="AN143" i="17"/>
  <c r="AO143" i="17"/>
  <c r="AP143" i="17"/>
  <c r="AQ143" i="17"/>
  <c r="AH144" i="17"/>
  <c r="AI144" i="17"/>
  <c r="AJ144" i="17"/>
  <c r="AK144" i="17"/>
  <c r="AL144" i="17"/>
  <c r="AM144" i="17"/>
  <c r="AN144" i="17"/>
  <c r="AO144" i="17"/>
  <c r="AP144" i="17"/>
  <c r="AQ144" i="17"/>
  <c r="AH145" i="17"/>
  <c r="AI145" i="17"/>
  <c r="AJ145" i="17"/>
  <c r="AK145" i="17"/>
  <c r="AL145" i="17"/>
  <c r="AM145" i="17"/>
  <c r="AN145" i="17"/>
  <c r="AO145" i="17"/>
  <c r="AP145" i="17"/>
  <c r="AQ145" i="17"/>
  <c r="AH146" i="17"/>
  <c r="AI146" i="17"/>
  <c r="AJ146" i="17"/>
  <c r="AK146" i="17"/>
  <c r="AL146" i="17"/>
  <c r="AM146" i="17"/>
  <c r="AN146" i="17"/>
  <c r="AO146" i="17"/>
  <c r="AP146" i="17"/>
  <c r="AQ146" i="17"/>
  <c r="AH147" i="17"/>
  <c r="AI147" i="17"/>
  <c r="AJ147" i="17"/>
  <c r="AK147" i="17"/>
  <c r="AL147" i="17"/>
  <c r="AM147" i="17"/>
  <c r="AN147" i="17"/>
  <c r="AO147" i="17"/>
  <c r="AP147" i="17"/>
  <c r="AQ147" i="17"/>
  <c r="AH148" i="17"/>
  <c r="AI148" i="17"/>
  <c r="AJ148" i="17"/>
  <c r="AK148" i="17"/>
  <c r="AL148" i="17"/>
  <c r="AM148" i="17"/>
  <c r="AN148" i="17"/>
  <c r="AO148" i="17"/>
  <c r="AP148" i="17"/>
  <c r="AQ148" i="17"/>
  <c r="AH149" i="17"/>
  <c r="AI149" i="17"/>
  <c r="AJ149" i="17"/>
  <c r="AK149" i="17"/>
  <c r="AL149" i="17"/>
  <c r="AM149" i="17"/>
  <c r="AN149" i="17"/>
  <c r="AO149" i="17"/>
  <c r="AP149" i="17"/>
  <c r="AQ149" i="17"/>
  <c r="AH150" i="17"/>
  <c r="AI150" i="17"/>
  <c r="AJ150" i="17"/>
  <c r="AK150" i="17"/>
  <c r="AL150" i="17"/>
  <c r="AM150" i="17"/>
  <c r="AN150" i="17"/>
  <c r="AO150" i="17"/>
  <c r="AP150" i="17"/>
  <c r="AQ150" i="17"/>
  <c r="AH151" i="17"/>
  <c r="AI151" i="17"/>
  <c r="AJ151" i="17"/>
  <c r="AK151" i="17"/>
  <c r="AL151" i="17"/>
  <c r="AM151" i="17"/>
  <c r="AN151" i="17"/>
  <c r="AO151" i="17"/>
  <c r="AP151" i="17"/>
  <c r="AQ151" i="17"/>
  <c r="AH152" i="17"/>
  <c r="AI152" i="17"/>
  <c r="AJ152" i="17"/>
  <c r="AK152" i="17"/>
  <c r="AL152" i="17"/>
  <c r="AM152" i="17"/>
  <c r="AN152" i="17"/>
  <c r="AO152" i="17"/>
  <c r="AP152" i="17"/>
  <c r="AQ152" i="17"/>
  <c r="AH153" i="17"/>
  <c r="AI153" i="17"/>
  <c r="AJ153" i="17"/>
  <c r="AK153" i="17"/>
  <c r="AL153" i="17"/>
  <c r="AM153" i="17"/>
  <c r="AN153" i="17"/>
  <c r="AO153" i="17"/>
  <c r="AP153" i="17"/>
  <c r="AQ153" i="17"/>
  <c r="AH154" i="17"/>
  <c r="AI154" i="17"/>
  <c r="AJ154" i="17"/>
  <c r="AK154" i="17"/>
  <c r="AL154" i="17"/>
  <c r="AM154" i="17"/>
  <c r="AN154" i="17"/>
  <c r="AO154" i="17"/>
  <c r="AP154" i="17"/>
  <c r="AQ154" i="17"/>
  <c r="AH155" i="17"/>
  <c r="AI155" i="17"/>
  <c r="AJ155" i="17"/>
  <c r="AK155" i="17"/>
  <c r="AL155" i="17"/>
  <c r="AM155" i="17"/>
  <c r="AN155" i="17"/>
  <c r="AO155" i="17"/>
  <c r="AP155" i="17"/>
  <c r="AQ155" i="17"/>
  <c r="AH156" i="17"/>
  <c r="AI156" i="17"/>
  <c r="AJ156" i="17"/>
  <c r="AK156" i="17"/>
  <c r="AL156" i="17"/>
  <c r="AM156" i="17"/>
  <c r="AN156" i="17"/>
  <c r="AO156" i="17"/>
  <c r="AP156" i="17"/>
  <c r="AQ156" i="17"/>
  <c r="AH157" i="17"/>
  <c r="AI157" i="17"/>
  <c r="AJ157" i="17"/>
  <c r="AK157" i="17"/>
  <c r="AL157" i="17"/>
  <c r="AM157" i="17"/>
  <c r="AN157" i="17"/>
  <c r="AO157" i="17"/>
  <c r="AP157" i="17"/>
  <c r="AQ157" i="17"/>
  <c r="AH158" i="17"/>
  <c r="AI158" i="17"/>
  <c r="AJ158" i="17"/>
  <c r="AK158" i="17"/>
  <c r="AL158" i="17"/>
  <c r="AM158" i="17"/>
  <c r="AN158" i="17"/>
  <c r="AO158" i="17"/>
  <c r="AP158" i="17"/>
  <c r="AQ158" i="17"/>
  <c r="AH159" i="17"/>
  <c r="AI159" i="17"/>
  <c r="AJ159" i="17"/>
  <c r="AK159" i="17"/>
  <c r="AL159" i="17"/>
  <c r="AM159" i="17"/>
  <c r="AN159" i="17"/>
  <c r="AO159" i="17"/>
  <c r="AP159" i="17"/>
  <c r="AQ159" i="17"/>
  <c r="AH160" i="17"/>
  <c r="AI160" i="17"/>
  <c r="AJ160" i="17"/>
  <c r="AK160" i="17"/>
  <c r="AL160" i="17"/>
  <c r="AM160" i="17"/>
  <c r="AN160" i="17"/>
  <c r="AO160" i="17"/>
  <c r="AP160" i="17"/>
  <c r="AQ160" i="17"/>
  <c r="AH161" i="17"/>
  <c r="AI161" i="17"/>
  <c r="AJ161" i="17"/>
  <c r="AK161" i="17"/>
  <c r="AL161" i="17"/>
  <c r="AM161" i="17"/>
  <c r="AN161" i="17"/>
  <c r="AO161" i="17"/>
  <c r="AP161" i="17"/>
  <c r="AQ161" i="17"/>
  <c r="AH162" i="17"/>
  <c r="AI162" i="17"/>
  <c r="AJ162" i="17"/>
  <c r="AK162" i="17"/>
  <c r="AL162" i="17"/>
  <c r="AM162" i="17"/>
  <c r="AN162" i="17"/>
  <c r="AO162" i="17"/>
  <c r="AP162" i="17"/>
  <c r="AQ162" i="17"/>
  <c r="AH163" i="17"/>
  <c r="AI163" i="17"/>
  <c r="AJ163" i="17"/>
  <c r="AK163" i="17"/>
  <c r="AL163" i="17"/>
  <c r="AM163" i="17"/>
  <c r="AN163" i="17"/>
  <c r="AO163" i="17"/>
  <c r="AP163" i="17"/>
  <c r="AQ163" i="17"/>
  <c r="AH164" i="17"/>
  <c r="AI164" i="17"/>
  <c r="AJ164" i="17"/>
  <c r="AK164" i="17"/>
  <c r="AL164" i="17"/>
  <c r="AM164" i="17"/>
  <c r="AN164" i="17"/>
  <c r="AO164" i="17"/>
  <c r="AP164" i="17"/>
  <c r="AQ164" i="17"/>
  <c r="AH165" i="17"/>
  <c r="AI165" i="17"/>
  <c r="AJ165" i="17"/>
  <c r="AK165" i="17"/>
  <c r="AL165" i="17"/>
  <c r="AM165" i="17"/>
  <c r="AN165" i="17"/>
  <c r="AO165" i="17"/>
  <c r="AP165" i="17"/>
  <c r="AQ165" i="17"/>
  <c r="AH166" i="17"/>
  <c r="AI166" i="17"/>
  <c r="AJ166" i="17"/>
  <c r="AK166" i="17"/>
  <c r="AL166" i="17"/>
  <c r="AM166" i="17"/>
  <c r="AN166" i="17"/>
  <c r="AO166" i="17"/>
  <c r="AP166" i="17"/>
  <c r="AQ166" i="17"/>
  <c r="AH167" i="17"/>
  <c r="AI167" i="17"/>
  <c r="AJ167" i="17"/>
  <c r="AK167" i="17"/>
  <c r="AL167" i="17"/>
  <c r="AM167" i="17"/>
  <c r="AN167" i="17"/>
  <c r="AO167" i="17"/>
  <c r="AP167" i="17"/>
  <c r="AQ167" i="17"/>
  <c r="AH168" i="17"/>
  <c r="AI168" i="17"/>
  <c r="AJ168" i="17"/>
  <c r="AK168" i="17"/>
  <c r="AL168" i="17"/>
  <c r="AM168" i="17"/>
  <c r="AN168" i="17"/>
  <c r="AO168" i="17"/>
  <c r="AP168" i="17"/>
  <c r="AQ168" i="17"/>
  <c r="AH169" i="17"/>
  <c r="AI169" i="17"/>
  <c r="AJ169" i="17"/>
  <c r="AK169" i="17"/>
  <c r="AL169" i="17"/>
  <c r="AM169" i="17"/>
  <c r="AN169" i="17"/>
  <c r="AO169" i="17"/>
  <c r="AP169" i="17"/>
  <c r="AQ169" i="17"/>
  <c r="AH170" i="17"/>
  <c r="AI170" i="17"/>
  <c r="AJ170" i="17"/>
  <c r="AK170" i="17"/>
  <c r="AL170" i="17"/>
  <c r="AM170" i="17"/>
  <c r="AN170" i="17"/>
  <c r="AO170" i="17"/>
  <c r="AP170" i="17"/>
  <c r="AQ170" i="17"/>
  <c r="AH171" i="17"/>
  <c r="AI171" i="17"/>
  <c r="AJ171" i="17"/>
  <c r="AK171" i="17"/>
  <c r="AL171" i="17"/>
  <c r="AM171" i="17"/>
  <c r="AN171" i="17"/>
  <c r="AO171" i="17"/>
  <c r="AP171" i="17"/>
  <c r="AQ171" i="17"/>
  <c r="AH172" i="17"/>
  <c r="AI172" i="17"/>
  <c r="AJ172" i="17"/>
  <c r="AK172" i="17"/>
  <c r="AL172" i="17"/>
  <c r="AM172" i="17"/>
  <c r="AN172" i="17"/>
  <c r="AO172" i="17"/>
  <c r="AP172" i="17"/>
  <c r="AQ172" i="17"/>
  <c r="AH173" i="17"/>
  <c r="AI173" i="17"/>
  <c r="AJ173" i="17"/>
  <c r="AK173" i="17"/>
  <c r="AL173" i="17"/>
  <c r="AM173" i="17"/>
  <c r="AN173" i="17"/>
  <c r="AO173" i="17"/>
  <c r="AP173" i="17"/>
  <c r="AQ173" i="17"/>
  <c r="AH174" i="17"/>
  <c r="AI174" i="17"/>
  <c r="AJ174" i="17"/>
  <c r="AK174" i="17"/>
  <c r="AL174" i="17"/>
  <c r="AM174" i="17"/>
  <c r="AN174" i="17"/>
  <c r="AO174" i="17"/>
  <c r="AP174" i="17"/>
  <c r="AQ174" i="17"/>
  <c r="AH175" i="17"/>
  <c r="AI175" i="17"/>
  <c r="AJ175" i="17"/>
  <c r="AK175" i="17"/>
  <c r="AL175" i="17"/>
  <c r="AM175" i="17"/>
  <c r="AN175" i="17"/>
  <c r="AO175" i="17"/>
  <c r="AP175" i="17"/>
  <c r="AQ175" i="17"/>
  <c r="AH176" i="17"/>
  <c r="AI176" i="17"/>
  <c r="AJ176" i="17"/>
  <c r="AK176" i="17"/>
  <c r="AL176" i="17"/>
  <c r="AM176" i="17"/>
  <c r="AN176" i="17"/>
  <c r="AO176" i="17"/>
  <c r="AP176" i="17"/>
  <c r="AQ176" i="17"/>
  <c r="AH177" i="17"/>
  <c r="AI177" i="17"/>
  <c r="AJ177" i="17"/>
  <c r="AK177" i="17"/>
  <c r="AL177" i="17"/>
  <c r="AM177" i="17"/>
  <c r="AN177" i="17"/>
  <c r="AO177" i="17"/>
  <c r="AP177" i="17"/>
  <c r="AQ177" i="17"/>
  <c r="AH178" i="17"/>
  <c r="AI178" i="17"/>
  <c r="AJ178" i="17"/>
  <c r="AK178" i="17"/>
  <c r="AL178" i="17"/>
  <c r="AM178" i="17"/>
  <c r="AN178" i="17"/>
  <c r="AO178" i="17"/>
  <c r="AP178" i="17"/>
  <c r="AQ178" i="17"/>
  <c r="AH179" i="17"/>
  <c r="AI179" i="17"/>
  <c r="AJ179" i="17"/>
  <c r="AK179" i="17"/>
  <c r="AL179" i="17"/>
  <c r="AM179" i="17"/>
  <c r="AN179" i="17"/>
  <c r="AO179" i="17"/>
  <c r="AP179" i="17"/>
  <c r="AQ179" i="17"/>
  <c r="AH180" i="17"/>
  <c r="AI180" i="17"/>
  <c r="AJ180" i="17"/>
  <c r="AK180" i="17"/>
  <c r="AL180" i="17"/>
  <c r="AM180" i="17"/>
  <c r="AN180" i="17"/>
  <c r="AO180" i="17"/>
  <c r="AP180" i="17"/>
  <c r="AQ180" i="17"/>
  <c r="AH181" i="17"/>
  <c r="AI181" i="17"/>
  <c r="AJ181" i="17"/>
  <c r="AK181" i="17"/>
  <c r="AL181" i="17"/>
  <c r="AM181" i="17"/>
  <c r="AN181" i="17"/>
  <c r="AO181" i="17"/>
  <c r="AP181" i="17"/>
  <c r="AQ181" i="17"/>
  <c r="AH182" i="17"/>
  <c r="AI182" i="17"/>
  <c r="AJ182" i="17"/>
  <c r="AK182" i="17"/>
  <c r="AL182" i="17"/>
  <c r="AM182" i="17"/>
  <c r="AN182" i="17"/>
  <c r="AO182" i="17"/>
  <c r="AP182" i="17"/>
  <c r="AQ182" i="17"/>
  <c r="AH183" i="17"/>
  <c r="AI183" i="17"/>
  <c r="AJ183" i="17"/>
  <c r="AK183" i="17"/>
  <c r="AL183" i="17"/>
  <c r="AM183" i="17"/>
  <c r="AN183" i="17"/>
  <c r="AO183" i="17"/>
  <c r="AP183" i="17"/>
  <c r="AQ183" i="17"/>
  <c r="AH184" i="17"/>
  <c r="AI184" i="17"/>
  <c r="AJ184" i="17"/>
  <c r="AK184" i="17"/>
  <c r="AL184" i="17"/>
  <c r="AM184" i="17"/>
  <c r="AN184" i="17"/>
  <c r="AO184" i="17"/>
  <c r="AP184" i="17"/>
  <c r="AQ184" i="17"/>
  <c r="AH185" i="17"/>
  <c r="AI185" i="17"/>
  <c r="AJ185" i="17"/>
  <c r="AK185" i="17"/>
  <c r="AL185" i="17"/>
  <c r="AM185" i="17"/>
  <c r="AN185" i="17"/>
  <c r="AO185" i="17"/>
  <c r="AP185" i="17"/>
  <c r="AQ185" i="17"/>
  <c r="AH186" i="17"/>
  <c r="AI186" i="17"/>
  <c r="AJ186" i="17"/>
  <c r="AK186" i="17"/>
  <c r="AL186" i="17"/>
  <c r="AM186" i="17"/>
  <c r="AN186" i="17"/>
  <c r="AO186" i="17"/>
  <c r="AP186" i="17"/>
  <c r="AQ186" i="17"/>
  <c r="AH187" i="17"/>
  <c r="AI187" i="17"/>
  <c r="AJ187" i="17"/>
  <c r="AK187" i="17"/>
  <c r="AL187" i="17"/>
  <c r="AM187" i="17"/>
  <c r="AN187" i="17"/>
  <c r="AO187" i="17"/>
  <c r="AP187" i="17"/>
  <c r="AQ187" i="17"/>
  <c r="AH188" i="17"/>
  <c r="AI188" i="17"/>
  <c r="AJ188" i="17"/>
  <c r="AK188" i="17"/>
  <c r="AL188" i="17"/>
  <c r="AM188" i="17"/>
  <c r="AN188" i="17"/>
  <c r="AO188" i="17"/>
  <c r="AP188" i="17"/>
  <c r="AQ188" i="17"/>
  <c r="AH189" i="17"/>
  <c r="AI189" i="17"/>
  <c r="AJ189" i="17"/>
  <c r="AK189" i="17"/>
  <c r="AL189" i="17"/>
  <c r="AM189" i="17"/>
  <c r="AN189" i="17"/>
  <c r="AO189" i="17"/>
  <c r="AP189" i="17"/>
  <c r="AQ189" i="17"/>
  <c r="AH190" i="17"/>
  <c r="AI190" i="17"/>
  <c r="AJ190" i="17"/>
  <c r="AK190" i="17"/>
  <c r="AL190" i="17"/>
  <c r="AM190" i="17"/>
  <c r="AN190" i="17"/>
  <c r="AO190" i="17"/>
  <c r="AP190" i="17"/>
  <c r="AQ190" i="17"/>
  <c r="AH191" i="17"/>
  <c r="AI191" i="17"/>
  <c r="AJ191" i="17"/>
  <c r="AK191" i="17"/>
  <c r="AL191" i="17"/>
  <c r="AM191" i="17"/>
  <c r="AN191" i="17"/>
  <c r="AO191" i="17"/>
  <c r="AP191" i="17"/>
  <c r="AQ191" i="17"/>
  <c r="AH192" i="17"/>
  <c r="AI192" i="17"/>
  <c r="AJ192" i="17"/>
  <c r="AK192" i="17"/>
  <c r="AL192" i="17"/>
  <c r="AM192" i="17"/>
  <c r="AN192" i="17"/>
  <c r="AO192" i="17"/>
  <c r="AP192" i="17"/>
  <c r="AQ192" i="17"/>
  <c r="AH193" i="17"/>
  <c r="AI193" i="17"/>
  <c r="AJ193" i="17"/>
  <c r="AK193" i="17"/>
  <c r="AL193" i="17"/>
  <c r="AM193" i="17"/>
  <c r="AN193" i="17"/>
  <c r="AO193" i="17"/>
  <c r="AP193" i="17"/>
  <c r="AQ193" i="17"/>
  <c r="AH194" i="17"/>
  <c r="AI194" i="17"/>
  <c r="AJ194" i="17"/>
  <c r="AK194" i="17"/>
  <c r="AL194" i="17"/>
  <c r="AM194" i="17"/>
  <c r="AN194" i="17"/>
  <c r="AO194" i="17"/>
  <c r="AP194" i="17"/>
  <c r="AQ194" i="17"/>
  <c r="AH195" i="17"/>
  <c r="AI195" i="17"/>
  <c r="AJ195" i="17"/>
  <c r="AK195" i="17"/>
  <c r="AL195" i="17"/>
  <c r="AM195" i="17"/>
  <c r="AN195" i="17"/>
  <c r="AO195" i="17"/>
  <c r="AP195" i="17"/>
  <c r="AQ195" i="17"/>
  <c r="AH196" i="17"/>
  <c r="AI196" i="17"/>
  <c r="AJ196" i="17"/>
  <c r="AK196" i="17"/>
  <c r="AL196" i="17"/>
  <c r="AM196" i="17"/>
  <c r="AN196" i="17"/>
  <c r="AO196" i="17"/>
  <c r="AP196" i="17"/>
  <c r="AQ196" i="17"/>
  <c r="AH197" i="17"/>
  <c r="AI197" i="17"/>
  <c r="AJ197" i="17"/>
  <c r="AK197" i="17"/>
  <c r="AL197" i="17"/>
  <c r="AM197" i="17"/>
  <c r="AN197" i="17"/>
  <c r="AO197" i="17"/>
  <c r="AP197" i="17"/>
  <c r="AQ197" i="17"/>
  <c r="AH198" i="17"/>
  <c r="AI198" i="17"/>
  <c r="AJ198" i="17"/>
  <c r="AK198" i="17"/>
  <c r="AL198" i="17"/>
  <c r="AM198" i="17"/>
  <c r="AN198" i="17"/>
  <c r="AO198" i="17"/>
  <c r="AP198" i="17"/>
  <c r="AQ198" i="17"/>
  <c r="AH199" i="17"/>
  <c r="AI199" i="17"/>
  <c r="AJ199" i="17"/>
  <c r="AK199" i="17"/>
  <c r="AL199" i="17"/>
  <c r="AM199" i="17"/>
  <c r="AN199" i="17"/>
  <c r="AO199" i="17"/>
  <c r="AP199" i="17"/>
  <c r="AQ199" i="17"/>
  <c r="AH200" i="17"/>
  <c r="AI200" i="17"/>
  <c r="AJ200" i="17"/>
  <c r="AK200" i="17"/>
  <c r="AL200" i="17"/>
  <c r="AM200" i="17"/>
  <c r="AN200" i="17"/>
  <c r="AO200" i="17"/>
  <c r="AP200" i="17"/>
  <c r="AQ200" i="17"/>
  <c r="AH201" i="17"/>
  <c r="AI201" i="17"/>
  <c r="AJ201" i="17"/>
  <c r="AK201" i="17"/>
  <c r="AL201" i="17"/>
  <c r="AM201" i="17"/>
  <c r="AN201" i="17"/>
  <c r="AO201" i="17"/>
  <c r="AP201" i="17"/>
  <c r="AQ201" i="17"/>
  <c r="AH202" i="17"/>
  <c r="AI202" i="17"/>
  <c r="AJ202" i="17"/>
  <c r="AK202" i="17"/>
  <c r="AL202" i="17"/>
  <c r="AM202" i="17"/>
  <c r="AN202" i="17"/>
  <c r="AO202" i="17"/>
  <c r="AP202" i="17"/>
  <c r="AQ202" i="17"/>
  <c r="AH203" i="17"/>
  <c r="AI203" i="17"/>
  <c r="AJ203" i="17"/>
  <c r="AK203" i="17"/>
  <c r="AL203" i="17"/>
  <c r="AM203" i="17"/>
  <c r="AN203" i="17"/>
  <c r="AO203" i="17"/>
  <c r="AP203" i="17"/>
  <c r="AQ203" i="17"/>
  <c r="AH204" i="17"/>
  <c r="AI204" i="17"/>
  <c r="AJ204" i="17"/>
  <c r="AK204" i="17"/>
  <c r="AL204" i="17"/>
  <c r="AM204" i="17"/>
  <c r="AN204" i="17"/>
  <c r="AO204" i="17"/>
  <c r="AP204" i="17"/>
  <c r="AQ204" i="17"/>
  <c r="AH205" i="17"/>
  <c r="AI205" i="17"/>
  <c r="AJ205" i="17"/>
  <c r="AK205" i="17"/>
  <c r="AL205" i="17"/>
  <c r="AM205" i="17"/>
  <c r="AN205" i="17"/>
  <c r="AO205" i="17"/>
  <c r="AP205" i="17"/>
  <c r="AQ205" i="17"/>
  <c r="AH206" i="17"/>
  <c r="AI206" i="17"/>
  <c r="AJ206" i="17"/>
  <c r="AK206" i="17"/>
  <c r="AL206" i="17"/>
  <c r="AM206" i="17"/>
  <c r="AN206" i="17"/>
  <c r="AO206" i="17"/>
  <c r="AP206" i="17"/>
  <c r="AQ206" i="17"/>
  <c r="AH207" i="17"/>
  <c r="AI207" i="17"/>
  <c r="AJ207" i="17"/>
  <c r="AK207" i="17"/>
  <c r="AL207" i="17"/>
  <c r="AM207" i="17"/>
  <c r="AN207" i="17"/>
  <c r="AO207" i="17"/>
  <c r="AP207" i="17"/>
  <c r="AQ207" i="17"/>
  <c r="AH208" i="17"/>
  <c r="AI208" i="17"/>
  <c r="AJ208" i="17"/>
  <c r="AK208" i="17"/>
  <c r="AL208" i="17"/>
  <c r="AM208" i="17"/>
  <c r="AN208" i="17"/>
  <c r="AO208" i="17"/>
  <c r="AP208" i="17"/>
  <c r="AQ208" i="17"/>
  <c r="AH209" i="17"/>
  <c r="AI209" i="17"/>
  <c r="AJ209" i="17"/>
  <c r="AK209" i="17"/>
  <c r="AL209" i="17"/>
  <c r="AM209" i="17"/>
  <c r="AN209" i="17"/>
  <c r="AO209" i="17"/>
  <c r="AP209" i="17"/>
  <c r="AQ209" i="17"/>
  <c r="AH210" i="17"/>
  <c r="AI210" i="17"/>
  <c r="AJ210" i="17"/>
  <c r="AK210" i="17"/>
  <c r="AL210" i="17"/>
  <c r="AM210" i="17"/>
  <c r="AN210" i="17"/>
  <c r="AO210" i="17"/>
  <c r="AP210" i="17"/>
  <c r="AQ210" i="17"/>
  <c r="AH211" i="17"/>
  <c r="AI211" i="17"/>
  <c r="AJ211" i="17"/>
  <c r="AK211" i="17"/>
  <c r="AL211" i="17"/>
  <c r="AM211" i="17"/>
  <c r="AN211" i="17"/>
  <c r="AO211" i="17"/>
  <c r="AP211" i="17"/>
  <c r="AQ211" i="17"/>
  <c r="AH212" i="17"/>
  <c r="AI212" i="17"/>
  <c r="AJ212" i="17"/>
  <c r="AK212" i="17"/>
  <c r="AL212" i="17"/>
  <c r="AM212" i="17"/>
  <c r="AN212" i="17"/>
  <c r="AO212" i="17"/>
  <c r="AP212" i="17"/>
  <c r="AQ212" i="17"/>
  <c r="AH213" i="17"/>
  <c r="AI213" i="17"/>
  <c r="AJ213" i="17"/>
  <c r="AK213" i="17"/>
  <c r="AL213" i="17"/>
  <c r="AM213" i="17"/>
  <c r="AN213" i="17"/>
  <c r="AO213" i="17"/>
  <c r="AP213" i="17"/>
  <c r="AQ213" i="17"/>
  <c r="AH214" i="17"/>
  <c r="AI214" i="17"/>
  <c r="AJ214" i="17"/>
  <c r="AK214" i="17"/>
  <c r="AL214" i="17"/>
  <c r="AM214" i="17"/>
  <c r="AN214" i="17"/>
  <c r="AO214" i="17"/>
  <c r="AP214" i="17"/>
  <c r="AQ214" i="17"/>
  <c r="AH215" i="17"/>
  <c r="AI215" i="17"/>
  <c r="AJ215" i="17"/>
  <c r="AK215" i="17"/>
  <c r="AL215" i="17"/>
  <c r="AM215" i="17"/>
  <c r="AN215" i="17"/>
  <c r="AO215" i="17"/>
  <c r="AP215" i="17"/>
  <c r="AQ215" i="17"/>
  <c r="AH216" i="17"/>
  <c r="AI216" i="17"/>
  <c r="AJ216" i="17"/>
  <c r="AK216" i="17"/>
  <c r="AL216" i="17"/>
  <c r="AM216" i="17"/>
  <c r="AN216" i="17"/>
  <c r="AO216" i="17"/>
  <c r="AP216" i="17"/>
  <c r="AQ216" i="17"/>
  <c r="AH217" i="17"/>
  <c r="AI217" i="17"/>
  <c r="AJ217" i="17"/>
  <c r="AK217" i="17"/>
  <c r="AL217" i="17"/>
  <c r="AM217" i="17"/>
  <c r="AN217" i="17"/>
  <c r="AO217" i="17"/>
  <c r="AP217" i="17"/>
  <c r="AQ217" i="17"/>
  <c r="AH218" i="17"/>
  <c r="AI218" i="17"/>
  <c r="AJ218" i="17"/>
  <c r="AK218" i="17"/>
  <c r="AL218" i="17"/>
  <c r="AM218" i="17"/>
  <c r="AN218" i="17"/>
  <c r="AO218" i="17"/>
  <c r="AP218" i="17"/>
  <c r="AQ218" i="17"/>
  <c r="AH219" i="17"/>
  <c r="AI219" i="17"/>
  <c r="AJ219" i="17"/>
  <c r="AK219" i="17"/>
  <c r="AL219" i="17"/>
  <c r="AM219" i="17"/>
  <c r="AN219" i="17"/>
  <c r="AO219" i="17"/>
  <c r="AP219" i="17"/>
  <c r="AQ219" i="17"/>
  <c r="AH220" i="17"/>
  <c r="AI220" i="17"/>
  <c r="AJ220" i="17"/>
  <c r="AK220" i="17"/>
  <c r="AL220" i="17"/>
  <c r="AM220" i="17"/>
  <c r="AN220" i="17"/>
  <c r="AO220" i="17"/>
  <c r="AP220" i="17"/>
  <c r="AQ220" i="17"/>
  <c r="AH221" i="17"/>
  <c r="AI221" i="17"/>
  <c r="AJ221" i="17"/>
  <c r="AK221" i="17"/>
  <c r="AL221" i="17"/>
  <c r="AM221" i="17"/>
  <c r="AN221" i="17"/>
  <c r="AO221" i="17"/>
  <c r="AP221" i="17"/>
  <c r="AQ221" i="17"/>
  <c r="AH222" i="17"/>
  <c r="AI222" i="17"/>
  <c r="AJ222" i="17"/>
  <c r="AK222" i="17"/>
  <c r="AL222" i="17"/>
  <c r="AM222" i="17"/>
  <c r="AN222" i="17"/>
  <c r="AO222" i="17"/>
  <c r="AP222" i="17"/>
  <c r="AQ222" i="17"/>
  <c r="AH223" i="17"/>
  <c r="AI223" i="17"/>
  <c r="AJ223" i="17"/>
  <c r="AK223" i="17"/>
  <c r="AL223" i="17"/>
  <c r="AM223" i="17"/>
  <c r="AN223" i="17"/>
  <c r="AO223" i="17"/>
  <c r="AP223" i="17"/>
  <c r="AQ223" i="17"/>
  <c r="AH224" i="17"/>
  <c r="AI224" i="17"/>
  <c r="AJ224" i="17"/>
  <c r="AK224" i="17"/>
  <c r="AL224" i="17"/>
  <c r="AM224" i="17"/>
  <c r="AN224" i="17"/>
  <c r="AO224" i="17"/>
  <c r="AP224" i="17"/>
  <c r="AQ224" i="17"/>
  <c r="AH225" i="17"/>
  <c r="AI225" i="17"/>
  <c r="AJ225" i="17"/>
  <c r="AK225" i="17"/>
  <c r="AL225" i="17"/>
  <c r="AM225" i="17"/>
  <c r="AN225" i="17"/>
  <c r="AO225" i="17"/>
  <c r="AP225" i="17"/>
  <c r="AQ225" i="17"/>
  <c r="AH226" i="17"/>
  <c r="AI226" i="17"/>
  <c r="AJ226" i="17"/>
  <c r="AK226" i="17"/>
  <c r="AL226" i="17"/>
  <c r="AM226" i="17"/>
  <c r="AN226" i="17"/>
  <c r="AO226" i="17"/>
  <c r="AP226" i="17"/>
  <c r="AQ226" i="17"/>
  <c r="AH227" i="17"/>
  <c r="AI227" i="17"/>
  <c r="AJ227" i="17"/>
  <c r="AK227" i="17"/>
  <c r="AL227" i="17"/>
  <c r="AM227" i="17"/>
  <c r="AN227" i="17"/>
  <c r="AO227" i="17"/>
  <c r="AP227" i="17"/>
  <c r="AQ227" i="17"/>
  <c r="AH228" i="17"/>
  <c r="AI228" i="17"/>
  <c r="AJ228" i="17"/>
  <c r="AK228" i="17"/>
  <c r="AL228" i="17"/>
  <c r="AM228" i="17"/>
  <c r="AN228" i="17"/>
  <c r="AO228" i="17"/>
  <c r="AP228" i="17"/>
  <c r="AQ228" i="17"/>
  <c r="AH229" i="17"/>
  <c r="AI229" i="17"/>
  <c r="AJ229" i="17"/>
  <c r="AK229" i="17"/>
  <c r="AL229" i="17"/>
  <c r="AM229" i="17"/>
  <c r="AN229" i="17"/>
  <c r="AO229" i="17"/>
  <c r="AP229" i="17"/>
  <c r="AQ229" i="17"/>
  <c r="AH230" i="17"/>
  <c r="AI230" i="17"/>
  <c r="AJ230" i="17"/>
  <c r="AK230" i="17"/>
  <c r="AL230" i="17"/>
  <c r="AM230" i="17"/>
  <c r="AN230" i="17"/>
  <c r="AO230" i="17"/>
  <c r="AP230" i="17"/>
  <c r="AQ230" i="17"/>
  <c r="AH231" i="17"/>
  <c r="AI231" i="17"/>
  <c r="AJ231" i="17"/>
  <c r="AK231" i="17"/>
  <c r="AL231" i="17"/>
  <c r="AM231" i="17"/>
  <c r="AN231" i="17"/>
  <c r="AO231" i="17"/>
  <c r="AP231" i="17"/>
  <c r="AQ231" i="17"/>
  <c r="AH232" i="17"/>
  <c r="AI232" i="17"/>
  <c r="AJ232" i="17"/>
  <c r="AK232" i="17"/>
  <c r="AL232" i="17"/>
  <c r="AM232" i="17"/>
  <c r="AN232" i="17"/>
  <c r="AO232" i="17"/>
  <c r="AP232" i="17"/>
  <c r="AQ232" i="17"/>
  <c r="AH233" i="17"/>
  <c r="AI233" i="17"/>
  <c r="AJ233" i="17"/>
  <c r="AK233" i="17"/>
  <c r="AL233" i="17"/>
  <c r="AM233" i="17"/>
  <c r="AN233" i="17"/>
  <c r="AO233" i="17"/>
  <c r="AP233" i="17"/>
  <c r="AQ233" i="17"/>
  <c r="AH234" i="17"/>
  <c r="AI234" i="17"/>
  <c r="AJ234" i="17"/>
  <c r="AK234" i="17"/>
  <c r="AL234" i="17"/>
  <c r="AM234" i="17"/>
  <c r="AN234" i="17"/>
  <c r="AO234" i="17"/>
  <c r="AP234" i="17"/>
  <c r="AQ234" i="17"/>
  <c r="AH235" i="17"/>
  <c r="AI235" i="17"/>
  <c r="AJ235" i="17"/>
  <c r="AK235" i="17"/>
  <c r="AL235" i="17"/>
  <c r="AM235" i="17"/>
  <c r="AN235" i="17"/>
  <c r="AO235" i="17"/>
  <c r="AP235" i="17"/>
  <c r="AQ235" i="17"/>
  <c r="AH236" i="17"/>
  <c r="AI236" i="17"/>
  <c r="AJ236" i="17"/>
  <c r="AK236" i="17"/>
  <c r="AL236" i="17"/>
  <c r="AM236" i="17"/>
  <c r="AN236" i="17"/>
  <c r="AO236" i="17"/>
  <c r="AP236" i="17"/>
  <c r="AQ236" i="17"/>
  <c r="AH237" i="17"/>
  <c r="AI237" i="17"/>
  <c r="AJ237" i="17"/>
  <c r="AK237" i="17"/>
  <c r="AL237" i="17"/>
  <c r="AM237" i="17"/>
  <c r="AN237" i="17"/>
  <c r="AO237" i="17"/>
  <c r="AP237" i="17"/>
  <c r="AQ237" i="17"/>
  <c r="AH238" i="17"/>
  <c r="AI238" i="17"/>
  <c r="AJ238" i="17"/>
  <c r="AK238" i="17"/>
  <c r="AL238" i="17"/>
  <c r="AM238" i="17"/>
  <c r="AN238" i="17"/>
  <c r="AO238" i="17"/>
  <c r="AP238" i="17"/>
  <c r="AQ238" i="17"/>
  <c r="AH239" i="17"/>
  <c r="AI239" i="17"/>
  <c r="AJ239" i="17"/>
  <c r="AK239" i="17"/>
  <c r="AL239" i="17"/>
  <c r="AM239" i="17"/>
  <c r="AN239" i="17"/>
  <c r="AO239" i="17"/>
  <c r="AP239" i="17"/>
  <c r="AQ239" i="17"/>
  <c r="AH240" i="17"/>
  <c r="AI240" i="17"/>
  <c r="AJ240" i="17"/>
  <c r="AK240" i="17"/>
  <c r="AL240" i="17"/>
  <c r="AM240" i="17"/>
  <c r="AN240" i="17"/>
  <c r="AO240" i="17"/>
  <c r="AP240" i="17"/>
  <c r="AQ240" i="17"/>
  <c r="AH241" i="17"/>
  <c r="AI241" i="17"/>
  <c r="AJ241" i="17"/>
  <c r="AK241" i="17"/>
  <c r="AL241" i="17"/>
  <c r="AM241" i="17"/>
  <c r="AN241" i="17"/>
  <c r="AO241" i="17"/>
  <c r="AP241" i="17"/>
  <c r="AQ241" i="17"/>
  <c r="AH242" i="17"/>
  <c r="AI242" i="17"/>
  <c r="AJ242" i="17"/>
  <c r="AK242" i="17"/>
  <c r="AL242" i="17"/>
  <c r="AM242" i="17"/>
  <c r="AN242" i="17"/>
  <c r="AO242" i="17"/>
  <c r="AP242" i="17"/>
  <c r="AQ242" i="17"/>
  <c r="AH243" i="17"/>
  <c r="AI243" i="17"/>
  <c r="AJ243" i="17"/>
  <c r="AK243" i="17"/>
  <c r="AL243" i="17"/>
  <c r="AM243" i="17"/>
  <c r="AN243" i="17"/>
  <c r="AO243" i="17"/>
  <c r="AP243" i="17"/>
  <c r="AQ243" i="17"/>
  <c r="AH244" i="17"/>
  <c r="AI244" i="17"/>
  <c r="AJ244" i="17"/>
  <c r="AK244" i="17"/>
  <c r="AL244" i="17"/>
  <c r="AM244" i="17"/>
  <c r="AN244" i="17"/>
  <c r="AO244" i="17"/>
  <c r="AP244" i="17"/>
  <c r="AQ244" i="17"/>
  <c r="AH245" i="17"/>
  <c r="AI245" i="17"/>
  <c r="AJ245" i="17"/>
  <c r="AK245" i="17"/>
  <c r="AL245" i="17"/>
  <c r="AM245" i="17"/>
  <c r="AN245" i="17"/>
  <c r="AO245" i="17"/>
  <c r="AP245" i="17"/>
  <c r="AQ245" i="17"/>
  <c r="AH246" i="17"/>
  <c r="AI246" i="17"/>
  <c r="AJ246" i="17"/>
  <c r="AK246" i="17"/>
  <c r="AL246" i="17"/>
  <c r="AM246" i="17"/>
  <c r="AN246" i="17"/>
  <c r="AO246" i="17"/>
  <c r="AP246" i="17"/>
  <c r="AQ246" i="17"/>
  <c r="AH247" i="17"/>
  <c r="AI247" i="17"/>
  <c r="AJ247" i="17"/>
  <c r="AK247" i="17"/>
  <c r="AL247" i="17"/>
  <c r="AM247" i="17"/>
  <c r="AN247" i="17"/>
  <c r="AO247" i="17"/>
  <c r="AP247" i="17"/>
  <c r="AQ247" i="17"/>
  <c r="AH248" i="17"/>
  <c r="AI248" i="17"/>
  <c r="AJ248" i="17"/>
  <c r="AK248" i="17"/>
  <c r="AL248" i="17"/>
  <c r="AM248" i="17"/>
  <c r="AN248" i="17"/>
  <c r="AO248" i="17"/>
  <c r="AP248" i="17"/>
  <c r="AQ248" i="17"/>
  <c r="AH249" i="17"/>
  <c r="AI249" i="17"/>
  <c r="AJ249" i="17"/>
  <c r="AK249" i="17"/>
  <c r="AL249" i="17"/>
  <c r="AM249" i="17"/>
  <c r="AN249" i="17"/>
  <c r="AO249" i="17"/>
  <c r="AP249" i="17"/>
  <c r="AQ249" i="17"/>
  <c r="AH250" i="17"/>
  <c r="AI250" i="17"/>
  <c r="AJ250" i="17"/>
  <c r="AK250" i="17"/>
  <c r="AL250" i="17"/>
  <c r="AM250" i="17"/>
  <c r="AN250" i="17"/>
  <c r="AO250" i="17"/>
  <c r="AP250" i="17"/>
  <c r="AQ250" i="17"/>
  <c r="AH251" i="17"/>
  <c r="AI251" i="17"/>
  <c r="AJ251" i="17"/>
  <c r="AK251" i="17"/>
  <c r="AL251" i="17"/>
  <c r="AM251" i="17"/>
  <c r="AN251" i="17"/>
  <c r="AO251" i="17"/>
  <c r="AP251" i="17"/>
  <c r="AQ251" i="17"/>
  <c r="AH252" i="17"/>
  <c r="AI252" i="17"/>
  <c r="AJ252" i="17"/>
  <c r="AK252" i="17"/>
  <c r="AL252" i="17"/>
  <c r="AM252" i="17"/>
  <c r="AN252" i="17"/>
  <c r="AO252" i="17"/>
  <c r="AP252" i="17"/>
  <c r="AQ252" i="17"/>
  <c r="AH253" i="17"/>
  <c r="AI253" i="17"/>
  <c r="AJ253" i="17"/>
  <c r="AK253" i="17"/>
  <c r="AL253" i="17"/>
  <c r="AM253" i="17"/>
  <c r="AN253" i="17"/>
  <c r="AO253" i="17"/>
  <c r="AP253" i="17"/>
  <c r="AQ253" i="17"/>
  <c r="AH254" i="17"/>
  <c r="AI254" i="17"/>
  <c r="AJ254" i="17"/>
  <c r="AK254" i="17"/>
  <c r="AL254" i="17"/>
  <c r="AM254" i="17"/>
  <c r="AN254" i="17"/>
  <c r="AO254" i="17"/>
  <c r="AP254" i="17"/>
  <c r="AQ254" i="17"/>
  <c r="AH255" i="17"/>
  <c r="AI255" i="17"/>
  <c r="AJ255" i="17"/>
  <c r="AK255" i="17"/>
  <c r="AL255" i="17"/>
  <c r="AM255" i="17"/>
  <c r="AN255" i="17"/>
  <c r="AO255" i="17"/>
  <c r="AP255" i="17"/>
  <c r="AQ255" i="17"/>
  <c r="AH256" i="17"/>
  <c r="AI256" i="17"/>
  <c r="AJ256" i="17"/>
  <c r="AK256" i="17"/>
  <c r="AL256" i="17"/>
  <c r="AM256" i="17"/>
  <c r="AN256" i="17"/>
  <c r="AO256" i="17"/>
  <c r="AP256" i="17"/>
  <c r="AQ256" i="17"/>
  <c r="AH257" i="17"/>
  <c r="AI257" i="17"/>
  <c r="AJ257" i="17"/>
  <c r="AK257" i="17"/>
  <c r="AL257" i="17"/>
  <c r="AM257" i="17"/>
  <c r="AN257" i="17"/>
  <c r="AO257" i="17"/>
  <c r="AP257" i="17"/>
  <c r="AQ257" i="17"/>
  <c r="AH258" i="17"/>
  <c r="AI258" i="17"/>
  <c r="AJ258" i="17"/>
  <c r="AK258" i="17"/>
  <c r="AL258" i="17"/>
  <c r="AM258" i="17"/>
  <c r="AN258" i="17"/>
  <c r="AO258" i="17"/>
  <c r="AP258" i="17"/>
  <c r="AQ258" i="17"/>
  <c r="AH259" i="17"/>
  <c r="AI259" i="17"/>
  <c r="AJ259" i="17"/>
  <c r="AK259" i="17"/>
  <c r="AL259" i="17"/>
  <c r="AM259" i="17"/>
  <c r="AN259" i="17"/>
  <c r="AO259" i="17"/>
  <c r="AP259" i="17"/>
  <c r="AQ259" i="17"/>
  <c r="AH260" i="17"/>
  <c r="AI260" i="17"/>
  <c r="AJ260" i="17"/>
  <c r="AK260" i="17"/>
  <c r="AL260" i="17"/>
  <c r="AM260" i="17"/>
  <c r="AN260" i="17"/>
  <c r="AO260" i="17"/>
  <c r="AP260" i="17"/>
  <c r="AQ260" i="17"/>
  <c r="AH261" i="17"/>
  <c r="AI261" i="17"/>
  <c r="AJ261" i="17"/>
  <c r="AK261" i="17"/>
  <c r="AL261" i="17"/>
  <c r="AM261" i="17"/>
  <c r="AN261" i="17"/>
  <c r="AO261" i="17"/>
  <c r="AP261" i="17"/>
  <c r="AQ261" i="17"/>
  <c r="AH262" i="17"/>
  <c r="AI262" i="17"/>
  <c r="AJ262" i="17"/>
  <c r="AK262" i="17"/>
  <c r="AL262" i="17"/>
  <c r="AM262" i="17"/>
  <c r="AN262" i="17"/>
  <c r="AO262" i="17"/>
  <c r="AP262" i="17"/>
  <c r="AQ262" i="17"/>
  <c r="AH263" i="17"/>
  <c r="AI263" i="17"/>
  <c r="AJ263" i="17"/>
  <c r="AK263" i="17"/>
  <c r="AL263" i="17"/>
  <c r="AM263" i="17"/>
  <c r="AN263" i="17"/>
  <c r="AO263" i="17"/>
  <c r="AP263" i="17"/>
  <c r="AQ263" i="17"/>
  <c r="AH264" i="17"/>
  <c r="AI264" i="17"/>
  <c r="AJ264" i="17"/>
  <c r="AK264" i="17"/>
  <c r="AL264" i="17"/>
  <c r="AM264" i="17"/>
  <c r="AN264" i="17"/>
  <c r="AO264" i="17"/>
  <c r="AP264" i="17"/>
  <c r="AQ264" i="17"/>
  <c r="AH265" i="17"/>
  <c r="AI265" i="17"/>
  <c r="AJ265" i="17"/>
  <c r="AK265" i="17"/>
  <c r="AL265" i="17"/>
  <c r="AM265" i="17"/>
  <c r="AN265" i="17"/>
  <c r="AO265" i="17"/>
  <c r="AP265" i="17"/>
  <c r="AQ265" i="17"/>
  <c r="AH266" i="17"/>
  <c r="AI266" i="17"/>
  <c r="AJ266" i="17"/>
  <c r="AK266" i="17"/>
  <c r="AL266" i="17"/>
  <c r="AM266" i="17"/>
  <c r="AN266" i="17"/>
  <c r="AO266" i="17"/>
  <c r="AP266" i="17"/>
  <c r="AQ266" i="17"/>
  <c r="AH267" i="17"/>
  <c r="AI267" i="17"/>
  <c r="AJ267" i="17"/>
  <c r="AK267" i="17"/>
  <c r="AL267" i="17"/>
  <c r="AM267" i="17"/>
  <c r="AN267" i="17"/>
  <c r="AO267" i="17"/>
  <c r="AP267" i="17"/>
  <c r="AQ267" i="17"/>
  <c r="AH268" i="17"/>
  <c r="AI268" i="17"/>
  <c r="AJ268" i="17"/>
  <c r="AK268" i="17"/>
  <c r="AL268" i="17"/>
  <c r="AM268" i="17"/>
  <c r="AN268" i="17"/>
  <c r="AO268" i="17"/>
  <c r="AP268" i="17"/>
  <c r="AQ268" i="17"/>
  <c r="AH269" i="17"/>
  <c r="AI269" i="17"/>
  <c r="AJ269" i="17"/>
  <c r="AK269" i="17"/>
  <c r="AL269" i="17"/>
  <c r="AM269" i="17"/>
  <c r="AN269" i="17"/>
  <c r="AO269" i="17"/>
  <c r="AP269" i="17"/>
  <c r="AQ269" i="17"/>
  <c r="AH270" i="17"/>
  <c r="AI270" i="17"/>
  <c r="AJ270" i="17"/>
  <c r="AK270" i="17"/>
  <c r="AL270" i="17"/>
  <c r="AM270" i="17"/>
  <c r="AN270" i="17"/>
  <c r="AO270" i="17"/>
  <c r="AP270" i="17"/>
  <c r="AQ270" i="17"/>
  <c r="AH271" i="17"/>
  <c r="AI271" i="17"/>
  <c r="AJ271" i="17"/>
  <c r="AK271" i="17"/>
  <c r="AL271" i="17"/>
  <c r="AM271" i="17"/>
  <c r="AN271" i="17"/>
  <c r="AO271" i="17"/>
  <c r="AP271" i="17"/>
  <c r="AQ271" i="17"/>
  <c r="AH272" i="17"/>
  <c r="AI272" i="17"/>
  <c r="AJ272" i="17"/>
  <c r="AK272" i="17"/>
  <c r="AL272" i="17"/>
  <c r="AM272" i="17"/>
  <c r="AN272" i="17"/>
  <c r="AO272" i="17"/>
  <c r="AP272" i="17"/>
  <c r="AQ272" i="17"/>
  <c r="AH273" i="17"/>
  <c r="AI273" i="17"/>
  <c r="AJ273" i="17"/>
  <c r="AK273" i="17"/>
  <c r="AL273" i="17"/>
  <c r="AM273" i="17"/>
  <c r="AN273" i="17"/>
  <c r="AO273" i="17"/>
  <c r="AP273" i="17"/>
  <c r="AQ273" i="17"/>
  <c r="AQ2" i="17"/>
  <c r="AP2" i="17"/>
  <c r="AO2" i="17"/>
  <c r="AN2" i="17"/>
  <c r="AM2" i="17"/>
  <c r="AL2" i="17"/>
  <c r="AK2" i="17"/>
  <c r="AJ2" i="17"/>
  <c r="AI2" i="17"/>
  <c r="AH2" i="17"/>
  <c r="AB3" i="17"/>
  <c r="AC3" i="17"/>
  <c r="AD3" i="17"/>
  <c r="AE3" i="17"/>
  <c r="AF3" i="17"/>
  <c r="AG3" i="17"/>
  <c r="AB4" i="17"/>
  <c r="AC4" i="17"/>
  <c r="AD4" i="17"/>
  <c r="AE4" i="17"/>
  <c r="AF4" i="17"/>
  <c r="AG4" i="17"/>
  <c r="AB5" i="17"/>
  <c r="AC5" i="17"/>
  <c r="AD5" i="17"/>
  <c r="AE5" i="17"/>
  <c r="AF5" i="17"/>
  <c r="AG5" i="17"/>
  <c r="AB6" i="17"/>
  <c r="AC6" i="17"/>
  <c r="AD6" i="17"/>
  <c r="AE6" i="17"/>
  <c r="AF6" i="17"/>
  <c r="AG6" i="17"/>
  <c r="AB7" i="17"/>
  <c r="AC7" i="17"/>
  <c r="AD7" i="17"/>
  <c r="AE7" i="17"/>
  <c r="AF7" i="17"/>
  <c r="AG7" i="17"/>
  <c r="AB8" i="17"/>
  <c r="AC8" i="17"/>
  <c r="AD8" i="17"/>
  <c r="AE8" i="17"/>
  <c r="AF8" i="17"/>
  <c r="AG8" i="17"/>
  <c r="AB9" i="17"/>
  <c r="AC9" i="17"/>
  <c r="AD9" i="17"/>
  <c r="AE9" i="17"/>
  <c r="AF9" i="17"/>
  <c r="AG9" i="17"/>
  <c r="AB10" i="17"/>
  <c r="AC10" i="17"/>
  <c r="AD10" i="17"/>
  <c r="AE10" i="17"/>
  <c r="AF10" i="17"/>
  <c r="AG10" i="17"/>
  <c r="AB11" i="17"/>
  <c r="AC11" i="17"/>
  <c r="AD11" i="17"/>
  <c r="AE11" i="17"/>
  <c r="AF11" i="17"/>
  <c r="AG11" i="17"/>
  <c r="AB12" i="17"/>
  <c r="AC12" i="17"/>
  <c r="AD12" i="17"/>
  <c r="AE12" i="17"/>
  <c r="AF12" i="17"/>
  <c r="AG12" i="17"/>
  <c r="AB13" i="17"/>
  <c r="AC13" i="17"/>
  <c r="AD13" i="17"/>
  <c r="AE13" i="17"/>
  <c r="AF13" i="17"/>
  <c r="AG13" i="17"/>
  <c r="AB14" i="17"/>
  <c r="AC14" i="17"/>
  <c r="AD14" i="17"/>
  <c r="AE14" i="17"/>
  <c r="AF14" i="17"/>
  <c r="AG14" i="17"/>
  <c r="AB15" i="17"/>
  <c r="AC15" i="17"/>
  <c r="AD15" i="17"/>
  <c r="AE15" i="17"/>
  <c r="AF15" i="17"/>
  <c r="AG15" i="17"/>
  <c r="AB16" i="17"/>
  <c r="AC16" i="17"/>
  <c r="AD16" i="17"/>
  <c r="AE16" i="17"/>
  <c r="AF16" i="17"/>
  <c r="AG16" i="17"/>
  <c r="AB17" i="17"/>
  <c r="AC17" i="17"/>
  <c r="AD17" i="17"/>
  <c r="AE17" i="17"/>
  <c r="AF17" i="17"/>
  <c r="AG17" i="17"/>
  <c r="AB18" i="17"/>
  <c r="AC18" i="17"/>
  <c r="AD18" i="17"/>
  <c r="AE18" i="17"/>
  <c r="AF18" i="17"/>
  <c r="AG18" i="17"/>
  <c r="AB19" i="17"/>
  <c r="AC19" i="17"/>
  <c r="AD19" i="17"/>
  <c r="AE19" i="17"/>
  <c r="AF19" i="17"/>
  <c r="AG19" i="17"/>
  <c r="AB20" i="17"/>
  <c r="AC20" i="17"/>
  <c r="AD20" i="17"/>
  <c r="AE20" i="17"/>
  <c r="AF20" i="17"/>
  <c r="AG20" i="17"/>
  <c r="AB21" i="17"/>
  <c r="AC21" i="17"/>
  <c r="AD21" i="17"/>
  <c r="AE21" i="17"/>
  <c r="AF21" i="17"/>
  <c r="AG21" i="17"/>
  <c r="AB22" i="17"/>
  <c r="AC22" i="17"/>
  <c r="AD22" i="17"/>
  <c r="AE22" i="17"/>
  <c r="AF22" i="17"/>
  <c r="AG22" i="17"/>
  <c r="AB23" i="17"/>
  <c r="AC23" i="17"/>
  <c r="AD23" i="17"/>
  <c r="AE23" i="17"/>
  <c r="AF23" i="17"/>
  <c r="AG23" i="17"/>
  <c r="AB24" i="17"/>
  <c r="AC24" i="17"/>
  <c r="AD24" i="17"/>
  <c r="AE24" i="17"/>
  <c r="AF24" i="17"/>
  <c r="AG24" i="17"/>
  <c r="AB25" i="17"/>
  <c r="AC25" i="17"/>
  <c r="AD25" i="17"/>
  <c r="AE25" i="17"/>
  <c r="AF25" i="17"/>
  <c r="AG25" i="17"/>
  <c r="AB26" i="17"/>
  <c r="AC26" i="17"/>
  <c r="AD26" i="17"/>
  <c r="AE26" i="17"/>
  <c r="AF26" i="17"/>
  <c r="AG26" i="17"/>
  <c r="AB27" i="17"/>
  <c r="AC27" i="17"/>
  <c r="AD27" i="17"/>
  <c r="AE27" i="17"/>
  <c r="AF27" i="17"/>
  <c r="AG27" i="17"/>
  <c r="AB28" i="17"/>
  <c r="AC28" i="17"/>
  <c r="AD28" i="17"/>
  <c r="AE28" i="17"/>
  <c r="AF28" i="17"/>
  <c r="AG28" i="17"/>
  <c r="AB29" i="17"/>
  <c r="AC29" i="17"/>
  <c r="AD29" i="17"/>
  <c r="AE29" i="17"/>
  <c r="AF29" i="17"/>
  <c r="AG29" i="17"/>
  <c r="AB30" i="17"/>
  <c r="AC30" i="17"/>
  <c r="AD30" i="17"/>
  <c r="AE30" i="17"/>
  <c r="AF30" i="17"/>
  <c r="AG30" i="17"/>
  <c r="AB31" i="17"/>
  <c r="AC31" i="17"/>
  <c r="AD31" i="17"/>
  <c r="AE31" i="17"/>
  <c r="AF31" i="17"/>
  <c r="AG31" i="17"/>
  <c r="AB32" i="17"/>
  <c r="AC32" i="17"/>
  <c r="AD32" i="17"/>
  <c r="AE32" i="17"/>
  <c r="AF32" i="17"/>
  <c r="AG32" i="17"/>
  <c r="AB33" i="17"/>
  <c r="AC33" i="17"/>
  <c r="AD33" i="17"/>
  <c r="AE33" i="17"/>
  <c r="AF33" i="17"/>
  <c r="AG33" i="17"/>
  <c r="AB34" i="17"/>
  <c r="AC34" i="17"/>
  <c r="AD34" i="17"/>
  <c r="AE34" i="17"/>
  <c r="AF34" i="17"/>
  <c r="AG34" i="17"/>
  <c r="AB35" i="17"/>
  <c r="AC35" i="17"/>
  <c r="AD35" i="17"/>
  <c r="AE35" i="17"/>
  <c r="AF35" i="17"/>
  <c r="AG35" i="17"/>
  <c r="AB36" i="17"/>
  <c r="AC36" i="17"/>
  <c r="AD36" i="17"/>
  <c r="AE36" i="17"/>
  <c r="AF36" i="17"/>
  <c r="AG36" i="17"/>
  <c r="AB37" i="17"/>
  <c r="AC37" i="17"/>
  <c r="AD37" i="17"/>
  <c r="AE37" i="17"/>
  <c r="AF37" i="17"/>
  <c r="AG37" i="17"/>
  <c r="AB38" i="17"/>
  <c r="AC38" i="17"/>
  <c r="AD38" i="17"/>
  <c r="AE38" i="17"/>
  <c r="AF38" i="17"/>
  <c r="AG38" i="17"/>
  <c r="AB39" i="17"/>
  <c r="AC39" i="17"/>
  <c r="AD39" i="17"/>
  <c r="AE39" i="17"/>
  <c r="AF39" i="17"/>
  <c r="AG39" i="17"/>
  <c r="AB40" i="17"/>
  <c r="AC40" i="17"/>
  <c r="AD40" i="17"/>
  <c r="AE40" i="17"/>
  <c r="AF40" i="17"/>
  <c r="AG40" i="17"/>
  <c r="AB41" i="17"/>
  <c r="AC41" i="17"/>
  <c r="AD41" i="17"/>
  <c r="AE41" i="17"/>
  <c r="AF41" i="17"/>
  <c r="AG41" i="17"/>
  <c r="AB42" i="17"/>
  <c r="AC42" i="17"/>
  <c r="AD42" i="17"/>
  <c r="AE42" i="17"/>
  <c r="AF42" i="17"/>
  <c r="AG42" i="17"/>
  <c r="AB43" i="17"/>
  <c r="AC43" i="17"/>
  <c r="AD43" i="17"/>
  <c r="AE43" i="17"/>
  <c r="AF43" i="17"/>
  <c r="AG43" i="17"/>
  <c r="AB44" i="17"/>
  <c r="AC44" i="17"/>
  <c r="AD44" i="17"/>
  <c r="AE44" i="17"/>
  <c r="AF44" i="17"/>
  <c r="AG44" i="17"/>
  <c r="AB45" i="17"/>
  <c r="AC45" i="17"/>
  <c r="AD45" i="17"/>
  <c r="AE45" i="17"/>
  <c r="AF45" i="17"/>
  <c r="AG45" i="17"/>
  <c r="AB46" i="17"/>
  <c r="AC46" i="17"/>
  <c r="AD46" i="17"/>
  <c r="AE46" i="17"/>
  <c r="AF46" i="17"/>
  <c r="AG46" i="17"/>
  <c r="AB47" i="17"/>
  <c r="AC47" i="17"/>
  <c r="AD47" i="17"/>
  <c r="AE47" i="17"/>
  <c r="AF47" i="17"/>
  <c r="AG47" i="17"/>
  <c r="AB48" i="17"/>
  <c r="AC48" i="17"/>
  <c r="AD48" i="17"/>
  <c r="AE48" i="17"/>
  <c r="AF48" i="17"/>
  <c r="AG48" i="17"/>
  <c r="AB49" i="17"/>
  <c r="AC49" i="17"/>
  <c r="AD49" i="17"/>
  <c r="AE49" i="17"/>
  <c r="AF49" i="17"/>
  <c r="AG49" i="17"/>
  <c r="AB50" i="17"/>
  <c r="AC50" i="17"/>
  <c r="AD50" i="17"/>
  <c r="AE50" i="17"/>
  <c r="AF50" i="17"/>
  <c r="AG50" i="17"/>
  <c r="AB51" i="17"/>
  <c r="AC51" i="17"/>
  <c r="AD51" i="17"/>
  <c r="AE51" i="17"/>
  <c r="AF51" i="17"/>
  <c r="AG51" i="17"/>
  <c r="AB52" i="17"/>
  <c r="AC52" i="17"/>
  <c r="AD52" i="17"/>
  <c r="AE52" i="17"/>
  <c r="AF52" i="17"/>
  <c r="AG52" i="17"/>
  <c r="AB53" i="17"/>
  <c r="AC53" i="17"/>
  <c r="AD53" i="17"/>
  <c r="AE53" i="17"/>
  <c r="AF53" i="17"/>
  <c r="AG53" i="17"/>
  <c r="AB54" i="17"/>
  <c r="AC54" i="17"/>
  <c r="AD54" i="17"/>
  <c r="AE54" i="17"/>
  <c r="AF54" i="17"/>
  <c r="AG54" i="17"/>
  <c r="AB55" i="17"/>
  <c r="AC55" i="17"/>
  <c r="AD55" i="17"/>
  <c r="AE55" i="17"/>
  <c r="AF55" i="17"/>
  <c r="AG55" i="17"/>
  <c r="AB56" i="17"/>
  <c r="AC56" i="17"/>
  <c r="AD56" i="17"/>
  <c r="AE56" i="17"/>
  <c r="AF56" i="17"/>
  <c r="AG56" i="17"/>
  <c r="AB57" i="17"/>
  <c r="AC57" i="17"/>
  <c r="AD57" i="17"/>
  <c r="AE57" i="17"/>
  <c r="AF57" i="17"/>
  <c r="AG57" i="17"/>
  <c r="AB58" i="17"/>
  <c r="AC58" i="17"/>
  <c r="AD58" i="17"/>
  <c r="AE58" i="17"/>
  <c r="AF58" i="17"/>
  <c r="AG58" i="17"/>
  <c r="AB59" i="17"/>
  <c r="AC59" i="17"/>
  <c r="AD59" i="17"/>
  <c r="AE59" i="17"/>
  <c r="AF59" i="17"/>
  <c r="AG59" i="17"/>
  <c r="AB60" i="17"/>
  <c r="AC60" i="17"/>
  <c r="AD60" i="17"/>
  <c r="AE60" i="17"/>
  <c r="AF60" i="17"/>
  <c r="AG60" i="17"/>
  <c r="AB61" i="17"/>
  <c r="AC61" i="17"/>
  <c r="AD61" i="17"/>
  <c r="AE61" i="17"/>
  <c r="AF61" i="17"/>
  <c r="AG61" i="17"/>
  <c r="AB62" i="17"/>
  <c r="AC62" i="17"/>
  <c r="AD62" i="17"/>
  <c r="AE62" i="17"/>
  <c r="AF62" i="17"/>
  <c r="AG62" i="17"/>
  <c r="AB63" i="17"/>
  <c r="AC63" i="17"/>
  <c r="AD63" i="17"/>
  <c r="AE63" i="17"/>
  <c r="AF63" i="17"/>
  <c r="AG63" i="17"/>
  <c r="AB64" i="17"/>
  <c r="AC64" i="17"/>
  <c r="AD64" i="17"/>
  <c r="AE64" i="17"/>
  <c r="AF64" i="17"/>
  <c r="AG64" i="17"/>
  <c r="AB65" i="17"/>
  <c r="AC65" i="17"/>
  <c r="AD65" i="17"/>
  <c r="AE65" i="17"/>
  <c r="AF65" i="17"/>
  <c r="AG65" i="17"/>
  <c r="AB66" i="17"/>
  <c r="AC66" i="17"/>
  <c r="AD66" i="17"/>
  <c r="AE66" i="17"/>
  <c r="AF66" i="17"/>
  <c r="AG66" i="17"/>
  <c r="AB67" i="17"/>
  <c r="AC67" i="17"/>
  <c r="AD67" i="17"/>
  <c r="AE67" i="17"/>
  <c r="AF67" i="17"/>
  <c r="AG67" i="17"/>
  <c r="AB68" i="17"/>
  <c r="AC68" i="17"/>
  <c r="AD68" i="17"/>
  <c r="AE68" i="17"/>
  <c r="AF68" i="17"/>
  <c r="AG68" i="17"/>
  <c r="AB69" i="17"/>
  <c r="AC69" i="17"/>
  <c r="AD69" i="17"/>
  <c r="AE69" i="17"/>
  <c r="AF69" i="17"/>
  <c r="AG69" i="17"/>
  <c r="AB70" i="17"/>
  <c r="AC70" i="17"/>
  <c r="AD70" i="17"/>
  <c r="AE70" i="17"/>
  <c r="AF70" i="17"/>
  <c r="AG70" i="17"/>
  <c r="AB71" i="17"/>
  <c r="AC71" i="17"/>
  <c r="AD71" i="17"/>
  <c r="AE71" i="17"/>
  <c r="AF71" i="17"/>
  <c r="AG71" i="17"/>
  <c r="AB72" i="17"/>
  <c r="AC72" i="17"/>
  <c r="AD72" i="17"/>
  <c r="AE72" i="17"/>
  <c r="AF72" i="17"/>
  <c r="AG72" i="17"/>
  <c r="AB73" i="17"/>
  <c r="AC73" i="17"/>
  <c r="AD73" i="17"/>
  <c r="AE73" i="17"/>
  <c r="AF73" i="17"/>
  <c r="AG73" i="17"/>
  <c r="AB74" i="17"/>
  <c r="AC74" i="17"/>
  <c r="AD74" i="17"/>
  <c r="AE74" i="17"/>
  <c r="AF74" i="17"/>
  <c r="AG74" i="17"/>
  <c r="AB75" i="17"/>
  <c r="AC75" i="17"/>
  <c r="AD75" i="17"/>
  <c r="AE75" i="17"/>
  <c r="AF75" i="17"/>
  <c r="AG75" i="17"/>
  <c r="AB76" i="17"/>
  <c r="AC76" i="17"/>
  <c r="AD76" i="17"/>
  <c r="AE76" i="17"/>
  <c r="AF76" i="17"/>
  <c r="AG76" i="17"/>
  <c r="AB77" i="17"/>
  <c r="AC77" i="17"/>
  <c r="AD77" i="17"/>
  <c r="AE77" i="17"/>
  <c r="AF77" i="17"/>
  <c r="AG77" i="17"/>
  <c r="AB78" i="17"/>
  <c r="AC78" i="17"/>
  <c r="AD78" i="17"/>
  <c r="AE78" i="17"/>
  <c r="AF78" i="17"/>
  <c r="AG78" i="17"/>
  <c r="AB79" i="17"/>
  <c r="AC79" i="17"/>
  <c r="AD79" i="17"/>
  <c r="AE79" i="17"/>
  <c r="AF79" i="17"/>
  <c r="AG79" i="17"/>
  <c r="AB80" i="17"/>
  <c r="AC80" i="17"/>
  <c r="AD80" i="17"/>
  <c r="AE80" i="17"/>
  <c r="AF80" i="17"/>
  <c r="AG80" i="17"/>
  <c r="AB81" i="17"/>
  <c r="AC81" i="17"/>
  <c r="AD81" i="17"/>
  <c r="AE81" i="17"/>
  <c r="AF81" i="17"/>
  <c r="AG81" i="17"/>
  <c r="AB82" i="17"/>
  <c r="AC82" i="17"/>
  <c r="AD82" i="17"/>
  <c r="AE82" i="17"/>
  <c r="AF82" i="17"/>
  <c r="AG82" i="17"/>
  <c r="AB83" i="17"/>
  <c r="AC83" i="17"/>
  <c r="AD83" i="17"/>
  <c r="AE83" i="17"/>
  <c r="AF83" i="17"/>
  <c r="AG83" i="17"/>
  <c r="AB84" i="17"/>
  <c r="AC84" i="17"/>
  <c r="AD84" i="17"/>
  <c r="AE84" i="17"/>
  <c r="AF84" i="17"/>
  <c r="AG84" i="17"/>
  <c r="AB85" i="17"/>
  <c r="AC85" i="17"/>
  <c r="AD85" i="17"/>
  <c r="AE85" i="17"/>
  <c r="AF85" i="17"/>
  <c r="AG85" i="17"/>
  <c r="AB86" i="17"/>
  <c r="AC86" i="17"/>
  <c r="AD86" i="17"/>
  <c r="AE86" i="17"/>
  <c r="AF86" i="17"/>
  <c r="AG86" i="17"/>
  <c r="AB87" i="17"/>
  <c r="AC87" i="17"/>
  <c r="AD87" i="17"/>
  <c r="AE87" i="17"/>
  <c r="AF87" i="17"/>
  <c r="AG87" i="17"/>
  <c r="AB88" i="17"/>
  <c r="AC88" i="17"/>
  <c r="AD88" i="17"/>
  <c r="AE88" i="17"/>
  <c r="AF88" i="17"/>
  <c r="AG88" i="17"/>
  <c r="AB89" i="17"/>
  <c r="AC89" i="17"/>
  <c r="AD89" i="17"/>
  <c r="AE89" i="17"/>
  <c r="AF89" i="17"/>
  <c r="AG89" i="17"/>
  <c r="AB90" i="17"/>
  <c r="AC90" i="17"/>
  <c r="AD90" i="17"/>
  <c r="AE90" i="17"/>
  <c r="AF90" i="17"/>
  <c r="AG90" i="17"/>
  <c r="AB91" i="17"/>
  <c r="AC91" i="17"/>
  <c r="AD91" i="17"/>
  <c r="AE91" i="17"/>
  <c r="AF91" i="17"/>
  <c r="AG91" i="17"/>
  <c r="AB92" i="17"/>
  <c r="AC92" i="17"/>
  <c r="AD92" i="17"/>
  <c r="AE92" i="17"/>
  <c r="AF92" i="17"/>
  <c r="AG92" i="17"/>
  <c r="AB93" i="17"/>
  <c r="AC93" i="17"/>
  <c r="AD93" i="17"/>
  <c r="AE93" i="17"/>
  <c r="AF93" i="17"/>
  <c r="AG93" i="17"/>
  <c r="AB94" i="17"/>
  <c r="AC94" i="17"/>
  <c r="AD94" i="17"/>
  <c r="AE94" i="17"/>
  <c r="AF94" i="17"/>
  <c r="AG94" i="17"/>
  <c r="AB95" i="17"/>
  <c r="AC95" i="17"/>
  <c r="AD95" i="17"/>
  <c r="AE95" i="17"/>
  <c r="AF95" i="17"/>
  <c r="AG95" i="17"/>
  <c r="AB96" i="17"/>
  <c r="AC96" i="17"/>
  <c r="AD96" i="17"/>
  <c r="AE96" i="17"/>
  <c r="AF96" i="17"/>
  <c r="AG96" i="17"/>
  <c r="AB97" i="17"/>
  <c r="AC97" i="17"/>
  <c r="AD97" i="17"/>
  <c r="AE97" i="17"/>
  <c r="AF97" i="17"/>
  <c r="AG97" i="17"/>
  <c r="AB98" i="17"/>
  <c r="AC98" i="17"/>
  <c r="AD98" i="17"/>
  <c r="AE98" i="17"/>
  <c r="AF98" i="17"/>
  <c r="AG98" i="17"/>
  <c r="AB99" i="17"/>
  <c r="AC99" i="17"/>
  <c r="AD99" i="17"/>
  <c r="AE99" i="17"/>
  <c r="AF99" i="17"/>
  <c r="AG99" i="17"/>
  <c r="AB100" i="17"/>
  <c r="AC100" i="17"/>
  <c r="AD100" i="17"/>
  <c r="AE100" i="17"/>
  <c r="AF100" i="17"/>
  <c r="AG100" i="17"/>
  <c r="AB101" i="17"/>
  <c r="AC101" i="17"/>
  <c r="AD101" i="17"/>
  <c r="AE101" i="17"/>
  <c r="AF101" i="17"/>
  <c r="AG101" i="17"/>
  <c r="AB102" i="17"/>
  <c r="AC102" i="17"/>
  <c r="AD102" i="17"/>
  <c r="AE102" i="17"/>
  <c r="AF102" i="17"/>
  <c r="AG102" i="17"/>
  <c r="AB103" i="17"/>
  <c r="AC103" i="17"/>
  <c r="AD103" i="17"/>
  <c r="AE103" i="17"/>
  <c r="AF103" i="17"/>
  <c r="AG103" i="17"/>
  <c r="AB104" i="17"/>
  <c r="AC104" i="17"/>
  <c r="AD104" i="17"/>
  <c r="AE104" i="17"/>
  <c r="AF104" i="17"/>
  <c r="AG104" i="17"/>
  <c r="AB105" i="17"/>
  <c r="AC105" i="17"/>
  <c r="AD105" i="17"/>
  <c r="AE105" i="17"/>
  <c r="AF105" i="17"/>
  <c r="AG105" i="17"/>
  <c r="AB106" i="17"/>
  <c r="AC106" i="17"/>
  <c r="AD106" i="17"/>
  <c r="AE106" i="17"/>
  <c r="AF106" i="17"/>
  <c r="AG106" i="17"/>
  <c r="AB107" i="17"/>
  <c r="AC107" i="17"/>
  <c r="AD107" i="17"/>
  <c r="AE107" i="17"/>
  <c r="AF107" i="17"/>
  <c r="AG107" i="17"/>
  <c r="AB108" i="17"/>
  <c r="AC108" i="17"/>
  <c r="AD108" i="17"/>
  <c r="AE108" i="17"/>
  <c r="AF108" i="17"/>
  <c r="AG108" i="17"/>
  <c r="AB109" i="17"/>
  <c r="AC109" i="17"/>
  <c r="AD109" i="17"/>
  <c r="AE109" i="17"/>
  <c r="AF109" i="17"/>
  <c r="AG109" i="17"/>
  <c r="AB110" i="17"/>
  <c r="AC110" i="17"/>
  <c r="AD110" i="17"/>
  <c r="AE110" i="17"/>
  <c r="AF110" i="17"/>
  <c r="AG110" i="17"/>
  <c r="AB111" i="17"/>
  <c r="AC111" i="17"/>
  <c r="AD111" i="17"/>
  <c r="AE111" i="17"/>
  <c r="AF111" i="17"/>
  <c r="AG111" i="17"/>
  <c r="AB112" i="17"/>
  <c r="AC112" i="17"/>
  <c r="AD112" i="17"/>
  <c r="AE112" i="17"/>
  <c r="AF112" i="17"/>
  <c r="AG112" i="17"/>
  <c r="AB113" i="17"/>
  <c r="AC113" i="17"/>
  <c r="AD113" i="17"/>
  <c r="AE113" i="17"/>
  <c r="AF113" i="17"/>
  <c r="AG113" i="17"/>
  <c r="AB114" i="17"/>
  <c r="AC114" i="17"/>
  <c r="AD114" i="17"/>
  <c r="AE114" i="17"/>
  <c r="AF114" i="17"/>
  <c r="AG114" i="17"/>
  <c r="AB115" i="17"/>
  <c r="AC115" i="17"/>
  <c r="AD115" i="17"/>
  <c r="AE115" i="17"/>
  <c r="AF115" i="17"/>
  <c r="AG115" i="17"/>
  <c r="AB116" i="17"/>
  <c r="AC116" i="17"/>
  <c r="AD116" i="17"/>
  <c r="AE116" i="17"/>
  <c r="AF116" i="17"/>
  <c r="AG116" i="17"/>
  <c r="AB117" i="17"/>
  <c r="AC117" i="17"/>
  <c r="AD117" i="17"/>
  <c r="AE117" i="17"/>
  <c r="AF117" i="17"/>
  <c r="AG117" i="17"/>
  <c r="AB118" i="17"/>
  <c r="AC118" i="17"/>
  <c r="AD118" i="17"/>
  <c r="AE118" i="17"/>
  <c r="AF118" i="17"/>
  <c r="AG118" i="17"/>
  <c r="AB119" i="17"/>
  <c r="AC119" i="17"/>
  <c r="AD119" i="17"/>
  <c r="AE119" i="17"/>
  <c r="AF119" i="17"/>
  <c r="AG119" i="17"/>
  <c r="AB120" i="17"/>
  <c r="AC120" i="17"/>
  <c r="AD120" i="17"/>
  <c r="AE120" i="17"/>
  <c r="AF120" i="17"/>
  <c r="AG120" i="17"/>
  <c r="AB121" i="17"/>
  <c r="AC121" i="17"/>
  <c r="AD121" i="17"/>
  <c r="AE121" i="17"/>
  <c r="AF121" i="17"/>
  <c r="AG121" i="17"/>
  <c r="AB122" i="17"/>
  <c r="AC122" i="17"/>
  <c r="AD122" i="17"/>
  <c r="AE122" i="17"/>
  <c r="AF122" i="17"/>
  <c r="AG122" i="17"/>
  <c r="AB123" i="17"/>
  <c r="AC123" i="17"/>
  <c r="AD123" i="17"/>
  <c r="AE123" i="17"/>
  <c r="AF123" i="17"/>
  <c r="AG123" i="17"/>
  <c r="AB124" i="17"/>
  <c r="AC124" i="17"/>
  <c r="AD124" i="17"/>
  <c r="AE124" i="17"/>
  <c r="AF124" i="17"/>
  <c r="AG124" i="17"/>
  <c r="AB125" i="17"/>
  <c r="AC125" i="17"/>
  <c r="AD125" i="17"/>
  <c r="AE125" i="17"/>
  <c r="AF125" i="17"/>
  <c r="AG125" i="17"/>
  <c r="AB126" i="17"/>
  <c r="AC126" i="17"/>
  <c r="AD126" i="17"/>
  <c r="AE126" i="17"/>
  <c r="AF126" i="17"/>
  <c r="AG126" i="17"/>
  <c r="AB127" i="17"/>
  <c r="AC127" i="17"/>
  <c r="AD127" i="17"/>
  <c r="AE127" i="17"/>
  <c r="AF127" i="17"/>
  <c r="AG127" i="17"/>
  <c r="AB128" i="17"/>
  <c r="AC128" i="17"/>
  <c r="AD128" i="17"/>
  <c r="AE128" i="17"/>
  <c r="AF128" i="17"/>
  <c r="AG128" i="17"/>
  <c r="AB129" i="17"/>
  <c r="AC129" i="17"/>
  <c r="AD129" i="17"/>
  <c r="AE129" i="17"/>
  <c r="AF129" i="17"/>
  <c r="AG129" i="17"/>
  <c r="AB130" i="17"/>
  <c r="AC130" i="17"/>
  <c r="AD130" i="17"/>
  <c r="AE130" i="17"/>
  <c r="AF130" i="17"/>
  <c r="AG130" i="17"/>
  <c r="AB131" i="17"/>
  <c r="AC131" i="17"/>
  <c r="AD131" i="17"/>
  <c r="AE131" i="17"/>
  <c r="AF131" i="17"/>
  <c r="AG131" i="17"/>
  <c r="AB132" i="17"/>
  <c r="AC132" i="17"/>
  <c r="AD132" i="17"/>
  <c r="AE132" i="17"/>
  <c r="AF132" i="17"/>
  <c r="AG132" i="17"/>
  <c r="AB133" i="17"/>
  <c r="AC133" i="17"/>
  <c r="AD133" i="17"/>
  <c r="AE133" i="17"/>
  <c r="AF133" i="17"/>
  <c r="AG133" i="17"/>
  <c r="AB134" i="17"/>
  <c r="AC134" i="17"/>
  <c r="AD134" i="17"/>
  <c r="AE134" i="17"/>
  <c r="AF134" i="17"/>
  <c r="AG134" i="17"/>
  <c r="AB135" i="17"/>
  <c r="AC135" i="17"/>
  <c r="AD135" i="17"/>
  <c r="AE135" i="17"/>
  <c r="AF135" i="17"/>
  <c r="AG135" i="17"/>
  <c r="AB136" i="17"/>
  <c r="AC136" i="17"/>
  <c r="AD136" i="17"/>
  <c r="AE136" i="17"/>
  <c r="AF136" i="17"/>
  <c r="AG136" i="17"/>
  <c r="AB137" i="17"/>
  <c r="AC137" i="17"/>
  <c r="AD137" i="17"/>
  <c r="AE137" i="17"/>
  <c r="AF137" i="17"/>
  <c r="AG137" i="17"/>
  <c r="AB138" i="17"/>
  <c r="AC138" i="17"/>
  <c r="AD138" i="17"/>
  <c r="AE138" i="17"/>
  <c r="AF138" i="17"/>
  <c r="AG138" i="17"/>
  <c r="AB139" i="17"/>
  <c r="AC139" i="17"/>
  <c r="AD139" i="17"/>
  <c r="AE139" i="17"/>
  <c r="AF139" i="17"/>
  <c r="AG139" i="17"/>
  <c r="AB140" i="17"/>
  <c r="AC140" i="17"/>
  <c r="AD140" i="17"/>
  <c r="AE140" i="17"/>
  <c r="AF140" i="17"/>
  <c r="AG140" i="17"/>
  <c r="AB141" i="17"/>
  <c r="AC141" i="17"/>
  <c r="AD141" i="17"/>
  <c r="AE141" i="17"/>
  <c r="AF141" i="17"/>
  <c r="AG141" i="17"/>
  <c r="AB142" i="17"/>
  <c r="AC142" i="17"/>
  <c r="AD142" i="17"/>
  <c r="AE142" i="17"/>
  <c r="AF142" i="17"/>
  <c r="AG142" i="17"/>
  <c r="AB143" i="17"/>
  <c r="AC143" i="17"/>
  <c r="AD143" i="17"/>
  <c r="AE143" i="17"/>
  <c r="AF143" i="17"/>
  <c r="AG143" i="17"/>
  <c r="AB144" i="17"/>
  <c r="AC144" i="17"/>
  <c r="AD144" i="17"/>
  <c r="AE144" i="17"/>
  <c r="AF144" i="17"/>
  <c r="AG144" i="17"/>
  <c r="AB145" i="17"/>
  <c r="AC145" i="17"/>
  <c r="AD145" i="17"/>
  <c r="AE145" i="17"/>
  <c r="AF145" i="17"/>
  <c r="AG145" i="17"/>
  <c r="AB146" i="17"/>
  <c r="AC146" i="17"/>
  <c r="AD146" i="17"/>
  <c r="AE146" i="17"/>
  <c r="AF146" i="17"/>
  <c r="AG146" i="17"/>
  <c r="AB147" i="17"/>
  <c r="AC147" i="17"/>
  <c r="AD147" i="17"/>
  <c r="AE147" i="17"/>
  <c r="AF147" i="17"/>
  <c r="AG147" i="17"/>
  <c r="AB148" i="17"/>
  <c r="AC148" i="17"/>
  <c r="AD148" i="17"/>
  <c r="AE148" i="17"/>
  <c r="AF148" i="17"/>
  <c r="AG148" i="17"/>
  <c r="AB149" i="17"/>
  <c r="AC149" i="17"/>
  <c r="AD149" i="17"/>
  <c r="AE149" i="17"/>
  <c r="AF149" i="17"/>
  <c r="AG149" i="17"/>
  <c r="AB150" i="17"/>
  <c r="AC150" i="17"/>
  <c r="AD150" i="17"/>
  <c r="AE150" i="17"/>
  <c r="AF150" i="17"/>
  <c r="AG150" i="17"/>
  <c r="AB151" i="17"/>
  <c r="AC151" i="17"/>
  <c r="AD151" i="17"/>
  <c r="AE151" i="17"/>
  <c r="AF151" i="17"/>
  <c r="AG151" i="17"/>
  <c r="AB152" i="17"/>
  <c r="AC152" i="17"/>
  <c r="AD152" i="17"/>
  <c r="AE152" i="17"/>
  <c r="AF152" i="17"/>
  <c r="AG152" i="17"/>
  <c r="AB153" i="17"/>
  <c r="AC153" i="17"/>
  <c r="AD153" i="17"/>
  <c r="AE153" i="17"/>
  <c r="AF153" i="17"/>
  <c r="AG153" i="17"/>
  <c r="AB154" i="17"/>
  <c r="AC154" i="17"/>
  <c r="AD154" i="17"/>
  <c r="AE154" i="17"/>
  <c r="AF154" i="17"/>
  <c r="AG154" i="17"/>
  <c r="AB155" i="17"/>
  <c r="AC155" i="17"/>
  <c r="AD155" i="17"/>
  <c r="AE155" i="17"/>
  <c r="AF155" i="17"/>
  <c r="AG155" i="17"/>
  <c r="AB156" i="17"/>
  <c r="AC156" i="17"/>
  <c r="AD156" i="17"/>
  <c r="AE156" i="17"/>
  <c r="AF156" i="17"/>
  <c r="AG156" i="17"/>
  <c r="AB157" i="17"/>
  <c r="AC157" i="17"/>
  <c r="AD157" i="17"/>
  <c r="AE157" i="17"/>
  <c r="AF157" i="17"/>
  <c r="AG157" i="17"/>
  <c r="AB158" i="17"/>
  <c r="AC158" i="17"/>
  <c r="AD158" i="17"/>
  <c r="AE158" i="17"/>
  <c r="AF158" i="17"/>
  <c r="AG158" i="17"/>
  <c r="AB159" i="17"/>
  <c r="AC159" i="17"/>
  <c r="AD159" i="17"/>
  <c r="AE159" i="17"/>
  <c r="AF159" i="17"/>
  <c r="AG159" i="17"/>
  <c r="AB160" i="17"/>
  <c r="AC160" i="17"/>
  <c r="AD160" i="17"/>
  <c r="AE160" i="17"/>
  <c r="AF160" i="17"/>
  <c r="AG160" i="17"/>
  <c r="AB161" i="17"/>
  <c r="AC161" i="17"/>
  <c r="AD161" i="17"/>
  <c r="AE161" i="17"/>
  <c r="AF161" i="17"/>
  <c r="AG161" i="17"/>
  <c r="AB162" i="17"/>
  <c r="AC162" i="17"/>
  <c r="AD162" i="17"/>
  <c r="AE162" i="17"/>
  <c r="AF162" i="17"/>
  <c r="AG162" i="17"/>
  <c r="AB163" i="17"/>
  <c r="AC163" i="17"/>
  <c r="AD163" i="17"/>
  <c r="AE163" i="17"/>
  <c r="AF163" i="17"/>
  <c r="AG163" i="17"/>
  <c r="AB164" i="17"/>
  <c r="AC164" i="17"/>
  <c r="AD164" i="17"/>
  <c r="AE164" i="17"/>
  <c r="AF164" i="17"/>
  <c r="AG164" i="17"/>
  <c r="AB165" i="17"/>
  <c r="AC165" i="17"/>
  <c r="AD165" i="17"/>
  <c r="AE165" i="17"/>
  <c r="AF165" i="17"/>
  <c r="AG165" i="17"/>
  <c r="AB166" i="17"/>
  <c r="AC166" i="17"/>
  <c r="AD166" i="17"/>
  <c r="AE166" i="17"/>
  <c r="AF166" i="17"/>
  <c r="AG166" i="17"/>
  <c r="AB167" i="17"/>
  <c r="AC167" i="17"/>
  <c r="AD167" i="17"/>
  <c r="AE167" i="17"/>
  <c r="AF167" i="17"/>
  <c r="AG167" i="17"/>
  <c r="AB168" i="17"/>
  <c r="AC168" i="17"/>
  <c r="AD168" i="17"/>
  <c r="AE168" i="17"/>
  <c r="AF168" i="17"/>
  <c r="AG168" i="17"/>
  <c r="AB169" i="17"/>
  <c r="AC169" i="17"/>
  <c r="AD169" i="17"/>
  <c r="AE169" i="17"/>
  <c r="AF169" i="17"/>
  <c r="AG169" i="17"/>
  <c r="AB170" i="17"/>
  <c r="AC170" i="17"/>
  <c r="AD170" i="17"/>
  <c r="AE170" i="17"/>
  <c r="AF170" i="17"/>
  <c r="AG170" i="17"/>
  <c r="AB171" i="17"/>
  <c r="AC171" i="17"/>
  <c r="AD171" i="17"/>
  <c r="AE171" i="17"/>
  <c r="AF171" i="17"/>
  <c r="AG171" i="17"/>
  <c r="AB172" i="17"/>
  <c r="AC172" i="17"/>
  <c r="AD172" i="17"/>
  <c r="AE172" i="17"/>
  <c r="AF172" i="17"/>
  <c r="AG172" i="17"/>
  <c r="AB173" i="17"/>
  <c r="AC173" i="17"/>
  <c r="AD173" i="17"/>
  <c r="AE173" i="17"/>
  <c r="AF173" i="17"/>
  <c r="AG173" i="17"/>
  <c r="AB174" i="17"/>
  <c r="AC174" i="17"/>
  <c r="AD174" i="17"/>
  <c r="AE174" i="17"/>
  <c r="AF174" i="17"/>
  <c r="AG174" i="17"/>
  <c r="AB175" i="17"/>
  <c r="AC175" i="17"/>
  <c r="AD175" i="17"/>
  <c r="AE175" i="17"/>
  <c r="AF175" i="17"/>
  <c r="AG175" i="17"/>
  <c r="AB176" i="17"/>
  <c r="AC176" i="17"/>
  <c r="AD176" i="17"/>
  <c r="AE176" i="17"/>
  <c r="AF176" i="17"/>
  <c r="AG176" i="17"/>
  <c r="AB177" i="17"/>
  <c r="AC177" i="17"/>
  <c r="AD177" i="17"/>
  <c r="AE177" i="17"/>
  <c r="AF177" i="17"/>
  <c r="AG177" i="17"/>
  <c r="AB178" i="17"/>
  <c r="AC178" i="17"/>
  <c r="AD178" i="17"/>
  <c r="AE178" i="17"/>
  <c r="AF178" i="17"/>
  <c r="AG178" i="17"/>
  <c r="AB179" i="17"/>
  <c r="AC179" i="17"/>
  <c r="AD179" i="17"/>
  <c r="AE179" i="17"/>
  <c r="AF179" i="17"/>
  <c r="AG179" i="17"/>
  <c r="AB180" i="17"/>
  <c r="AC180" i="17"/>
  <c r="AD180" i="17"/>
  <c r="AE180" i="17"/>
  <c r="AF180" i="17"/>
  <c r="AG180" i="17"/>
  <c r="AB181" i="17"/>
  <c r="AC181" i="17"/>
  <c r="AD181" i="17"/>
  <c r="AE181" i="17"/>
  <c r="AF181" i="17"/>
  <c r="AG181" i="17"/>
  <c r="AB182" i="17"/>
  <c r="AC182" i="17"/>
  <c r="AD182" i="17"/>
  <c r="AE182" i="17"/>
  <c r="AF182" i="17"/>
  <c r="AG182" i="17"/>
  <c r="AB183" i="17"/>
  <c r="AC183" i="17"/>
  <c r="AD183" i="17"/>
  <c r="AE183" i="17"/>
  <c r="AF183" i="17"/>
  <c r="AG183" i="17"/>
  <c r="AB184" i="17"/>
  <c r="AC184" i="17"/>
  <c r="AD184" i="17"/>
  <c r="AE184" i="17"/>
  <c r="AF184" i="17"/>
  <c r="AG184" i="17"/>
  <c r="AB185" i="17"/>
  <c r="AC185" i="17"/>
  <c r="AD185" i="17"/>
  <c r="AE185" i="17"/>
  <c r="AF185" i="17"/>
  <c r="AG185" i="17"/>
  <c r="AB186" i="17"/>
  <c r="AC186" i="17"/>
  <c r="AD186" i="17"/>
  <c r="AE186" i="17"/>
  <c r="AF186" i="17"/>
  <c r="AG186" i="17"/>
  <c r="AB187" i="17"/>
  <c r="AC187" i="17"/>
  <c r="AD187" i="17"/>
  <c r="AE187" i="17"/>
  <c r="AF187" i="17"/>
  <c r="AG187" i="17"/>
  <c r="AB188" i="17"/>
  <c r="AC188" i="17"/>
  <c r="AD188" i="17"/>
  <c r="AE188" i="17"/>
  <c r="AF188" i="17"/>
  <c r="AG188" i="17"/>
  <c r="AB189" i="17"/>
  <c r="AC189" i="17"/>
  <c r="AD189" i="17"/>
  <c r="AE189" i="17"/>
  <c r="AF189" i="17"/>
  <c r="AG189" i="17"/>
  <c r="AB190" i="17"/>
  <c r="AC190" i="17"/>
  <c r="AD190" i="17"/>
  <c r="AE190" i="17"/>
  <c r="AF190" i="17"/>
  <c r="AG190" i="17"/>
  <c r="AB191" i="17"/>
  <c r="AC191" i="17"/>
  <c r="AD191" i="17"/>
  <c r="AE191" i="17"/>
  <c r="AF191" i="17"/>
  <c r="AG191" i="17"/>
  <c r="AB192" i="17"/>
  <c r="AC192" i="17"/>
  <c r="AD192" i="17"/>
  <c r="AE192" i="17"/>
  <c r="AF192" i="17"/>
  <c r="AG192" i="17"/>
  <c r="AB193" i="17"/>
  <c r="AC193" i="17"/>
  <c r="AD193" i="17"/>
  <c r="AE193" i="17"/>
  <c r="AF193" i="17"/>
  <c r="AG193" i="17"/>
  <c r="AB194" i="17"/>
  <c r="AC194" i="17"/>
  <c r="AD194" i="17"/>
  <c r="AE194" i="17"/>
  <c r="AF194" i="17"/>
  <c r="AG194" i="17"/>
  <c r="AB195" i="17"/>
  <c r="AC195" i="17"/>
  <c r="AD195" i="17"/>
  <c r="AE195" i="17"/>
  <c r="AF195" i="17"/>
  <c r="AG195" i="17"/>
  <c r="AB196" i="17"/>
  <c r="AC196" i="17"/>
  <c r="AD196" i="17"/>
  <c r="AE196" i="17"/>
  <c r="AF196" i="17"/>
  <c r="AG196" i="17"/>
  <c r="AB197" i="17"/>
  <c r="AC197" i="17"/>
  <c r="AD197" i="17"/>
  <c r="AE197" i="17"/>
  <c r="AF197" i="17"/>
  <c r="AG197" i="17"/>
  <c r="AB198" i="17"/>
  <c r="AC198" i="17"/>
  <c r="AD198" i="17"/>
  <c r="AE198" i="17"/>
  <c r="AF198" i="17"/>
  <c r="AG198" i="17"/>
  <c r="AB199" i="17"/>
  <c r="AC199" i="17"/>
  <c r="AD199" i="17"/>
  <c r="AE199" i="17"/>
  <c r="AF199" i="17"/>
  <c r="AG199" i="17"/>
  <c r="AB200" i="17"/>
  <c r="AC200" i="17"/>
  <c r="AD200" i="17"/>
  <c r="AE200" i="17"/>
  <c r="AF200" i="17"/>
  <c r="AG200" i="17"/>
  <c r="AB201" i="17"/>
  <c r="AC201" i="17"/>
  <c r="AD201" i="17"/>
  <c r="AE201" i="17"/>
  <c r="AF201" i="17"/>
  <c r="AG201" i="17"/>
  <c r="AB202" i="17"/>
  <c r="AC202" i="17"/>
  <c r="AD202" i="17"/>
  <c r="AE202" i="17"/>
  <c r="AF202" i="17"/>
  <c r="AG202" i="17"/>
  <c r="AB203" i="17"/>
  <c r="AC203" i="17"/>
  <c r="AD203" i="17"/>
  <c r="AE203" i="17"/>
  <c r="AF203" i="17"/>
  <c r="AG203" i="17"/>
  <c r="AB204" i="17"/>
  <c r="AC204" i="17"/>
  <c r="AD204" i="17"/>
  <c r="AE204" i="17"/>
  <c r="AF204" i="17"/>
  <c r="AG204" i="17"/>
  <c r="AB205" i="17"/>
  <c r="AC205" i="17"/>
  <c r="AD205" i="17"/>
  <c r="AE205" i="17"/>
  <c r="AF205" i="17"/>
  <c r="AG205" i="17"/>
  <c r="AB206" i="17"/>
  <c r="AC206" i="17"/>
  <c r="AD206" i="17"/>
  <c r="AE206" i="17"/>
  <c r="AF206" i="17"/>
  <c r="AG206" i="17"/>
  <c r="AB207" i="17"/>
  <c r="AC207" i="17"/>
  <c r="AD207" i="17"/>
  <c r="AE207" i="17"/>
  <c r="AF207" i="17"/>
  <c r="AG207" i="17"/>
  <c r="AB208" i="17"/>
  <c r="AC208" i="17"/>
  <c r="AD208" i="17"/>
  <c r="AE208" i="17"/>
  <c r="AF208" i="17"/>
  <c r="AG208" i="17"/>
  <c r="AB209" i="17"/>
  <c r="AC209" i="17"/>
  <c r="AD209" i="17"/>
  <c r="AE209" i="17"/>
  <c r="AF209" i="17"/>
  <c r="AG209" i="17"/>
  <c r="AB210" i="17"/>
  <c r="AC210" i="17"/>
  <c r="AD210" i="17"/>
  <c r="AE210" i="17"/>
  <c r="AF210" i="17"/>
  <c r="AG210" i="17"/>
  <c r="AB211" i="17"/>
  <c r="AC211" i="17"/>
  <c r="AD211" i="17"/>
  <c r="AE211" i="17"/>
  <c r="AF211" i="17"/>
  <c r="AG211" i="17"/>
  <c r="AB212" i="17"/>
  <c r="AC212" i="17"/>
  <c r="AD212" i="17"/>
  <c r="AE212" i="17"/>
  <c r="AF212" i="17"/>
  <c r="AG212" i="17"/>
  <c r="AB213" i="17"/>
  <c r="AC213" i="17"/>
  <c r="AD213" i="17"/>
  <c r="AE213" i="17"/>
  <c r="AF213" i="17"/>
  <c r="AG213" i="17"/>
  <c r="AB214" i="17"/>
  <c r="AC214" i="17"/>
  <c r="AD214" i="17"/>
  <c r="AE214" i="17"/>
  <c r="AF214" i="17"/>
  <c r="AG214" i="17"/>
  <c r="AB215" i="17"/>
  <c r="AC215" i="17"/>
  <c r="AD215" i="17"/>
  <c r="AE215" i="17"/>
  <c r="AF215" i="17"/>
  <c r="AG215" i="17"/>
  <c r="AB216" i="17"/>
  <c r="AC216" i="17"/>
  <c r="AD216" i="17"/>
  <c r="AE216" i="17"/>
  <c r="AF216" i="17"/>
  <c r="AG216" i="17"/>
  <c r="AB217" i="17"/>
  <c r="AC217" i="17"/>
  <c r="AD217" i="17"/>
  <c r="AE217" i="17"/>
  <c r="AF217" i="17"/>
  <c r="AG217" i="17"/>
  <c r="AB218" i="17"/>
  <c r="AC218" i="17"/>
  <c r="AD218" i="17"/>
  <c r="AE218" i="17"/>
  <c r="AF218" i="17"/>
  <c r="AG218" i="17"/>
  <c r="AB219" i="17"/>
  <c r="AC219" i="17"/>
  <c r="AD219" i="17"/>
  <c r="AE219" i="17"/>
  <c r="AF219" i="17"/>
  <c r="AG219" i="17"/>
  <c r="AB220" i="17"/>
  <c r="AC220" i="17"/>
  <c r="AD220" i="17"/>
  <c r="AE220" i="17"/>
  <c r="AF220" i="17"/>
  <c r="AG220" i="17"/>
  <c r="AB221" i="17"/>
  <c r="AC221" i="17"/>
  <c r="AD221" i="17"/>
  <c r="AE221" i="17"/>
  <c r="AF221" i="17"/>
  <c r="AG221" i="17"/>
  <c r="AB222" i="17"/>
  <c r="AC222" i="17"/>
  <c r="AD222" i="17"/>
  <c r="AE222" i="17"/>
  <c r="AF222" i="17"/>
  <c r="AG222" i="17"/>
  <c r="AB223" i="17"/>
  <c r="AC223" i="17"/>
  <c r="AD223" i="17"/>
  <c r="AE223" i="17"/>
  <c r="AF223" i="17"/>
  <c r="AG223" i="17"/>
  <c r="AB224" i="17"/>
  <c r="AC224" i="17"/>
  <c r="AD224" i="17"/>
  <c r="AE224" i="17"/>
  <c r="AF224" i="17"/>
  <c r="AG224" i="17"/>
  <c r="AB225" i="17"/>
  <c r="AC225" i="17"/>
  <c r="AD225" i="17"/>
  <c r="AE225" i="17"/>
  <c r="AF225" i="17"/>
  <c r="AG225" i="17"/>
  <c r="AB226" i="17"/>
  <c r="AC226" i="17"/>
  <c r="AD226" i="17"/>
  <c r="AE226" i="17"/>
  <c r="AF226" i="17"/>
  <c r="AG226" i="17"/>
  <c r="AB227" i="17"/>
  <c r="AC227" i="17"/>
  <c r="AD227" i="17"/>
  <c r="AE227" i="17"/>
  <c r="AF227" i="17"/>
  <c r="AG227" i="17"/>
  <c r="AB228" i="17"/>
  <c r="AC228" i="17"/>
  <c r="AD228" i="17"/>
  <c r="AE228" i="17"/>
  <c r="AF228" i="17"/>
  <c r="AG228" i="17"/>
  <c r="AB229" i="17"/>
  <c r="AC229" i="17"/>
  <c r="AD229" i="17"/>
  <c r="AE229" i="17"/>
  <c r="AF229" i="17"/>
  <c r="AG229" i="17"/>
  <c r="AB230" i="17"/>
  <c r="AC230" i="17"/>
  <c r="AD230" i="17"/>
  <c r="AE230" i="17"/>
  <c r="AF230" i="17"/>
  <c r="AG230" i="17"/>
  <c r="AB231" i="17"/>
  <c r="AC231" i="17"/>
  <c r="AD231" i="17"/>
  <c r="AE231" i="17"/>
  <c r="AF231" i="17"/>
  <c r="AG231" i="17"/>
  <c r="AB232" i="17"/>
  <c r="AC232" i="17"/>
  <c r="AD232" i="17"/>
  <c r="AE232" i="17"/>
  <c r="AF232" i="17"/>
  <c r="AG232" i="17"/>
  <c r="AB233" i="17"/>
  <c r="AC233" i="17"/>
  <c r="AD233" i="17"/>
  <c r="AE233" i="17"/>
  <c r="AF233" i="17"/>
  <c r="AG233" i="17"/>
  <c r="AB234" i="17"/>
  <c r="AC234" i="17"/>
  <c r="AD234" i="17"/>
  <c r="AE234" i="17"/>
  <c r="AF234" i="17"/>
  <c r="AG234" i="17"/>
  <c r="AB235" i="17"/>
  <c r="AC235" i="17"/>
  <c r="AD235" i="17"/>
  <c r="AE235" i="17"/>
  <c r="AF235" i="17"/>
  <c r="AG235" i="17"/>
  <c r="AB236" i="17"/>
  <c r="AC236" i="17"/>
  <c r="AD236" i="17"/>
  <c r="AE236" i="17"/>
  <c r="AF236" i="17"/>
  <c r="AG236" i="17"/>
  <c r="AB237" i="17"/>
  <c r="AC237" i="17"/>
  <c r="AD237" i="17"/>
  <c r="AE237" i="17"/>
  <c r="AF237" i="17"/>
  <c r="AG237" i="17"/>
  <c r="AB238" i="17"/>
  <c r="AC238" i="17"/>
  <c r="AD238" i="17"/>
  <c r="AE238" i="17"/>
  <c r="AF238" i="17"/>
  <c r="AG238" i="17"/>
  <c r="AB239" i="17"/>
  <c r="AC239" i="17"/>
  <c r="AD239" i="17"/>
  <c r="AE239" i="17"/>
  <c r="AF239" i="17"/>
  <c r="AG239" i="17"/>
  <c r="AB240" i="17"/>
  <c r="AC240" i="17"/>
  <c r="AD240" i="17"/>
  <c r="AE240" i="17"/>
  <c r="AF240" i="17"/>
  <c r="AG240" i="17"/>
  <c r="AB241" i="17"/>
  <c r="AC241" i="17"/>
  <c r="AD241" i="17"/>
  <c r="AE241" i="17"/>
  <c r="AF241" i="17"/>
  <c r="AG241" i="17"/>
  <c r="AB242" i="17"/>
  <c r="AC242" i="17"/>
  <c r="AD242" i="17"/>
  <c r="AE242" i="17"/>
  <c r="AF242" i="17"/>
  <c r="AG242" i="17"/>
  <c r="AB243" i="17"/>
  <c r="AC243" i="17"/>
  <c r="AD243" i="17"/>
  <c r="AE243" i="17"/>
  <c r="AF243" i="17"/>
  <c r="AG243" i="17"/>
  <c r="AB244" i="17"/>
  <c r="AC244" i="17"/>
  <c r="AD244" i="17"/>
  <c r="AE244" i="17"/>
  <c r="AF244" i="17"/>
  <c r="AG244" i="17"/>
  <c r="AB245" i="17"/>
  <c r="AC245" i="17"/>
  <c r="AD245" i="17"/>
  <c r="AE245" i="17"/>
  <c r="AF245" i="17"/>
  <c r="AG245" i="17"/>
  <c r="AB246" i="17"/>
  <c r="AC246" i="17"/>
  <c r="AD246" i="17"/>
  <c r="AE246" i="17"/>
  <c r="AF246" i="17"/>
  <c r="AG246" i="17"/>
  <c r="AB247" i="17"/>
  <c r="AC247" i="17"/>
  <c r="AD247" i="17"/>
  <c r="AE247" i="17"/>
  <c r="AF247" i="17"/>
  <c r="AG247" i="17"/>
  <c r="AB248" i="17"/>
  <c r="AC248" i="17"/>
  <c r="AD248" i="17"/>
  <c r="AE248" i="17"/>
  <c r="AF248" i="17"/>
  <c r="AG248" i="17"/>
  <c r="AB249" i="17"/>
  <c r="AC249" i="17"/>
  <c r="AD249" i="17"/>
  <c r="AE249" i="17"/>
  <c r="AF249" i="17"/>
  <c r="AG249" i="17"/>
  <c r="AB250" i="17"/>
  <c r="AC250" i="17"/>
  <c r="AD250" i="17"/>
  <c r="AE250" i="17"/>
  <c r="AF250" i="17"/>
  <c r="AG250" i="17"/>
  <c r="AB251" i="17"/>
  <c r="AC251" i="17"/>
  <c r="AD251" i="17"/>
  <c r="AE251" i="17"/>
  <c r="AF251" i="17"/>
  <c r="AG251" i="17"/>
  <c r="AB252" i="17"/>
  <c r="AC252" i="17"/>
  <c r="AD252" i="17"/>
  <c r="AE252" i="17"/>
  <c r="AF252" i="17"/>
  <c r="AG252" i="17"/>
  <c r="AB253" i="17"/>
  <c r="AC253" i="17"/>
  <c r="AD253" i="17"/>
  <c r="AE253" i="17"/>
  <c r="AF253" i="17"/>
  <c r="AG253" i="17"/>
  <c r="AB254" i="17"/>
  <c r="AC254" i="17"/>
  <c r="AD254" i="17"/>
  <c r="AE254" i="17"/>
  <c r="AF254" i="17"/>
  <c r="AG254" i="17"/>
  <c r="AB255" i="17"/>
  <c r="AC255" i="17"/>
  <c r="AD255" i="17"/>
  <c r="AE255" i="17"/>
  <c r="AF255" i="17"/>
  <c r="AG255" i="17"/>
  <c r="AB256" i="17"/>
  <c r="AC256" i="17"/>
  <c r="AD256" i="17"/>
  <c r="AE256" i="17"/>
  <c r="AF256" i="17"/>
  <c r="AG256" i="17"/>
  <c r="AB257" i="17"/>
  <c r="AC257" i="17"/>
  <c r="AD257" i="17"/>
  <c r="AE257" i="17"/>
  <c r="AF257" i="17"/>
  <c r="AG257" i="17"/>
  <c r="AB258" i="17"/>
  <c r="AC258" i="17"/>
  <c r="AD258" i="17"/>
  <c r="AE258" i="17"/>
  <c r="AF258" i="17"/>
  <c r="AG258" i="17"/>
  <c r="AB259" i="17"/>
  <c r="AC259" i="17"/>
  <c r="AD259" i="17"/>
  <c r="AE259" i="17"/>
  <c r="AF259" i="17"/>
  <c r="AG259" i="17"/>
  <c r="AB260" i="17"/>
  <c r="AC260" i="17"/>
  <c r="AD260" i="17"/>
  <c r="AE260" i="17"/>
  <c r="AF260" i="17"/>
  <c r="AG260" i="17"/>
  <c r="AB261" i="17"/>
  <c r="AC261" i="17"/>
  <c r="AD261" i="17"/>
  <c r="AE261" i="17"/>
  <c r="AF261" i="17"/>
  <c r="AG261" i="17"/>
  <c r="AB262" i="17"/>
  <c r="AC262" i="17"/>
  <c r="AD262" i="17"/>
  <c r="AE262" i="17"/>
  <c r="AF262" i="17"/>
  <c r="AG262" i="17"/>
  <c r="AB263" i="17"/>
  <c r="AC263" i="17"/>
  <c r="AD263" i="17"/>
  <c r="AE263" i="17"/>
  <c r="AF263" i="17"/>
  <c r="AG263" i="17"/>
  <c r="AB264" i="17"/>
  <c r="AC264" i="17"/>
  <c r="AD264" i="17"/>
  <c r="AE264" i="17"/>
  <c r="AF264" i="17"/>
  <c r="AG264" i="17"/>
  <c r="AB265" i="17"/>
  <c r="AC265" i="17"/>
  <c r="AD265" i="17"/>
  <c r="AE265" i="17"/>
  <c r="AF265" i="17"/>
  <c r="AG265" i="17"/>
  <c r="AB266" i="17"/>
  <c r="AC266" i="17"/>
  <c r="AD266" i="17"/>
  <c r="AE266" i="17"/>
  <c r="AF266" i="17"/>
  <c r="AG266" i="17"/>
  <c r="AB267" i="17"/>
  <c r="AC267" i="17"/>
  <c r="AD267" i="17"/>
  <c r="AE267" i="17"/>
  <c r="AF267" i="17"/>
  <c r="AG267" i="17"/>
  <c r="AB268" i="17"/>
  <c r="AC268" i="17"/>
  <c r="AD268" i="17"/>
  <c r="AE268" i="17"/>
  <c r="AF268" i="17"/>
  <c r="AG268" i="17"/>
  <c r="AB269" i="17"/>
  <c r="AC269" i="17"/>
  <c r="AD269" i="17"/>
  <c r="AE269" i="17"/>
  <c r="AF269" i="17"/>
  <c r="AG269" i="17"/>
  <c r="AB270" i="17"/>
  <c r="AC270" i="17"/>
  <c r="AD270" i="17"/>
  <c r="AE270" i="17"/>
  <c r="AF270" i="17"/>
  <c r="AG270" i="17"/>
  <c r="AB271" i="17"/>
  <c r="AC271" i="17"/>
  <c r="AD271" i="17"/>
  <c r="AE271" i="17"/>
  <c r="AF271" i="17"/>
  <c r="AG271" i="17"/>
  <c r="AB272" i="17"/>
  <c r="AC272" i="17"/>
  <c r="AD272" i="17"/>
  <c r="AE272" i="17"/>
  <c r="AF272" i="17"/>
  <c r="AG272" i="17"/>
  <c r="AB273" i="17"/>
  <c r="AC273" i="17"/>
  <c r="AD273" i="17"/>
  <c r="AE273" i="17"/>
  <c r="AF273" i="17"/>
  <c r="AG273" i="17"/>
  <c r="AG2" i="17"/>
  <c r="AF2" i="17"/>
  <c r="AE2" i="17"/>
  <c r="AD2" i="17"/>
  <c r="AC2" i="17"/>
  <c r="AB2" i="17"/>
  <c r="N3" i="17"/>
  <c r="O3" i="17"/>
  <c r="P3" i="17"/>
  <c r="Q3" i="17"/>
  <c r="R3" i="17"/>
  <c r="S3" i="17"/>
  <c r="T3" i="17"/>
  <c r="U3" i="17"/>
  <c r="V3" i="17"/>
  <c r="W3" i="17"/>
  <c r="X3" i="17"/>
  <c r="Y3" i="17"/>
  <c r="Z3" i="17"/>
  <c r="AA3" i="17"/>
  <c r="N4" i="17"/>
  <c r="O4" i="17"/>
  <c r="P4" i="17"/>
  <c r="Q4" i="17"/>
  <c r="R4" i="17"/>
  <c r="S4" i="17"/>
  <c r="T4" i="17"/>
  <c r="U4" i="17"/>
  <c r="V4" i="17"/>
  <c r="W4" i="17"/>
  <c r="X4" i="17"/>
  <c r="Y4" i="17"/>
  <c r="Z4" i="17"/>
  <c r="AA4" i="17"/>
  <c r="N5" i="17"/>
  <c r="O5" i="17"/>
  <c r="P5" i="17"/>
  <c r="Q5" i="17"/>
  <c r="R5" i="17"/>
  <c r="S5" i="17"/>
  <c r="T5" i="17"/>
  <c r="U5" i="17"/>
  <c r="V5" i="17"/>
  <c r="W5" i="17"/>
  <c r="X5" i="17"/>
  <c r="Y5" i="17"/>
  <c r="Z5" i="17"/>
  <c r="AA5" i="17"/>
  <c r="N6" i="17"/>
  <c r="O6" i="17"/>
  <c r="P6" i="17"/>
  <c r="Q6" i="17"/>
  <c r="R6" i="17"/>
  <c r="S6" i="17"/>
  <c r="T6" i="17"/>
  <c r="U6" i="17"/>
  <c r="V6" i="17"/>
  <c r="W6" i="17"/>
  <c r="X6" i="17"/>
  <c r="Y6" i="17"/>
  <c r="Z6" i="17"/>
  <c r="AA6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AA23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AA52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AA58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N60" i="17"/>
  <c r="O60" i="17"/>
  <c r="P60" i="17"/>
  <c r="Q60" i="17"/>
  <c r="R60" i="17"/>
  <c r="S60" i="17"/>
  <c r="T60" i="17"/>
  <c r="U60" i="17"/>
  <c r="V60" i="17"/>
  <c r="W60" i="17"/>
  <c r="X60" i="17"/>
  <c r="Y60" i="17"/>
  <c r="Z60" i="17"/>
  <c r="AA60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N62" i="17"/>
  <c r="O62" i="17"/>
  <c r="P62" i="17"/>
  <c r="Q62" i="17"/>
  <c r="R62" i="17"/>
  <c r="S62" i="17"/>
  <c r="T62" i="17"/>
  <c r="U62" i="17"/>
  <c r="V62" i="17"/>
  <c r="W62" i="17"/>
  <c r="X62" i="17"/>
  <c r="Y62" i="17"/>
  <c r="Z62" i="17"/>
  <c r="AA62" i="17"/>
  <c r="N63" i="17"/>
  <c r="O63" i="17"/>
  <c r="P63" i="17"/>
  <c r="Q63" i="17"/>
  <c r="R63" i="17"/>
  <c r="S63" i="17"/>
  <c r="T63" i="17"/>
  <c r="U63" i="17"/>
  <c r="V63" i="17"/>
  <c r="W63" i="17"/>
  <c r="X63" i="17"/>
  <c r="Y63" i="17"/>
  <c r="Z63" i="17"/>
  <c r="AA63" i="17"/>
  <c r="N64" i="17"/>
  <c r="O64" i="17"/>
  <c r="P64" i="17"/>
  <c r="Q64" i="17"/>
  <c r="R64" i="17"/>
  <c r="S64" i="17"/>
  <c r="T64" i="17"/>
  <c r="U64" i="17"/>
  <c r="V64" i="17"/>
  <c r="W64" i="17"/>
  <c r="X64" i="17"/>
  <c r="Y64" i="17"/>
  <c r="Z64" i="17"/>
  <c r="AA64" i="17"/>
  <c r="N65" i="17"/>
  <c r="O65" i="17"/>
  <c r="P65" i="17"/>
  <c r="Q65" i="17"/>
  <c r="R65" i="17"/>
  <c r="S65" i="17"/>
  <c r="T65" i="17"/>
  <c r="U65" i="17"/>
  <c r="V65" i="17"/>
  <c r="W65" i="17"/>
  <c r="X65" i="17"/>
  <c r="Y65" i="17"/>
  <c r="Z65" i="17"/>
  <c r="AA65" i="17"/>
  <c r="N66" i="17"/>
  <c r="O66" i="17"/>
  <c r="P66" i="17"/>
  <c r="Q66" i="17"/>
  <c r="R66" i="17"/>
  <c r="S66" i="17"/>
  <c r="T66" i="17"/>
  <c r="U66" i="17"/>
  <c r="V66" i="17"/>
  <c r="W66" i="17"/>
  <c r="X66" i="17"/>
  <c r="Y66" i="17"/>
  <c r="Z66" i="17"/>
  <c r="AA66" i="17"/>
  <c r="N67" i="17"/>
  <c r="O67" i="17"/>
  <c r="P67" i="17"/>
  <c r="Q67" i="17"/>
  <c r="R67" i="17"/>
  <c r="S67" i="17"/>
  <c r="T67" i="17"/>
  <c r="U67" i="17"/>
  <c r="V67" i="17"/>
  <c r="W67" i="17"/>
  <c r="X67" i="17"/>
  <c r="Y67" i="17"/>
  <c r="Z67" i="17"/>
  <c r="AA67" i="17"/>
  <c r="N68" i="17"/>
  <c r="O68" i="17"/>
  <c r="P68" i="17"/>
  <c r="Q68" i="17"/>
  <c r="R68" i="17"/>
  <c r="S68" i="17"/>
  <c r="T68" i="17"/>
  <c r="U68" i="17"/>
  <c r="V68" i="17"/>
  <c r="W68" i="17"/>
  <c r="X68" i="17"/>
  <c r="Y68" i="17"/>
  <c r="Z68" i="17"/>
  <c r="AA68" i="17"/>
  <c r="N69" i="17"/>
  <c r="O69" i="17"/>
  <c r="P69" i="17"/>
  <c r="Q69" i="17"/>
  <c r="R69" i="17"/>
  <c r="S69" i="17"/>
  <c r="T69" i="17"/>
  <c r="U69" i="17"/>
  <c r="V69" i="17"/>
  <c r="W69" i="17"/>
  <c r="X69" i="17"/>
  <c r="Y69" i="17"/>
  <c r="Z69" i="17"/>
  <c r="AA69" i="17"/>
  <c r="N70" i="17"/>
  <c r="O70" i="17"/>
  <c r="P70" i="17"/>
  <c r="Q70" i="17"/>
  <c r="R70" i="17"/>
  <c r="S70" i="17"/>
  <c r="T70" i="17"/>
  <c r="U70" i="17"/>
  <c r="V70" i="17"/>
  <c r="W70" i="17"/>
  <c r="X70" i="17"/>
  <c r="Y70" i="17"/>
  <c r="Z70" i="17"/>
  <c r="AA70" i="17"/>
  <c r="N71" i="17"/>
  <c r="O71" i="17"/>
  <c r="P71" i="17"/>
  <c r="Q71" i="17"/>
  <c r="R71" i="17"/>
  <c r="S71" i="17"/>
  <c r="T71" i="17"/>
  <c r="U71" i="17"/>
  <c r="V71" i="17"/>
  <c r="W71" i="17"/>
  <c r="X71" i="17"/>
  <c r="Y71" i="17"/>
  <c r="Z71" i="17"/>
  <c r="AA71" i="17"/>
  <c r="N72" i="17"/>
  <c r="O72" i="17"/>
  <c r="P72" i="17"/>
  <c r="Q72" i="17"/>
  <c r="R72" i="17"/>
  <c r="S72" i="17"/>
  <c r="T72" i="17"/>
  <c r="U72" i="17"/>
  <c r="V72" i="17"/>
  <c r="W72" i="17"/>
  <c r="X72" i="17"/>
  <c r="Y72" i="17"/>
  <c r="Z72" i="17"/>
  <c r="AA72" i="17"/>
  <c r="N73" i="17"/>
  <c r="O73" i="17"/>
  <c r="P73" i="17"/>
  <c r="Q73" i="17"/>
  <c r="R73" i="17"/>
  <c r="S73" i="17"/>
  <c r="T73" i="17"/>
  <c r="U73" i="17"/>
  <c r="V73" i="17"/>
  <c r="W73" i="17"/>
  <c r="X73" i="17"/>
  <c r="Y73" i="17"/>
  <c r="Z73" i="17"/>
  <c r="AA73" i="17"/>
  <c r="N74" i="17"/>
  <c r="O74" i="17"/>
  <c r="P74" i="17"/>
  <c r="Q74" i="17"/>
  <c r="R74" i="17"/>
  <c r="S74" i="17"/>
  <c r="T74" i="17"/>
  <c r="U74" i="17"/>
  <c r="V74" i="17"/>
  <c r="W74" i="17"/>
  <c r="X74" i="17"/>
  <c r="Y74" i="17"/>
  <c r="Z74" i="17"/>
  <c r="AA74" i="17"/>
  <c r="N75" i="17"/>
  <c r="O75" i="17"/>
  <c r="P75" i="17"/>
  <c r="Q75" i="17"/>
  <c r="R75" i="17"/>
  <c r="S75" i="17"/>
  <c r="T75" i="17"/>
  <c r="U75" i="17"/>
  <c r="V75" i="17"/>
  <c r="W75" i="17"/>
  <c r="X75" i="17"/>
  <c r="Y75" i="17"/>
  <c r="Z75" i="17"/>
  <c r="AA75" i="17"/>
  <c r="N76" i="17"/>
  <c r="O76" i="17"/>
  <c r="P76" i="17"/>
  <c r="Q76" i="17"/>
  <c r="R76" i="17"/>
  <c r="S76" i="17"/>
  <c r="T76" i="17"/>
  <c r="U76" i="17"/>
  <c r="V76" i="17"/>
  <c r="W76" i="17"/>
  <c r="X76" i="17"/>
  <c r="Y76" i="17"/>
  <c r="Z76" i="17"/>
  <c r="AA76" i="17"/>
  <c r="N77" i="17"/>
  <c r="O77" i="17"/>
  <c r="P77" i="17"/>
  <c r="Q77" i="17"/>
  <c r="R77" i="17"/>
  <c r="S77" i="17"/>
  <c r="T77" i="17"/>
  <c r="U77" i="17"/>
  <c r="V77" i="17"/>
  <c r="W77" i="17"/>
  <c r="X77" i="17"/>
  <c r="Y77" i="17"/>
  <c r="Z77" i="17"/>
  <c r="AA77" i="17"/>
  <c r="N78" i="17"/>
  <c r="O78" i="17"/>
  <c r="P78" i="17"/>
  <c r="Q78" i="17"/>
  <c r="R78" i="17"/>
  <c r="S78" i="17"/>
  <c r="T78" i="17"/>
  <c r="U78" i="17"/>
  <c r="V78" i="17"/>
  <c r="W78" i="17"/>
  <c r="X78" i="17"/>
  <c r="Y78" i="17"/>
  <c r="Z78" i="17"/>
  <c r="AA78" i="17"/>
  <c r="N79" i="17"/>
  <c r="O79" i="17"/>
  <c r="P79" i="17"/>
  <c r="Q79" i="17"/>
  <c r="R79" i="17"/>
  <c r="S79" i="17"/>
  <c r="T79" i="17"/>
  <c r="U79" i="17"/>
  <c r="V79" i="17"/>
  <c r="W79" i="17"/>
  <c r="X79" i="17"/>
  <c r="Y79" i="17"/>
  <c r="Z79" i="17"/>
  <c r="AA79" i="17"/>
  <c r="N80" i="17"/>
  <c r="O80" i="17"/>
  <c r="P80" i="17"/>
  <c r="Q80" i="17"/>
  <c r="R80" i="17"/>
  <c r="S80" i="17"/>
  <c r="T80" i="17"/>
  <c r="U80" i="17"/>
  <c r="V80" i="17"/>
  <c r="W80" i="17"/>
  <c r="X80" i="17"/>
  <c r="Y80" i="17"/>
  <c r="Z80" i="17"/>
  <c r="AA80" i="17"/>
  <c r="N81" i="17"/>
  <c r="O81" i="17"/>
  <c r="P81" i="17"/>
  <c r="Q81" i="17"/>
  <c r="R81" i="17"/>
  <c r="S81" i="17"/>
  <c r="T81" i="17"/>
  <c r="U81" i="17"/>
  <c r="V81" i="17"/>
  <c r="W81" i="17"/>
  <c r="X81" i="17"/>
  <c r="Y81" i="17"/>
  <c r="Z81" i="17"/>
  <c r="AA81" i="17"/>
  <c r="N82" i="17"/>
  <c r="O82" i="17"/>
  <c r="P82" i="17"/>
  <c r="Q82" i="17"/>
  <c r="R82" i="17"/>
  <c r="S82" i="17"/>
  <c r="T82" i="17"/>
  <c r="U82" i="17"/>
  <c r="V82" i="17"/>
  <c r="W82" i="17"/>
  <c r="X82" i="17"/>
  <c r="Y82" i="17"/>
  <c r="Z82" i="17"/>
  <c r="AA82" i="17"/>
  <c r="N83" i="17"/>
  <c r="O83" i="17"/>
  <c r="P83" i="17"/>
  <c r="Q83" i="17"/>
  <c r="R83" i="17"/>
  <c r="S83" i="17"/>
  <c r="T83" i="17"/>
  <c r="U83" i="17"/>
  <c r="V83" i="17"/>
  <c r="W83" i="17"/>
  <c r="X83" i="17"/>
  <c r="Y83" i="17"/>
  <c r="Z83" i="17"/>
  <c r="AA83" i="17"/>
  <c r="N84" i="17"/>
  <c r="O84" i="17"/>
  <c r="P84" i="17"/>
  <c r="Q84" i="17"/>
  <c r="R84" i="17"/>
  <c r="S84" i="17"/>
  <c r="T84" i="17"/>
  <c r="U84" i="17"/>
  <c r="V84" i="17"/>
  <c r="W84" i="17"/>
  <c r="X84" i="17"/>
  <c r="Y84" i="17"/>
  <c r="Z84" i="17"/>
  <c r="AA84" i="17"/>
  <c r="N85" i="17"/>
  <c r="O85" i="17"/>
  <c r="P85" i="17"/>
  <c r="Q85" i="17"/>
  <c r="R85" i="17"/>
  <c r="S85" i="17"/>
  <c r="T85" i="17"/>
  <c r="U85" i="17"/>
  <c r="V85" i="17"/>
  <c r="W85" i="17"/>
  <c r="X85" i="17"/>
  <c r="Y85" i="17"/>
  <c r="Z85" i="17"/>
  <c r="AA85" i="17"/>
  <c r="N86" i="17"/>
  <c r="O86" i="17"/>
  <c r="P86" i="17"/>
  <c r="Q86" i="17"/>
  <c r="R86" i="17"/>
  <c r="S86" i="17"/>
  <c r="T86" i="17"/>
  <c r="U86" i="17"/>
  <c r="V86" i="17"/>
  <c r="W86" i="17"/>
  <c r="X86" i="17"/>
  <c r="Y86" i="17"/>
  <c r="Z86" i="17"/>
  <c r="AA86" i="17"/>
  <c r="N87" i="17"/>
  <c r="O87" i="17"/>
  <c r="P87" i="17"/>
  <c r="Q87" i="17"/>
  <c r="R87" i="17"/>
  <c r="S87" i="17"/>
  <c r="T87" i="17"/>
  <c r="U87" i="17"/>
  <c r="V87" i="17"/>
  <c r="W87" i="17"/>
  <c r="X87" i="17"/>
  <c r="Y87" i="17"/>
  <c r="Z87" i="17"/>
  <c r="AA87" i="17"/>
  <c r="N88" i="17"/>
  <c r="O88" i="17"/>
  <c r="P88" i="17"/>
  <c r="Q88" i="17"/>
  <c r="R88" i="17"/>
  <c r="S88" i="17"/>
  <c r="T88" i="17"/>
  <c r="U88" i="17"/>
  <c r="V88" i="17"/>
  <c r="W88" i="17"/>
  <c r="X88" i="17"/>
  <c r="Y88" i="17"/>
  <c r="Z88" i="17"/>
  <c r="AA88" i="17"/>
  <c r="N89" i="17"/>
  <c r="O89" i="17"/>
  <c r="P89" i="17"/>
  <c r="Q89" i="17"/>
  <c r="R89" i="17"/>
  <c r="S89" i="17"/>
  <c r="T89" i="17"/>
  <c r="U89" i="17"/>
  <c r="V89" i="17"/>
  <c r="W89" i="17"/>
  <c r="X89" i="17"/>
  <c r="Y89" i="17"/>
  <c r="Z89" i="17"/>
  <c r="AA89" i="17"/>
  <c r="N90" i="17"/>
  <c r="O90" i="17"/>
  <c r="P90" i="17"/>
  <c r="Q90" i="17"/>
  <c r="R90" i="17"/>
  <c r="S90" i="17"/>
  <c r="T90" i="17"/>
  <c r="U90" i="17"/>
  <c r="V90" i="17"/>
  <c r="W90" i="17"/>
  <c r="X90" i="17"/>
  <c r="Y90" i="17"/>
  <c r="Z90" i="17"/>
  <c r="AA90" i="17"/>
  <c r="N91" i="17"/>
  <c r="O91" i="17"/>
  <c r="P91" i="17"/>
  <c r="Q91" i="17"/>
  <c r="R91" i="17"/>
  <c r="S91" i="17"/>
  <c r="T91" i="17"/>
  <c r="U91" i="17"/>
  <c r="V91" i="17"/>
  <c r="W91" i="17"/>
  <c r="X91" i="17"/>
  <c r="Y91" i="17"/>
  <c r="Z91" i="17"/>
  <c r="AA91" i="17"/>
  <c r="N92" i="17"/>
  <c r="O92" i="17"/>
  <c r="P92" i="17"/>
  <c r="Q92" i="17"/>
  <c r="R92" i="17"/>
  <c r="S92" i="17"/>
  <c r="T92" i="17"/>
  <c r="U92" i="17"/>
  <c r="V92" i="17"/>
  <c r="W92" i="17"/>
  <c r="X92" i="17"/>
  <c r="Y92" i="17"/>
  <c r="Z92" i="17"/>
  <c r="AA92" i="17"/>
  <c r="N93" i="17"/>
  <c r="O93" i="17"/>
  <c r="P93" i="17"/>
  <c r="Q93" i="17"/>
  <c r="R93" i="17"/>
  <c r="S93" i="17"/>
  <c r="T93" i="17"/>
  <c r="U93" i="17"/>
  <c r="V93" i="17"/>
  <c r="W93" i="17"/>
  <c r="X93" i="17"/>
  <c r="Y93" i="17"/>
  <c r="Z93" i="17"/>
  <c r="AA93" i="17"/>
  <c r="N94" i="17"/>
  <c r="O94" i="17"/>
  <c r="P94" i="17"/>
  <c r="Q94" i="17"/>
  <c r="R94" i="17"/>
  <c r="S94" i="17"/>
  <c r="T94" i="17"/>
  <c r="U94" i="17"/>
  <c r="V94" i="17"/>
  <c r="W94" i="17"/>
  <c r="X94" i="17"/>
  <c r="Y94" i="17"/>
  <c r="Z94" i="17"/>
  <c r="AA94" i="17"/>
  <c r="N95" i="17"/>
  <c r="O95" i="17"/>
  <c r="P95" i="17"/>
  <c r="Q95" i="17"/>
  <c r="R95" i="17"/>
  <c r="S95" i="17"/>
  <c r="T95" i="17"/>
  <c r="U95" i="17"/>
  <c r="V95" i="17"/>
  <c r="W95" i="17"/>
  <c r="X95" i="17"/>
  <c r="Y95" i="17"/>
  <c r="Z95" i="17"/>
  <c r="AA95" i="17"/>
  <c r="N96" i="17"/>
  <c r="O96" i="17"/>
  <c r="P96" i="17"/>
  <c r="Q96" i="17"/>
  <c r="R96" i="17"/>
  <c r="S96" i="17"/>
  <c r="T96" i="17"/>
  <c r="U96" i="17"/>
  <c r="V96" i="17"/>
  <c r="W96" i="17"/>
  <c r="X96" i="17"/>
  <c r="Y96" i="17"/>
  <c r="Z96" i="17"/>
  <c r="AA96" i="17"/>
  <c r="N97" i="17"/>
  <c r="O97" i="17"/>
  <c r="P97" i="17"/>
  <c r="Q97" i="17"/>
  <c r="R97" i="17"/>
  <c r="S97" i="17"/>
  <c r="T97" i="17"/>
  <c r="U97" i="17"/>
  <c r="V97" i="17"/>
  <c r="W97" i="17"/>
  <c r="X97" i="17"/>
  <c r="Y97" i="17"/>
  <c r="Z97" i="17"/>
  <c r="AA97" i="17"/>
  <c r="N98" i="17"/>
  <c r="O98" i="17"/>
  <c r="P98" i="17"/>
  <c r="Q98" i="17"/>
  <c r="R98" i="17"/>
  <c r="S98" i="17"/>
  <c r="T98" i="17"/>
  <c r="U98" i="17"/>
  <c r="V98" i="17"/>
  <c r="W98" i="17"/>
  <c r="X98" i="17"/>
  <c r="Y98" i="17"/>
  <c r="Z98" i="17"/>
  <c r="AA98" i="17"/>
  <c r="N99" i="17"/>
  <c r="O99" i="17"/>
  <c r="P99" i="17"/>
  <c r="Q99" i="17"/>
  <c r="R99" i="17"/>
  <c r="S99" i="17"/>
  <c r="T99" i="17"/>
  <c r="U99" i="17"/>
  <c r="V99" i="17"/>
  <c r="W99" i="17"/>
  <c r="X99" i="17"/>
  <c r="Y99" i="17"/>
  <c r="Z99" i="17"/>
  <c r="AA99" i="17"/>
  <c r="N100" i="17"/>
  <c r="O100" i="17"/>
  <c r="P100" i="17"/>
  <c r="Q100" i="17"/>
  <c r="R100" i="17"/>
  <c r="S100" i="17"/>
  <c r="T100" i="17"/>
  <c r="U100" i="17"/>
  <c r="V100" i="17"/>
  <c r="W100" i="17"/>
  <c r="X100" i="17"/>
  <c r="Y100" i="17"/>
  <c r="Z100" i="17"/>
  <c r="AA100" i="17"/>
  <c r="N101" i="17"/>
  <c r="O101" i="17"/>
  <c r="P101" i="17"/>
  <c r="Q101" i="17"/>
  <c r="R101" i="17"/>
  <c r="S101" i="17"/>
  <c r="T101" i="17"/>
  <c r="U101" i="17"/>
  <c r="V101" i="17"/>
  <c r="W101" i="17"/>
  <c r="X101" i="17"/>
  <c r="Y101" i="17"/>
  <c r="Z101" i="17"/>
  <c r="AA101" i="17"/>
  <c r="N102" i="17"/>
  <c r="O102" i="17"/>
  <c r="P102" i="17"/>
  <c r="Q102" i="17"/>
  <c r="R102" i="17"/>
  <c r="S102" i="17"/>
  <c r="T102" i="17"/>
  <c r="U102" i="17"/>
  <c r="V102" i="17"/>
  <c r="W102" i="17"/>
  <c r="X102" i="17"/>
  <c r="Y102" i="17"/>
  <c r="Z102" i="17"/>
  <c r="AA102" i="17"/>
  <c r="N103" i="17"/>
  <c r="O103" i="17"/>
  <c r="P103" i="17"/>
  <c r="Q103" i="17"/>
  <c r="R103" i="17"/>
  <c r="S103" i="17"/>
  <c r="T103" i="17"/>
  <c r="U103" i="17"/>
  <c r="V103" i="17"/>
  <c r="W103" i="17"/>
  <c r="X103" i="17"/>
  <c r="Y103" i="17"/>
  <c r="Z103" i="17"/>
  <c r="AA103" i="17"/>
  <c r="N104" i="17"/>
  <c r="O104" i="17"/>
  <c r="P104" i="17"/>
  <c r="Q104" i="17"/>
  <c r="R104" i="17"/>
  <c r="S104" i="17"/>
  <c r="T104" i="17"/>
  <c r="U104" i="17"/>
  <c r="V104" i="17"/>
  <c r="W104" i="17"/>
  <c r="X104" i="17"/>
  <c r="Y104" i="17"/>
  <c r="Z104" i="17"/>
  <c r="AA104" i="17"/>
  <c r="N105" i="17"/>
  <c r="O105" i="17"/>
  <c r="P105" i="17"/>
  <c r="Q105" i="17"/>
  <c r="R105" i="17"/>
  <c r="S105" i="17"/>
  <c r="T105" i="17"/>
  <c r="U105" i="17"/>
  <c r="V105" i="17"/>
  <c r="W105" i="17"/>
  <c r="X105" i="17"/>
  <c r="Y105" i="17"/>
  <c r="Z105" i="17"/>
  <c r="AA105" i="17"/>
  <c r="N106" i="17"/>
  <c r="O106" i="17"/>
  <c r="P106" i="17"/>
  <c r="Q106" i="17"/>
  <c r="R106" i="17"/>
  <c r="S106" i="17"/>
  <c r="T106" i="17"/>
  <c r="U106" i="17"/>
  <c r="V106" i="17"/>
  <c r="W106" i="17"/>
  <c r="X106" i="17"/>
  <c r="Y106" i="17"/>
  <c r="Z106" i="17"/>
  <c r="AA106" i="17"/>
  <c r="N107" i="17"/>
  <c r="O107" i="17"/>
  <c r="P107" i="17"/>
  <c r="Q107" i="17"/>
  <c r="R107" i="17"/>
  <c r="S107" i="17"/>
  <c r="T107" i="17"/>
  <c r="U107" i="17"/>
  <c r="V107" i="17"/>
  <c r="W107" i="17"/>
  <c r="X107" i="17"/>
  <c r="Y107" i="17"/>
  <c r="Z107" i="17"/>
  <c r="AA107" i="17"/>
  <c r="N108" i="17"/>
  <c r="O108" i="17"/>
  <c r="P108" i="17"/>
  <c r="Q108" i="17"/>
  <c r="R108" i="17"/>
  <c r="S108" i="17"/>
  <c r="T108" i="17"/>
  <c r="U108" i="17"/>
  <c r="V108" i="17"/>
  <c r="W108" i="17"/>
  <c r="X108" i="17"/>
  <c r="Y108" i="17"/>
  <c r="Z108" i="17"/>
  <c r="AA108" i="17"/>
  <c r="N109" i="17"/>
  <c r="O109" i="17"/>
  <c r="P109" i="17"/>
  <c r="Q109" i="17"/>
  <c r="R109" i="17"/>
  <c r="S109" i="17"/>
  <c r="T109" i="17"/>
  <c r="U109" i="17"/>
  <c r="V109" i="17"/>
  <c r="W109" i="17"/>
  <c r="X109" i="17"/>
  <c r="Y109" i="17"/>
  <c r="Z109" i="17"/>
  <c r="AA109" i="17"/>
  <c r="N110" i="17"/>
  <c r="O110" i="17"/>
  <c r="P110" i="17"/>
  <c r="Q110" i="17"/>
  <c r="R110" i="17"/>
  <c r="S110" i="17"/>
  <c r="T110" i="17"/>
  <c r="U110" i="17"/>
  <c r="V110" i="17"/>
  <c r="W110" i="17"/>
  <c r="X110" i="17"/>
  <c r="Y110" i="17"/>
  <c r="Z110" i="17"/>
  <c r="AA110" i="17"/>
  <c r="N111" i="17"/>
  <c r="O111" i="17"/>
  <c r="P111" i="17"/>
  <c r="Q111" i="17"/>
  <c r="R111" i="17"/>
  <c r="S111" i="17"/>
  <c r="T111" i="17"/>
  <c r="U111" i="17"/>
  <c r="V111" i="17"/>
  <c r="W111" i="17"/>
  <c r="X111" i="17"/>
  <c r="Y111" i="17"/>
  <c r="Z111" i="17"/>
  <c r="AA111" i="17"/>
  <c r="N112" i="17"/>
  <c r="O112" i="17"/>
  <c r="P112" i="17"/>
  <c r="Q112" i="17"/>
  <c r="R112" i="17"/>
  <c r="S112" i="17"/>
  <c r="T112" i="17"/>
  <c r="U112" i="17"/>
  <c r="V112" i="17"/>
  <c r="W112" i="17"/>
  <c r="X112" i="17"/>
  <c r="Y112" i="17"/>
  <c r="Z112" i="17"/>
  <c r="AA112" i="17"/>
  <c r="N113" i="17"/>
  <c r="O113" i="17"/>
  <c r="P113" i="17"/>
  <c r="Q113" i="17"/>
  <c r="R113" i="17"/>
  <c r="S113" i="17"/>
  <c r="T113" i="17"/>
  <c r="U113" i="17"/>
  <c r="V113" i="17"/>
  <c r="W113" i="17"/>
  <c r="X113" i="17"/>
  <c r="Y113" i="17"/>
  <c r="Z113" i="17"/>
  <c r="AA113" i="17"/>
  <c r="N114" i="17"/>
  <c r="O114" i="17"/>
  <c r="P114" i="17"/>
  <c r="Q114" i="17"/>
  <c r="R114" i="17"/>
  <c r="S114" i="17"/>
  <c r="T114" i="17"/>
  <c r="U114" i="17"/>
  <c r="V114" i="17"/>
  <c r="W114" i="17"/>
  <c r="X114" i="17"/>
  <c r="Y114" i="17"/>
  <c r="Z114" i="17"/>
  <c r="AA114" i="17"/>
  <c r="N115" i="17"/>
  <c r="O115" i="17"/>
  <c r="P115" i="17"/>
  <c r="Q115" i="17"/>
  <c r="R115" i="17"/>
  <c r="S115" i="17"/>
  <c r="T115" i="17"/>
  <c r="U115" i="17"/>
  <c r="V115" i="17"/>
  <c r="W115" i="17"/>
  <c r="X115" i="17"/>
  <c r="Y115" i="17"/>
  <c r="Z115" i="17"/>
  <c r="AA115" i="17"/>
  <c r="N116" i="17"/>
  <c r="O116" i="17"/>
  <c r="P116" i="17"/>
  <c r="Q116" i="17"/>
  <c r="R116" i="17"/>
  <c r="S116" i="17"/>
  <c r="T116" i="17"/>
  <c r="U116" i="17"/>
  <c r="V116" i="17"/>
  <c r="W116" i="17"/>
  <c r="X116" i="17"/>
  <c r="Y116" i="17"/>
  <c r="Z116" i="17"/>
  <c r="AA116" i="17"/>
  <c r="N117" i="17"/>
  <c r="O117" i="17"/>
  <c r="P117" i="17"/>
  <c r="Q117" i="17"/>
  <c r="R117" i="17"/>
  <c r="S117" i="17"/>
  <c r="T117" i="17"/>
  <c r="U117" i="17"/>
  <c r="V117" i="17"/>
  <c r="W117" i="17"/>
  <c r="X117" i="17"/>
  <c r="Y117" i="17"/>
  <c r="Z117" i="17"/>
  <c r="AA117" i="17"/>
  <c r="N118" i="17"/>
  <c r="O118" i="17"/>
  <c r="P118" i="17"/>
  <c r="Q118" i="17"/>
  <c r="R118" i="17"/>
  <c r="S118" i="17"/>
  <c r="T118" i="17"/>
  <c r="U118" i="17"/>
  <c r="V118" i="17"/>
  <c r="W118" i="17"/>
  <c r="X118" i="17"/>
  <c r="Y118" i="17"/>
  <c r="Z118" i="17"/>
  <c r="AA118" i="17"/>
  <c r="N119" i="17"/>
  <c r="O119" i="17"/>
  <c r="P119" i="17"/>
  <c r="Q119" i="17"/>
  <c r="R119" i="17"/>
  <c r="S119" i="17"/>
  <c r="T119" i="17"/>
  <c r="U119" i="17"/>
  <c r="V119" i="17"/>
  <c r="W119" i="17"/>
  <c r="X119" i="17"/>
  <c r="Y119" i="17"/>
  <c r="Z119" i="17"/>
  <c r="AA119" i="17"/>
  <c r="N120" i="17"/>
  <c r="O120" i="17"/>
  <c r="P120" i="17"/>
  <c r="Q120" i="17"/>
  <c r="R120" i="17"/>
  <c r="S120" i="17"/>
  <c r="T120" i="17"/>
  <c r="U120" i="17"/>
  <c r="V120" i="17"/>
  <c r="W120" i="17"/>
  <c r="X120" i="17"/>
  <c r="Y120" i="17"/>
  <c r="Z120" i="17"/>
  <c r="AA120" i="17"/>
  <c r="N121" i="17"/>
  <c r="O121" i="17"/>
  <c r="P121" i="17"/>
  <c r="Q121" i="17"/>
  <c r="R121" i="17"/>
  <c r="S121" i="17"/>
  <c r="T121" i="17"/>
  <c r="U121" i="17"/>
  <c r="V121" i="17"/>
  <c r="W121" i="17"/>
  <c r="X121" i="17"/>
  <c r="Y121" i="17"/>
  <c r="Z121" i="17"/>
  <c r="AA121" i="17"/>
  <c r="N122" i="17"/>
  <c r="O122" i="17"/>
  <c r="P122" i="17"/>
  <c r="Q122" i="17"/>
  <c r="R122" i="17"/>
  <c r="S122" i="17"/>
  <c r="T122" i="17"/>
  <c r="U122" i="17"/>
  <c r="V122" i="17"/>
  <c r="W122" i="17"/>
  <c r="X122" i="17"/>
  <c r="Y122" i="17"/>
  <c r="Z122" i="17"/>
  <c r="AA122" i="17"/>
  <c r="N123" i="17"/>
  <c r="O123" i="17"/>
  <c r="P123" i="17"/>
  <c r="Q123" i="17"/>
  <c r="R123" i="17"/>
  <c r="S123" i="17"/>
  <c r="T123" i="17"/>
  <c r="U123" i="17"/>
  <c r="V123" i="17"/>
  <c r="W123" i="17"/>
  <c r="X123" i="17"/>
  <c r="Y123" i="17"/>
  <c r="Z123" i="17"/>
  <c r="AA123" i="17"/>
  <c r="N124" i="17"/>
  <c r="O124" i="17"/>
  <c r="P124" i="17"/>
  <c r="Q124" i="17"/>
  <c r="R124" i="17"/>
  <c r="S124" i="17"/>
  <c r="T124" i="17"/>
  <c r="U124" i="17"/>
  <c r="V124" i="17"/>
  <c r="W124" i="17"/>
  <c r="X124" i="17"/>
  <c r="Y124" i="17"/>
  <c r="Z124" i="17"/>
  <c r="AA124" i="17"/>
  <c r="N125" i="17"/>
  <c r="O125" i="17"/>
  <c r="P125" i="17"/>
  <c r="Q125" i="17"/>
  <c r="R125" i="17"/>
  <c r="S125" i="17"/>
  <c r="T125" i="17"/>
  <c r="U125" i="17"/>
  <c r="V125" i="17"/>
  <c r="W125" i="17"/>
  <c r="X125" i="17"/>
  <c r="Y125" i="17"/>
  <c r="Z125" i="17"/>
  <c r="AA125" i="17"/>
  <c r="N126" i="17"/>
  <c r="O126" i="17"/>
  <c r="P126" i="17"/>
  <c r="Q126" i="17"/>
  <c r="R126" i="17"/>
  <c r="S126" i="17"/>
  <c r="T126" i="17"/>
  <c r="U126" i="17"/>
  <c r="V126" i="17"/>
  <c r="W126" i="17"/>
  <c r="X126" i="17"/>
  <c r="Y126" i="17"/>
  <c r="Z126" i="17"/>
  <c r="AA126" i="17"/>
  <c r="N127" i="17"/>
  <c r="O127" i="17"/>
  <c r="P127" i="17"/>
  <c r="Q127" i="17"/>
  <c r="R127" i="17"/>
  <c r="S127" i="17"/>
  <c r="T127" i="17"/>
  <c r="U127" i="17"/>
  <c r="V127" i="17"/>
  <c r="W127" i="17"/>
  <c r="X127" i="17"/>
  <c r="Y127" i="17"/>
  <c r="Z127" i="17"/>
  <c r="AA127" i="17"/>
  <c r="N128" i="17"/>
  <c r="O128" i="17"/>
  <c r="P128" i="17"/>
  <c r="Q128" i="17"/>
  <c r="R128" i="17"/>
  <c r="S128" i="17"/>
  <c r="T128" i="17"/>
  <c r="U128" i="17"/>
  <c r="V128" i="17"/>
  <c r="W128" i="17"/>
  <c r="X128" i="17"/>
  <c r="Y128" i="17"/>
  <c r="Z128" i="17"/>
  <c r="AA128" i="17"/>
  <c r="N129" i="17"/>
  <c r="O129" i="17"/>
  <c r="P129" i="17"/>
  <c r="Q129" i="17"/>
  <c r="R129" i="17"/>
  <c r="S129" i="17"/>
  <c r="T129" i="17"/>
  <c r="U129" i="17"/>
  <c r="V129" i="17"/>
  <c r="W129" i="17"/>
  <c r="X129" i="17"/>
  <c r="Y129" i="17"/>
  <c r="Z129" i="17"/>
  <c r="AA129" i="17"/>
  <c r="N130" i="17"/>
  <c r="O130" i="17"/>
  <c r="P130" i="17"/>
  <c r="Q130" i="17"/>
  <c r="R130" i="17"/>
  <c r="S130" i="17"/>
  <c r="T130" i="17"/>
  <c r="U130" i="17"/>
  <c r="V130" i="17"/>
  <c r="W130" i="17"/>
  <c r="X130" i="17"/>
  <c r="Y130" i="17"/>
  <c r="Z130" i="17"/>
  <c r="AA130" i="17"/>
  <c r="N131" i="17"/>
  <c r="O131" i="17"/>
  <c r="P131" i="17"/>
  <c r="Q131" i="17"/>
  <c r="R131" i="17"/>
  <c r="S131" i="17"/>
  <c r="T131" i="17"/>
  <c r="U131" i="17"/>
  <c r="V131" i="17"/>
  <c r="W131" i="17"/>
  <c r="X131" i="17"/>
  <c r="Y131" i="17"/>
  <c r="Z131" i="17"/>
  <c r="AA131" i="17"/>
  <c r="N132" i="17"/>
  <c r="O132" i="17"/>
  <c r="P132" i="17"/>
  <c r="Q132" i="17"/>
  <c r="R132" i="17"/>
  <c r="S132" i="17"/>
  <c r="T132" i="17"/>
  <c r="U132" i="17"/>
  <c r="V132" i="17"/>
  <c r="W132" i="17"/>
  <c r="X132" i="17"/>
  <c r="Y132" i="17"/>
  <c r="Z132" i="17"/>
  <c r="AA132" i="17"/>
  <c r="N133" i="17"/>
  <c r="O133" i="17"/>
  <c r="P133" i="17"/>
  <c r="Q133" i="17"/>
  <c r="R133" i="17"/>
  <c r="S133" i="17"/>
  <c r="T133" i="17"/>
  <c r="U133" i="17"/>
  <c r="V133" i="17"/>
  <c r="W133" i="17"/>
  <c r="X133" i="17"/>
  <c r="Y133" i="17"/>
  <c r="Z133" i="17"/>
  <c r="AA133" i="17"/>
  <c r="N134" i="17"/>
  <c r="O134" i="17"/>
  <c r="P134" i="17"/>
  <c r="Q134" i="17"/>
  <c r="R134" i="17"/>
  <c r="S134" i="17"/>
  <c r="T134" i="17"/>
  <c r="U134" i="17"/>
  <c r="V134" i="17"/>
  <c r="W134" i="17"/>
  <c r="X134" i="17"/>
  <c r="Y134" i="17"/>
  <c r="Z134" i="17"/>
  <c r="AA134" i="17"/>
  <c r="N135" i="17"/>
  <c r="O135" i="17"/>
  <c r="P135" i="17"/>
  <c r="Q135" i="17"/>
  <c r="R135" i="17"/>
  <c r="S135" i="17"/>
  <c r="T135" i="17"/>
  <c r="U135" i="17"/>
  <c r="V135" i="17"/>
  <c r="W135" i="17"/>
  <c r="X135" i="17"/>
  <c r="Y135" i="17"/>
  <c r="Z135" i="17"/>
  <c r="AA135" i="17"/>
  <c r="N136" i="17"/>
  <c r="O136" i="17"/>
  <c r="P136" i="17"/>
  <c r="Q136" i="17"/>
  <c r="R136" i="17"/>
  <c r="S136" i="17"/>
  <c r="T136" i="17"/>
  <c r="U136" i="17"/>
  <c r="V136" i="17"/>
  <c r="W136" i="17"/>
  <c r="X136" i="17"/>
  <c r="Y136" i="17"/>
  <c r="Z136" i="17"/>
  <c r="AA136" i="17"/>
  <c r="N137" i="17"/>
  <c r="O137" i="17"/>
  <c r="P137" i="17"/>
  <c r="Q137" i="17"/>
  <c r="R137" i="17"/>
  <c r="S137" i="17"/>
  <c r="T137" i="17"/>
  <c r="U137" i="17"/>
  <c r="V137" i="17"/>
  <c r="W137" i="17"/>
  <c r="X137" i="17"/>
  <c r="Y137" i="17"/>
  <c r="Z137" i="17"/>
  <c r="AA137" i="17"/>
  <c r="N138" i="17"/>
  <c r="O138" i="17"/>
  <c r="P138" i="17"/>
  <c r="Q138" i="17"/>
  <c r="R138" i="17"/>
  <c r="S138" i="17"/>
  <c r="T138" i="17"/>
  <c r="U138" i="17"/>
  <c r="V138" i="17"/>
  <c r="W138" i="17"/>
  <c r="X138" i="17"/>
  <c r="Y138" i="17"/>
  <c r="Z138" i="17"/>
  <c r="AA138" i="17"/>
  <c r="N139" i="17"/>
  <c r="O139" i="17"/>
  <c r="P139" i="17"/>
  <c r="Q139" i="17"/>
  <c r="R139" i="17"/>
  <c r="S139" i="17"/>
  <c r="T139" i="17"/>
  <c r="U139" i="17"/>
  <c r="V139" i="17"/>
  <c r="W139" i="17"/>
  <c r="X139" i="17"/>
  <c r="Y139" i="17"/>
  <c r="Z139" i="17"/>
  <c r="AA139" i="17"/>
  <c r="N140" i="17"/>
  <c r="O140" i="17"/>
  <c r="P140" i="17"/>
  <c r="Q140" i="17"/>
  <c r="R140" i="17"/>
  <c r="S140" i="17"/>
  <c r="T140" i="17"/>
  <c r="U140" i="17"/>
  <c r="V140" i="17"/>
  <c r="W140" i="17"/>
  <c r="X140" i="17"/>
  <c r="Y140" i="17"/>
  <c r="Z140" i="17"/>
  <c r="AA140" i="17"/>
  <c r="N141" i="17"/>
  <c r="O141" i="17"/>
  <c r="P141" i="17"/>
  <c r="Q141" i="17"/>
  <c r="R141" i="17"/>
  <c r="S141" i="17"/>
  <c r="T141" i="17"/>
  <c r="U141" i="17"/>
  <c r="V141" i="17"/>
  <c r="W141" i="17"/>
  <c r="X141" i="17"/>
  <c r="Y141" i="17"/>
  <c r="Z141" i="17"/>
  <c r="AA141" i="17"/>
  <c r="N142" i="17"/>
  <c r="O142" i="17"/>
  <c r="P142" i="17"/>
  <c r="Q142" i="17"/>
  <c r="R142" i="17"/>
  <c r="S142" i="17"/>
  <c r="T142" i="17"/>
  <c r="U142" i="17"/>
  <c r="V142" i="17"/>
  <c r="W142" i="17"/>
  <c r="X142" i="17"/>
  <c r="Y142" i="17"/>
  <c r="Z142" i="17"/>
  <c r="AA142" i="17"/>
  <c r="N143" i="17"/>
  <c r="O143" i="17"/>
  <c r="P143" i="17"/>
  <c r="Q143" i="17"/>
  <c r="R143" i="17"/>
  <c r="S143" i="17"/>
  <c r="T143" i="17"/>
  <c r="U143" i="17"/>
  <c r="V143" i="17"/>
  <c r="W143" i="17"/>
  <c r="X143" i="17"/>
  <c r="Y143" i="17"/>
  <c r="Z143" i="17"/>
  <c r="AA143" i="17"/>
  <c r="N144" i="17"/>
  <c r="O144" i="17"/>
  <c r="P144" i="17"/>
  <c r="Q144" i="17"/>
  <c r="R144" i="17"/>
  <c r="S144" i="17"/>
  <c r="T144" i="17"/>
  <c r="U144" i="17"/>
  <c r="V144" i="17"/>
  <c r="W144" i="17"/>
  <c r="X144" i="17"/>
  <c r="Y144" i="17"/>
  <c r="Z144" i="17"/>
  <c r="AA144" i="17"/>
  <c r="N145" i="17"/>
  <c r="O145" i="17"/>
  <c r="P145" i="17"/>
  <c r="Q145" i="17"/>
  <c r="R145" i="17"/>
  <c r="S145" i="17"/>
  <c r="T145" i="17"/>
  <c r="U145" i="17"/>
  <c r="V145" i="17"/>
  <c r="W145" i="17"/>
  <c r="X145" i="17"/>
  <c r="Y145" i="17"/>
  <c r="Z145" i="17"/>
  <c r="AA145" i="17"/>
  <c r="N146" i="17"/>
  <c r="O146" i="17"/>
  <c r="P146" i="17"/>
  <c r="Q146" i="17"/>
  <c r="R146" i="17"/>
  <c r="S146" i="17"/>
  <c r="T146" i="17"/>
  <c r="U146" i="17"/>
  <c r="V146" i="17"/>
  <c r="W146" i="17"/>
  <c r="X146" i="17"/>
  <c r="Y146" i="17"/>
  <c r="Z146" i="17"/>
  <c r="AA146" i="17"/>
  <c r="N147" i="17"/>
  <c r="O147" i="17"/>
  <c r="P147" i="17"/>
  <c r="Q147" i="17"/>
  <c r="R147" i="17"/>
  <c r="S147" i="17"/>
  <c r="T147" i="17"/>
  <c r="U147" i="17"/>
  <c r="V147" i="17"/>
  <c r="W147" i="17"/>
  <c r="X147" i="17"/>
  <c r="Y147" i="17"/>
  <c r="Z147" i="17"/>
  <c r="AA147" i="17"/>
  <c r="N148" i="17"/>
  <c r="O148" i="17"/>
  <c r="P148" i="17"/>
  <c r="Q148" i="17"/>
  <c r="R148" i="17"/>
  <c r="S148" i="17"/>
  <c r="T148" i="17"/>
  <c r="U148" i="17"/>
  <c r="V148" i="17"/>
  <c r="W148" i="17"/>
  <c r="X148" i="17"/>
  <c r="Y148" i="17"/>
  <c r="Z148" i="17"/>
  <c r="AA148" i="17"/>
  <c r="N149" i="17"/>
  <c r="O149" i="17"/>
  <c r="P149" i="17"/>
  <c r="Q149" i="17"/>
  <c r="R149" i="17"/>
  <c r="S149" i="17"/>
  <c r="T149" i="17"/>
  <c r="U149" i="17"/>
  <c r="V149" i="17"/>
  <c r="W149" i="17"/>
  <c r="X149" i="17"/>
  <c r="Y149" i="17"/>
  <c r="Z149" i="17"/>
  <c r="AA149" i="17"/>
  <c r="N150" i="17"/>
  <c r="O150" i="17"/>
  <c r="P150" i="17"/>
  <c r="Q150" i="17"/>
  <c r="R150" i="17"/>
  <c r="S150" i="17"/>
  <c r="T150" i="17"/>
  <c r="U150" i="17"/>
  <c r="V150" i="17"/>
  <c r="W150" i="17"/>
  <c r="X150" i="17"/>
  <c r="Y150" i="17"/>
  <c r="Z150" i="17"/>
  <c r="AA150" i="17"/>
  <c r="N151" i="17"/>
  <c r="O151" i="17"/>
  <c r="P151" i="17"/>
  <c r="Q151" i="17"/>
  <c r="R151" i="17"/>
  <c r="S151" i="17"/>
  <c r="T151" i="17"/>
  <c r="U151" i="17"/>
  <c r="V151" i="17"/>
  <c r="W151" i="17"/>
  <c r="X151" i="17"/>
  <c r="Y151" i="17"/>
  <c r="Z151" i="17"/>
  <c r="AA151" i="17"/>
  <c r="N152" i="17"/>
  <c r="O152" i="17"/>
  <c r="P152" i="17"/>
  <c r="Q152" i="17"/>
  <c r="R152" i="17"/>
  <c r="S152" i="17"/>
  <c r="T152" i="17"/>
  <c r="U152" i="17"/>
  <c r="V152" i="17"/>
  <c r="W152" i="17"/>
  <c r="X152" i="17"/>
  <c r="Y152" i="17"/>
  <c r="Z152" i="17"/>
  <c r="AA152" i="17"/>
  <c r="N153" i="17"/>
  <c r="O153" i="17"/>
  <c r="P153" i="17"/>
  <c r="Q153" i="17"/>
  <c r="R153" i="17"/>
  <c r="S153" i="17"/>
  <c r="T153" i="17"/>
  <c r="U153" i="17"/>
  <c r="V153" i="17"/>
  <c r="W153" i="17"/>
  <c r="X153" i="17"/>
  <c r="Y153" i="17"/>
  <c r="Z153" i="17"/>
  <c r="AA153" i="17"/>
  <c r="N154" i="17"/>
  <c r="O154" i="17"/>
  <c r="P154" i="17"/>
  <c r="Q154" i="17"/>
  <c r="R154" i="17"/>
  <c r="S154" i="17"/>
  <c r="T154" i="17"/>
  <c r="U154" i="17"/>
  <c r="V154" i="17"/>
  <c r="W154" i="17"/>
  <c r="X154" i="17"/>
  <c r="Y154" i="17"/>
  <c r="Z154" i="17"/>
  <c r="AA154" i="17"/>
  <c r="N155" i="17"/>
  <c r="O155" i="17"/>
  <c r="P155" i="17"/>
  <c r="Q155" i="17"/>
  <c r="R155" i="17"/>
  <c r="S155" i="17"/>
  <c r="T155" i="17"/>
  <c r="U155" i="17"/>
  <c r="V155" i="17"/>
  <c r="W155" i="17"/>
  <c r="X155" i="17"/>
  <c r="Y155" i="17"/>
  <c r="Z155" i="17"/>
  <c r="AA155" i="17"/>
  <c r="N156" i="17"/>
  <c r="O156" i="17"/>
  <c r="P156" i="17"/>
  <c r="Q156" i="17"/>
  <c r="R156" i="17"/>
  <c r="S156" i="17"/>
  <c r="T156" i="17"/>
  <c r="U156" i="17"/>
  <c r="V156" i="17"/>
  <c r="W156" i="17"/>
  <c r="X156" i="17"/>
  <c r="Y156" i="17"/>
  <c r="Z156" i="17"/>
  <c r="AA156" i="17"/>
  <c r="N157" i="17"/>
  <c r="O157" i="17"/>
  <c r="P157" i="17"/>
  <c r="Q157" i="17"/>
  <c r="R157" i="17"/>
  <c r="S157" i="17"/>
  <c r="T157" i="17"/>
  <c r="U157" i="17"/>
  <c r="V157" i="17"/>
  <c r="W157" i="17"/>
  <c r="X157" i="17"/>
  <c r="Y157" i="17"/>
  <c r="Z157" i="17"/>
  <c r="AA157" i="17"/>
  <c r="N158" i="17"/>
  <c r="O158" i="17"/>
  <c r="P158" i="17"/>
  <c r="Q158" i="17"/>
  <c r="R158" i="17"/>
  <c r="S158" i="17"/>
  <c r="T158" i="17"/>
  <c r="U158" i="17"/>
  <c r="V158" i="17"/>
  <c r="W158" i="17"/>
  <c r="X158" i="17"/>
  <c r="Y158" i="17"/>
  <c r="Z158" i="17"/>
  <c r="AA158" i="17"/>
  <c r="N159" i="17"/>
  <c r="O159" i="17"/>
  <c r="P159" i="17"/>
  <c r="Q159" i="17"/>
  <c r="R159" i="17"/>
  <c r="S159" i="17"/>
  <c r="T159" i="17"/>
  <c r="U159" i="17"/>
  <c r="V159" i="17"/>
  <c r="W159" i="17"/>
  <c r="X159" i="17"/>
  <c r="Y159" i="17"/>
  <c r="Z159" i="17"/>
  <c r="AA159" i="17"/>
  <c r="N160" i="17"/>
  <c r="O160" i="17"/>
  <c r="P160" i="17"/>
  <c r="Q160" i="17"/>
  <c r="R160" i="17"/>
  <c r="S160" i="17"/>
  <c r="T160" i="17"/>
  <c r="U160" i="17"/>
  <c r="V160" i="17"/>
  <c r="W160" i="17"/>
  <c r="X160" i="17"/>
  <c r="Y160" i="17"/>
  <c r="Z160" i="17"/>
  <c r="AA160" i="17"/>
  <c r="N161" i="17"/>
  <c r="O161" i="17"/>
  <c r="P161" i="17"/>
  <c r="Q161" i="17"/>
  <c r="R161" i="17"/>
  <c r="S161" i="17"/>
  <c r="T161" i="17"/>
  <c r="U161" i="17"/>
  <c r="V161" i="17"/>
  <c r="W161" i="17"/>
  <c r="X161" i="17"/>
  <c r="Y161" i="17"/>
  <c r="Z161" i="17"/>
  <c r="AA161" i="17"/>
  <c r="N162" i="17"/>
  <c r="O162" i="17"/>
  <c r="P162" i="17"/>
  <c r="Q162" i="17"/>
  <c r="R162" i="17"/>
  <c r="S162" i="17"/>
  <c r="T162" i="17"/>
  <c r="U162" i="17"/>
  <c r="V162" i="17"/>
  <c r="W162" i="17"/>
  <c r="X162" i="17"/>
  <c r="Y162" i="17"/>
  <c r="Z162" i="17"/>
  <c r="AA162" i="17"/>
  <c r="N163" i="17"/>
  <c r="O163" i="17"/>
  <c r="P163" i="17"/>
  <c r="Q163" i="17"/>
  <c r="R163" i="17"/>
  <c r="S163" i="17"/>
  <c r="T163" i="17"/>
  <c r="U163" i="17"/>
  <c r="V163" i="17"/>
  <c r="W163" i="17"/>
  <c r="X163" i="17"/>
  <c r="Y163" i="17"/>
  <c r="Z163" i="17"/>
  <c r="AA163" i="17"/>
  <c r="N164" i="17"/>
  <c r="O164" i="17"/>
  <c r="P164" i="17"/>
  <c r="Q164" i="17"/>
  <c r="R164" i="17"/>
  <c r="S164" i="17"/>
  <c r="T164" i="17"/>
  <c r="U164" i="17"/>
  <c r="V164" i="17"/>
  <c r="W164" i="17"/>
  <c r="X164" i="17"/>
  <c r="Y164" i="17"/>
  <c r="Z164" i="17"/>
  <c r="AA164" i="17"/>
  <c r="N165" i="17"/>
  <c r="O165" i="17"/>
  <c r="P165" i="17"/>
  <c r="Q165" i="17"/>
  <c r="R165" i="17"/>
  <c r="S165" i="17"/>
  <c r="T165" i="17"/>
  <c r="U165" i="17"/>
  <c r="V165" i="17"/>
  <c r="W165" i="17"/>
  <c r="X165" i="17"/>
  <c r="Y165" i="17"/>
  <c r="Z165" i="17"/>
  <c r="AA165" i="17"/>
  <c r="N166" i="17"/>
  <c r="O166" i="17"/>
  <c r="P166" i="17"/>
  <c r="Q166" i="17"/>
  <c r="R166" i="17"/>
  <c r="S166" i="17"/>
  <c r="T166" i="17"/>
  <c r="U166" i="17"/>
  <c r="V166" i="17"/>
  <c r="W166" i="17"/>
  <c r="X166" i="17"/>
  <c r="Y166" i="17"/>
  <c r="Z166" i="17"/>
  <c r="AA166" i="17"/>
  <c r="N167" i="17"/>
  <c r="O167" i="17"/>
  <c r="P167" i="17"/>
  <c r="Q167" i="17"/>
  <c r="R167" i="17"/>
  <c r="S167" i="17"/>
  <c r="T167" i="17"/>
  <c r="U167" i="17"/>
  <c r="V167" i="17"/>
  <c r="W167" i="17"/>
  <c r="X167" i="17"/>
  <c r="Y167" i="17"/>
  <c r="Z167" i="17"/>
  <c r="AA167" i="17"/>
  <c r="N168" i="17"/>
  <c r="O168" i="17"/>
  <c r="P168" i="17"/>
  <c r="Q168" i="17"/>
  <c r="R168" i="17"/>
  <c r="S168" i="17"/>
  <c r="T168" i="17"/>
  <c r="U168" i="17"/>
  <c r="V168" i="17"/>
  <c r="W168" i="17"/>
  <c r="X168" i="17"/>
  <c r="Y168" i="17"/>
  <c r="Z168" i="17"/>
  <c r="AA168" i="17"/>
  <c r="N169" i="17"/>
  <c r="O169" i="17"/>
  <c r="P169" i="17"/>
  <c r="Q169" i="17"/>
  <c r="R169" i="17"/>
  <c r="S169" i="17"/>
  <c r="T169" i="17"/>
  <c r="U169" i="17"/>
  <c r="V169" i="17"/>
  <c r="W169" i="17"/>
  <c r="X169" i="17"/>
  <c r="Y169" i="17"/>
  <c r="Z169" i="17"/>
  <c r="AA169" i="17"/>
  <c r="N170" i="17"/>
  <c r="O170" i="17"/>
  <c r="P170" i="17"/>
  <c r="Q170" i="17"/>
  <c r="R170" i="17"/>
  <c r="S170" i="17"/>
  <c r="T170" i="17"/>
  <c r="U170" i="17"/>
  <c r="V170" i="17"/>
  <c r="W170" i="17"/>
  <c r="X170" i="17"/>
  <c r="Y170" i="17"/>
  <c r="Z170" i="17"/>
  <c r="AA170" i="17"/>
  <c r="N171" i="17"/>
  <c r="O171" i="17"/>
  <c r="P171" i="17"/>
  <c r="Q171" i="17"/>
  <c r="R171" i="17"/>
  <c r="S171" i="17"/>
  <c r="T171" i="17"/>
  <c r="U171" i="17"/>
  <c r="V171" i="17"/>
  <c r="W171" i="17"/>
  <c r="X171" i="17"/>
  <c r="Y171" i="17"/>
  <c r="Z171" i="17"/>
  <c r="AA171" i="17"/>
  <c r="N172" i="17"/>
  <c r="O172" i="17"/>
  <c r="P172" i="17"/>
  <c r="Q172" i="17"/>
  <c r="R172" i="17"/>
  <c r="S172" i="17"/>
  <c r="T172" i="17"/>
  <c r="U172" i="17"/>
  <c r="V172" i="17"/>
  <c r="W172" i="17"/>
  <c r="X172" i="17"/>
  <c r="Y172" i="17"/>
  <c r="Z172" i="17"/>
  <c r="AA172" i="17"/>
  <c r="N173" i="17"/>
  <c r="O173" i="17"/>
  <c r="P173" i="17"/>
  <c r="Q173" i="17"/>
  <c r="R173" i="17"/>
  <c r="S173" i="17"/>
  <c r="T173" i="17"/>
  <c r="U173" i="17"/>
  <c r="V173" i="17"/>
  <c r="W173" i="17"/>
  <c r="X173" i="17"/>
  <c r="Y173" i="17"/>
  <c r="Z173" i="17"/>
  <c r="AA173" i="17"/>
  <c r="N174" i="17"/>
  <c r="O174" i="17"/>
  <c r="P174" i="17"/>
  <c r="Q174" i="17"/>
  <c r="R174" i="17"/>
  <c r="S174" i="17"/>
  <c r="T174" i="17"/>
  <c r="U174" i="17"/>
  <c r="V174" i="17"/>
  <c r="W174" i="17"/>
  <c r="X174" i="17"/>
  <c r="Y174" i="17"/>
  <c r="Z174" i="17"/>
  <c r="AA174" i="17"/>
  <c r="N175" i="17"/>
  <c r="O175" i="17"/>
  <c r="P175" i="17"/>
  <c r="Q175" i="17"/>
  <c r="R175" i="17"/>
  <c r="S175" i="17"/>
  <c r="T175" i="17"/>
  <c r="U175" i="17"/>
  <c r="V175" i="17"/>
  <c r="W175" i="17"/>
  <c r="X175" i="17"/>
  <c r="Y175" i="17"/>
  <c r="Z175" i="17"/>
  <c r="AA175" i="17"/>
  <c r="N176" i="17"/>
  <c r="O176" i="17"/>
  <c r="P176" i="17"/>
  <c r="Q176" i="17"/>
  <c r="R176" i="17"/>
  <c r="S176" i="17"/>
  <c r="T176" i="17"/>
  <c r="U176" i="17"/>
  <c r="V176" i="17"/>
  <c r="W176" i="17"/>
  <c r="X176" i="17"/>
  <c r="Y176" i="17"/>
  <c r="Z176" i="17"/>
  <c r="AA176" i="17"/>
  <c r="N177" i="17"/>
  <c r="O177" i="17"/>
  <c r="P177" i="17"/>
  <c r="Q177" i="17"/>
  <c r="R177" i="17"/>
  <c r="S177" i="17"/>
  <c r="T177" i="17"/>
  <c r="U177" i="17"/>
  <c r="V177" i="17"/>
  <c r="W177" i="17"/>
  <c r="X177" i="17"/>
  <c r="Y177" i="17"/>
  <c r="Z177" i="17"/>
  <c r="AA177" i="17"/>
  <c r="N178" i="17"/>
  <c r="O178" i="17"/>
  <c r="P178" i="17"/>
  <c r="Q178" i="17"/>
  <c r="R178" i="17"/>
  <c r="S178" i="17"/>
  <c r="T178" i="17"/>
  <c r="U178" i="17"/>
  <c r="V178" i="17"/>
  <c r="W178" i="17"/>
  <c r="X178" i="17"/>
  <c r="Y178" i="17"/>
  <c r="Z178" i="17"/>
  <c r="AA178" i="17"/>
  <c r="N179" i="17"/>
  <c r="O179" i="17"/>
  <c r="P179" i="17"/>
  <c r="Q179" i="17"/>
  <c r="R179" i="17"/>
  <c r="S179" i="17"/>
  <c r="T179" i="17"/>
  <c r="U179" i="17"/>
  <c r="V179" i="17"/>
  <c r="W179" i="17"/>
  <c r="X179" i="17"/>
  <c r="Y179" i="17"/>
  <c r="Z179" i="17"/>
  <c r="AA179" i="17"/>
  <c r="N180" i="17"/>
  <c r="O180" i="17"/>
  <c r="P180" i="17"/>
  <c r="Q180" i="17"/>
  <c r="R180" i="17"/>
  <c r="S180" i="17"/>
  <c r="T180" i="17"/>
  <c r="U180" i="17"/>
  <c r="V180" i="17"/>
  <c r="W180" i="17"/>
  <c r="X180" i="17"/>
  <c r="Y180" i="17"/>
  <c r="Z180" i="17"/>
  <c r="AA180" i="17"/>
  <c r="N181" i="17"/>
  <c r="O181" i="17"/>
  <c r="P181" i="17"/>
  <c r="Q181" i="17"/>
  <c r="R181" i="17"/>
  <c r="S181" i="17"/>
  <c r="T181" i="17"/>
  <c r="U181" i="17"/>
  <c r="V181" i="17"/>
  <c r="W181" i="17"/>
  <c r="X181" i="17"/>
  <c r="Y181" i="17"/>
  <c r="Z181" i="17"/>
  <c r="AA181" i="17"/>
  <c r="N182" i="17"/>
  <c r="O182" i="17"/>
  <c r="P182" i="17"/>
  <c r="Q182" i="17"/>
  <c r="R182" i="17"/>
  <c r="S182" i="17"/>
  <c r="T182" i="17"/>
  <c r="U182" i="17"/>
  <c r="V182" i="17"/>
  <c r="W182" i="17"/>
  <c r="X182" i="17"/>
  <c r="Y182" i="17"/>
  <c r="Z182" i="17"/>
  <c r="AA182" i="17"/>
  <c r="N183" i="17"/>
  <c r="O183" i="17"/>
  <c r="P183" i="17"/>
  <c r="Q183" i="17"/>
  <c r="R183" i="17"/>
  <c r="S183" i="17"/>
  <c r="T183" i="17"/>
  <c r="U183" i="17"/>
  <c r="V183" i="17"/>
  <c r="W183" i="17"/>
  <c r="X183" i="17"/>
  <c r="Y183" i="17"/>
  <c r="Z183" i="17"/>
  <c r="AA183" i="17"/>
  <c r="N184" i="17"/>
  <c r="O184" i="17"/>
  <c r="P184" i="17"/>
  <c r="Q184" i="17"/>
  <c r="R184" i="17"/>
  <c r="S184" i="17"/>
  <c r="T184" i="17"/>
  <c r="U184" i="17"/>
  <c r="V184" i="17"/>
  <c r="W184" i="17"/>
  <c r="X184" i="17"/>
  <c r="Y184" i="17"/>
  <c r="Z184" i="17"/>
  <c r="AA184" i="17"/>
  <c r="N185" i="17"/>
  <c r="O185" i="17"/>
  <c r="P185" i="17"/>
  <c r="Q185" i="17"/>
  <c r="R185" i="17"/>
  <c r="S185" i="17"/>
  <c r="T185" i="17"/>
  <c r="U185" i="17"/>
  <c r="V185" i="17"/>
  <c r="W185" i="17"/>
  <c r="X185" i="17"/>
  <c r="Y185" i="17"/>
  <c r="Z185" i="17"/>
  <c r="AA185" i="17"/>
  <c r="N186" i="17"/>
  <c r="O186" i="17"/>
  <c r="P186" i="17"/>
  <c r="Q186" i="17"/>
  <c r="R186" i="17"/>
  <c r="S186" i="17"/>
  <c r="T186" i="17"/>
  <c r="U186" i="17"/>
  <c r="V186" i="17"/>
  <c r="W186" i="17"/>
  <c r="X186" i="17"/>
  <c r="Y186" i="17"/>
  <c r="Z186" i="17"/>
  <c r="AA186" i="17"/>
  <c r="N187" i="17"/>
  <c r="O187" i="17"/>
  <c r="P187" i="17"/>
  <c r="Q187" i="17"/>
  <c r="R187" i="17"/>
  <c r="S187" i="17"/>
  <c r="T187" i="17"/>
  <c r="U187" i="17"/>
  <c r="V187" i="17"/>
  <c r="W187" i="17"/>
  <c r="X187" i="17"/>
  <c r="Y187" i="17"/>
  <c r="Z187" i="17"/>
  <c r="AA187" i="17"/>
  <c r="N188" i="17"/>
  <c r="O188" i="17"/>
  <c r="P188" i="17"/>
  <c r="Q188" i="17"/>
  <c r="R188" i="17"/>
  <c r="S188" i="17"/>
  <c r="T188" i="17"/>
  <c r="U188" i="17"/>
  <c r="V188" i="17"/>
  <c r="W188" i="17"/>
  <c r="X188" i="17"/>
  <c r="Y188" i="17"/>
  <c r="Z188" i="17"/>
  <c r="AA188" i="17"/>
  <c r="N189" i="17"/>
  <c r="O189" i="17"/>
  <c r="P189" i="17"/>
  <c r="Q189" i="17"/>
  <c r="R189" i="17"/>
  <c r="S189" i="17"/>
  <c r="T189" i="17"/>
  <c r="U189" i="17"/>
  <c r="V189" i="17"/>
  <c r="W189" i="17"/>
  <c r="X189" i="17"/>
  <c r="Y189" i="17"/>
  <c r="Z189" i="17"/>
  <c r="AA189" i="17"/>
  <c r="N190" i="17"/>
  <c r="O190" i="17"/>
  <c r="P190" i="17"/>
  <c r="Q190" i="17"/>
  <c r="R190" i="17"/>
  <c r="S190" i="17"/>
  <c r="T190" i="17"/>
  <c r="U190" i="17"/>
  <c r="V190" i="17"/>
  <c r="W190" i="17"/>
  <c r="X190" i="17"/>
  <c r="Y190" i="17"/>
  <c r="Z190" i="17"/>
  <c r="AA190" i="17"/>
  <c r="N191" i="17"/>
  <c r="O191" i="17"/>
  <c r="P191" i="17"/>
  <c r="Q191" i="17"/>
  <c r="R191" i="17"/>
  <c r="S191" i="17"/>
  <c r="T191" i="17"/>
  <c r="U191" i="17"/>
  <c r="V191" i="17"/>
  <c r="W191" i="17"/>
  <c r="X191" i="17"/>
  <c r="Y191" i="17"/>
  <c r="Z191" i="17"/>
  <c r="AA191" i="17"/>
  <c r="N192" i="17"/>
  <c r="O192" i="17"/>
  <c r="P192" i="17"/>
  <c r="Q192" i="17"/>
  <c r="R192" i="17"/>
  <c r="S192" i="17"/>
  <c r="T192" i="17"/>
  <c r="U192" i="17"/>
  <c r="V192" i="17"/>
  <c r="W192" i="17"/>
  <c r="X192" i="17"/>
  <c r="Y192" i="17"/>
  <c r="Z192" i="17"/>
  <c r="AA192" i="17"/>
  <c r="N193" i="17"/>
  <c r="O193" i="17"/>
  <c r="P193" i="17"/>
  <c r="Q193" i="17"/>
  <c r="R193" i="17"/>
  <c r="S193" i="17"/>
  <c r="T193" i="17"/>
  <c r="U193" i="17"/>
  <c r="V193" i="17"/>
  <c r="W193" i="17"/>
  <c r="X193" i="17"/>
  <c r="Y193" i="17"/>
  <c r="Z193" i="17"/>
  <c r="AA193" i="17"/>
  <c r="N194" i="17"/>
  <c r="O194" i="17"/>
  <c r="P194" i="17"/>
  <c r="Q194" i="17"/>
  <c r="R194" i="17"/>
  <c r="S194" i="17"/>
  <c r="T194" i="17"/>
  <c r="U194" i="17"/>
  <c r="V194" i="17"/>
  <c r="W194" i="17"/>
  <c r="X194" i="17"/>
  <c r="Y194" i="17"/>
  <c r="Z194" i="17"/>
  <c r="AA194" i="17"/>
  <c r="N195" i="17"/>
  <c r="O195" i="17"/>
  <c r="P195" i="17"/>
  <c r="Q195" i="17"/>
  <c r="R195" i="17"/>
  <c r="S195" i="17"/>
  <c r="T195" i="17"/>
  <c r="U195" i="17"/>
  <c r="V195" i="17"/>
  <c r="W195" i="17"/>
  <c r="X195" i="17"/>
  <c r="Y195" i="17"/>
  <c r="Z195" i="17"/>
  <c r="AA195" i="17"/>
  <c r="N196" i="17"/>
  <c r="O196" i="17"/>
  <c r="P196" i="17"/>
  <c r="Q196" i="17"/>
  <c r="R196" i="17"/>
  <c r="S196" i="17"/>
  <c r="T196" i="17"/>
  <c r="U196" i="17"/>
  <c r="V196" i="17"/>
  <c r="W196" i="17"/>
  <c r="X196" i="17"/>
  <c r="Y196" i="17"/>
  <c r="Z196" i="17"/>
  <c r="AA196" i="17"/>
  <c r="N197" i="17"/>
  <c r="O197" i="17"/>
  <c r="P197" i="17"/>
  <c r="Q197" i="17"/>
  <c r="R197" i="17"/>
  <c r="S197" i="17"/>
  <c r="T197" i="17"/>
  <c r="U197" i="17"/>
  <c r="V197" i="17"/>
  <c r="W197" i="17"/>
  <c r="X197" i="17"/>
  <c r="Y197" i="17"/>
  <c r="Z197" i="17"/>
  <c r="AA197" i="17"/>
  <c r="N198" i="17"/>
  <c r="O198" i="17"/>
  <c r="P198" i="17"/>
  <c r="Q198" i="17"/>
  <c r="R198" i="17"/>
  <c r="S198" i="17"/>
  <c r="T198" i="17"/>
  <c r="U198" i="17"/>
  <c r="V198" i="17"/>
  <c r="W198" i="17"/>
  <c r="X198" i="17"/>
  <c r="Y198" i="17"/>
  <c r="Z198" i="17"/>
  <c r="AA198" i="17"/>
  <c r="N199" i="17"/>
  <c r="O199" i="17"/>
  <c r="P199" i="17"/>
  <c r="Q199" i="17"/>
  <c r="R199" i="17"/>
  <c r="S199" i="17"/>
  <c r="T199" i="17"/>
  <c r="U199" i="17"/>
  <c r="V199" i="17"/>
  <c r="W199" i="17"/>
  <c r="X199" i="17"/>
  <c r="Y199" i="17"/>
  <c r="Z199" i="17"/>
  <c r="AA199" i="17"/>
  <c r="N200" i="17"/>
  <c r="O200" i="17"/>
  <c r="P200" i="17"/>
  <c r="Q200" i="17"/>
  <c r="R200" i="17"/>
  <c r="S200" i="17"/>
  <c r="T200" i="17"/>
  <c r="U200" i="17"/>
  <c r="V200" i="17"/>
  <c r="W200" i="17"/>
  <c r="X200" i="17"/>
  <c r="Y200" i="17"/>
  <c r="Z200" i="17"/>
  <c r="AA200" i="17"/>
  <c r="N201" i="17"/>
  <c r="O201" i="17"/>
  <c r="P201" i="17"/>
  <c r="Q201" i="17"/>
  <c r="R201" i="17"/>
  <c r="S201" i="17"/>
  <c r="T201" i="17"/>
  <c r="U201" i="17"/>
  <c r="V201" i="17"/>
  <c r="W201" i="17"/>
  <c r="X201" i="17"/>
  <c r="Y201" i="17"/>
  <c r="Z201" i="17"/>
  <c r="AA201" i="17"/>
  <c r="N202" i="17"/>
  <c r="O202" i="17"/>
  <c r="P202" i="17"/>
  <c r="Q202" i="17"/>
  <c r="R202" i="17"/>
  <c r="S202" i="17"/>
  <c r="T202" i="17"/>
  <c r="U202" i="17"/>
  <c r="V202" i="17"/>
  <c r="W202" i="17"/>
  <c r="X202" i="17"/>
  <c r="Y202" i="17"/>
  <c r="Z202" i="17"/>
  <c r="AA202" i="17"/>
  <c r="N203" i="17"/>
  <c r="O203" i="17"/>
  <c r="P203" i="17"/>
  <c r="Q203" i="17"/>
  <c r="R203" i="17"/>
  <c r="S203" i="17"/>
  <c r="T203" i="17"/>
  <c r="U203" i="17"/>
  <c r="V203" i="17"/>
  <c r="W203" i="17"/>
  <c r="X203" i="17"/>
  <c r="Y203" i="17"/>
  <c r="Z203" i="17"/>
  <c r="AA203" i="17"/>
  <c r="N204" i="17"/>
  <c r="O204" i="17"/>
  <c r="P204" i="17"/>
  <c r="Q204" i="17"/>
  <c r="R204" i="17"/>
  <c r="S204" i="17"/>
  <c r="T204" i="17"/>
  <c r="U204" i="17"/>
  <c r="V204" i="17"/>
  <c r="W204" i="17"/>
  <c r="X204" i="17"/>
  <c r="Y204" i="17"/>
  <c r="Z204" i="17"/>
  <c r="AA204" i="17"/>
  <c r="N205" i="17"/>
  <c r="O205" i="17"/>
  <c r="P205" i="17"/>
  <c r="Q205" i="17"/>
  <c r="R205" i="17"/>
  <c r="S205" i="17"/>
  <c r="T205" i="17"/>
  <c r="U205" i="17"/>
  <c r="V205" i="17"/>
  <c r="W205" i="17"/>
  <c r="X205" i="17"/>
  <c r="Y205" i="17"/>
  <c r="Z205" i="17"/>
  <c r="AA205" i="17"/>
  <c r="N206" i="17"/>
  <c r="O206" i="17"/>
  <c r="P206" i="17"/>
  <c r="Q206" i="17"/>
  <c r="R206" i="17"/>
  <c r="S206" i="17"/>
  <c r="T206" i="17"/>
  <c r="U206" i="17"/>
  <c r="V206" i="17"/>
  <c r="W206" i="17"/>
  <c r="X206" i="17"/>
  <c r="Y206" i="17"/>
  <c r="Z206" i="17"/>
  <c r="AA206" i="17"/>
  <c r="N207" i="17"/>
  <c r="O207" i="17"/>
  <c r="P207" i="17"/>
  <c r="Q207" i="17"/>
  <c r="R207" i="17"/>
  <c r="S207" i="17"/>
  <c r="T207" i="17"/>
  <c r="U207" i="17"/>
  <c r="V207" i="17"/>
  <c r="W207" i="17"/>
  <c r="X207" i="17"/>
  <c r="Y207" i="17"/>
  <c r="Z207" i="17"/>
  <c r="AA207" i="17"/>
  <c r="N208" i="17"/>
  <c r="O208" i="17"/>
  <c r="P208" i="17"/>
  <c r="Q208" i="17"/>
  <c r="R208" i="17"/>
  <c r="S208" i="17"/>
  <c r="T208" i="17"/>
  <c r="U208" i="17"/>
  <c r="V208" i="17"/>
  <c r="W208" i="17"/>
  <c r="X208" i="17"/>
  <c r="Y208" i="17"/>
  <c r="Z208" i="17"/>
  <c r="AA208" i="17"/>
  <c r="N209" i="17"/>
  <c r="O209" i="17"/>
  <c r="P209" i="17"/>
  <c r="Q209" i="17"/>
  <c r="R209" i="17"/>
  <c r="S209" i="17"/>
  <c r="T209" i="17"/>
  <c r="U209" i="17"/>
  <c r="V209" i="17"/>
  <c r="W209" i="17"/>
  <c r="X209" i="17"/>
  <c r="Y209" i="17"/>
  <c r="Z209" i="17"/>
  <c r="AA209" i="17"/>
  <c r="N210" i="17"/>
  <c r="O210" i="17"/>
  <c r="P210" i="17"/>
  <c r="Q210" i="17"/>
  <c r="R210" i="17"/>
  <c r="S210" i="17"/>
  <c r="T210" i="17"/>
  <c r="U210" i="17"/>
  <c r="V210" i="17"/>
  <c r="W210" i="17"/>
  <c r="X210" i="17"/>
  <c r="Y210" i="17"/>
  <c r="Z210" i="17"/>
  <c r="AA210" i="17"/>
  <c r="N211" i="17"/>
  <c r="O211" i="17"/>
  <c r="P211" i="17"/>
  <c r="Q211" i="17"/>
  <c r="R211" i="17"/>
  <c r="S211" i="17"/>
  <c r="T211" i="17"/>
  <c r="U211" i="17"/>
  <c r="V211" i="17"/>
  <c r="W211" i="17"/>
  <c r="X211" i="17"/>
  <c r="Y211" i="17"/>
  <c r="Z211" i="17"/>
  <c r="AA211" i="17"/>
  <c r="N212" i="17"/>
  <c r="O212" i="17"/>
  <c r="P212" i="17"/>
  <c r="Q212" i="17"/>
  <c r="R212" i="17"/>
  <c r="S212" i="17"/>
  <c r="T212" i="17"/>
  <c r="U212" i="17"/>
  <c r="V212" i="17"/>
  <c r="W212" i="17"/>
  <c r="X212" i="17"/>
  <c r="Y212" i="17"/>
  <c r="Z212" i="17"/>
  <c r="AA212" i="17"/>
  <c r="N213" i="17"/>
  <c r="O213" i="17"/>
  <c r="P213" i="17"/>
  <c r="Q213" i="17"/>
  <c r="R213" i="17"/>
  <c r="S213" i="17"/>
  <c r="T213" i="17"/>
  <c r="U213" i="17"/>
  <c r="V213" i="17"/>
  <c r="W213" i="17"/>
  <c r="X213" i="17"/>
  <c r="Y213" i="17"/>
  <c r="Z213" i="17"/>
  <c r="AA213" i="17"/>
  <c r="N214" i="17"/>
  <c r="O214" i="17"/>
  <c r="P214" i="17"/>
  <c r="Q214" i="17"/>
  <c r="R214" i="17"/>
  <c r="S214" i="17"/>
  <c r="T214" i="17"/>
  <c r="U214" i="17"/>
  <c r="V214" i="17"/>
  <c r="W214" i="17"/>
  <c r="X214" i="17"/>
  <c r="Y214" i="17"/>
  <c r="Z214" i="17"/>
  <c r="AA214" i="17"/>
  <c r="N215" i="17"/>
  <c r="O215" i="17"/>
  <c r="P215" i="17"/>
  <c r="Q215" i="17"/>
  <c r="R215" i="17"/>
  <c r="S215" i="17"/>
  <c r="T215" i="17"/>
  <c r="U215" i="17"/>
  <c r="V215" i="17"/>
  <c r="W215" i="17"/>
  <c r="X215" i="17"/>
  <c r="Y215" i="17"/>
  <c r="Z215" i="17"/>
  <c r="AA215" i="17"/>
  <c r="N216" i="17"/>
  <c r="O216" i="17"/>
  <c r="P216" i="17"/>
  <c r="Q216" i="17"/>
  <c r="R216" i="17"/>
  <c r="S216" i="17"/>
  <c r="T216" i="17"/>
  <c r="U216" i="17"/>
  <c r="V216" i="17"/>
  <c r="W216" i="17"/>
  <c r="X216" i="17"/>
  <c r="Y216" i="17"/>
  <c r="Z216" i="17"/>
  <c r="AA216" i="17"/>
  <c r="N217" i="17"/>
  <c r="O217" i="17"/>
  <c r="P217" i="17"/>
  <c r="Q217" i="17"/>
  <c r="R217" i="17"/>
  <c r="S217" i="17"/>
  <c r="T217" i="17"/>
  <c r="U217" i="17"/>
  <c r="V217" i="17"/>
  <c r="W217" i="17"/>
  <c r="X217" i="17"/>
  <c r="Y217" i="17"/>
  <c r="Z217" i="17"/>
  <c r="AA217" i="17"/>
  <c r="N218" i="17"/>
  <c r="O218" i="17"/>
  <c r="P218" i="17"/>
  <c r="Q218" i="17"/>
  <c r="R218" i="17"/>
  <c r="S218" i="17"/>
  <c r="T218" i="17"/>
  <c r="U218" i="17"/>
  <c r="V218" i="17"/>
  <c r="W218" i="17"/>
  <c r="X218" i="17"/>
  <c r="Y218" i="17"/>
  <c r="Z218" i="17"/>
  <c r="AA218" i="17"/>
  <c r="N219" i="17"/>
  <c r="O219" i="17"/>
  <c r="P219" i="17"/>
  <c r="Q219" i="17"/>
  <c r="R219" i="17"/>
  <c r="S219" i="17"/>
  <c r="T219" i="17"/>
  <c r="U219" i="17"/>
  <c r="V219" i="17"/>
  <c r="W219" i="17"/>
  <c r="X219" i="17"/>
  <c r="Y219" i="17"/>
  <c r="Z219" i="17"/>
  <c r="AA219" i="17"/>
  <c r="N220" i="17"/>
  <c r="O220" i="17"/>
  <c r="P220" i="17"/>
  <c r="Q220" i="17"/>
  <c r="R220" i="17"/>
  <c r="S220" i="17"/>
  <c r="T220" i="17"/>
  <c r="U220" i="17"/>
  <c r="V220" i="17"/>
  <c r="W220" i="17"/>
  <c r="X220" i="17"/>
  <c r="Y220" i="17"/>
  <c r="Z220" i="17"/>
  <c r="AA220" i="17"/>
  <c r="N221" i="17"/>
  <c r="O221" i="17"/>
  <c r="P221" i="17"/>
  <c r="Q221" i="17"/>
  <c r="R221" i="17"/>
  <c r="S221" i="17"/>
  <c r="T221" i="17"/>
  <c r="U221" i="17"/>
  <c r="V221" i="17"/>
  <c r="W221" i="17"/>
  <c r="X221" i="17"/>
  <c r="Y221" i="17"/>
  <c r="Z221" i="17"/>
  <c r="AA221" i="17"/>
  <c r="N222" i="17"/>
  <c r="O222" i="17"/>
  <c r="P222" i="17"/>
  <c r="Q222" i="17"/>
  <c r="R222" i="17"/>
  <c r="S222" i="17"/>
  <c r="T222" i="17"/>
  <c r="U222" i="17"/>
  <c r="V222" i="17"/>
  <c r="W222" i="17"/>
  <c r="X222" i="17"/>
  <c r="Y222" i="17"/>
  <c r="Z222" i="17"/>
  <c r="AA222" i="17"/>
  <c r="N223" i="17"/>
  <c r="O223" i="17"/>
  <c r="P223" i="17"/>
  <c r="Q223" i="17"/>
  <c r="R223" i="17"/>
  <c r="S223" i="17"/>
  <c r="T223" i="17"/>
  <c r="U223" i="17"/>
  <c r="V223" i="17"/>
  <c r="W223" i="17"/>
  <c r="X223" i="17"/>
  <c r="Y223" i="17"/>
  <c r="Z223" i="17"/>
  <c r="AA223" i="17"/>
  <c r="N224" i="17"/>
  <c r="O224" i="17"/>
  <c r="P224" i="17"/>
  <c r="Q224" i="17"/>
  <c r="R224" i="17"/>
  <c r="S224" i="17"/>
  <c r="T224" i="17"/>
  <c r="U224" i="17"/>
  <c r="V224" i="17"/>
  <c r="W224" i="17"/>
  <c r="X224" i="17"/>
  <c r="Y224" i="17"/>
  <c r="Z224" i="17"/>
  <c r="AA224" i="17"/>
  <c r="N225" i="17"/>
  <c r="O225" i="17"/>
  <c r="P225" i="17"/>
  <c r="Q225" i="17"/>
  <c r="R225" i="17"/>
  <c r="S225" i="17"/>
  <c r="T225" i="17"/>
  <c r="U225" i="17"/>
  <c r="V225" i="17"/>
  <c r="W225" i="17"/>
  <c r="X225" i="17"/>
  <c r="Y225" i="17"/>
  <c r="Z225" i="17"/>
  <c r="AA225" i="17"/>
  <c r="N226" i="17"/>
  <c r="O226" i="17"/>
  <c r="P226" i="17"/>
  <c r="Q226" i="17"/>
  <c r="R226" i="17"/>
  <c r="S226" i="17"/>
  <c r="T226" i="17"/>
  <c r="U226" i="17"/>
  <c r="V226" i="17"/>
  <c r="W226" i="17"/>
  <c r="X226" i="17"/>
  <c r="Y226" i="17"/>
  <c r="Z226" i="17"/>
  <c r="AA226" i="17"/>
  <c r="N227" i="17"/>
  <c r="O227" i="17"/>
  <c r="P227" i="17"/>
  <c r="Q227" i="17"/>
  <c r="R227" i="17"/>
  <c r="S227" i="17"/>
  <c r="T227" i="17"/>
  <c r="U227" i="17"/>
  <c r="V227" i="17"/>
  <c r="W227" i="17"/>
  <c r="X227" i="17"/>
  <c r="Y227" i="17"/>
  <c r="Z227" i="17"/>
  <c r="AA227" i="17"/>
  <c r="N228" i="17"/>
  <c r="O228" i="17"/>
  <c r="P228" i="17"/>
  <c r="Q228" i="17"/>
  <c r="R228" i="17"/>
  <c r="S228" i="17"/>
  <c r="T228" i="17"/>
  <c r="U228" i="17"/>
  <c r="V228" i="17"/>
  <c r="W228" i="17"/>
  <c r="X228" i="17"/>
  <c r="Y228" i="17"/>
  <c r="Z228" i="17"/>
  <c r="AA228" i="17"/>
  <c r="N229" i="17"/>
  <c r="O229" i="17"/>
  <c r="P229" i="17"/>
  <c r="Q229" i="17"/>
  <c r="R229" i="17"/>
  <c r="S229" i="17"/>
  <c r="T229" i="17"/>
  <c r="U229" i="17"/>
  <c r="V229" i="17"/>
  <c r="W229" i="17"/>
  <c r="X229" i="17"/>
  <c r="Y229" i="17"/>
  <c r="Z229" i="17"/>
  <c r="AA229" i="17"/>
  <c r="N230" i="17"/>
  <c r="O230" i="17"/>
  <c r="P230" i="17"/>
  <c r="Q230" i="17"/>
  <c r="R230" i="17"/>
  <c r="S230" i="17"/>
  <c r="T230" i="17"/>
  <c r="U230" i="17"/>
  <c r="V230" i="17"/>
  <c r="W230" i="17"/>
  <c r="X230" i="17"/>
  <c r="Y230" i="17"/>
  <c r="Z230" i="17"/>
  <c r="AA230" i="17"/>
  <c r="N231" i="17"/>
  <c r="O231" i="17"/>
  <c r="P231" i="17"/>
  <c r="Q231" i="17"/>
  <c r="R231" i="17"/>
  <c r="S231" i="17"/>
  <c r="T231" i="17"/>
  <c r="U231" i="17"/>
  <c r="V231" i="17"/>
  <c r="W231" i="17"/>
  <c r="X231" i="17"/>
  <c r="Y231" i="17"/>
  <c r="Z231" i="17"/>
  <c r="AA231" i="17"/>
  <c r="N232" i="17"/>
  <c r="O232" i="17"/>
  <c r="P232" i="17"/>
  <c r="Q232" i="17"/>
  <c r="R232" i="17"/>
  <c r="S232" i="17"/>
  <c r="T232" i="17"/>
  <c r="U232" i="17"/>
  <c r="V232" i="17"/>
  <c r="W232" i="17"/>
  <c r="X232" i="17"/>
  <c r="Y232" i="17"/>
  <c r="Z232" i="17"/>
  <c r="AA232" i="17"/>
  <c r="N233" i="17"/>
  <c r="O233" i="17"/>
  <c r="P233" i="17"/>
  <c r="Q233" i="17"/>
  <c r="R233" i="17"/>
  <c r="S233" i="17"/>
  <c r="T233" i="17"/>
  <c r="U233" i="17"/>
  <c r="V233" i="17"/>
  <c r="W233" i="17"/>
  <c r="X233" i="17"/>
  <c r="Y233" i="17"/>
  <c r="Z233" i="17"/>
  <c r="AA233" i="17"/>
  <c r="N234" i="17"/>
  <c r="O234" i="17"/>
  <c r="P234" i="17"/>
  <c r="Q234" i="17"/>
  <c r="R234" i="17"/>
  <c r="S234" i="17"/>
  <c r="T234" i="17"/>
  <c r="U234" i="17"/>
  <c r="V234" i="17"/>
  <c r="W234" i="17"/>
  <c r="X234" i="17"/>
  <c r="Y234" i="17"/>
  <c r="Z234" i="17"/>
  <c r="AA234" i="17"/>
  <c r="N235" i="17"/>
  <c r="O235" i="17"/>
  <c r="P235" i="17"/>
  <c r="Q235" i="17"/>
  <c r="R235" i="17"/>
  <c r="S235" i="17"/>
  <c r="T235" i="17"/>
  <c r="U235" i="17"/>
  <c r="V235" i="17"/>
  <c r="W235" i="17"/>
  <c r="X235" i="17"/>
  <c r="Y235" i="17"/>
  <c r="Z235" i="17"/>
  <c r="AA235" i="17"/>
  <c r="N236" i="17"/>
  <c r="O236" i="17"/>
  <c r="P236" i="17"/>
  <c r="Q236" i="17"/>
  <c r="R236" i="17"/>
  <c r="S236" i="17"/>
  <c r="T236" i="17"/>
  <c r="U236" i="17"/>
  <c r="V236" i="17"/>
  <c r="W236" i="17"/>
  <c r="X236" i="17"/>
  <c r="Y236" i="17"/>
  <c r="Z236" i="17"/>
  <c r="AA236" i="17"/>
  <c r="N237" i="17"/>
  <c r="O237" i="17"/>
  <c r="P237" i="17"/>
  <c r="Q237" i="17"/>
  <c r="R237" i="17"/>
  <c r="S237" i="17"/>
  <c r="T237" i="17"/>
  <c r="U237" i="17"/>
  <c r="V237" i="17"/>
  <c r="W237" i="17"/>
  <c r="X237" i="17"/>
  <c r="Y237" i="17"/>
  <c r="Z237" i="17"/>
  <c r="AA237" i="17"/>
  <c r="N238" i="17"/>
  <c r="O238" i="17"/>
  <c r="P238" i="17"/>
  <c r="Q238" i="17"/>
  <c r="R238" i="17"/>
  <c r="S238" i="17"/>
  <c r="T238" i="17"/>
  <c r="U238" i="17"/>
  <c r="V238" i="17"/>
  <c r="W238" i="17"/>
  <c r="X238" i="17"/>
  <c r="Y238" i="17"/>
  <c r="Z238" i="17"/>
  <c r="AA238" i="17"/>
  <c r="N239" i="17"/>
  <c r="O239" i="17"/>
  <c r="P239" i="17"/>
  <c r="Q239" i="17"/>
  <c r="R239" i="17"/>
  <c r="S239" i="17"/>
  <c r="T239" i="17"/>
  <c r="U239" i="17"/>
  <c r="V239" i="17"/>
  <c r="W239" i="17"/>
  <c r="X239" i="17"/>
  <c r="Y239" i="17"/>
  <c r="Z239" i="17"/>
  <c r="AA239" i="17"/>
  <c r="N240" i="17"/>
  <c r="O240" i="17"/>
  <c r="P240" i="17"/>
  <c r="Q240" i="17"/>
  <c r="R240" i="17"/>
  <c r="S240" i="17"/>
  <c r="T240" i="17"/>
  <c r="U240" i="17"/>
  <c r="V240" i="17"/>
  <c r="W240" i="17"/>
  <c r="X240" i="17"/>
  <c r="Y240" i="17"/>
  <c r="Z240" i="17"/>
  <c r="AA240" i="17"/>
  <c r="N241" i="17"/>
  <c r="O241" i="17"/>
  <c r="P241" i="17"/>
  <c r="Q241" i="17"/>
  <c r="R241" i="17"/>
  <c r="S241" i="17"/>
  <c r="T241" i="17"/>
  <c r="U241" i="17"/>
  <c r="V241" i="17"/>
  <c r="W241" i="17"/>
  <c r="X241" i="17"/>
  <c r="Y241" i="17"/>
  <c r="Z241" i="17"/>
  <c r="AA241" i="17"/>
  <c r="N242" i="17"/>
  <c r="O242" i="17"/>
  <c r="P242" i="17"/>
  <c r="Q242" i="17"/>
  <c r="R242" i="17"/>
  <c r="S242" i="17"/>
  <c r="T242" i="17"/>
  <c r="U242" i="17"/>
  <c r="V242" i="17"/>
  <c r="W242" i="17"/>
  <c r="X242" i="17"/>
  <c r="Y242" i="17"/>
  <c r="Z242" i="17"/>
  <c r="AA242" i="17"/>
  <c r="N243" i="17"/>
  <c r="O243" i="17"/>
  <c r="P243" i="17"/>
  <c r="Q243" i="17"/>
  <c r="R243" i="17"/>
  <c r="S243" i="17"/>
  <c r="T243" i="17"/>
  <c r="U243" i="17"/>
  <c r="V243" i="17"/>
  <c r="W243" i="17"/>
  <c r="X243" i="17"/>
  <c r="Y243" i="17"/>
  <c r="Z243" i="17"/>
  <c r="AA243" i="17"/>
  <c r="N244" i="17"/>
  <c r="O244" i="17"/>
  <c r="P244" i="17"/>
  <c r="Q244" i="17"/>
  <c r="R244" i="17"/>
  <c r="S244" i="17"/>
  <c r="T244" i="17"/>
  <c r="U244" i="17"/>
  <c r="V244" i="17"/>
  <c r="W244" i="17"/>
  <c r="X244" i="17"/>
  <c r="Y244" i="17"/>
  <c r="Z244" i="17"/>
  <c r="AA244" i="17"/>
  <c r="N245" i="17"/>
  <c r="O245" i="17"/>
  <c r="P245" i="17"/>
  <c r="Q245" i="17"/>
  <c r="R245" i="17"/>
  <c r="S245" i="17"/>
  <c r="T245" i="17"/>
  <c r="U245" i="17"/>
  <c r="V245" i="17"/>
  <c r="W245" i="17"/>
  <c r="X245" i="17"/>
  <c r="Y245" i="17"/>
  <c r="Z245" i="17"/>
  <c r="AA245" i="17"/>
  <c r="N246" i="17"/>
  <c r="O246" i="17"/>
  <c r="P246" i="17"/>
  <c r="Q246" i="17"/>
  <c r="R246" i="17"/>
  <c r="S246" i="17"/>
  <c r="T246" i="17"/>
  <c r="U246" i="17"/>
  <c r="V246" i="17"/>
  <c r="W246" i="17"/>
  <c r="X246" i="17"/>
  <c r="Y246" i="17"/>
  <c r="Z246" i="17"/>
  <c r="AA246" i="17"/>
  <c r="N247" i="17"/>
  <c r="O247" i="17"/>
  <c r="P247" i="17"/>
  <c r="Q247" i="17"/>
  <c r="R247" i="17"/>
  <c r="S247" i="17"/>
  <c r="T247" i="17"/>
  <c r="U247" i="17"/>
  <c r="V247" i="17"/>
  <c r="W247" i="17"/>
  <c r="X247" i="17"/>
  <c r="Y247" i="17"/>
  <c r="Z247" i="17"/>
  <c r="AA247" i="17"/>
  <c r="N248" i="17"/>
  <c r="O248" i="17"/>
  <c r="P248" i="17"/>
  <c r="Q248" i="17"/>
  <c r="R248" i="17"/>
  <c r="S248" i="17"/>
  <c r="T248" i="17"/>
  <c r="U248" i="17"/>
  <c r="V248" i="17"/>
  <c r="W248" i="17"/>
  <c r="X248" i="17"/>
  <c r="Y248" i="17"/>
  <c r="Z248" i="17"/>
  <c r="AA248" i="17"/>
  <c r="N249" i="17"/>
  <c r="O249" i="17"/>
  <c r="P249" i="17"/>
  <c r="Q249" i="17"/>
  <c r="R249" i="17"/>
  <c r="S249" i="17"/>
  <c r="T249" i="17"/>
  <c r="U249" i="17"/>
  <c r="V249" i="17"/>
  <c r="W249" i="17"/>
  <c r="X249" i="17"/>
  <c r="Y249" i="17"/>
  <c r="Z249" i="17"/>
  <c r="AA249" i="17"/>
  <c r="N250" i="17"/>
  <c r="O250" i="17"/>
  <c r="P250" i="17"/>
  <c r="Q250" i="17"/>
  <c r="R250" i="17"/>
  <c r="S250" i="17"/>
  <c r="T250" i="17"/>
  <c r="U250" i="17"/>
  <c r="V250" i="17"/>
  <c r="W250" i="17"/>
  <c r="X250" i="17"/>
  <c r="Y250" i="17"/>
  <c r="Z250" i="17"/>
  <c r="AA250" i="17"/>
  <c r="N251" i="17"/>
  <c r="O251" i="17"/>
  <c r="P251" i="17"/>
  <c r="Q251" i="17"/>
  <c r="R251" i="17"/>
  <c r="S251" i="17"/>
  <c r="T251" i="17"/>
  <c r="U251" i="17"/>
  <c r="V251" i="17"/>
  <c r="W251" i="17"/>
  <c r="X251" i="17"/>
  <c r="Y251" i="17"/>
  <c r="Z251" i="17"/>
  <c r="AA251" i="17"/>
  <c r="N252" i="17"/>
  <c r="O252" i="17"/>
  <c r="P252" i="17"/>
  <c r="Q252" i="17"/>
  <c r="R252" i="17"/>
  <c r="S252" i="17"/>
  <c r="T252" i="17"/>
  <c r="U252" i="17"/>
  <c r="V252" i="17"/>
  <c r="W252" i="17"/>
  <c r="X252" i="17"/>
  <c r="Y252" i="17"/>
  <c r="Z252" i="17"/>
  <c r="AA252" i="17"/>
  <c r="N253" i="17"/>
  <c r="O253" i="17"/>
  <c r="P253" i="17"/>
  <c r="Q253" i="17"/>
  <c r="R253" i="17"/>
  <c r="S253" i="17"/>
  <c r="T253" i="17"/>
  <c r="U253" i="17"/>
  <c r="V253" i="17"/>
  <c r="W253" i="17"/>
  <c r="X253" i="17"/>
  <c r="Y253" i="17"/>
  <c r="Z253" i="17"/>
  <c r="AA253" i="17"/>
  <c r="N254" i="17"/>
  <c r="O254" i="17"/>
  <c r="P254" i="17"/>
  <c r="Q254" i="17"/>
  <c r="R254" i="17"/>
  <c r="S254" i="17"/>
  <c r="T254" i="17"/>
  <c r="U254" i="17"/>
  <c r="V254" i="17"/>
  <c r="W254" i="17"/>
  <c r="X254" i="17"/>
  <c r="Y254" i="17"/>
  <c r="Z254" i="17"/>
  <c r="AA254" i="17"/>
  <c r="N255" i="17"/>
  <c r="O255" i="17"/>
  <c r="P255" i="17"/>
  <c r="Q255" i="17"/>
  <c r="R255" i="17"/>
  <c r="S255" i="17"/>
  <c r="T255" i="17"/>
  <c r="U255" i="17"/>
  <c r="V255" i="17"/>
  <c r="W255" i="17"/>
  <c r="X255" i="17"/>
  <c r="Y255" i="17"/>
  <c r="Z255" i="17"/>
  <c r="AA255" i="17"/>
  <c r="N256" i="17"/>
  <c r="O256" i="17"/>
  <c r="P256" i="17"/>
  <c r="Q256" i="17"/>
  <c r="R256" i="17"/>
  <c r="S256" i="17"/>
  <c r="T256" i="17"/>
  <c r="U256" i="17"/>
  <c r="V256" i="17"/>
  <c r="W256" i="17"/>
  <c r="X256" i="17"/>
  <c r="Y256" i="17"/>
  <c r="Z256" i="17"/>
  <c r="AA256" i="17"/>
  <c r="N257" i="17"/>
  <c r="O257" i="17"/>
  <c r="P257" i="17"/>
  <c r="Q257" i="17"/>
  <c r="R257" i="17"/>
  <c r="S257" i="17"/>
  <c r="T257" i="17"/>
  <c r="U257" i="17"/>
  <c r="V257" i="17"/>
  <c r="W257" i="17"/>
  <c r="X257" i="17"/>
  <c r="Y257" i="17"/>
  <c r="Z257" i="17"/>
  <c r="AA257" i="17"/>
  <c r="N258" i="17"/>
  <c r="O258" i="17"/>
  <c r="P258" i="17"/>
  <c r="Q258" i="17"/>
  <c r="R258" i="17"/>
  <c r="S258" i="17"/>
  <c r="T258" i="17"/>
  <c r="U258" i="17"/>
  <c r="V258" i="17"/>
  <c r="W258" i="17"/>
  <c r="X258" i="17"/>
  <c r="Y258" i="17"/>
  <c r="Z258" i="17"/>
  <c r="AA258" i="17"/>
  <c r="N259" i="17"/>
  <c r="O259" i="17"/>
  <c r="P259" i="17"/>
  <c r="Q259" i="17"/>
  <c r="R259" i="17"/>
  <c r="S259" i="17"/>
  <c r="T259" i="17"/>
  <c r="U259" i="17"/>
  <c r="V259" i="17"/>
  <c r="W259" i="17"/>
  <c r="X259" i="17"/>
  <c r="Y259" i="17"/>
  <c r="Z259" i="17"/>
  <c r="AA259" i="17"/>
  <c r="N260" i="17"/>
  <c r="O260" i="17"/>
  <c r="P260" i="17"/>
  <c r="Q260" i="17"/>
  <c r="R260" i="17"/>
  <c r="S260" i="17"/>
  <c r="T260" i="17"/>
  <c r="U260" i="17"/>
  <c r="V260" i="17"/>
  <c r="W260" i="17"/>
  <c r="X260" i="17"/>
  <c r="Y260" i="17"/>
  <c r="Z260" i="17"/>
  <c r="AA260" i="17"/>
  <c r="N261" i="17"/>
  <c r="O261" i="17"/>
  <c r="P261" i="17"/>
  <c r="Q261" i="17"/>
  <c r="R261" i="17"/>
  <c r="S261" i="17"/>
  <c r="T261" i="17"/>
  <c r="U261" i="17"/>
  <c r="V261" i="17"/>
  <c r="W261" i="17"/>
  <c r="X261" i="17"/>
  <c r="Y261" i="17"/>
  <c r="Z261" i="17"/>
  <c r="AA261" i="17"/>
  <c r="N262" i="17"/>
  <c r="O262" i="17"/>
  <c r="P262" i="17"/>
  <c r="Q262" i="17"/>
  <c r="R262" i="17"/>
  <c r="S262" i="17"/>
  <c r="T262" i="17"/>
  <c r="U262" i="17"/>
  <c r="V262" i="17"/>
  <c r="W262" i="17"/>
  <c r="X262" i="17"/>
  <c r="Y262" i="17"/>
  <c r="Z262" i="17"/>
  <c r="AA262" i="17"/>
  <c r="N263" i="17"/>
  <c r="O263" i="17"/>
  <c r="P263" i="17"/>
  <c r="Q263" i="17"/>
  <c r="R263" i="17"/>
  <c r="S263" i="17"/>
  <c r="T263" i="17"/>
  <c r="U263" i="17"/>
  <c r="V263" i="17"/>
  <c r="W263" i="17"/>
  <c r="X263" i="17"/>
  <c r="Y263" i="17"/>
  <c r="Z263" i="17"/>
  <c r="AA263" i="17"/>
  <c r="N264" i="17"/>
  <c r="O264" i="17"/>
  <c r="P264" i="17"/>
  <c r="Q264" i="17"/>
  <c r="R264" i="17"/>
  <c r="S264" i="17"/>
  <c r="T264" i="17"/>
  <c r="U264" i="17"/>
  <c r="V264" i="17"/>
  <c r="W264" i="17"/>
  <c r="X264" i="17"/>
  <c r="Y264" i="17"/>
  <c r="Z264" i="17"/>
  <c r="AA264" i="17"/>
  <c r="N265" i="17"/>
  <c r="O265" i="17"/>
  <c r="P265" i="17"/>
  <c r="Q265" i="17"/>
  <c r="R265" i="17"/>
  <c r="S265" i="17"/>
  <c r="T265" i="17"/>
  <c r="U265" i="17"/>
  <c r="V265" i="17"/>
  <c r="W265" i="17"/>
  <c r="X265" i="17"/>
  <c r="Y265" i="17"/>
  <c r="Z265" i="17"/>
  <c r="AA265" i="17"/>
  <c r="N266" i="17"/>
  <c r="O266" i="17"/>
  <c r="P266" i="17"/>
  <c r="Q266" i="17"/>
  <c r="R266" i="17"/>
  <c r="S266" i="17"/>
  <c r="T266" i="17"/>
  <c r="U266" i="17"/>
  <c r="V266" i="17"/>
  <c r="W266" i="17"/>
  <c r="X266" i="17"/>
  <c r="Y266" i="17"/>
  <c r="Z266" i="17"/>
  <c r="AA266" i="17"/>
  <c r="N267" i="17"/>
  <c r="O267" i="17"/>
  <c r="P267" i="17"/>
  <c r="Q267" i="17"/>
  <c r="R267" i="17"/>
  <c r="S267" i="17"/>
  <c r="T267" i="17"/>
  <c r="U267" i="17"/>
  <c r="V267" i="17"/>
  <c r="W267" i="17"/>
  <c r="X267" i="17"/>
  <c r="Y267" i="17"/>
  <c r="Z267" i="17"/>
  <c r="AA267" i="17"/>
  <c r="N268" i="17"/>
  <c r="O268" i="17"/>
  <c r="P268" i="17"/>
  <c r="Q268" i="17"/>
  <c r="R268" i="17"/>
  <c r="S268" i="17"/>
  <c r="T268" i="17"/>
  <c r="U268" i="17"/>
  <c r="V268" i="17"/>
  <c r="W268" i="17"/>
  <c r="X268" i="17"/>
  <c r="Y268" i="17"/>
  <c r="Z268" i="17"/>
  <c r="AA268" i="17"/>
  <c r="N269" i="17"/>
  <c r="O269" i="17"/>
  <c r="P269" i="17"/>
  <c r="Q269" i="17"/>
  <c r="R269" i="17"/>
  <c r="S269" i="17"/>
  <c r="T269" i="17"/>
  <c r="U269" i="17"/>
  <c r="V269" i="17"/>
  <c r="W269" i="17"/>
  <c r="X269" i="17"/>
  <c r="Y269" i="17"/>
  <c r="Z269" i="17"/>
  <c r="AA269" i="17"/>
  <c r="N270" i="17"/>
  <c r="O270" i="17"/>
  <c r="P270" i="17"/>
  <c r="Q270" i="17"/>
  <c r="R270" i="17"/>
  <c r="S270" i="17"/>
  <c r="T270" i="17"/>
  <c r="U270" i="17"/>
  <c r="V270" i="17"/>
  <c r="W270" i="17"/>
  <c r="X270" i="17"/>
  <c r="Y270" i="17"/>
  <c r="Z270" i="17"/>
  <c r="AA270" i="17"/>
  <c r="N271" i="17"/>
  <c r="O271" i="17"/>
  <c r="P271" i="17"/>
  <c r="Q271" i="17"/>
  <c r="R271" i="17"/>
  <c r="S271" i="17"/>
  <c r="T271" i="17"/>
  <c r="U271" i="17"/>
  <c r="V271" i="17"/>
  <c r="W271" i="17"/>
  <c r="X271" i="17"/>
  <c r="Y271" i="17"/>
  <c r="Z271" i="17"/>
  <c r="AA271" i="17"/>
  <c r="N272" i="17"/>
  <c r="O272" i="17"/>
  <c r="P272" i="17"/>
  <c r="Q272" i="17"/>
  <c r="R272" i="17"/>
  <c r="S272" i="17"/>
  <c r="T272" i="17"/>
  <c r="U272" i="17"/>
  <c r="V272" i="17"/>
  <c r="W272" i="17"/>
  <c r="X272" i="17"/>
  <c r="Y272" i="17"/>
  <c r="Z272" i="17"/>
  <c r="AA272" i="17"/>
  <c r="N273" i="17"/>
  <c r="O273" i="17"/>
  <c r="P273" i="17"/>
  <c r="Q273" i="17"/>
  <c r="R273" i="17"/>
  <c r="S273" i="17"/>
  <c r="T273" i="17"/>
  <c r="U273" i="17"/>
  <c r="V273" i="17"/>
  <c r="W273" i="17"/>
  <c r="X273" i="17"/>
  <c r="Y273" i="17"/>
  <c r="Z273" i="17"/>
  <c r="AA273" i="17"/>
  <c r="AA2" i="17"/>
  <c r="Z2" i="17"/>
  <c r="Y2" i="17"/>
  <c r="X2" i="17"/>
  <c r="W2" i="17"/>
  <c r="V2" i="17"/>
  <c r="U2" i="17"/>
  <c r="T2" i="17"/>
  <c r="S2" i="17"/>
  <c r="R2" i="17"/>
  <c r="Q2" i="17"/>
  <c r="P2" i="17"/>
  <c r="O2" i="17"/>
  <c r="N2" i="17"/>
  <c r="B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230" i="13"/>
  <c r="B231" i="13"/>
  <c r="B232" i="13"/>
  <c r="B233" i="13"/>
  <c r="B234" i="13"/>
  <c r="B235" i="13"/>
  <c r="B236" i="13"/>
  <c r="B237" i="13"/>
  <c r="B238" i="13"/>
  <c r="B239" i="13"/>
  <c r="B240" i="13"/>
  <c r="B241" i="13"/>
  <c r="B242" i="13"/>
  <c r="B243" i="13"/>
  <c r="B244" i="13"/>
  <c r="B245" i="13"/>
  <c r="B246" i="13"/>
  <c r="B247" i="13"/>
  <c r="B248" i="13"/>
  <c r="B249" i="13"/>
  <c r="B250" i="13"/>
  <c r="B251" i="13"/>
  <c r="B252" i="13"/>
  <c r="B253" i="13"/>
  <c r="B254" i="13"/>
  <c r="B255" i="13"/>
  <c r="B256" i="13"/>
  <c r="B257" i="13"/>
  <c r="B258" i="13"/>
  <c r="B259" i="13"/>
  <c r="B260" i="13"/>
  <c r="B261" i="13"/>
  <c r="B262" i="13"/>
  <c r="B263" i="13"/>
  <c r="B264" i="13"/>
  <c r="B265" i="13"/>
  <c r="B266" i="13"/>
  <c r="B267" i="13"/>
  <c r="B268" i="13"/>
  <c r="B269" i="13"/>
  <c r="B270" i="13"/>
  <c r="B271" i="13"/>
  <c r="B272" i="13"/>
  <c r="B273" i="13"/>
  <c r="B2" i="13"/>
  <c r="B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163" i="12"/>
  <c r="B164" i="12"/>
  <c r="B165" i="12"/>
  <c r="B166" i="12"/>
  <c r="B167" i="12"/>
  <c r="B168" i="12"/>
  <c r="B169" i="12"/>
  <c r="B170" i="12"/>
  <c r="B171" i="12"/>
  <c r="B172" i="12"/>
  <c r="B173" i="12"/>
  <c r="B174" i="12"/>
  <c r="B175" i="12"/>
  <c r="B176" i="12"/>
  <c r="B177" i="12"/>
  <c r="B178" i="12"/>
  <c r="B179" i="12"/>
  <c r="B180" i="12"/>
  <c r="B181" i="12"/>
  <c r="B182" i="12"/>
  <c r="B183" i="12"/>
  <c r="B184" i="12"/>
  <c r="B185" i="12"/>
  <c r="B186" i="12"/>
  <c r="B187" i="12"/>
  <c r="B188" i="12"/>
  <c r="B189" i="12"/>
  <c r="B190" i="12"/>
  <c r="B191" i="12"/>
  <c r="B192" i="12"/>
  <c r="B193" i="12"/>
  <c r="B194" i="12"/>
  <c r="B195" i="12"/>
  <c r="B196" i="12"/>
  <c r="B197" i="12"/>
  <c r="B198" i="12"/>
  <c r="B199" i="12"/>
  <c r="B200" i="12"/>
  <c r="B201" i="12"/>
  <c r="B202" i="12"/>
  <c r="B203" i="12"/>
  <c r="B204" i="12"/>
  <c r="B205" i="12"/>
  <c r="B206" i="12"/>
  <c r="B207" i="12"/>
  <c r="B208" i="12"/>
  <c r="B209" i="12"/>
  <c r="B210" i="12"/>
  <c r="B211" i="12"/>
  <c r="B212" i="12"/>
  <c r="B213" i="12"/>
  <c r="B214" i="12"/>
  <c r="B215" i="12"/>
  <c r="B216" i="12"/>
  <c r="B217" i="12"/>
  <c r="B218" i="12"/>
  <c r="B219" i="12"/>
  <c r="B220" i="12"/>
  <c r="B221" i="12"/>
  <c r="B222" i="12"/>
  <c r="B223" i="12"/>
  <c r="B224" i="12"/>
  <c r="B225" i="12"/>
  <c r="B226" i="12"/>
  <c r="B227" i="12"/>
  <c r="B228" i="12"/>
  <c r="B229" i="12"/>
  <c r="B230" i="12"/>
  <c r="B231" i="12"/>
  <c r="B232" i="12"/>
  <c r="B233" i="12"/>
  <c r="B234" i="12"/>
  <c r="B235" i="12"/>
  <c r="B236" i="12"/>
  <c r="B237" i="12"/>
  <c r="B238" i="12"/>
  <c r="B239" i="12"/>
  <c r="B240" i="12"/>
  <c r="B241" i="12"/>
  <c r="B242" i="12"/>
  <c r="B243" i="12"/>
  <c r="B244" i="12"/>
  <c r="B245" i="12"/>
  <c r="B246" i="12"/>
  <c r="B247" i="12"/>
  <c r="B248" i="12"/>
  <c r="B249" i="12"/>
  <c r="B250" i="12"/>
  <c r="B251" i="12"/>
  <c r="B252" i="12"/>
  <c r="B253" i="12"/>
  <c r="B254" i="12"/>
  <c r="B255" i="12"/>
  <c r="B256" i="12"/>
  <c r="B257" i="12"/>
  <c r="B258" i="12"/>
  <c r="B259" i="12"/>
  <c r="B260" i="12"/>
  <c r="B261" i="12"/>
  <c r="B262" i="12"/>
  <c r="B263" i="12"/>
  <c r="B264" i="12"/>
  <c r="B265" i="12"/>
  <c r="B266" i="12"/>
  <c r="B267" i="12"/>
  <c r="B268" i="12"/>
  <c r="B269" i="12"/>
  <c r="B270" i="12"/>
  <c r="B271" i="12"/>
  <c r="B272" i="12"/>
  <c r="B273" i="12"/>
  <c r="B2" i="12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" i="11"/>
  <c r="B3" i="17" l="1"/>
  <c r="C3" i="17"/>
  <c r="D3" i="17"/>
  <c r="E3" i="17"/>
  <c r="F3" i="17"/>
  <c r="G3" i="17"/>
  <c r="H3" i="17"/>
  <c r="I3" i="17"/>
  <c r="J3" i="17"/>
  <c r="K3" i="17"/>
  <c r="L3" i="17"/>
  <c r="M3" i="17"/>
  <c r="B4" i="17"/>
  <c r="C4" i="17"/>
  <c r="D4" i="17"/>
  <c r="E4" i="17"/>
  <c r="F4" i="17"/>
  <c r="G4" i="17"/>
  <c r="H4" i="17"/>
  <c r="I4" i="17"/>
  <c r="J4" i="17"/>
  <c r="K4" i="17"/>
  <c r="L4" i="17"/>
  <c r="M4" i="17"/>
  <c r="B5" i="17"/>
  <c r="C5" i="17"/>
  <c r="D5" i="17"/>
  <c r="E5" i="17"/>
  <c r="F5" i="17"/>
  <c r="G5" i="17"/>
  <c r="H5" i="17"/>
  <c r="I5" i="17"/>
  <c r="J5" i="17"/>
  <c r="K5" i="17"/>
  <c r="L5" i="17"/>
  <c r="M5" i="17"/>
  <c r="B6" i="17"/>
  <c r="C6" i="17"/>
  <c r="D6" i="17"/>
  <c r="E6" i="17"/>
  <c r="F6" i="17"/>
  <c r="G6" i="17"/>
  <c r="H6" i="17"/>
  <c r="I6" i="17"/>
  <c r="J6" i="17"/>
  <c r="K6" i="17"/>
  <c r="L6" i="17"/>
  <c r="M6" i="17"/>
  <c r="B7" i="17"/>
  <c r="C7" i="17"/>
  <c r="D7" i="17"/>
  <c r="E7" i="17"/>
  <c r="F7" i="17"/>
  <c r="G7" i="17"/>
  <c r="H7" i="17"/>
  <c r="I7" i="17"/>
  <c r="J7" i="17"/>
  <c r="K7" i="17"/>
  <c r="L7" i="17"/>
  <c r="M7" i="17"/>
  <c r="B8" i="17"/>
  <c r="C8" i="17"/>
  <c r="D8" i="17"/>
  <c r="E8" i="17"/>
  <c r="F8" i="17"/>
  <c r="G8" i="17"/>
  <c r="H8" i="17"/>
  <c r="I8" i="17"/>
  <c r="J8" i="17"/>
  <c r="K8" i="17"/>
  <c r="L8" i="17"/>
  <c r="M8" i="17"/>
  <c r="B9" i="17"/>
  <c r="C9" i="17"/>
  <c r="D9" i="17"/>
  <c r="E9" i="17"/>
  <c r="F9" i="17"/>
  <c r="G9" i="17"/>
  <c r="H9" i="17"/>
  <c r="I9" i="17"/>
  <c r="J9" i="17"/>
  <c r="K9" i="17"/>
  <c r="L9" i="17"/>
  <c r="M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B99" i="17"/>
  <c r="C99" i="17"/>
  <c r="D99" i="17"/>
  <c r="E99" i="17"/>
  <c r="F99" i="17"/>
  <c r="G99" i="17"/>
  <c r="H99" i="17"/>
  <c r="I99" i="17"/>
  <c r="J99" i="17"/>
  <c r="K99" i="17"/>
  <c r="L99" i="17"/>
  <c r="M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B101" i="17"/>
  <c r="C101" i="17"/>
  <c r="D101" i="17"/>
  <c r="E101" i="17"/>
  <c r="F101" i="17"/>
  <c r="G101" i="17"/>
  <c r="H101" i="17"/>
  <c r="I101" i="17"/>
  <c r="J101" i="17"/>
  <c r="K101" i="17"/>
  <c r="L101" i="17"/>
  <c r="M101" i="17"/>
  <c r="B102" i="17"/>
  <c r="C102" i="17"/>
  <c r="D102" i="17"/>
  <c r="E102" i="17"/>
  <c r="F102" i="17"/>
  <c r="G102" i="17"/>
  <c r="H102" i="17"/>
  <c r="I102" i="17"/>
  <c r="J102" i="17"/>
  <c r="K102" i="17"/>
  <c r="L102" i="17"/>
  <c r="M102" i="17"/>
  <c r="B103" i="17"/>
  <c r="C103" i="17"/>
  <c r="D103" i="17"/>
  <c r="E103" i="17"/>
  <c r="F103" i="17"/>
  <c r="G103" i="17"/>
  <c r="H103" i="17"/>
  <c r="I103" i="17"/>
  <c r="J103" i="17"/>
  <c r="K103" i="17"/>
  <c r="L103" i="17"/>
  <c r="M103" i="17"/>
  <c r="B104" i="17"/>
  <c r="C104" i="17"/>
  <c r="D104" i="17"/>
  <c r="E104" i="17"/>
  <c r="F104" i="17"/>
  <c r="G104" i="17"/>
  <c r="H104" i="17"/>
  <c r="I104" i="17"/>
  <c r="J104" i="17"/>
  <c r="K104" i="17"/>
  <c r="L104" i="17"/>
  <c r="M104" i="17"/>
  <c r="B105" i="17"/>
  <c r="C105" i="17"/>
  <c r="D105" i="17"/>
  <c r="E105" i="17"/>
  <c r="F105" i="17"/>
  <c r="G105" i="17"/>
  <c r="H105" i="17"/>
  <c r="I105" i="17"/>
  <c r="J105" i="17"/>
  <c r="K105" i="17"/>
  <c r="L105" i="17"/>
  <c r="M105" i="17"/>
  <c r="B106" i="17"/>
  <c r="C106" i="17"/>
  <c r="D106" i="17"/>
  <c r="E106" i="17"/>
  <c r="F106" i="17"/>
  <c r="G106" i="17"/>
  <c r="H106" i="17"/>
  <c r="I106" i="17"/>
  <c r="J106" i="17"/>
  <c r="K106" i="17"/>
  <c r="L106" i="17"/>
  <c r="M106" i="17"/>
  <c r="B107" i="17"/>
  <c r="C107" i="17"/>
  <c r="D107" i="17"/>
  <c r="E107" i="17"/>
  <c r="F107" i="17"/>
  <c r="G107" i="17"/>
  <c r="H107" i="17"/>
  <c r="I107" i="17"/>
  <c r="J107" i="17"/>
  <c r="K107" i="17"/>
  <c r="L107" i="17"/>
  <c r="M107" i="17"/>
  <c r="B108" i="17"/>
  <c r="C108" i="17"/>
  <c r="D108" i="17"/>
  <c r="E108" i="17"/>
  <c r="F108" i="17"/>
  <c r="G108" i="17"/>
  <c r="H108" i="17"/>
  <c r="I108" i="17"/>
  <c r="J108" i="17"/>
  <c r="K108" i="17"/>
  <c r="L108" i="17"/>
  <c r="M108" i="17"/>
  <c r="B109" i="17"/>
  <c r="C109" i="17"/>
  <c r="D109" i="17"/>
  <c r="E109" i="17"/>
  <c r="F109" i="17"/>
  <c r="G109" i="17"/>
  <c r="H109" i="17"/>
  <c r="I109" i="17"/>
  <c r="J109" i="17"/>
  <c r="K109" i="17"/>
  <c r="L109" i="17"/>
  <c r="M109" i="17"/>
  <c r="B110" i="17"/>
  <c r="C110" i="17"/>
  <c r="D110" i="17"/>
  <c r="E110" i="17"/>
  <c r="F110" i="17"/>
  <c r="G110" i="17"/>
  <c r="H110" i="17"/>
  <c r="I110" i="17"/>
  <c r="J110" i="17"/>
  <c r="K110" i="17"/>
  <c r="L110" i="17"/>
  <c r="M110" i="17"/>
  <c r="B111" i="17"/>
  <c r="C111" i="17"/>
  <c r="D111" i="17"/>
  <c r="E111" i="17"/>
  <c r="F111" i="17"/>
  <c r="G111" i="17"/>
  <c r="H111" i="17"/>
  <c r="I111" i="17"/>
  <c r="J111" i="17"/>
  <c r="K111" i="17"/>
  <c r="L111" i="17"/>
  <c r="M111" i="17"/>
  <c r="B112" i="17"/>
  <c r="C112" i="17"/>
  <c r="D112" i="17"/>
  <c r="E112" i="17"/>
  <c r="F112" i="17"/>
  <c r="G112" i="17"/>
  <c r="H112" i="17"/>
  <c r="I112" i="17"/>
  <c r="J112" i="17"/>
  <c r="K112" i="17"/>
  <c r="L112" i="17"/>
  <c r="M112" i="17"/>
  <c r="B113" i="17"/>
  <c r="C113" i="17"/>
  <c r="D113" i="17"/>
  <c r="E113" i="17"/>
  <c r="F113" i="17"/>
  <c r="G113" i="17"/>
  <c r="H113" i="17"/>
  <c r="I113" i="17"/>
  <c r="J113" i="17"/>
  <c r="K113" i="17"/>
  <c r="L113" i="17"/>
  <c r="M113" i="17"/>
  <c r="B114" i="17"/>
  <c r="C114" i="17"/>
  <c r="D114" i="17"/>
  <c r="E114" i="17"/>
  <c r="F114" i="17"/>
  <c r="G114" i="17"/>
  <c r="H114" i="17"/>
  <c r="I114" i="17"/>
  <c r="J114" i="17"/>
  <c r="K114" i="17"/>
  <c r="L114" i="17"/>
  <c r="M114" i="17"/>
  <c r="B115" i="17"/>
  <c r="C115" i="17"/>
  <c r="D115" i="17"/>
  <c r="E115" i="17"/>
  <c r="F115" i="17"/>
  <c r="G115" i="17"/>
  <c r="H115" i="17"/>
  <c r="I115" i="17"/>
  <c r="J115" i="17"/>
  <c r="K115" i="17"/>
  <c r="L115" i="17"/>
  <c r="M115" i="17"/>
  <c r="B116" i="17"/>
  <c r="C116" i="17"/>
  <c r="D116" i="17"/>
  <c r="E116" i="17"/>
  <c r="F116" i="17"/>
  <c r="G116" i="17"/>
  <c r="H116" i="17"/>
  <c r="I116" i="17"/>
  <c r="J116" i="17"/>
  <c r="K116" i="17"/>
  <c r="L116" i="17"/>
  <c r="M116" i="17"/>
  <c r="B117" i="17"/>
  <c r="C117" i="17"/>
  <c r="D117" i="17"/>
  <c r="E117" i="17"/>
  <c r="F117" i="17"/>
  <c r="G117" i="17"/>
  <c r="H117" i="17"/>
  <c r="I117" i="17"/>
  <c r="J117" i="17"/>
  <c r="K117" i="17"/>
  <c r="L117" i="17"/>
  <c r="M117" i="17"/>
  <c r="B118" i="17"/>
  <c r="C118" i="17"/>
  <c r="D118" i="17"/>
  <c r="E118" i="17"/>
  <c r="F118" i="17"/>
  <c r="G118" i="17"/>
  <c r="H118" i="17"/>
  <c r="I118" i="17"/>
  <c r="J118" i="17"/>
  <c r="K118" i="17"/>
  <c r="L118" i="17"/>
  <c r="M118" i="17"/>
  <c r="B119" i="17"/>
  <c r="C119" i="17"/>
  <c r="D119" i="17"/>
  <c r="E119" i="17"/>
  <c r="F119" i="17"/>
  <c r="G119" i="17"/>
  <c r="H119" i="17"/>
  <c r="I119" i="17"/>
  <c r="J119" i="17"/>
  <c r="K119" i="17"/>
  <c r="L119" i="17"/>
  <c r="M119" i="17"/>
  <c r="B120" i="17"/>
  <c r="C120" i="17"/>
  <c r="D120" i="17"/>
  <c r="E120" i="17"/>
  <c r="F120" i="17"/>
  <c r="G120" i="17"/>
  <c r="H120" i="17"/>
  <c r="I120" i="17"/>
  <c r="J120" i="17"/>
  <c r="K120" i="17"/>
  <c r="L120" i="17"/>
  <c r="M120" i="17"/>
  <c r="B121" i="17"/>
  <c r="C121" i="17"/>
  <c r="D121" i="17"/>
  <c r="E121" i="17"/>
  <c r="F121" i="17"/>
  <c r="G121" i="17"/>
  <c r="H121" i="17"/>
  <c r="I121" i="17"/>
  <c r="J121" i="17"/>
  <c r="K121" i="17"/>
  <c r="L121" i="17"/>
  <c r="M121" i="17"/>
  <c r="B122" i="17"/>
  <c r="C122" i="17"/>
  <c r="D122" i="17"/>
  <c r="E122" i="17"/>
  <c r="F122" i="17"/>
  <c r="G122" i="17"/>
  <c r="H122" i="17"/>
  <c r="I122" i="17"/>
  <c r="J122" i="17"/>
  <c r="K122" i="17"/>
  <c r="L122" i="17"/>
  <c r="M122" i="17"/>
  <c r="B123" i="17"/>
  <c r="C123" i="17"/>
  <c r="D123" i="17"/>
  <c r="E123" i="17"/>
  <c r="F123" i="17"/>
  <c r="G123" i="17"/>
  <c r="H123" i="17"/>
  <c r="I123" i="17"/>
  <c r="J123" i="17"/>
  <c r="K123" i="17"/>
  <c r="L123" i="17"/>
  <c r="M123" i="17"/>
  <c r="B124" i="17"/>
  <c r="C124" i="17"/>
  <c r="D124" i="17"/>
  <c r="E124" i="17"/>
  <c r="F124" i="17"/>
  <c r="G124" i="17"/>
  <c r="H124" i="17"/>
  <c r="I124" i="17"/>
  <c r="J124" i="17"/>
  <c r="K124" i="17"/>
  <c r="L124" i="17"/>
  <c r="M124" i="17"/>
  <c r="B125" i="17"/>
  <c r="C125" i="17"/>
  <c r="D125" i="17"/>
  <c r="E125" i="17"/>
  <c r="F125" i="17"/>
  <c r="G125" i="17"/>
  <c r="H125" i="17"/>
  <c r="I125" i="17"/>
  <c r="J125" i="17"/>
  <c r="K125" i="17"/>
  <c r="L125" i="17"/>
  <c r="M125" i="17"/>
  <c r="B126" i="17"/>
  <c r="C126" i="17"/>
  <c r="D126" i="17"/>
  <c r="E126" i="17"/>
  <c r="F126" i="17"/>
  <c r="G126" i="17"/>
  <c r="H126" i="17"/>
  <c r="I126" i="17"/>
  <c r="J126" i="17"/>
  <c r="K126" i="17"/>
  <c r="L126" i="17"/>
  <c r="M126" i="17"/>
  <c r="B127" i="17"/>
  <c r="C127" i="17"/>
  <c r="D127" i="17"/>
  <c r="E127" i="17"/>
  <c r="F127" i="17"/>
  <c r="G127" i="17"/>
  <c r="H127" i="17"/>
  <c r="I127" i="17"/>
  <c r="J127" i="17"/>
  <c r="K127" i="17"/>
  <c r="L127" i="17"/>
  <c r="M127" i="17"/>
  <c r="B128" i="17"/>
  <c r="C128" i="17"/>
  <c r="D128" i="17"/>
  <c r="E128" i="17"/>
  <c r="F128" i="17"/>
  <c r="G128" i="17"/>
  <c r="H128" i="17"/>
  <c r="I128" i="17"/>
  <c r="J128" i="17"/>
  <c r="K128" i="17"/>
  <c r="L128" i="17"/>
  <c r="M128" i="17"/>
  <c r="B129" i="17"/>
  <c r="C129" i="17"/>
  <c r="D129" i="17"/>
  <c r="E129" i="17"/>
  <c r="F129" i="17"/>
  <c r="G129" i="17"/>
  <c r="H129" i="17"/>
  <c r="I129" i="17"/>
  <c r="J129" i="17"/>
  <c r="K129" i="17"/>
  <c r="L129" i="17"/>
  <c r="M129" i="17"/>
  <c r="B130" i="17"/>
  <c r="C130" i="17"/>
  <c r="D130" i="17"/>
  <c r="E130" i="17"/>
  <c r="F130" i="17"/>
  <c r="G130" i="17"/>
  <c r="H130" i="17"/>
  <c r="I130" i="17"/>
  <c r="J130" i="17"/>
  <c r="K130" i="17"/>
  <c r="L130" i="17"/>
  <c r="M130" i="17"/>
  <c r="B131" i="17"/>
  <c r="C131" i="17"/>
  <c r="D131" i="17"/>
  <c r="E131" i="17"/>
  <c r="F131" i="17"/>
  <c r="G131" i="17"/>
  <c r="H131" i="17"/>
  <c r="I131" i="17"/>
  <c r="J131" i="17"/>
  <c r="K131" i="17"/>
  <c r="L131" i="17"/>
  <c r="M131" i="17"/>
  <c r="B132" i="17"/>
  <c r="C132" i="17"/>
  <c r="D132" i="17"/>
  <c r="E132" i="17"/>
  <c r="F132" i="17"/>
  <c r="G132" i="17"/>
  <c r="H132" i="17"/>
  <c r="I132" i="17"/>
  <c r="J132" i="17"/>
  <c r="K132" i="17"/>
  <c r="L132" i="17"/>
  <c r="M132" i="17"/>
  <c r="B133" i="17"/>
  <c r="C133" i="17"/>
  <c r="D133" i="17"/>
  <c r="E133" i="17"/>
  <c r="F133" i="17"/>
  <c r="G133" i="17"/>
  <c r="H133" i="17"/>
  <c r="I133" i="17"/>
  <c r="J133" i="17"/>
  <c r="K133" i="17"/>
  <c r="L133" i="17"/>
  <c r="M133" i="17"/>
  <c r="B134" i="17"/>
  <c r="C134" i="17"/>
  <c r="D134" i="17"/>
  <c r="E134" i="17"/>
  <c r="F134" i="17"/>
  <c r="G134" i="17"/>
  <c r="H134" i="17"/>
  <c r="I134" i="17"/>
  <c r="J134" i="17"/>
  <c r="K134" i="17"/>
  <c r="L134" i="17"/>
  <c r="M134" i="17"/>
  <c r="B135" i="17"/>
  <c r="C135" i="17"/>
  <c r="D135" i="17"/>
  <c r="E135" i="17"/>
  <c r="F135" i="17"/>
  <c r="G135" i="17"/>
  <c r="H135" i="17"/>
  <c r="I135" i="17"/>
  <c r="J135" i="17"/>
  <c r="K135" i="17"/>
  <c r="L135" i="17"/>
  <c r="M135" i="17"/>
  <c r="B136" i="17"/>
  <c r="C136" i="17"/>
  <c r="D136" i="17"/>
  <c r="E136" i="17"/>
  <c r="F136" i="17"/>
  <c r="G136" i="17"/>
  <c r="H136" i="17"/>
  <c r="I136" i="17"/>
  <c r="J136" i="17"/>
  <c r="K136" i="17"/>
  <c r="L136" i="17"/>
  <c r="M136" i="17"/>
  <c r="B137" i="17"/>
  <c r="C137" i="17"/>
  <c r="D137" i="17"/>
  <c r="E137" i="17"/>
  <c r="F137" i="17"/>
  <c r="G137" i="17"/>
  <c r="H137" i="17"/>
  <c r="I137" i="17"/>
  <c r="J137" i="17"/>
  <c r="K137" i="17"/>
  <c r="L137" i="17"/>
  <c r="M137" i="17"/>
  <c r="B138" i="17"/>
  <c r="C138" i="17"/>
  <c r="D138" i="17"/>
  <c r="E138" i="17"/>
  <c r="F138" i="17"/>
  <c r="G138" i="17"/>
  <c r="H138" i="17"/>
  <c r="I138" i="17"/>
  <c r="J138" i="17"/>
  <c r="K138" i="17"/>
  <c r="L138" i="17"/>
  <c r="M138" i="17"/>
  <c r="B139" i="17"/>
  <c r="C139" i="17"/>
  <c r="D139" i="17"/>
  <c r="E139" i="17"/>
  <c r="F139" i="17"/>
  <c r="G139" i="17"/>
  <c r="H139" i="17"/>
  <c r="I139" i="17"/>
  <c r="J139" i="17"/>
  <c r="K139" i="17"/>
  <c r="L139" i="17"/>
  <c r="M139" i="17"/>
  <c r="B140" i="17"/>
  <c r="C140" i="17"/>
  <c r="D140" i="17"/>
  <c r="E140" i="17"/>
  <c r="F140" i="17"/>
  <c r="G140" i="17"/>
  <c r="H140" i="17"/>
  <c r="I140" i="17"/>
  <c r="J140" i="17"/>
  <c r="K140" i="17"/>
  <c r="L140" i="17"/>
  <c r="M140" i="17"/>
  <c r="B141" i="17"/>
  <c r="C141" i="17"/>
  <c r="D141" i="17"/>
  <c r="E141" i="17"/>
  <c r="F141" i="17"/>
  <c r="G141" i="17"/>
  <c r="H141" i="17"/>
  <c r="I141" i="17"/>
  <c r="J141" i="17"/>
  <c r="K141" i="17"/>
  <c r="L141" i="17"/>
  <c r="M141" i="17"/>
  <c r="B142" i="17"/>
  <c r="C142" i="17"/>
  <c r="D142" i="17"/>
  <c r="E142" i="17"/>
  <c r="F142" i="17"/>
  <c r="G142" i="17"/>
  <c r="H142" i="17"/>
  <c r="I142" i="17"/>
  <c r="J142" i="17"/>
  <c r="K142" i="17"/>
  <c r="L142" i="17"/>
  <c r="M142" i="17"/>
  <c r="B143" i="17"/>
  <c r="C143" i="17"/>
  <c r="D143" i="17"/>
  <c r="E143" i="17"/>
  <c r="F143" i="17"/>
  <c r="G143" i="17"/>
  <c r="H143" i="17"/>
  <c r="I143" i="17"/>
  <c r="J143" i="17"/>
  <c r="K143" i="17"/>
  <c r="L143" i="17"/>
  <c r="M143" i="17"/>
  <c r="B144" i="17"/>
  <c r="C144" i="17"/>
  <c r="D144" i="17"/>
  <c r="E144" i="17"/>
  <c r="F144" i="17"/>
  <c r="G144" i="17"/>
  <c r="H144" i="17"/>
  <c r="I144" i="17"/>
  <c r="J144" i="17"/>
  <c r="K144" i="17"/>
  <c r="L144" i="17"/>
  <c r="M144" i="17"/>
  <c r="B145" i="17"/>
  <c r="C145" i="17"/>
  <c r="D145" i="17"/>
  <c r="E145" i="17"/>
  <c r="F145" i="17"/>
  <c r="G145" i="17"/>
  <c r="H145" i="17"/>
  <c r="I145" i="17"/>
  <c r="J145" i="17"/>
  <c r="K145" i="17"/>
  <c r="L145" i="17"/>
  <c r="M145" i="17"/>
  <c r="B146" i="17"/>
  <c r="C146" i="17"/>
  <c r="D146" i="17"/>
  <c r="E146" i="17"/>
  <c r="F146" i="17"/>
  <c r="G146" i="17"/>
  <c r="H146" i="17"/>
  <c r="I146" i="17"/>
  <c r="J146" i="17"/>
  <c r="K146" i="17"/>
  <c r="L146" i="17"/>
  <c r="M146" i="17"/>
  <c r="B147" i="17"/>
  <c r="C147" i="17"/>
  <c r="D147" i="17"/>
  <c r="E147" i="17"/>
  <c r="F147" i="17"/>
  <c r="G147" i="17"/>
  <c r="H147" i="17"/>
  <c r="I147" i="17"/>
  <c r="J147" i="17"/>
  <c r="K147" i="17"/>
  <c r="L147" i="17"/>
  <c r="M147" i="17"/>
  <c r="B148" i="17"/>
  <c r="C148" i="17"/>
  <c r="D148" i="17"/>
  <c r="E148" i="17"/>
  <c r="F148" i="17"/>
  <c r="G148" i="17"/>
  <c r="H148" i="17"/>
  <c r="I148" i="17"/>
  <c r="J148" i="17"/>
  <c r="K148" i="17"/>
  <c r="L148" i="17"/>
  <c r="M148" i="17"/>
  <c r="B149" i="17"/>
  <c r="C149" i="17"/>
  <c r="D149" i="17"/>
  <c r="E149" i="17"/>
  <c r="F149" i="17"/>
  <c r="G149" i="17"/>
  <c r="H149" i="17"/>
  <c r="I149" i="17"/>
  <c r="J149" i="17"/>
  <c r="K149" i="17"/>
  <c r="L149" i="17"/>
  <c r="M149" i="17"/>
  <c r="B150" i="17"/>
  <c r="C150" i="17"/>
  <c r="D150" i="17"/>
  <c r="E150" i="17"/>
  <c r="F150" i="17"/>
  <c r="G150" i="17"/>
  <c r="H150" i="17"/>
  <c r="I150" i="17"/>
  <c r="J150" i="17"/>
  <c r="K150" i="17"/>
  <c r="L150" i="17"/>
  <c r="M150" i="17"/>
  <c r="B151" i="17"/>
  <c r="C151" i="17"/>
  <c r="D151" i="17"/>
  <c r="E151" i="17"/>
  <c r="F151" i="17"/>
  <c r="G151" i="17"/>
  <c r="H151" i="17"/>
  <c r="I151" i="17"/>
  <c r="J151" i="17"/>
  <c r="K151" i="17"/>
  <c r="L151" i="17"/>
  <c r="M151" i="17"/>
  <c r="B152" i="17"/>
  <c r="C152" i="17"/>
  <c r="D152" i="17"/>
  <c r="E152" i="17"/>
  <c r="F152" i="17"/>
  <c r="G152" i="17"/>
  <c r="H152" i="17"/>
  <c r="I152" i="17"/>
  <c r="J152" i="17"/>
  <c r="K152" i="17"/>
  <c r="L152" i="17"/>
  <c r="M152" i="17"/>
  <c r="B153" i="17"/>
  <c r="C153" i="17"/>
  <c r="D153" i="17"/>
  <c r="E153" i="17"/>
  <c r="F153" i="17"/>
  <c r="G153" i="17"/>
  <c r="H153" i="17"/>
  <c r="I153" i="17"/>
  <c r="J153" i="17"/>
  <c r="K153" i="17"/>
  <c r="L153" i="17"/>
  <c r="M153" i="17"/>
  <c r="B154" i="17"/>
  <c r="C154" i="17"/>
  <c r="D154" i="17"/>
  <c r="E154" i="17"/>
  <c r="F154" i="17"/>
  <c r="G154" i="17"/>
  <c r="H154" i="17"/>
  <c r="I154" i="17"/>
  <c r="J154" i="17"/>
  <c r="K154" i="17"/>
  <c r="L154" i="17"/>
  <c r="M154" i="17"/>
  <c r="B155" i="17"/>
  <c r="C155" i="17"/>
  <c r="D155" i="17"/>
  <c r="E155" i="17"/>
  <c r="F155" i="17"/>
  <c r="G155" i="17"/>
  <c r="H155" i="17"/>
  <c r="I155" i="17"/>
  <c r="J155" i="17"/>
  <c r="K155" i="17"/>
  <c r="L155" i="17"/>
  <c r="M155" i="17"/>
  <c r="B156" i="17"/>
  <c r="C156" i="17"/>
  <c r="D156" i="17"/>
  <c r="E156" i="17"/>
  <c r="F156" i="17"/>
  <c r="G156" i="17"/>
  <c r="H156" i="17"/>
  <c r="I156" i="17"/>
  <c r="J156" i="17"/>
  <c r="K156" i="17"/>
  <c r="L156" i="17"/>
  <c r="M156" i="17"/>
  <c r="B157" i="17"/>
  <c r="C157" i="17"/>
  <c r="D157" i="17"/>
  <c r="E157" i="17"/>
  <c r="F157" i="17"/>
  <c r="G157" i="17"/>
  <c r="H157" i="17"/>
  <c r="I157" i="17"/>
  <c r="J157" i="17"/>
  <c r="K157" i="17"/>
  <c r="L157" i="17"/>
  <c r="M157" i="17"/>
  <c r="B158" i="17"/>
  <c r="C158" i="17"/>
  <c r="D158" i="17"/>
  <c r="E158" i="17"/>
  <c r="F158" i="17"/>
  <c r="G158" i="17"/>
  <c r="H158" i="17"/>
  <c r="I158" i="17"/>
  <c r="J158" i="17"/>
  <c r="K158" i="17"/>
  <c r="L158" i="17"/>
  <c r="M158" i="17"/>
  <c r="B159" i="17"/>
  <c r="C159" i="17"/>
  <c r="D159" i="17"/>
  <c r="E159" i="17"/>
  <c r="F159" i="17"/>
  <c r="G159" i="17"/>
  <c r="H159" i="17"/>
  <c r="I159" i="17"/>
  <c r="J159" i="17"/>
  <c r="K159" i="17"/>
  <c r="L159" i="17"/>
  <c r="M159" i="17"/>
  <c r="B160" i="17"/>
  <c r="C160" i="17"/>
  <c r="D160" i="17"/>
  <c r="E160" i="17"/>
  <c r="F160" i="17"/>
  <c r="G160" i="17"/>
  <c r="H160" i="17"/>
  <c r="I160" i="17"/>
  <c r="J160" i="17"/>
  <c r="K160" i="17"/>
  <c r="L160" i="17"/>
  <c r="M160" i="17"/>
  <c r="B161" i="17"/>
  <c r="C161" i="17"/>
  <c r="D161" i="17"/>
  <c r="E161" i="17"/>
  <c r="F161" i="17"/>
  <c r="G161" i="17"/>
  <c r="H161" i="17"/>
  <c r="I161" i="17"/>
  <c r="J161" i="17"/>
  <c r="K161" i="17"/>
  <c r="L161" i="17"/>
  <c r="M161" i="17"/>
  <c r="B162" i="17"/>
  <c r="C162" i="17"/>
  <c r="D162" i="17"/>
  <c r="E162" i="17"/>
  <c r="F162" i="17"/>
  <c r="G162" i="17"/>
  <c r="H162" i="17"/>
  <c r="I162" i="17"/>
  <c r="J162" i="17"/>
  <c r="K162" i="17"/>
  <c r="L162" i="17"/>
  <c r="M162" i="17"/>
  <c r="B163" i="17"/>
  <c r="C163" i="17"/>
  <c r="D163" i="17"/>
  <c r="E163" i="17"/>
  <c r="F163" i="17"/>
  <c r="G163" i="17"/>
  <c r="H163" i="17"/>
  <c r="I163" i="17"/>
  <c r="J163" i="17"/>
  <c r="K163" i="17"/>
  <c r="L163" i="17"/>
  <c r="M163" i="17"/>
  <c r="B164" i="17"/>
  <c r="C164" i="17"/>
  <c r="D164" i="17"/>
  <c r="E164" i="17"/>
  <c r="F164" i="17"/>
  <c r="G164" i="17"/>
  <c r="H164" i="17"/>
  <c r="I164" i="17"/>
  <c r="J164" i="17"/>
  <c r="K164" i="17"/>
  <c r="L164" i="17"/>
  <c r="M164" i="17"/>
  <c r="B165" i="17"/>
  <c r="C165" i="17"/>
  <c r="D165" i="17"/>
  <c r="E165" i="17"/>
  <c r="F165" i="17"/>
  <c r="G165" i="17"/>
  <c r="H165" i="17"/>
  <c r="I165" i="17"/>
  <c r="J165" i="17"/>
  <c r="K165" i="17"/>
  <c r="L165" i="17"/>
  <c r="M165" i="17"/>
  <c r="B166" i="17"/>
  <c r="C166" i="17"/>
  <c r="D166" i="17"/>
  <c r="E166" i="17"/>
  <c r="F166" i="17"/>
  <c r="G166" i="17"/>
  <c r="H166" i="17"/>
  <c r="I166" i="17"/>
  <c r="J166" i="17"/>
  <c r="K166" i="17"/>
  <c r="L166" i="17"/>
  <c r="M166" i="17"/>
  <c r="B167" i="17"/>
  <c r="C167" i="17"/>
  <c r="D167" i="17"/>
  <c r="E167" i="17"/>
  <c r="F167" i="17"/>
  <c r="G167" i="17"/>
  <c r="H167" i="17"/>
  <c r="I167" i="17"/>
  <c r="J167" i="17"/>
  <c r="K167" i="17"/>
  <c r="L167" i="17"/>
  <c r="M167" i="17"/>
  <c r="B168" i="17"/>
  <c r="C168" i="17"/>
  <c r="D168" i="17"/>
  <c r="E168" i="17"/>
  <c r="F168" i="17"/>
  <c r="G168" i="17"/>
  <c r="H168" i="17"/>
  <c r="I168" i="17"/>
  <c r="J168" i="17"/>
  <c r="K168" i="17"/>
  <c r="L168" i="17"/>
  <c r="M168" i="17"/>
  <c r="B169" i="17"/>
  <c r="C169" i="17"/>
  <c r="D169" i="17"/>
  <c r="E169" i="17"/>
  <c r="F169" i="17"/>
  <c r="G169" i="17"/>
  <c r="H169" i="17"/>
  <c r="I169" i="17"/>
  <c r="J169" i="17"/>
  <c r="K169" i="17"/>
  <c r="L169" i="17"/>
  <c r="M169" i="17"/>
  <c r="B170" i="17"/>
  <c r="C170" i="17"/>
  <c r="D170" i="17"/>
  <c r="E170" i="17"/>
  <c r="F170" i="17"/>
  <c r="G170" i="17"/>
  <c r="H170" i="17"/>
  <c r="I170" i="17"/>
  <c r="J170" i="17"/>
  <c r="K170" i="17"/>
  <c r="L170" i="17"/>
  <c r="M170" i="17"/>
  <c r="B171" i="17"/>
  <c r="C171" i="17"/>
  <c r="D171" i="17"/>
  <c r="E171" i="17"/>
  <c r="F171" i="17"/>
  <c r="G171" i="17"/>
  <c r="H171" i="17"/>
  <c r="I171" i="17"/>
  <c r="J171" i="17"/>
  <c r="K171" i="17"/>
  <c r="L171" i="17"/>
  <c r="M171" i="17"/>
  <c r="B172" i="17"/>
  <c r="C172" i="17"/>
  <c r="D172" i="17"/>
  <c r="E172" i="17"/>
  <c r="F172" i="17"/>
  <c r="G172" i="17"/>
  <c r="H172" i="17"/>
  <c r="I172" i="17"/>
  <c r="J172" i="17"/>
  <c r="K172" i="17"/>
  <c r="L172" i="17"/>
  <c r="M172" i="17"/>
  <c r="B173" i="17"/>
  <c r="C173" i="17"/>
  <c r="D173" i="17"/>
  <c r="E173" i="17"/>
  <c r="F173" i="17"/>
  <c r="G173" i="17"/>
  <c r="H173" i="17"/>
  <c r="I173" i="17"/>
  <c r="J173" i="17"/>
  <c r="K173" i="17"/>
  <c r="L173" i="17"/>
  <c r="M173" i="17"/>
  <c r="B174" i="17"/>
  <c r="C174" i="17"/>
  <c r="D174" i="17"/>
  <c r="E174" i="17"/>
  <c r="F174" i="17"/>
  <c r="G174" i="17"/>
  <c r="H174" i="17"/>
  <c r="I174" i="17"/>
  <c r="J174" i="17"/>
  <c r="K174" i="17"/>
  <c r="L174" i="17"/>
  <c r="M174" i="17"/>
  <c r="B175" i="17"/>
  <c r="C175" i="17"/>
  <c r="D175" i="17"/>
  <c r="E175" i="17"/>
  <c r="F175" i="17"/>
  <c r="G175" i="17"/>
  <c r="H175" i="17"/>
  <c r="I175" i="17"/>
  <c r="J175" i="17"/>
  <c r="K175" i="17"/>
  <c r="L175" i="17"/>
  <c r="M175" i="17"/>
  <c r="B176" i="17"/>
  <c r="C176" i="17"/>
  <c r="D176" i="17"/>
  <c r="E176" i="17"/>
  <c r="F176" i="17"/>
  <c r="G176" i="17"/>
  <c r="H176" i="17"/>
  <c r="I176" i="17"/>
  <c r="J176" i="17"/>
  <c r="K176" i="17"/>
  <c r="L176" i="17"/>
  <c r="M176" i="17"/>
  <c r="B177" i="17"/>
  <c r="C177" i="17"/>
  <c r="D177" i="17"/>
  <c r="E177" i="17"/>
  <c r="F177" i="17"/>
  <c r="G177" i="17"/>
  <c r="H177" i="17"/>
  <c r="I177" i="17"/>
  <c r="J177" i="17"/>
  <c r="K177" i="17"/>
  <c r="L177" i="17"/>
  <c r="M177" i="17"/>
  <c r="B178" i="17"/>
  <c r="C178" i="17"/>
  <c r="D178" i="17"/>
  <c r="E178" i="17"/>
  <c r="F178" i="17"/>
  <c r="G178" i="17"/>
  <c r="H178" i="17"/>
  <c r="I178" i="17"/>
  <c r="J178" i="17"/>
  <c r="K178" i="17"/>
  <c r="L178" i="17"/>
  <c r="M178" i="17"/>
  <c r="B179" i="17"/>
  <c r="C179" i="17"/>
  <c r="D179" i="17"/>
  <c r="E179" i="17"/>
  <c r="F179" i="17"/>
  <c r="G179" i="17"/>
  <c r="H179" i="17"/>
  <c r="I179" i="17"/>
  <c r="J179" i="17"/>
  <c r="K179" i="17"/>
  <c r="L179" i="17"/>
  <c r="M179" i="17"/>
  <c r="B180" i="17"/>
  <c r="C180" i="17"/>
  <c r="D180" i="17"/>
  <c r="E180" i="17"/>
  <c r="F180" i="17"/>
  <c r="G180" i="17"/>
  <c r="H180" i="17"/>
  <c r="I180" i="17"/>
  <c r="J180" i="17"/>
  <c r="K180" i="17"/>
  <c r="L180" i="17"/>
  <c r="M180" i="17"/>
  <c r="B181" i="17"/>
  <c r="C181" i="17"/>
  <c r="D181" i="17"/>
  <c r="E181" i="17"/>
  <c r="F181" i="17"/>
  <c r="G181" i="17"/>
  <c r="H181" i="17"/>
  <c r="I181" i="17"/>
  <c r="J181" i="17"/>
  <c r="K181" i="17"/>
  <c r="L181" i="17"/>
  <c r="M181" i="17"/>
  <c r="B182" i="17"/>
  <c r="C182" i="17"/>
  <c r="D182" i="17"/>
  <c r="E182" i="17"/>
  <c r="F182" i="17"/>
  <c r="G182" i="17"/>
  <c r="H182" i="17"/>
  <c r="I182" i="17"/>
  <c r="J182" i="17"/>
  <c r="K182" i="17"/>
  <c r="L182" i="17"/>
  <c r="M182" i="17"/>
  <c r="B183" i="17"/>
  <c r="C183" i="17"/>
  <c r="D183" i="17"/>
  <c r="E183" i="17"/>
  <c r="F183" i="17"/>
  <c r="G183" i="17"/>
  <c r="H183" i="17"/>
  <c r="I183" i="17"/>
  <c r="J183" i="17"/>
  <c r="K183" i="17"/>
  <c r="L183" i="17"/>
  <c r="M183" i="17"/>
  <c r="B184" i="17"/>
  <c r="C184" i="17"/>
  <c r="D184" i="17"/>
  <c r="E184" i="17"/>
  <c r="F184" i="17"/>
  <c r="G184" i="17"/>
  <c r="H184" i="17"/>
  <c r="I184" i="17"/>
  <c r="J184" i="17"/>
  <c r="K184" i="17"/>
  <c r="L184" i="17"/>
  <c r="M184" i="17"/>
  <c r="B185" i="17"/>
  <c r="C185" i="17"/>
  <c r="D185" i="17"/>
  <c r="E185" i="17"/>
  <c r="F185" i="17"/>
  <c r="G185" i="17"/>
  <c r="H185" i="17"/>
  <c r="I185" i="17"/>
  <c r="J185" i="17"/>
  <c r="K185" i="17"/>
  <c r="L185" i="17"/>
  <c r="M185" i="17"/>
  <c r="B186" i="17"/>
  <c r="C186" i="17"/>
  <c r="D186" i="17"/>
  <c r="E186" i="17"/>
  <c r="F186" i="17"/>
  <c r="G186" i="17"/>
  <c r="H186" i="17"/>
  <c r="I186" i="17"/>
  <c r="J186" i="17"/>
  <c r="K186" i="17"/>
  <c r="L186" i="17"/>
  <c r="M186" i="17"/>
  <c r="B187" i="17"/>
  <c r="C187" i="17"/>
  <c r="D187" i="17"/>
  <c r="E187" i="17"/>
  <c r="F187" i="17"/>
  <c r="G187" i="17"/>
  <c r="H187" i="17"/>
  <c r="I187" i="17"/>
  <c r="J187" i="17"/>
  <c r="K187" i="17"/>
  <c r="L187" i="17"/>
  <c r="M187" i="17"/>
  <c r="B188" i="17"/>
  <c r="C188" i="17"/>
  <c r="D188" i="17"/>
  <c r="E188" i="17"/>
  <c r="F188" i="17"/>
  <c r="G188" i="17"/>
  <c r="H188" i="17"/>
  <c r="I188" i="17"/>
  <c r="J188" i="17"/>
  <c r="K188" i="17"/>
  <c r="L188" i="17"/>
  <c r="M188" i="17"/>
  <c r="B189" i="17"/>
  <c r="C189" i="17"/>
  <c r="D189" i="17"/>
  <c r="E189" i="17"/>
  <c r="F189" i="17"/>
  <c r="G189" i="17"/>
  <c r="H189" i="17"/>
  <c r="I189" i="17"/>
  <c r="J189" i="17"/>
  <c r="K189" i="17"/>
  <c r="L189" i="17"/>
  <c r="M189" i="17"/>
  <c r="B190" i="17"/>
  <c r="C190" i="17"/>
  <c r="D190" i="17"/>
  <c r="E190" i="17"/>
  <c r="F190" i="17"/>
  <c r="G190" i="17"/>
  <c r="H190" i="17"/>
  <c r="I190" i="17"/>
  <c r="J190" i="17"/>
  <c r="K190" i="17"/>
  <c r="L190" i="17"/>
  <c r="M190" i="17"/>
  <c r="B191" i="17"/>
  <c r="C191" i="17"/>
  <c r="D191" i="17"/>
  <c r="E191" i="17"/>
  <c r="F191" i="17"/>
  <c r="G191" i="17"/>
  <c r="H191" i="17"/>
  <c r="I191" i="17"/>
  <c r="J191" i="17"/>
  <c r="K191" i="17"/>
  <c r="L191" i="17"/>
  <c r="M191" i="17"/>
  <c r="B192" i="17"/>
  <c r="C192" i="17"/>
  <c r="D192" i="17"/>
  <c r="E192" i="17"/>
  <c r="F192" i="17"/>
  <c r="G192" i="17"/>
  <c r="H192" i="17"/>
  <c r="I192" i="17"/>
  <c r="J192" i="17"/>
  <c r="K192" i="17"/>
  <c r="L192" i="17"/>
  <c r="M192" i="17"/>
  <c r="B193" i="17"/>
  <c r="C193" i="17"/>
  <c r="D193" i="17"/>
  <c r="E193" i="17"/>
  <c r="F193" i="17"/>
  <c r="G193" i="17"/>
  <c r="H193" i="17"/>
  <c r="I193" i="17"/>
  <c r="J193" i="17"/>
  <c r="K193" i="17"/>
  <c r="L193" i="17"/>
  <c r="M193" i="17"/>
  <c r="B194" i="17"/>
  <c r="C194" i="17"/>
  <c r="D194" i="17"/>
  <c r="E194" i="17"/>
  <c r="F194" i="17"/>
  <c r="G194" i="17"/>
  <c r="H194" i="17"/>
  <c r="I194" i="17"/>
  <c r="J194" i="17"/>
  <c r="K194" i="17"/>
  <c r="L194" i="17"/>
  <c r="M194" i="17"/>
  <c r="B195" i="17"/>
  <c r="C195" i="17"/>
  <c r="D195" i="17"/>
  <c r="E195" i="17"/>
  <c r="F195" i="17"/>
  <c r="G195" i="17"/>
  <c r="H195" i="17"/>
  <c r="I195" i="17"/>
  <c r="J195" i="17"/>
  <c r="K195" i="17"/>
  <c r="L195" i="17"/>
  <c r="M195" i="17"/>
  <c r="B196" i="17"/>
  <c r="C196" i="17"/>
  <c r="D196" i="17"/>
  <c r="E196" i="17"/>
  <c r="F196" i="17"/>
  <c r="G196" i="17"/>
  <c r="H196" i="17"/>
  <c r="I196" i="17"/>
  <c r="J196" i="17"/>
  <c r="K196" i="17"/>
  <c r="L196" i="17"/>
  <c r="M196" i="17"/>
  <c r="B197" i="17"/>
  <c r="C197" i="17"/>
  <c r="D197" i="17"/>
  <c r="E197" i="17"/>
  <c r="F197" i="17"/>
  <c r="G197" i="17"/>
  <c r="H197" i="17"/>
  <c r="I197" i="17"/>
  <c r="J197" i="17"/>
  <c r="K197" i="17"/>
  <c r="L197" i="17"/>
  <c r="M197" i="17"/>
  <c r="B198" i="17"/>
  <c r="C198" i="17"/>
  <c r="D198" i="17"/>
  <c r="E198" i="17"/>
  <c r="F198" i="17"/>
  <c r="G198" i="17"/>
  <c r="H198" i="17"/>
  <c r="I198" i="17"/>
  <c r="J198" i="17"/>
  <c r="K198" i="17"/>
  <c r="L198" i="17"/>
  <c r="M198" i="17"/>
  <c r="B199" i="17"/>
  <c r="C199" i="17"/>
  <c r="D199" i="17"/>
  <c r="E199" i="17"/>
  <c r="F199" i="17"/>
  <c r="G199" i="17"/>
  <c r="H199" i="17"/>
  <c r="I199" i="17"/>
  <c r="J199" i="17"/>
  <c r="K199" i="17"/>
  <c r="L199" i="17"/>
  <c r="M199" i="17"/>
  <c r="B200" i="17"/>
  <c r="C200" i="17"/>
  <c r="D200" i="17"/>
  <c r="E200" i="17"/>
  <c r="F200" i="17"/>
  <c r="G200" i="17"/>
  <c r="H200" i="17"/>
  <c r="I200" i="17"/>
  <c r="J200" i="17"/>
  <c r="K200" i="17"/>
  <c r="L200" i="17"/>
  <c r="M200" i="17"/>
  <c r="B201" i="17"/>
  <c r="C201" i="17"/>
  <c r="D201" i="17"/>
  <c r="E201" i="17"/>
  <c r="F201" i="17"/>
  <c r="G201" i="17"/>
  <c r="H201" i="17"/>
  <c r="I201" i="17"/>
  <c r="J201" i="17"/>
  <c r="K201" i="17"/>
  <c r="L201" i="17"/>
  <c r="M201" i="17"/>
  <c r="B202" i="17"/>
  <c r="C202" i="17"/>
  <c r="D202" i="17"/>
  <c r="E202" i="17"/>
  <c r="F202" i="17"/>
  <c r="G202" i="17"/>
  <c r="H202" i="17"/>
  <c r="I202" i="17"/>
  <c r="J202" i="17"/>
  <c r="K202" i="17"/>
  <c r="L202" i="17"/>
  <c r="M202" i="17"/>
  <c r="B203" i="17"/>
  <c r="C203" i="17"/>
  <c r="D203" i="17"/>
  <c r="E203" i="17"/>
  <c r="F203" i="17"/>
  <c r="G203" i="17"/>
  <c r="H203" i="17"/>
  <c r="I203" i="17"/>
  <c r="J203" i="17"/>
  <c r="K203" i="17"/>
  <c r="L203" i="17"/>
  <c r="M203" i="17"/>
  <c r="B204" i="17"/>
  <c r="C204" i="17"/>
  <c r="D204" i="17"/>
  <c r="E204" i="17"/>
  <c r="F204" i="17"/>
  <c r="G204" i="17"/>
  <c r="H204" i="17"/>
  <c r="I204" i="17"/>
  <c r="J204" i="17"/>
  <c r="K204" i="17"/>
  <c r="L204" i="17"/>
  <c r="M204" i="17"/>
  <c r="B205" i="17"/>
  <c r="C205" i="17"/>
  <c r="D205" i="17"/>
  <c r="E205" i="17"/>
  <c r="F205" i="17"/>
  <c r="G205" i="17"/>
  <c r="H205" i="17"/>
  <c r="I205" i="17"/>
  <c r="J205" i="17"/>
  <c r="K205" i="17"/>
  <c r="L205" i="17"/>
  <c r="M205" i="17"/>
  <c r="B206" i="17"/>
  <c r="C206" i="17"/>
  <c r="D206" i="17"/>
  <c r="E206" i="17"/>
  <c r="F206" i="17"/>
  <c r="G206" i="17"/>
  <c r="H206" i="17"/>
  <c r="I206" i="17"/>
  <c r="J206" i="17"/>
  <c r="K206" i="17"/>
  <c r="L206" i="17"/>
  <c r="M206" i="17"/>
  <c r="B207" i="17"/>
  <c r="C207" i="17"/>
  <c r="D207" i="17"/>
  <c r="E207" i="17"/>
  <c r="F207" i="17"/>
  <c r="G207" i="17"/>
  <c r="H207" i="17"/>
  <c r="I207" i="17"/>
  <c r="J207" i="17"/>
  <c r="K207" i="17"/>
  <c r="L207" i="17"/>
  <c r="M207" i="17"/>
  <c r="B208" i="17"/>
  <c r="C208" i="17"/>
  <c r="D208" i="17"/>
  <c r="E208" i="17"/>
  <c r="F208" i="17"/>
  <c r="G208" i="17"/>
  <c r="H208" i="17"/>
  <c r="I208" i="17"/>
  <c r="J208" i="17"/>
  <c r="K208" i="17"/>
  <c r="L208" i="17"/>
  <c r="M208" i="17"/>
  <c r="B209" i="17"/>
  <c r="C209" i="17"/>
  <c r="D209" i="17"/>
  <c r="E209" i="17"/>
  <c r="F209" i="17"/>
  <c r="G209" i="17"/>
  <c r="H209" i="17"/>
  <c r="I209" i="17"/>
  <c r="J209" i="17"/>
  <c r="K209" i="17"/>
  <c r="L209" i="17"/>
  <c r="M209" i="17"/>
  <c r="B210" i="17"/>
  <c r="C210" i="17"/>
  <c r="D210" i="17"/>
  <c r="E210" i="17"/>
  <c r="F210" i="17"/>
  <c r="G210" i="17"/>
  <c r="H210" i="17"/>
  <c r="I210" i="17"/>
  <c r="J210" i="17"/>
  <c r="K210" i="17"/>
  <c r="L210" i="17"/>
  <c r="M210" i="17"/>
  <c r="B211" i="17"/>
  <c r="C211" i="17"/>
  <c r="D211" i="17"/>
  <c r="E211" i="17"/>
  <c r="F211" i="17"/>
  <c r="G211" i="17"/>
  <c r="H211" i="17"/>
  <c r="I211" i="17"/>
  <c r="J211" i="17"/>
  <c r="K211" i="17"/>
  <c r="L211" i="17"/>
  <c r="M211" i="17"/>
  <c r="B212" i="17"/>
  <c r="C212" i="17"/>
  <c r="D212" i="17"/>
  <c r="E212" i="17"/>
  <c r="F212" i="17"/>
  <c r="G212" i="17"/>
  <c r="H212" i="17"/>
  <c r="I212" i="17"/>
  <c r="J212" i="17"/>
  <c r="K212" i="17"/>
  <c r="L212" i="17"/>
  <c r="M212" i="17"/>
  <c r="B213" i="17"/>
  <c r="C213" i="17"/>
  <c r="D213" i="17"/>
  <c r="E213" i="17"/>
  <c r="F213" i="17"/>
  <c r="G213" i="17"/>
  <c r="H213" i="17"/>
  <c r="I213" i="17"/>
  <c r="J213" i="17"/>
  <c r="K213" i="17"/>
  <c r="L213" i="17"/>
  <c r="M213" i="17"/>
  <c r="B214" i="17"/>
  <c r="C214" i="17"/>
  <c r="D214" i="17"/>
  <c r="E214" i="17"/>
  <c r="F214" i="17"/>
  <c r="G214" i="17"/>
  <c r="H214" i="17"/>
  <c r="I214" i="17"/>
  <c r="J214" i="17"/>
  <c r="K214" i="17"/>
  <c r="L214" i="17"/>
  <c r="M214" i="17"/>
  <c r="B215" i="17"/>
  <c r="C215" i="17"/>
  <c r="D215" i="17"/>
  <c r="E215" i="17"/>
  <c r="F215" i="17"/>
  <c r="G215" i="17"/>
  <c r="H215" i="17"/>
  <c r="I215" i="17"/>
  <c r="J215" i="17"/>
  <c r="K215" i="17"/>
  <c r="L215" i="17"/>
  <c r="M215" i="17"/>
  <c r="B216" i="17"/>
  <c r="C216" i="17"/>
  <c r="D216" i="17"/>
  <c r="E216" i="17"/>
  <c r="F216" i="17"/>
  <c r="G216" i="17"/>
  <c r="H216" i="17"/>
  <c r="I216" i="17"/>
  <c r="J216" i="17"/>
  <c r="K216" i="17"/>
  <c r="L216" i="17"/>
  <c r="M216" i="17"/>
  <c r="B217" i="17"/>
  <c r="C217" i="17"/>
  <c r="D217" i="17"/>
  <c r="E217" i="17"/>
  <c r="F217" i="17"/>
  <c r="G217" i="17"/>
  <c r="H217" i="17"/>
  <c r="I217" i="17"/>
  <c r="J217" i="17"/>
  <c r="K217" i="17"/>
  <c r="L217" i="17"/>
  <c r="M217" i="17"/>
  <c r="B218" i="17"/>
  <c r="C218" i="17"/>
  <c r="D218" i="17"/>
  <c r="E218" i="17"/>
  <c r="F218" i="17"/>
  <c r="G218" i="17"/>
  <c r="H218" i="17"/>
  <c r="I218" i="17"/>
  <c r="J218" i="17"/>
  <c r="K218" i="17"/>
  <c r="L218" i="17"/>
  <c r="M218" i="17"/>
  <c r="B219" i="17"/>
  <c r="C219" i="17"/>
  <c r="D219" i="17"/>
  <c r="E219" i="17"/>
  <c r="F219" i="17"/>
  <c r="G219" i="17"/>
  <c r="H219" i="17"/>
  <c r="I219" i="17"/>
  <c r="J219" i="17"/>
  <c r="K219" i="17"/>
  <c r="L219" i="17"/>
  <c r="M219" i="17"/>
  <c r="B220" i="17"/>
  <c r="C220" i="17"/>
  <c r="D220" i="17"/>
  <c r="E220" i="17"/>
  <c r="F220" i="17"/>
  <c r="G220" i="17"/>
  <c r="H220" i="17"/>
  <c r="I220" i="17"/>
  <c r="J220" i="17"/>
  <c r="K220" i="17"/>
  <c r="L220" i="17"/>
  <c r="M220" i="17"/>
  <c r="B221" i="17"/>
  <c r="C221" i="17"/>
  <c r="D221" i="17"/>
  <c r="E221" i="17"/>
  <c r="F221" i="17"/>
  <c r="G221" i="17"/>
  <c r="H221" i="17"/>
  <c r="I221" i="17"/>
  <c r="J221" i="17"/>
  <c r="K221" i="17"/>
  <c r="L221" i="17"/>
  <c r="M221" i="17"/>
  <c r="B222" i="17"/>
  <c r="C222" i="17"/>
  <c r="D222" i="17"/>
  <c r="E222" i="17"/>
  <c r="F222" i="17"/>
  <c r="G222" i="17"/>
  <c r="H222" i="17"/>
  <c r="I222" i="17"/>
  <c r="J222" i="17"/>
  <c r="K222" i="17"/>
  <c r="L222" i="17"/>
  <c r="M222" i="17"/>
  <c r="B223" i="17"/>
  <c r="C223" i="17"/>
  <c r="D223" i="17"/>
  <c r="E223" i="17"/>
  <c r="F223" i="17"/>
  <c r="G223" i="17"/>
  <c r="H223" i="17"/>
  <c r="I223" i="17"/>
  <c r="J223" i="17"/>
  <c r="K223" i="17"/>
  <c r="L223" i="17"/>
  <c r="M223" i="17"/>
  <c r="B224" i="17"/>
  <c r="C224" i="17"/>
  <c r="D224" i="17"/>
  <c r="E224" i="17"/>
  <c r="F224" i="17"/>
  <c r="G224" i="17"/>
  <c r="H224" i="17"/>
  <c r="I224" i="17"/>
  <c r="J224" i="17"/>
  <c r="K224" i="17"/>
  <c r="L224" i="17"/>
  <c r="M224" i="17"/>
  <c r="B225" i="17"/>
  <c r="C225" i="17"/>
  <c r="D225" i="17"/>
  <c r="E225" i="17"/>
  <c r="F225" i="17"/>
  <c r="G225" i="17"/>
  <c r="H225" i="17"/>
  <c r="I225" i="17"/>
  <c r="J225" i="17"/>
  <c r="K225" i="17"/>
  <c r="L225" i="17"/>
  <c r="M225" i="17"/>
  <c r="B226" i="17"/>
  <c r="C226" i="17"/>
  <c r="D226" i="17"/>
  <c r="E226" i="17"/>
  <c r="F226" i="17"/>
  <c r="G226" i="17"/>
  <c r="H226" i="17"/>
  <c r="I226" i="17"/>
  <c r="J226" i="17"/>
  <c r="K226" i="17"/>
  <c r="L226" i="17"/>
  <c r="M226" i="17"/>
  <c r="B227" i="17"/>
  <c r="C227" i="17"/>
  <c r="D227" i="17"/>
  <c r="E227" i="17"/>
  <c r="F227" i="17"/>
  <c r="G227" i="17"/>
  <c r="H227" i="17"/>
  <c r="I227" i="17"/>
  <c r="J227" i="17"/>
  <c r="K227" i="17"/>
  <c r="L227" i="17"/>
  <c r="M227" i="17"/>
  <c r="B228" i="17"/>
  <c r="C228" i="17"/>
  <c r="D228" i="17"/>
  <c r="E228" i="17"/>
  <c r="F228" i="17"/>
  <c r="G228" i="17"/>
  <c r="H228" i="17"/>
  <c r="I228" i="17"/>
  <c r="J228" i="17"/>
  <c r="K228" i="17"/>
  <c r="L228" i="17"/>
  <c r="M228" i="17"/>
  <c r="B229" i="17"/>
  <c r="C229" i="17"/>
  <c r="D229" i="17"/>
  <c r="E229" i="17"/>
  <c r="F229" i="17"/>
  <c r="G229" i="17"/>
  <c r="H229" i="17"/>
  <c r="I229" i="17"/>
  <c r="J229" i="17"/>
  <c r="K229" i="17"/>
  <c r="L229" i="17"/>
  <c r="M229" i="17"/>
  <c r="B230" i="17"/>
  <c r="C230" i="17"/>
  <c r="D230" i="17"/>
  <c r="E230" i="17"/>
  <c r="F230" i="17"/>
  <c r="G230" i="17"/>
  <c r="H230" i="17"/>
  <c r="I230" i="17"/>
  <c r="J230" i="17"/>
  <c r="K230" i="17"/>
  <c r="L230" i="17"/>
  <c r="M230" i="17"/>
  <c r="B231" i="17"/>
  <c r="C231" i="17"/>
  <c r="D231" i="17"/>
  <c r="E231" i="17"/>
  <c r="F231" i="17"/>
  <c r="G231" i="17"/>
  <c r="H231" i="17"/>
  <c r="I231" i="17"/>
  <c r="J231" i="17"/>
  <c r="K231" i="17"/>
  <c r="L231" i="17"/>
  <c r="M231" i="17"/>
  <c r="B232" i="17"/>
  <c r="C232" i="17"/>
  <c r="D232" i="17"/>
  <c r="E232" i="17"/>
  <c r="F232" i="17"/>
  <c r="G232" i="17"/>
  <c r="H232" i="17"/>
  <c r="I232" i="17"/>
  <c r="J232" i="17"/>
  <c r="K232" i="17"/>
  <c r="L232" i="17"/>
  <c r="M232" i="17"/>
  <c r="B233" i="17"/>
  <c r="C233" i="17"/>
  <c r="D233" i="17"/>
  <c r="E233" i="17"/>
  <c r="F233" i="17"/>
  <c r="G233" i="17"/>
  <c r="H233" i="17"/>
  <c r="I233" i="17"/>
  <c r="J233" i="17"/>
  <c r="K233" i="17"/>
  <c r="L233" i="17"/>
  <c r="M233" i="17"/>
  <c r="B234" i="17"/>
  <c r="C234" i="17"/>
  <c r="D234" i="17"/>
  <c r="E234" i="17"/>
  <c r="F234" i="17"/>
  <c r="G234" i="17"/>
  <c r="H234" i="17"/>
  <c r="I234" i="17"/>
  <c r="J234" i="17"/>
  <c r="K234" i="17"/>
  <c r="L234" i="17"/>
  <c r="M234" i="17"/>
  <c r="B235" i="17"/>
  <c r="C235" i="17"/>
  <c r="D235" i="17"/>
  <c r="E235" i="17"/>
  <c r="F235" i="17"/>
  <c r="G235" i="17"/>
  <c r="H235" i="17"/>
  <c r="I235" i="17"/>
  <c r="J235" i="17"/>
  <c r="K235" i="17"/>
  <c r="L235" i="17"/>
  <c r="M235" i="17"/>
  <c r="B236" i="17"/>
  <c r="C236" i="17"/>
  <c r="D236" i="17"/>
  <c r="E236" i="17"/>
  <c r="F236" i="17"/>
  <c r="G236" i="17"/>
  <c r="H236" i="17"/>
  <c r="I236" i="17"/>
  <c r="J236" i="17"/>
  <c r="K236" i="17"/>
  <c r="L236" i="17"/>
  <c r="M236" i="17"/>
  <c r="B237" i="17"/>
  <c r="C237" i="17"/>
  <c r="D237" i="17"/>
  <c r="E237" i="17"/>
  <c r="F237" i="17"/>
  <c r="G237" i="17"/>
  <c r="H237" i="17"/>
  <c r="I237" i="17"/>
  <c r="J237" i="17"/>
  <c r="K237" i="17"/>
  <c r="L237" i="17"/>
  <c r="M237" i="17"/>
  <c r="B238" i="17"/>
  <c r="C238" i="17"/>
  <c r="D238" i="17"/>
  <c r="E238" i="17"/>
  <c r="F238" i="17"/>
  <c r="G238" i="17"/>
  <c r="H238" i="17"/>
  <c r="I238" i="17"/>
  <c r="J238" i="17"/>
  <c r="K238" i="17"/>
  <c r="L238" i="17"/>
  <c r="M238" i="17"/>
  <c r="B239" i="17"/>
  <c r="C239" i="17"/>
  <c r="D239" i="17"/>
  <c r="E239" i="17"/>
  <c r="F239" i="17"/>
  <c r="G239" i="17"/>
  <c r="H239" i="17"/>
  <c r="I239" i="17"/>
  <c r="J239" i="17"/>
  <c r="K239" i="17"/>
  <c r="L239" i="17"/>
  <c r="M239" i="17"/>
  <c r="B240" i="17"/>
  <c r="C240" i="17"/>
  <c r="D240" i="17"/>
  <c r="E240" i="17"/>
  <c r="F240" i="17"/>
  <c r="G240" i="17"/>
  <c r="H240" i="17"/>
  <c r="I240" i="17"/>
  <c r="J240" i="17"/>
  <c r="K240" i="17"/>
  <c r="L240" i="17"/>
  <c r="M240" i="17"/>
  <c r="B241" i="17"/>
  <c r="C241" i="17"/>
  <c r="D241" i="17"/>
  <c r="E241" i="17"/>
  <c r="F241" i="17"/>
  <c r="G241" i="17"/>
  <c r="H241" i="17"/>
  <c r="I241" i="17"/>
  <c r="J241" i="17"/>
  <c r="K241" i="17"/>
  <c r="L241" i="17"/>
  <c r="M241" i="17"/>
  <c r="B242" i="17"/>
  <c r="C242" i="17"/>
  <c r="D242" i="17"/>
  <c r="E242" i="17"/>
  <c r="F242" i="17"/>
  <c r="G242" i="17"/>
  <c r="H242" i="17"/>
  <c r="I242" i="17"/>
  <c r="J242" i="17"/>
  <c r="K242" i="17"/>
  <c r="L242" i="17"/>
  <c r="M242" i="17"/>
  <c r="B243" i="17"/>
  <c r="C243" i="17"/>
  <c r="D243" i="17"/>
  <c r="E243" i="17"/>
  <c r="F243" i="17"/>
  <c r="G243" i="17"/>
  <c r="H243" i="17"/>
  <c r="I243" i="17"/>
  <c r="J243" i="17"/>
  <c r="K243" i="17"/>
  <c r="L243" i="17"/>
  <c r="M243" i="17"/>
  <c r="B244" i="17"/>
  <c r="C244" i="17"/>
  <c r="D244" i="17"/>
  <c r="E244" i="17"/>
  <c r="F244" i="17"/>
  <c r="G244" i="17"/>
  <c r="H244" i="17"/>
  <c r="I244" i="17"/>
  <c r="J244" i="17"/>
  <c r="K244" i="17"/>
  <c r="L244" i="17"/>
  <c r="M244" i="17"/>
  <c r="B245" i="17"/>
  <c r="C245" i="17"/>
  <c r="D245" i="17"/>
  <c r="E245" i="17"/>
  <c r="F245" i="17"/>
  <c r="G245" i="17"/>
  <c r="H245" i="17"/>
  <c r="I245" i="17"/>
  <c r="J245" i="17"/>
  <c r="K245" i="17"/>
  <c r="L245" i="17"/>
  <c r="M245" i="17"/>
  <c r="B246" i="17"/>
  <c r="C246" i="17"/>
  <c r="D246" i="17"/>
  <c r="E246" i="17"/>
  <c r="F246" i="17"/>
  <c r="G246" i="17"/>
  <c r="H246" i="17"/>
  <c r="I246" i="17"/>
  <c r="J246" i="17"/>
  <c r="K246" i="17"/>
  <c r="L246" i="17"/>
  <c r="M246" i="17"/>
  <c r="B247" i="17"/>
  <c r="C247" i="17"/>
  <c r="D247" i="17"/>
  <c r="E247" i="17"/>
  <c r="F247" i="17"/>
  <c r="G247" i="17"/>
  <c r="H247" i="17"/>
  <c r="I247" i="17"/>
  <c r="J247" i="17"/>
  <c r="K247" i="17"/>
  <c r="L247" i="17"/>
  <c r="M247" i="17"/>
  <c r="B248" i="17"/>
  <c r="C248" i="17"/>
  <c r="D248" i="17"/>
  <c r="E248" i="17"/>
  <c r="F248" i="17"/>
  <c r="G248" i="17"/>
  <c r="H248" i="17"/>
  <c r="I248" i="17"/>
  <c r="J248" i="17"/>
  <c r="K248" i="17"/>
  <c r="L248" i="17"/>
  <c r="M248" i="17"/>
  <c r="B249" i="17"/>
  <c r="C249" i="17"/>
  <c r="D249" i="17"/>
  <c r="E249" i="17"/>
  <c r="F249" i="17"/>
  <c r="G249" i="17"/>
  <c r="H249" i="17"/>
  <c r="I249" i="17"/>
  <c r="J249" i="17"/>
  <c r="K249" i="17"/>
  <c r="L249" i="17"/>
  <c r="M249" i="17"/>
  <c r="B250" i="17"/>
  <c r="C250" i="17"/>
  <c r="D250" i="17"/>
  <c r="E250" i="17"/>
  <c r="F250" i="17"/>
  <c r="G250" i="17"/>
  <c r="H250" i="17"/>
  <c r="I250" i="17"/>
  <c r="J250" i="17"/>
  <c r="K250" i="17"/>
  <c r="L250" i="17"/>
  <c r="M250" i="17"/>
  <c r="B251" i="17"/>
  <c r="C251" i="17"/>
  <c r="D251" i="17"/>
  <c r="E251" i="17"/>
  <c r="F251" i="17"/>
  <c r="G251" i="17"/>
  <c r="H251" i="17"/>
  <c r="I251" i="17"/>
  <c r="J251" i="17"/>
  <c r="K251" i="17"/>
  <c r="L251" i="17"/>
  <c r="M251" i="17"/>
  <c r="B252" i="17"/>
  <c r="C252" i="17"/>
  <c r="D252" i="17"/>
  <c r="E252" i="17"/>
  <c r="F252" i="17"/>
  <c r="G252" i="17"/>
  <c r="H252" i="17"/>
  <c r="I252" i="17"/>
  <c r="J252" i="17"/>
  <c r="K252" i="17"/>
  <c r="L252" i="17"/>
  <c r="M252" i="17"/>
  <c r="B253" i="17"/>
  <c r="C253" i="17"/>
  <c r="D253" i="17"/>
  <c r="E253" i="17"/>
  <c r="F253" i="17"/>
  <c r="G253" i="17"/>
  <c r="H253" i="17"/>
  <c r="I253" i="17"/>
  <c r="J253" i="17"/>
  <c r="K253" i="17"/>
  <c r="L253" i="17"/>
  <c r="M253" i="17"/>
  <c r="B254" i="17"/>
  <c r="C254" i="17"/>
  <c r="D254" i="17"/>
  <c r="E254" i="17"/>
  <c r="F254" i="17"/>
  <c r="G254" i="17"/>
  <c r="H254" i="17"/>
  <c r="I254" i="17"/>
  <c r="J254" i="17"/>
  <c r="K254" i="17"/>
  <c r="L254" i="17"/>
  <c r="M254" i="17"/>
  <c r="B255" i="17"/>
  <c r="C255" i="17"/>
  <c r="D255" i="17"/>
  <c r="E255" i="17"/>
  <c r="F255" i="17"/>
  <c r="G255" i="17"/>
  <c r="H255" i="17"/>
  <c r="I255" i="17"/>
  <c r="J255" i="17"/>
  <c r="K255" i="17"/>
  <c r="L255" i="17"/>
  <c r="M255" i="17"/>
  <c r="B256" i="17"/>
  <c r="C256" i="17"/>
  <c r="D256" i="17"/>
  <c r="E256" i="17"/>
  <c r="F256" i="17"/>
  <c r="G256" i="17"/>
  <c r="H256" i="17"/>
  <c r="I256" i="17"/>
  <c r="J256" i="17"/>
  <c r="K256" i="17"/>
  <c r="L256" i="17"/>
  <c r="M256" i="17"/>
  <c r="B257" i="17"/>
  <c r="C257" i="17"/>
  <c r="D257" i="17"/>
  <c r="E257" i="17"/>
  <c r="F257" i="17"/>
  <c r="G257" i="17"/>
  <c r="H257" i="17"/>
  <c r="I257" i="17"/>
  <c r="J257" i="17"/>
  <c r="K257" i="17"/>
  <c r="L257" i="17"/>
  <c r="M257" i="17"/>
  <c r="B258" i="17"/>
  <c r="C258" i="17"/>
  <c r="D258" i="17"/>
  <c r="E258" i="17"/>
  <c r="F258" i="17"/>
  <c r="G258" i="17"/>
  <c r="H258" i="17"/>
  <c r="I258" i="17"/>
  <c r="J258" i="17"/>
  <c r="K258" i="17"/>
  <c r="L258" i="17"/>
  <c r="M258" i="17"/>
  <c r="B259" i="17"/>
  <c r="C259" i="17"/>
  <c r="D259" i="17"/>
  <c r="E259" i="17"/>
  <c r="F259" i="17"/>
  <c r="G259" i="17"/>
  <c r="H259" i="17"/>
  <c r="I259" i="17"/>
  <c r="J259" i="17"/>
  <c r="K259" i="17"/>
  <c r="L259" i="17"/>
  <c r="M259" i="17"/>
  <c r="B260" i="17"/>
  <c r="C260" i="17"/>
  <c r="D260" i="17"/>
  <c r="E260" i="17"/>
  <c r="F260" i="17"/>
  <c r="G260" i="17"/>
  <c r="H260" i="17"/>
  <c r="I260" i="17"/>
  <c r="J260" i="17"/>
  <c r="K260" i="17"/>
  <c r="L260" i="17"/>
  <c r="M260" i="17"/>
  <c r="B261" i="17"/>
  <c r="C261" i="17"/>
  <c r="D261" i="17"/>
  <c r="E261" i="17"/>
  <c r="F261" i="17"/>
  <c r="G261" i="17"/>
  <c r="H261" i="17"/>
  <c r="I261" i="17"/>
  <c r="J261" i="17"/>
  <c r="K261" i="17"/>
  <c r="L261" i="17"/>
  <c r="M261" i="17"/>
  <c r="B262" i="17"/>
  <c r="C262" i="17"/>
  <c r="D262" i="17"/>
  <c r="E262" i="17"/>
  <c r="F262" i="17"/>
  <c r="G262" i="17"/>
  <c r="H262" i="17"/>
  <c r="I262" i="17"/>
  <c r="J262" i="17"/>
  <c r="K262" i="17"/>
  <c r="L262" i="17"/>
  <c r="M262" i="17"/>
  <c r="B263" i="17"/>
  <c r="C263" i="17"/>
  <c r="D263" i="17"/>
  <c r="E263" i="17"/>
  <c r="F263" i="17"/>
  <c r="G263" i="17"/>
  <c r="H263" i="17"/>
  <c r="I263" i="17"/>
  <c r="J263" i="17"/>
  <c r="K263" i="17"/>
  <c r="L263" i="17"/>
  <c r="M263" i="17"/>
  <c r="B264" i="17"/>
  <c r="C264" i="17"/>
  <c r="D264" i="17"/>
  <c r="E264" i="17"/>
  <c r="F264" i="17"/>
  <c r="G264" i="17"/>
  <c r="H264" i="17"/>
  <c r="I264" i="17"/>
  <c r="J264" i="17"/>
  <c r="K264" i="17"/>
  <c r="L264" i="17"/>
  <c r="M264" i="17"/>
  <c r="B265" i="17"/>
  <c r="C265" i="17"/>
  <c r="D265" i="17"/>
  <c r="E265" i="17"/>
  <c r="F265" i="17"/>
  <c r="G265" i="17"/>
  <c r="H265" i="17"/>
  <c r="I265" i="17"/>
  <c r="J265" i="17"/>
  <c r="K265" i="17"/>
  <c r="L265" i="17"/>
  <c r="M265" i="17"/>
  <c r="B266" i="17"/>
  <c r="C266" i="17"/>
  <c r="D266" i="17"/>
  <c r="E266" i="17"/>
  <c r="F266" i="17"/>
  <c r="G266" i="17"/>
  <c r="H266" i="17"/>
  <c r="I266" i="17"/>
  <c r="J266" i="17"/>
  <c r="K266" i="17"/>
  <c r="L266" i="17"/>
  <c r="M266" i="17"/>
  <c r="B267" i="17"/>
  <c r="C267" i="17"/>
  <c r="D267" i="17"/>
  <c r="E267" i="17"/>
  <c r="F267" i="17"/>
  <c r="G267" i="17"/>
  <c r="H267" i="17"/>
  <c r="I267" i="17"/>
  <c r="J267" i="17"/>
  <c r="K267" i="17"/>
  <c r="L267" i="17"/>
  <c r="M267" i="17"/>
  <c r="B268" i="17"/>
  <c r="C268" i="17"/>
  <c r="D268" i="17"/>
  <c r="E268" i="17"/>
  <c r="F268" i="17"/>
  <c r="G268" i="17"/>
  <c r="H268" i="17"/>
  <c r="I268" i="17"/>
  <c r="J268" i="17"/>
  <c r="K268" i="17"/>
  <c r="L268" i="17"/>
  <c r="M268" i="17"/>
  <c r="B269" i="17"/>
  <c r="C269" i="17"/>
  <c r="D269" i="17"/>
  <c r="E269" i="17"/>
  <c r="F269" i="17"/>
  <c r="G269" i="17"/>
  <c r="H269" i="17"/>
  <c r="I269" i="17"/>
  <c r="J269" i="17"/>
  <c r="K269" i="17"/>
  <c r="L269" i="17"/>
  <c r="M269" i="17"/>
  <c r="B270" i="17"/>
  <c r="C270" i="17"/>
  <c r="D270" i="17"/>
  <c r="E270" i="17"/>
  <c r="F270" i="17"/>
  <c r="G270" i="17"/>
  <c r="H270" i="17"/>
  <c r="I270" i="17"/>
  <c r="J270" i="17"/>
  <c r="K270" i="17"/>
  <c r="L270" i="17"/>
  <c r="M270" i="17"/>
  <c r="B271" i="17"/>
  <c r="C271" i="17"/>
  <c r="D271" i="17"/>
  <c r="E271" i="17"/>
  <c r="F271" i="17"/>
  <c r="G271" i="17"/>
  <c r="H271" i="17"/>
  <c r="I271" i="17"/>
  <c r="J271" i="17"/>
  <c r="K271" i="17"/>
  <c r="L271" i="17"/>
  <c r="M271" i="17"/>
  <c r="B272" i="17"/>
  <c r="C272" i="17"/>
  <c r="D272" i="17"/>
  <c r="E272" i="17"/>
  <c r="F272" i="17"/>
  <c r="G272" i="17"/>
  <c r="H272" i="17"/>
  <c r="I272" i="17"/>
  <c r="J272" i="17"/>
  <c r="K272" i="17"/>
  <c r="L272" i="17"/>
  <c r="M272" i="17"/>
  <c r="B273" i="17"/>
  <c r="C273" i="17"/>
  <c r="D273" i="17"/>
  <c r="E273" i="17"/>
  <c r="F273" i="17"/>
  <c r="G273" i="17"/>
  <c r="H273" i="17"/>
  <c r="I273" i="17"/>
  <c r="J273" i="17"/>
  <c r="K273" i="17"/>
  <c r="L273" i="17"/>
  <c r="M273" i="17"/>
  <c r="M2" i="17"/>
  <c r="L2" i="17"/>
  <c r="K2" i="17"/>
  <c r="J2" i="17"/>
  <c r="I2" i="17"/>
  <c r="H2" i="17"/>
  <c r="G2" i="17"/>
  <c r="F2" i="17"/>
  <c r="E2" i="17"/>
  <c r="D2" i="17"/>
  <c r="C2" i="17"/>
  <c r="B2" i="17"/>
  <c r="C1" i="17"/>
  <c r="AQ1" i="17"/>
  <c r="AP1" i="17"/>
  <c r="AO1" i="17"/>
  <c r="AN1" i="17"/>
  <c r="AM1" i="17"/>
  <c r="AL1" i="17"/>
  <c r="AK1" i="17"/>
  <c r="AJ1" i="17"/>
  <c r="AI1" i="17"/>
  <c r="AH1" i="17"/>
  <c r="AG1" i="17"/>
  <c r="AF1" i="17"/>
  <c r="AE1" i="17"/>
  <c r="AD1" i="17"/>
  <c r="AC1" i="17"/>
  <c r="AB1" i="17"/>
  <c r="AA1" i="17"/>
  <c r="Z1" i="17"/>
  <c r="Y1" i="17"/>
  <c r="X1" i="17"/>
  <c r="W1" i="17"/>
  <c r="V1" i="17"/>
  <c r="U1" i="17"/>
  <c r="T1" i="17"/>
  <c r="S1" i="17"/>
  <c r="R1" i="17"/>
  <c r="Q1" i="17"/>
  <c r="P1" i="17"/>
  <c r="O1" i="17"/>
  <c r="N1" i="17"/>
  <c r="M1" i="17"/>
  <c r="L1" i="17"/>
  <c r="K1" i="17"/>
  <c r="J1" i="17"/>
  <c r="I1" i="17"/>
  <c r="H1" i="17"/>
  <c r="G1" i="17"/>
  <c r="F1" i="17"/>
  <c r="E1" i="17"/>
  <c r="D1" i="17"/>
  <c r="B1" i="17"/>
  <c r="B83" i="16" l="1"/>
  <c r="B82" i="16"/>
  <c r="B81" i="16"/>
  <c r="B80" i="16"/>
  <c r="B79" i="16"/>
  <c r="B78" i="16"/>
  <c r="B57" i="16"/>
  <c r="B56" i="16"/>
  <c r="B55" i="16"/>
  <c r="B36" i="16"/>
  <c r="B35" i="16"/>
  <c r="B7" i="16"/>
  <c r="B6" i="16"/>
  <c r="B5" i="16"/>
  <c r="B4" i="16"/>
  <c r="B3" i="16"/>
  <c r="B37" i="16" l="1"/>
  <c r="B38" i="16"/>
  <c r="B39" i="16"/>
  <c r="B40" i="16"/>
  <c r="E146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138" i="16"/>
  <c r="E139" i="16"/>
  <c r="E140" i="16"/>
  <c r="E141" i="16"/>
  <c r="E142" i="16"/>
  <c r="E143" i="16"/>
  <c r="E144" i="16"/>
  <c r="E145" i="16"/>
  <c r="E147" i="16"/>
  <c r="E148" i="16"/>
  <c r="E149" i="16"/>
  <c r="E150" i="16"/>
  <c r="E151" i="16"/>
  <c r="E152" i="16"/>
  <c r="E153" i="16"/>
  <c r="E154" i="16"/>
  <c r="E155" i="16"/>
  <c r="E156" i="16"/>
  <c r="E157" i="16"/>
  <c r="E158" i="16"/>
  <c r="E159" i="16"/>
  <c r="E160" i="16"/>
  <c r="E161" i="16"/>
  <c r="E162" i="16"/>
  <c r="E163" i="16"/>
  <c r="E164" i="16"/>
  <c r="E165" i="16"/>
  <c r="E166" i="16"/>
  <c r="E167" i="16"/>
  <c r="E168" i="16"/>
  <c r="E169" i="16"/>
  <c r="E170" i="16"/>
  <c r="E171" i="16"/>
  <c r="E172" i="16"/>
  <c r="E173" i="16"/>
  <c r="E174" i="16"/>
  <c r="E175" i="16"/>
  <c r="E176" i="16"/>
  <c r="E177" i="16"/>
  <c r="E178" i="16"/>
  <c r="E179" i="16"/>
  <c r="E180" i="16"/>
  <c r="E181" i="16"/>
  <c r="E182" i="16"/>
  <c r="E183" i="16"/>
  <c r="E184" i="16"/>
  <c r="E185" i="16"/>
  <c r="E186" i="16"/>
  <c r="E187" i="16"/>
  <c r="E188" i="16"/>
  <c r="E189" i="16"/>
  <c r="E190" i="16"/>
  <c r="E191" i="16"/>
  <c r="E192" i="16"/>
  <c r="E193" i="16"/>
  <c r="E194" i="16"/>
  <c r="E195" i="16"/>
  <c r="E196" i="16"/>
  <c r="E197" i="16"/>
  <c r="E198" i="16"/>
  <c r="E199" i="16"/>
  <c r="E200" i="16"/>
  <c r="E201" i="16"/>
  <c r="E202" i="16"/>
  <c r="E203" i="16"/>
  <c r="E204" i="16"/>
  <c r="E205" i="16"/>
  <c r="E206" i="16"/>
  <c r="E207" i="16"/>
  <c r="E208" i="16"/>
  <c r="E209" i="16"/>
  <c r="E210" i="16"/>
  <c r="E211" i="16"/>
  <c r="E212" i="16"/>
  <c r="E213" i="16"/>
  <c r="E214" i="16"/>
  <c r="E215" i="16"/>
  <c r="E216" i="16"/>
  <c r="E217" i="16"/>
  <c r="E218" i="16"/>
  <c r="E219" i="16"/>
  <c r="E220" i="16"/>
  <c r="E221" i="16"/>
  <c r="E222" i="16"/>
  <c r="E223" i="16"/>
  <c r="E224" i="16"/>
  <c r="E225" i="16"/>
  <c r="E226" i="16"/>
  <c r="E227" i="16"/>
  <c r="E228" i="16"/>
  <c r="E229" i="16"/>
  <c r="E230" i="16"/>
  <c r="E231" i="16"/>
  <c r="E232" i="16"/>
  <c r="E233" i="16"/>
  <c r="E234" i="16"/>
  <c r="E235" i="16"/>
  <c r="E236" i="16"/>
  <c r="E237" i="16"/>
  <c r="E238" i="16"/>
  <c r="E239" i="16"/>
  <c r="E240" i="16"/>
  <c r="E241" i="16"/>
  <c r="E242" i="16"/>
  <c r="E243" i="16"/>
  <c r="E244" i="16"/>
  <c r="E245" i="16"/>
  <c r="E246" i="16"/>
  <c r="E247" i="16"/>
  <c r="E248" i="16"/>
  <c r="E249" i="16"/>
  <c r="E250" i="16"/>
  <c r="E251" i="16"/>
  <c r="E252" i="16"/>
  <c r="E253" i="16"/>
  <c r="E254" i="16"/>
  <c r="E255" i="16"/>
  <c r="E256" i="16"/>
  <c r="E257" i="16"/>
  <c r="E258" i="16"/>
  <c r="E259" i="16"/>
  <c r="E260" i="16"/>
  <c r="E261" i="16"/>
  <c r="E262" i="16"/>
  <c r="E263" i="16"/>
  <c r="E264" i="16"/>
  <c r="E265" i="16"/>
  <c r="E266" i="16"/>
  <c r="E267" i="16"/>
  <c r="E268" i="16"/>
  <c r="E269" i="16"/>
  <c r="E270" i="16"/>
  <c r="E271" i="16"/>
  <c r="E272" i="16"/>
  <c r="E273" i="16"/>
  <c r="E274" i="16"/>
  <c r="E275" i="16"/>
  <c r="E276" i="16"/>
  <c r="E277" i="16"/>
  <c r="E278" i="16"/>
  <c r="E279" i="16"/>
  <c r="E280" i="16"/>
  <c r="E281" i="16"/>
  <c r="E282" i="16"/>
  <c r="E283" i="16"/>
  <c r="E284" i="16"/>
  <c r="E285" i="16"/>
  <c r="E286" i="16"/>
  <c r="E287" i="16"/>
  <c r="E288" i="16"/>
  <c r="E289" i="16"/>
  <c r="E290" i="16"/>
  <c r="E291" i="16"/>
  <c r="E292" i="16"/>
  <c r="E293" i="16"/>
  <c r="E294" i="16"/>
  <c r="E295" i="16"/>
  <c r="E296" i="16"/>
  <c r="E297" i="16"/>
  <c r="E298" i="16"/>
  <c r="E299" i="16"/>
  <c r="E300" i="16"/>
  <c r="E301" i="16"/>
  <c r="E302" i="16"/>
  <c r="E303" i="16"/>
  <c r="E304" i="16"/>
  <c r="E305" i="16"/>
  <c r="E306" i="16"/>
  <c r="E307" i="16"/>
  <c r="E308" i="16"/>
  <c r="E309" i="16"/>
  <c r="E310" i="16"/>
  <c r="E311" i="16"/>
  <c r="E312" i="16"/>
  <c r="E313" i="16"/>
  <c r="E314" i="16"/>
  <c r="E315" i="16"/>
  <c r="E316" i="16"/>
  <c r="E317" i="16"/>
  <c r="E318" i="16"/>
  <c r="E319" i="16"/>
  <c r="E320" i="16"/>
  <c r="E321" i="16"/>
  <c r="E322" i="16"/>
  <c r="E323" i="16"/>
  <c r="E324" i="16"/>
  <c r="E325" i="16"/>
  <c r="E326" i="16"/>
  <c r="E327" i="16"/>
  <c r="E328" i="16"/>
  <c r="E329" i="16"/>
  <c r="E330" i="16"/>
  <c r="E331" i="16"/>
  <c r="E332" i="16"/>
  <c r="E333" i="16"/>
  <c r="E334" i="16"/>
  <c r="E335" i="16"/>
  <c r="E336" i="16"/>
  <c r="E337" i="16"/>
  <c r="E338" i="16"/>
  <c r="E339" i="16"/>
  <c r="E340" i="16"/>
  <c r="E341" i="16"/>
  <c r="E342" i="16"/>
  <c r="E343" i="16"/>
  <c r="E344" i="16"/>
  <c r="E345" i="16"/>
  <c r="E346" i="16"/>
  <c r="E347" i="16"/>
  <c r="E348" i="16"/>
  <c r="E349" i="16"/>
  <c r="E350" i="16"/>
  <c r="E351" i="16"/>
  <c r="E352" i="16"/>
  <c r="E353" i="16"/>
  <c r="E354" i="16"/>
  <c r="E355" i="16"/>
  <c r="E356" i="16"/>
  <c r="E357" i="16"/>
  <c r="E358" i="16"/>
  <c r="E359" i="16"/>
  <c r="E360" i="16"/>
  <c r="E361" i="16"/>
  <c r="E362" i="16"/>
  <c r="E363" i="16"/>
  <c r="E364" i="16"/>
  <c r="E365" i="16"/>
  <c r="E366" i="16"/>
  <c r="E367" i="16"/>
  <c r="E368" i="16"/>
  <c r="E369" i="16"/>
  <c r="E370" i="16"/>
  <c r="E371" i="16"/>
  <c r="E372" i="16"/>
  <c r="E373" i="16"/>
  <c r="E374" i="16"/>
  <c r="E375" i="16"/>
  <c r="E376" i="16"/>
  <c r="E377" i="16"/>
  <c r="E378" i="16"/>
  <c r="E379" i="16"/>
  <c r="E380" i="16"/>
  <c r="E381" i="16"/>
  <c r="E382" i="16"/>
  <c r="E383" i="16"/>
  <c r="E384" i="16"/>
  <c r="E385" i="16"/>
  <c r="D146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7" i="16"/>
  <c r="D148" i="16"/>
  <c r="D149" i="16"/>
  <c r="D150" i="16"/>
  <c r="D151" i="16"/>
  <c r="D152" i="16"/>
  <c r="D153" i="16"/>
  <c r="D154" i="16"/>
  <c r="D155" i="16"/>
  <c r="D156" i="16"/>
  <c r="D157" i="16"/>
  <c r="D158" i="16"/>
  <c r="D159" i="16"/>
  <c r="D160" i="16"/>
  <c r="D161" i="16"/>
  <c r="D162" i="16"/>
  <c r="D163" i="16"/>
  <c r="D164" i="16"/>
  <c r="D165" i="16"/>
  <c r="D166" i="16"/>
  <c r="D167" i="16"/>
  <c r="D168" i="16"/>
  <c r="D169" i="16"/>
  <c r="D170" i="16"/>
  <c r="D171" i="16"/>
  <c r="D172" i="16"/>
  <c r="D173" i="16"/>
  <c r="D174" i="16"/>
  <c r="D175" i="16"/>
  <c r="D176" i="16"/>
  <c r="D177" i="16"/>
  <c r="D178" i="16"/>
  <c r="D179" i="16"/>
  <c r="D180" i="16"/>
  <c r="D181" i="16"/>
  <c r="D182" i="16"/>
  <c r="D183" i="16"/>
  <c r="D184" i="16"/>
  <c r="D185" i="16"/>
  <c r="D186" i="16"/>
  <c r="D187" i="16"/>
  <c r="D188" i="16"/>
  <c r="D189" i="16"/>
  <c r="D190" i="16"/>
  <c r="D191" i="16"/>
  <c r="D192" i="16"/>
  <c r="D193" i="16"/>
  <c r="D194" i="16"/>
  <c r="D195" i="16"/>
  <c r="D196" i="16"/>
  <c r="D197" i="16"/>
  <c r="D198" i="16"/>
  <c r="D199" i="16"/>
  <c r="D200" i="16"/>
  <c r="D201" i="16"/>
  <c r="D202" i="16"/>
  <c r="D203" i="16"/>
  <c r="D204" i="16"/>
  <c r="D205" i="16"/>
  <c r="D206" i="16"/>
  <c r="D207" i="16"/>
  <c r="D208" i="16"/>
  <c r="D209" i="16"/>
  <c r="D210" i="16"/>
  <c r="D211" i="16"/>
  <c r="D212" i="16"/>
  <c r="D213" i="16"/>
  <c r="D214" i="16"/>
  <c r="D215" i="16"/>
  <c r="D216" i="16"/>
  <c r="D217" i="16"/>
  <c r="D218" i="16"/>
  <c r="D219" i="16"/>
  <c r="D220" i="16"/>
  <c r="D221" i="16"/>
  <c r="D222" i="16"/>
  <c r="D223" i="16"/>
  <c r="D224" i="16"/>
  <c r="D225" i="16"/>
  <c r="D226" i="16"/>
  <c r="D227" i="16"/>
  <c r="D228" i="16"/>
  <c r="D229" i="16"/>
  <c r="D230" i="16"/>
  <c r="D231" i="16"/>
  <c r="D232" i="16"/>
  <c r="D233" i="16"/>
  <c r="D234" i="16"/>
  <c r="D235" i="16"/>
  <c r="D236" i="16"/>
  <c r="D237" i="16"/>
  <c r="D238" i="16"/>
  <c r="D239" i="16"/>
  <c r="D240" i="16"/>
  <c r="D241" i="16"/>
  <c r="D242" i="16"/>
  <c r="D243" i="16"/>
  <c r="D244" i="16"/>
  <c r="D245" i="16"/>
  <c r="D246" i="16"/>
  <c r="D247" i="16"/>
  <c r="D248" i="16"/>
  <c r="D249" i="16"/>
  <c r="D250" i="16"/>
  <c r="D251" i="16"/>
  <c r="D252" i="16"/>
  <c r="D253" i="16"/>
  <c r="D254" i="16"/>
  <c r="D255" i="16"/>
  <c r="D256" i="16"/>
  <c r="D257" i="16"/>
  <c r="D258" i="16"/>
  <c r="D259" i="16"/>
  <c r="D260" i="16"/>
  <c r="D261" i="16"/>
  <c r="D262" i="16"/>
  <c r="D263" i="16"/>
  <c r="D264" i="16"/>
  <c r="D265" i="16"/>
  <c r="D266" i="16"/>
  <c r="D267" i="16"/>
  <c r="D268" i="16"/>
  <c r="D269" i="16"/>
  <c r="D270" i="16"/>
  <c r="D271" i="16"/>
  <c r="D272" i="16"/>
  <c r="D273" i="16"/>
  <c r="D274" i="16"/>
  <c r="D275" i="16"/>
  <c r="D276" i="16"/>
  <c r="D277" i="16"/>
  <c r="D278" i="16"/>
  <c r="D279" i="16"/>
  <c r="D280" i="16"/>
  <c r="D281" i="16"/>
  <c r="D282" i="16"/>
  <c r="D283" i="16"/>
  <c r="D284" i="16"/>
  <c r="D285" i="16"/>
  <c r="D286" i="16"/>
  <c r="D287" i="16"/>
  <c r="D288" i="16"/>
  <c r="D289" i="16"/>
  <c r="D290" i="16"/>
  <c r="D291" i="16"/>
  <c r="D292" i="16"/>
  <c r="D293" i="16"/>
  <c r="D294" i="16"/>
  <c r="D295" i="16"/>
  <c r="D296" i="16"/>
  <c r="D297" i="16"/>
  <c r="D298" i="16"/>
  <c r="D299" i="16"/>
  <c r="D300" i="16"/>
  <c r="D301" i="16"/>
  <c r="D302" i="16"/>
  <c r="D303" i="16"/>
  <c r="D304" i="16"/>
  <c r="D305" i="16"/>
  <c r="D306" i="16"/>
  <c r="D307" i="16"/>
  <c r="D308" i="16"/>
  <c r="D309" i="16"/>
  <c r="D310" i="16"/>
  <c r="D311" i="16"/>
  <c r="D312" i="16"/>
  <c r="D313" i="16"/>
  <c r="D314" i="16"/>
  <c r="D315" i="16"/>
  <c r="D316" i="16"/>
  <c r="D317" i="16"/>
  <c r="D318" i="16"/>
  <c r="D319" i="16"/>
  <c r="D320" i="16"/>
  <c r="D321" i="16"/>
  <c r="D322" i="16"/>
  <c r="D323" i="16"/>
  <c r="D324" i="16"/>
  <c r="D325" i="16"/>
  <c r="D326" i="16"/>
  <c r="D327" i="16"/>
  <c r="D328" i="16"/>
  <c r="D329" i="16"/>
  <c r="D330" i="16"/>
  <c r="D331" i="16"/>
  <c r="D332" i="16"/>
  <c r="D333" i="16"/>
  <c r="D334" i="16"/>
  <c r="D335" i="16"/>
  <c r="D336" i="16"/>
  <c r="D337" i="16"/>
  <c r="D338" i="16"/>
  <c r="D339" i="16"/>
  <c r="D340" i="16"/>
  <c r="D341" i="16"/>
  <c r="D342" i="16"/>
  <c r="D343" i="16"/>
  <c r="D344" i="16"/>
  <c r="D345" i="16"/>
  <c r="D346" i="16"/>
  <c r="D347" i="16"/>
  <c r="D348" i="16"/>
  <c r="D349" i="16"/>
  <c r="D350" i="16"/>
  <c r="D351" i="16"/>
  <c r="D352" i="16"/>
  <c r="D353" i="16"/>
  <c r="D354" i="16"/>
  <c r="D355" i="16"/>
  <c r="D356" i="16"/>
  <c r="D357" i="16"/>
  <c r="D358" i="16"/>
  <c r="D359" i="16"/>
  <c r="D360" i="16"/>
  <c r="D361" i="16"/>
  <c r="D362" i="16"/>
  <c r="D363" i="16"/>
  <c r="D364" i="16"/>
  <c r="D365" i="16"/>
  <c r="D366" i="16"/>
  <c r="D367" i="16"/>
  <c r="D368" i="16"/>
  <c r="D369" i="16"/>
  <c r="D370" i="16"/>
  <c r="D371" i="16"/>
  <c r="D372" i="16"/>
  <c r="D373" i="16"/>
  <c r="D374" i="16"/>
  <c r="D375" i="16"/>
  <c r="D376" i="16"/>
  <c r="D377" i="16"/>
  <c r="D378" i="16"/>
  <c r="D379" i="16"/>
  <c r="D380" i="16"/>
  <c r="D381" i="16"/>
  <c r="D382" i="16"/>
  <c r="D383" i="16"/>
  <c r="D384" i="16"/>
  <c r="D385" i="16"/>
  <c r="B177" i="16"/>
  <c r="B188" i="16"/>
  <c r="B114" i="16"/>
  <c r="B115" i="16"/>
  <c r="B116" i="16"/>
  <c r="B117" i="16"/>
  <c r="B118" i="16"/>
  <c r="B119" i="16"/>
  <c r="B120" i="16"/>
  <c r="B121" i="16"/>
  <c r="B122" i="16"/>
  <c r="B123" i="16"/>
  <c r="B124" i="16"/>
  <c r="B125" i="16"/>
  <c r="B126" i="16"/>
  <c r="B127" i="16"/>
  <c r="B128" i="16"/>
  <c r="B129" i="16"/>
  <c r="B130" i="16"/>
  <c r="B131" i="16"/>
  <c r="B132" i="16"/>
  <c r="B133" i="16"/>
  <c r="B134" i="16"/>
  <c r="B135" i="16"/>
  <c r="B136" i="16"/>
  <c r="B137" i="16"/>
  <c r="B138" i="16"/>
  <c r="B139" i="16"/>
  <c r="B140" i="16"/>
  <c r="B141" i="16"/>
  <c r="B142" i="16"/>
  <c r="B143" i="16"/>
  <c r="B144" i="16"/>
  <c r="B145" i="16"/>
  <c r="B146" i="16"/>
  <c r="B147" i="16"/>
  <c r="B148" i="16"/>
  <c r="B149" i="16"/>
  <c r="B150" i="16"/>
  <c r="B151" i="16"/>
  <c r="B152" i="16"/>
  <c r="B153" i="16"/>
  <c r="B154" i="16"/>
  <c r="B155" i="16"/>
  <c r="B156" i="16"/>
  <c r="B157" i="16"/>
  <c r="B158" i="16"/>
  <c r="B159" i="16"/>
  <c r="B160" i="16"/>
  <c r="B161" i="16"/>
  <c r="B162" i="16"/>
  <c r="B163" i="16"/>
  <c r="B164" i="16"/>
  <c r="B165" i="16"/>
  <c r="B166" i="16"/>
  <c r="B167" i="16"/>
  <c r="B168" i="16"/>
  <c r="B169" i="16"/>
  <c r="B170" i="16"/>
  <c r="B171" i="16"/>
  <c r="B172" i="16"/>
  <c r="B173" i="16"/>
  <c r="B174" i="16"/>
  <c r="B175" i="16"/>
  <c r="B176" i="16"/>
  <c r="B178" i="16"/>
  <c r="B179" i="16"/>
  <c r="B180" i="16"/>
  <c r="B181" i="16"/>
  <c r="B182" i="16"/>
  <c r="B183" i="16"/>
  <c r="B184" i="16"/>
  <c r="B185" i="16"/>
  <c r="B186" i="16"/>
  <c r="B187" i="16"/>
  <c r="B189" i="16"/>
  <c r="B190" i="16"/>
  <c r="B191" i="16"/>
  <c r="B192" i="16"/>
  <c r="B193" i="16"/>
  <c r="B194" i="16"/>
  <c r="B195" i="16"/>
  <c r="B196" i="16"/>
  <c r="B197" i="16"/>
  <c r="B198" i="16"/>
  <c r="B199" i="16"/>
  <c r="B200" i="16"/>
  <c r="B201" i="16"/>
  <c r="B202" i="16"/>
  <c r="B203" i="16"/>
  <c r="B204" i="16"/>
  <c r="B205" i="16"/>
  <c r="B206" i="16"/>
  <c r="B207" i="16"/>
  <c r="B208" i="16"/>
  <c r="B209" i="16"/>
  <c r="B210" i="16"/>
  <c r="B211" i="16"/>
  <c r="B212" i="16"/>
  <c r="B213" i="16"/>
  <c r="B214" i="16"/>
  <c r="B215" i="16"/>
  <c r="B216" i="16"/>
  <c r="B217" i="16"/>
  <c r="B218" i="16"/>
  <c r="B219" i="16"/>
  <c r="B220" i="16"/>
  <c r="B221" i="16"/>
  <c r="B222" i="16"/>
  <c r="B223" i="16"/>
  <c r="B224" i="16"/>
  <c r="B225" i="16"/>
  <c r="B226" i="16"/>
  <c r="B227" i="16"/>
  <c r="B228" i="16"/>
  <c r="B229" i="16"/>
  <c r="B230" i="16"/>
  <c r="B231" i="16"/>
  <c r="B232" i="16"/>
  <c r="B233" i="16"/>
  <c r="B234" i="16"/>
  <c r="B235" i="16"/>
  <c r="B236" i="16"/>
  <c r="B237" i="16"/>
  <c r="B238" i="16"/>
  <c r="B239" i="16"/>
  <c r="B240" i="16"/>
  <c r="B241" i="16"/>
  <c r="B242" i="16"/>
  <c r="B243" i="16"/>
  <c r="B244" i="16"/>
  <c r="B245" i="16"/>
  <c r="B246" i="16"/>
  <c r="B247" i="16"/>
  <c r="B248" i="16"/>
  <c r="B249" i="16"/>
  <c r="B250" i="16"/>
  <c r="B251" i="16"/>
  <c r="B252" i="16"/>
  <c r="B253" i="16"/>
  <c r="B254" i="16"/>
  <c r="B255" i="16"/>
  <c r="B256" i="16"/>
  <c r="B257" i="16"/>
  <c r="B258" i="16"/>
  <c r="B259" i="16"/>
  <c r="B260" i="16"/>
  <c r="B261" i="16"/>
  <c r="B262" i="16"/>
  <c r="B263" i="16"/>
  <c r="B264" i="16"/>
  <c r="B265" i="16"/>
  <c r="B266" i="16"/>
  <c r="B267" i="16"/>
  <c r="B268" i="16"/>
  <c r="B269" i="16"/>
  <c r="B270" i="16"/>
  <c r="B271" i="16"/>
  <c r="B272" i="16"/>
  <c r="B273" i="16"/>
  <c r="B274" i="16"/>
  <c r="B275" i="16"/>
  <c r="B276" i="16"/>
  <c r="B277" i="16"/>
  <c r="B278" i="16"/>
  <c r="B279" i="16"/>
  <c r="B280" i="16"/>
  <c r="B281" i="16"/>
  <c r="B282" i="16"/>
  <c r="B283" i="16"/>
  <c r="B284" i="16"/>
  <c r="B285" i="16"/>
  <c r="B286" i="16"/>
  <c r="B287" i="16"/>
  <c r="B288" i="16"/>
  <c r="B289" i="16"/>
  <c r="B290" i="16"/>
  <c r="B291" i="16"/>
  <c r="B292" i="16"/>
  <c r="B293" i="16"/>
  <c r="B294" i="16"/>
  <c r="B295" i="16"/>
  <c r="B296" i="16"/>
  <c r="B297" i="16"/>
  <c r="B298" i="16"/>
  <c r="B299" i="16"/>
  <c r="B300" i="16"/>
  <c r="B301" i="16"/>
  <c r="B302" i="16"/>
  <c r="B303" i="16"/>
  <c r="B304" i="16"/>
  <c r="B305" i="16"/>
  <c r="B306" i="16"/>
  <c r="B307" i="16"/>
  <c r="B308" i="16"/>
  <c r="B309" i="16"/>
  <c r="B310" i="16"/>
  <c r="B311" i="16"/>
  <c r="B312" i="16"/>
  <c r="B313" i="16"/>
  <c r="B314" i="16"/>
  <c r="B315" i="16"/>
  <c r="B316" i="16"/>
  <c r="B317" i="16"/>
  <c r="B318" i="16"/>
  <c r="B319" i="16"/>
  <c r="B320" i="16"/>
  <c r="B321" i="16"/>
  <c r="B322" i="16"/>
  <c r="B323" i="16"/>
  <c r="B324" i="16"/>
  <c r="B325" i="16"/>
  <c r="B326" i="16"/>
  <c r="B327" i="16"/>
  <c r="B328" i="16"/>
  <c r="B329" i="16"/>
  <c r="B330" i="16"/>
  <c r="B331" i="16"/>
  <c r="B332" i="16"/>
  <c r="B333" i="16"/>
  <c r="B334" i="16"/>
  <c r="B335" i="16"/>
  <c r="B336" i="16"/>
  <c r="B337" i="16"/>
  <c r="B338" i="16"/>
  <c r="B339" i="16"/>
  <c r="B340" i="16"/>
  <c r="B341" i="16"/>
  <c r="B342" i="16"/>
  <c r="B343" i="16"/>
  <c r="B344" i="16"/>
  <c r="B345" i="16"/>
  <c r="B346" i="16"/>
  <c r="B347" i="16"/>
  <c r="B348" i="16"/>
  <c r="B349" i="16"/>
  <c r="B350" i="16"/>
  <c r="B351" i="16"/>
  <c r="B352" i="16"/>
  <c r="B353" i="16"/>
  <c r="B354" i="16"/>
  <c r="B355" i="16"/>
  <c r="B356" i="16"/>
  <c r="B357" i="16"/>
  <c r="B358" i="16"/>
  <c r="B359" i="16"/>
  <c r="B360" i="16"/>
  <c r="B361" i="16"/>
  <c r="B362" i="16"/>
  <c r="B363" i="16"/>
  <c r="B364" i="16"/>
  <c r="B365" i="16"/>
  <c r="B366" i="16"/>
  <c r="B367" i="16"/>
  <c r="B368" i="16"/>
  <c r="B369" i="16"/>
  <c r="B370" i="16"/>
  <c r="B371" i="16"/>
  <c r="B372" i="16"/>
  <c r="B373" i="16"/>
  <c r="B374" i="16"/>
  <c r="B375" i="16"/>
  <c r="B376" i="16"/>
  <c r="B377" i="16"/>
  <c r="B378" i="16"/>
  <c r="B379" i="16"/>
  <c r="B380" i="16"/>
  <c r="B381" i="16"/>
  <c r="B382" i="16"/>
  <c r="B383" i="16"/>
  <c r="B384" i="16"/>
  <c r="B385" i="16"/>
  <c r="C177" i="16"/>
  <c r="C188" i="16"/>
  <c r="C114" i="16"/>
  <c r="C115" i="16"/>
  <c r="C116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C142" i="16"/>
  <c r="C143" i="16"/>
  <c r="C144" i="16"/>
  <c r="C145" i="16"/>
  <c r="C146" i="16"/>
  <c r="C147" i="16"/>
  <c r="C148" i="16"/>
  <c r="C149" i="16"/>
  <c r="C150" i="16"/>
  <c r="C151" i="16"/>
  <c r="C152" i="16"/>
  <c r="C153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8" i="16"/>
  <c r="C179" i="16"/>
  <c r="C180" i="16"/>
  <c r="C181" i="16"/>
  <c r="C182" i="16"/>
  <c r="C183" i="16"/>
  <c r="C184" i="16"/>
  <c r="C185" i="16"/>
  <c r="C186" i="16"/>
  <c r="C187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5" i="16"/>
  <c r="C216" i="16"/>
  <c r="C217" i="16"/>
  <c r="C218" i="16"/>
  <c r="C219" i="16"/>
  <c r="C220" i="16"/>
  <c r="C221" i="16"/>
  <c r="C222" i="16"/>
  <c r="C223" i="16"/>
  <c r="C224" i="16"/>
  <c r="C225" i="16"/>
  <c r="C226" i="16"/>
  <c r="C227" i="16"/>
  <c r="C228" i="16"/>
  <c r="C229" i="16"/>
  <c r="C230" i="16"/>
  <c r="C231" i="16"/>
  <c r="C232" i="16"/>
  <c r="C233" i="16"/>
  <c r="C234" i="16"/>
  <c r="C235" i="16"/>
  <c r="C236" i="16"/>
  <c r="C237" i="16"/>
  <c r="C238" i="16"/>
  <c r="C239" i="16"/>
  <c r="C240" i="16"/>
  <c r="C241" i="16"/>
  <c r="C242" i="16"/>
  <c r="C243" i="16"/>
  <c r="C244" i="16"/>
  <c r="C245" i="16"/>
  <c r="C246" i="16"/>
  <c r="C247" i="16"/>
  <c r="C248" i="16"/>
  <c r="C249" i="16"/>
  <c r="C250" i="16"/>
  <c r="C251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71" i="16"/>
  <c r="C272" i="16"/>
  <c r="C273" i="16"/>
  <c r="C274" i="16"/>
  <c r="C275" i="16"/>
  <c r="C276" i="16"/>
  <c r="C277" i="16"/>
  <c r="C278" i="16"/>
  <c r="C279" i="16"/>
  <c r="C280" i="16"/>
  <c r="C281" i="16"/>
  <c r="C282" i="16"/>
  <c r="C283" i="16"/>
  <c r="C284" i="16"/>
  <c r="C285" i="16"/>
  <c r="C286" i="16"/>
  <c r="C287" i="16"/>
  <c r="C288" i="16"/>
  <c r="C289" i="16"/>
  <c r="C290" i="16"/>
  <c r="C291" i="16"/>
  <c r="C292" i="16"/>
  <c r="C293" i="16"/>
  <c r="C294" i="16"/>
  <c r="C295" i="16"/>
  <c r="C296" i="16"/>
  <c r="C297" i="16"/>
  <c r="C298" i="16"/>
  <c r="C299" i="16"/>
  <c r="C300" i="16"/>
  <c r="C301" i="16"/>
  <c r="C302" i="16"/>
  <c r="C303" i="16"/>
  <c r="C304" i="16"/>
  <c r="C305" i="16"/>
  <c r="C306" i="16"/>
  <c r="C307" i="16"/>
  <c r="C308" i="16"/>
  <c r="C309" i="16"/>
  <c r="C310" i="16"/>
  <c r="C311" i="16"/>
  <c r="C312" i="16"/>
  <c r="C313" i="16"/>
  <c r="C314" i="16"/>
  <c r="C315" i="16"/>
  <c r="C316" i="16"/>
  <c r="C317" i="16"/>
  <c r="C318" i="16"/>
  <c r="C319" i="16"/>
  <c r="C320" i="16"/>
  <c r="C321" i="16"/>
  <c r="C322" i="16"/>
  <c r="C323" i="16"/>
  <c r="C324" i="16"/>
  <c r="C325" i="16"/>
  <c r="C326" i="16"/>
  <c r="C327" i="16"/>
  <c r="C328" i="16"/>
  <c r="C329" i="16"/>
  <c r="C330" i="16"/>
  <c r="C331" i="16"/>
  <c r="C332" i="16"/>
  <c r="C333" i="16"/>
  <c r="C334" i="16"/>
  <c r="C335" i="16"/>
  <c r="C336" i="16"/>
  <c r="C337" i="16"/>
  <c r="C338" i="16"/>
  <c r="C339" i="16"/>
  <c r="C340" i="16"/>
  <c r="C341" i="16"/>
  <c r="C342" i="16"/>
  <c r="C343" i="16"/>
  <c r="C344" i="16"/>
  <c r="C345" i="16"/>
  <c r="C346" i="16"/>
  <c r="C347" i="16"/>
  <c r="C348" i="16"/>
  <c r="C349" i="16"/>
  <c r="C350" i="16"/>
  <c r="C351" i="16"/>
  <c r="C352" i="16"/>
  <c r="C353" i="16"/>
  <c r="C354" i="16"/>
  <c r="C355" i="16"/>
  <c r="C356" i="16"/>
  <c r="C357" i="16"/>
  <c r="C358" i="16"/>
  <c r="C359" i="16"/>
  <c r="C360" i="16"/>
  <c r="C361" i="16"/>
  <c r="C362" i="16"/>
  <c r="C363" i="16"/>
  <c r="C364" i="16"/>
  <c r="C365" i="16"/>
  <c r="C366" i="16"/>
  <c r="C367" i="16"/>
  <c r="C368" i="16"/>
  <c r="C369" i="16"/>
  <c r="C370" i="16"/>
  <c r="C371" i="16"/>
  <c r="C372" i="16"/>
  <c r="C373" i="16"/>
  <c r="C374" i="16"/>
  <c r="C375" i="16"/>
  <c r="C376" i="16"/>
  <c r="C377" i="16"/>
  <c r="C378" i="16"/>
  <c r="C379" i="16"/>
  <c r="C380" i="16"/>
  <c r="C381" i="16"/>
  <c r="C382" i="16"/>
  <c r="C383" i="16"/>
  <c r="C384" i="16"/>
  <c r="C385" i="16"/>
  <c r="D7" i="16" l="1"/>
  <c r="C7" i="16"/>
  <c r="D6" i="16"/>
  <c r="C6" i="16"/>
  <c r="C83" i="16"/>
  <c r="D83" i="16"/>
  <c r="C82" i="16"/>
  <c r="D82" i="16"/>
  <c r="C78" i="16"/>
  <c r="C79" i="16"/>
  <c r="D78" i="16"/>
  <c r="D79" i="16"/>
  <c r="C81" i="16"/>
  <c r="D81" i="16"/>
  <c r="C80" i="16"/>
  <c r="D80" i="16"/>
  <c r="D5" i="16"/>
  <c r="C5" i="16"/>
  <c r="D4" i="16"/>
  <c r="D3" i="16"/>
  <c r="C4" i="16"/>
  <c r="C3" i="16"/>
  <c r="B86" i="16"/>
  <c r="E83" i="16" s="1"/>
  <c r="B60" i="16"/>
  <c r="C57" i="16" s="1"/>
  <c r="B43" i="16"/>
  <c r="C40" i="16" s="1"/>
  <c r="B10" i="16"/>
  <c r="E5" i="16" s="1"/>
  <c r="E7" i="16" l="1"/>
  <c r="E78" i="16"/>
  <c r="E79" i="16"/>
  <c r="D86" i="16"/>
  <c r="E80" i="16"/>
  <c r="E81" i="16"/>
  <c r="C86" i="16"/>
  <c r="E82" i="16"/>
  <c r="C35" i="16"/>
  <c r="C38" i="16"/>
  <c r="C56" i="16"/>
  <c r="C55" i="16"/>
  <c r="C36" i="16"/>
  <c r="C39" i="16"/>
  <c r="C37" i="16"/>
  <c r="E3" i="16"/>
  <c r="E4" i="16"/>
  <c r="E6" i="16"/>
  <c r="D10" i="16"/>
  <c r="C10" i="16"/>
  <c r="C60" i="16" l="1"/>
  <c r="E86" i="16"/>
  <c r="C43" i="16"/>
  <c r="E10" i="16"/>
</calcChain>
</file>

<file path=xl/sharedStrings.xml><?xml version="1.0" encoding="utf-8"?>
<sst xmlns="http://schemas.openxmlformats.org/spreadsheetml/2006/main" count="7843" uniqueCount="839">
  <si>
    <t>Rives de lacs des étages collinéen et montagnard</t>
  </si>
  <si>
    <t>rives lacustres temporairement inondées</t>
  </si>
  <si>
    <t>cours rectiligne (en bancs alternés)</t>
  </si>
  <si>
    <t>en méandres développés</t>
  </si>
  <si>
    <t>Singularité: Cônes d'alluvions de l'étage collinéen</t>
  </si>
  <si>
    <t>Cours d'eau naturels de l'étage subalpin</t>
  </si>
  <si>
    <t>Cours d'eau naturels de l'étage collinéen du Sud des Alpes</t>
  </si>
  <si>
    <t>en méandres - glaciers</t>
  </si>
  <si>
    <t>glaciers</t>
  </si>
  <si>
    <t>en tresses (dégradé)</t>
  </si>
  <si>
    <t>Singularité: Cours d'eau jurassiens</t>
  </si>
  <si>
    <t>cours rectiligne (bancs alternés)</t>
  </si>
  <si>
    <t>Cours d'eau corrigés de l'étage collinéen du Sud des Alpes</t>
  </si>
  <si>
    <t>en méandres migrants ?????</t>
  </si>
  <si>
    <t>cours rectiligne (avec élargissement latéral)</t>
  </si>
  <si>
    <t>méandres migrants (en bancs alternés)</t>
  </si>
  <si>
    <t>Cours d'eau corrigés de l'étage subalpin</t>
  </si>
  <si>
    <t>Rives de lacs de l'étage collinéen</t>
  </si>
  <si>
    <t>rives lacustres (pas d'embouchure de cours d'eau)</t>
  </si>
  <si>
    <t>rectiligne</t>
  </si>
  <si>
    <t>Cours d'eau naturels de l'étage collinéen du Sud des Alpes, Plateau occidental</t>
  </si>
  <si>
    <t>en méandres</t>
  </si>
  <si>
    <t>pseudo tresse formée à l'amont d'un dépotoire</t>
  </si>
  <si>
    <t>ménadres migrants</t>
  </si>
  <si>
    <t>Rhein - cours rectiligne (Mülbach - en méandres migrants)</t>
  </si>
  <si>
    <t>cours rectiligne avec bancs alternés</t>
  </si>
  <si>
    <t>Cours d'eau jurassien</t>
  </si>
  <si>
    <t>81-100%</t>
  </si>
  <si>
    <t>force hydraulique</t>
  </si>
  <si>
    <t>100%</t>
  </si>
  <si>
    <t>aucune information supplémentaire</t>
  </si>
  <si>
    <t>10-50% (secteur amont : 0-20% du Qmoy, secteur aval : 100%)</t>
  </si>
  <si>
    <t>41-60%</t>
  </si>
  <si>
    <t xml:space="preserve"> Prélèv :&gt; 50%(SG-016) (petit tronçon à debit résiduel non pris en compte dans évaluation globale)</t>
  </si>
  <si>
    <t>force hydraulique + autre prélèvement</t>
  </si>
  <si>
    <t>21-40%</t>
  </si>
  <si>
    <t>61-80%</t>
  </si>
  <si>
    <t xml:space="preserve"> - </t>
  </si>
  <si>
    <t>affluent (Gerisbach) au delta  à débit résiduel non pris en compte dans l'évaluation globale</t>
  </si>
  <si>
    <t>&gt;90% (mais ne concerne que le tiers amont de l'objet, les deux-tiers aval sont à 100%)</t>
  </si>
  <si>
    <t xml:space="preserve">(GE-002) Prélèvement : &gt; 50% </t>
  </si>
  <si>
    <t>Prélèvement : &lt;50%</t>
  </si>
  <si>
    <t>autre prélèvement</t>
  </si>
  <si>
    <t>&gt;90%</t>
  </si>
  <si>
    <t>Tient compte des prélèvements &gt;50% sur les affluents en rive gauche</t>
  </si>
  <si>
    <t xml:space="preserve"> Prélèvement : &lt;50%</t>
  </si>
  <si>
    <t>&lt;10% (prélévement hydro-électrique en amont )</t>
  </si>
  <si>
    <t>Prélèvement &gt;50% (GR-164)</t>
  </si>
  <si>
    <t>ne tient pas compte du prélévement de quantité inconnue sur affluent en amont</t>
  </si>
  <si>
    <t>très nécessaire, facile</t>
  </si>
  <si>
    <t>schwierig</t>
  </si>
  <si>
    <t>K3</t>
  </si>
  <si>
    <t>non nécessaire</t>
  </si>
  <si>
    <t>K1</t>
  </si>
  <si>
    <t>K2</t>
  </si>
  <si>
    <t>peu nécessaire difficile</t>
  </si>
  <si>
    <t>très nécessaire, difficile</t>
  </si>
  <si>
    <t>peu nécessaire, facile</t>
  </si>
  <si>
    <t>RG naturelle, revitalisable. RD bloquée par l'autoroute</t>
  </si>
  <si>
    <t>bois tendre encore bien représentés et très entravé</t>
  </si>
  <si>
    <t>nicht nötig</t>
  </si>
  <si>
    <t>ok</t>
  </si>
  <si>
    <t>leicht</t>
  </si>
  <si>
    <t>méandres qui ne migrent plus vraiment.</t>
  </si>
  <si>
    <t>car occupation du sol au-delà des entraves non dommageables</t>
  </si>
  <si>
    <t>unmöglich</t>
  </si>
  <si>
    <t>Lit endigué mais grand potentiel de restauration écologique</t>
  </si>
  <si>
    <t>revitalisation terminée mais la diminution du dragage serait très favorable pour le développement du delta</t>
  </si>
  <si>
    <t>très nécessaire , facile</t>
  </si>
  <si>
    <t>diminuer le dragage</t>
  </si>
  <si>
    <t>facile, suffit de stopper le dragage</t>
  </si>
  <si>
    <t>Attention sans doute une erreur dans le calcul d'indice d'entrave</t>
  </si>
  <si>
    <t>peu  nécessaire, facile</t>
  </si>
  <si>
    <t>assainir le charriage et revitaliser l'affluent</t>
  </si>
  <si>
    <t>revitalisation terminée</t>
  </si>
  <si>
    <t>revitlaisation du delta de l'Arnon  nécessaire</t>
  </si>
  <si>
    <t>revitalisation du delta de la Menthue nécessaire</t>
  </si>
  <si>
    <t>Travaux e partie déjà terminés (Neukonzessionierung KW Hagneck) actuellement joli développement du delta</t>
  </si>
  <si>
    <t>car déjà en partie naturel</t>
  </si>
  <si>
    <t>Haut potentiel : encore formation de bas-marais et bois tendre, nécessite seulement le retrait des entraves. Pas de biens dommageables au-delà des digues</t>
  </si>
  <si>
    <t>pas  évalué:  peu nécessaire car système semblant encore naturel et fonctionnel (bois tendre), et facile car relativement peu d'atteintes</t>
  </si>
  <si>
    <t>situation qui a évalué depuis 2005. Nécessaire selon S. LUSSI (visite du 13.07.2013)</t>
  </si>
  <si>
    <t>très entravé mais potentiel dans le lac</t>
  </si>
  <si>
    <t>objet très entravé et impact sur la végétation (pas de bois tendre)</t>
  </si>
  <si>
    <t>peu de bois tendre en apparence sur les othophotos ?</t>
  </si>
  <si>
    <t>Suffit de retirer les entraves. Pas de biens dommageables au-delà des entraves</t>
  </si>
  <si>
    <t>pas évalué : beau potentiel car système encore fonctionnel (bcp bois tendre) mais longue entrave entre cours d'eau et z. alluviale</t>
  </si>
  <si>
    <t>car entravé sur un petit tronçon</t>
  </si>
  <si>
    <t>suffit de retirer les entraves. Pas de biens dommageables au-delà des entraves</t>
  </si>
  <si>
    <t>K0</t>
  </si>
  <si>
    <t>communautés de bas-marais bien présentes</t>
  </si>
  <si>
    <t>présence d'un dépotoir à moins de 10 km et de plusieurs barrages en amont</t>
  </si>
  <si>
    <t>sédiments peut-être exploités en amont</t>
  </si>
  <si>
    <t>sédiments probablement exploités en amont</t>
  </si>
  <si>
    <t>pas de signe majeur de perturbation du charriage</t>
  </si>
  <si>
    <t>Google: lit large, beau système de tresses à proximité relief (cours supérieur), barrage La Fouly, mais purges fréquentes, bcp apport sédiments par affluents, crues intactes</t>
  </si>
  <si>
    <t>Charriage faible, cours rectiligne</t>
  </si>
  <si>
    <t>100% malgré un tout petit tronçon à débit résiduel au Glattmüli</t>
  </si>
  <si>
    <t>peu nécessaire, difficile</t>
  </si>
  <si>
    <t>déjà revitalisé</t>
  </si>
  <si>
    <t>déjà revitalisé 2006</t>
  </si>
  <si>
    <t>a</t>
  </si>
  <si>
    <t>b</t>
  </si>
  <si>
    <t>Charriage probablement naturellement faible</t>
  </si>
  <si>
    <t>InvObjNr</t>
  </si>
  <si>
    <t>Nr ss-sys</t>
  </si>
  <si>
    <t>Typo</t>
  </si>
  <si>
    <t>Canton</t>
  </si>
  <si>
    <t>Haumättli</t>
  </si>
  <si>
    <t>Rhein</t>
  </si>
  <si>
    <t>AG</t>
  </si>
  <si>
    <t>Bassins lémanique et rhénan</t>
  </si>
  <si>
    <t>Collinéen</t>
  </si>
  <si>
    <t>Koblenzer Rhein und Laufen</t>
  </si>
  <si>
    <t>Seldenhalde</t>
  </si>
  <si>
    <t>Wutach</t>
  </si>
  <si>
    <t>SH</t>
  </si>
  <si>
    <t>Jura et Randen</t>
  </si>
  <si>
    <t>Eggrank–Thurspitz</t>
  </si>
  <si>
    <t>Rhein, Thur</t>
  </si>
  <si>
    <t>SH/ZH</t>
  </si>
  <si>
    <t>Bassins lémanique et rhénan, Plateau oriental</t>
  </si>
  <si>
    <t>Schäffäuli</t>
  </si>
  <si>
    <t>Thur</t>
  </si>
  <si>
    <t>TG</t>
  </si>
  <si>
    <t>Wuer</t>
  </si>
  <si>
    <t>Hau–Äuli</t>
  </si>
  <si>
    <t>Murg, Thur</t>
  </si>
  <si>
    <t>Wyden bei Pfyn</t>
  </si>
  <si>
    <t>Plateau oriental</t>
  </si>
  <si>
    <t>Unteres Ghögg</t>
  </si>
  <si>
    <t>Ghöggerhütte</t>
  </si>
  <si>
    <t>SG/TG</t>
  </si>
  <si>
    <t>Glatt nordwestlich Flawil</t>
  </si>
  <si>
    <t>Glatt</t>
  </si>
  <si>
    <t>SG</t>
  </si>
  <si>
    <t>Gillhof–Glattburg</t>
  </si>
  <si>
    <t>Thurauen Wil-Weieren</t>
  </si>
  <si>
    <t>Thur und Necker bei Lütisburg</t>
  </si>
  <si>
    <t>Necker, Thur</t>
  </si>
  <si>
    <t>Plateau oriental, Préalpes</t>
  </si>
  <si>
    <t>Zizers-Mastril</t>
  </si>
  <si>
    <t>GR</t>
  </si>
  <si>
    <t>Alpes septentrionales</t>
  </si>
  <si>
    <t>520 m</t>
  </si>
  <si>
    <t>candidat</t>
  </si>
  <si>
    <t>Trimmiser Rodauen Rhein</t>
  </si>
  <si>
    <t>540 m</t>
  </si>
  <si>
    <t>Rhäzünser Rheinauen</t>
  </si>
  <si>
    <t>Hinterrhein</t>
  </si>
  <si>
    <t>Alpes centrales orientales</t>
  </si>
  <si>
    <t>Montagnard inf.</t>
  </si>
  <si>
    <t>Cumparduns</t>
  </si>
  <si>
    <t>Albula, Hinterrhein</t>
  </si>
  <si>
    <t>Cauma</t>
  </si>
  <si>
    <t>Vorderrhein</t>
  </si>
  <si>
    <t>Plaun da Foppas</t>
  </si>
  <si>
    <t>Cahuons</t>
  </si>
  <si>
    <t>Disla–Pardomat</t>
  </si>
  <si>
    <t>Montagnard sup.</t>
  </si>
  <si>
    <t>Fontanivas–Sonduritg</t>
  </si>
  <si>
    <t>Gravas</t>
  </si>
  <si>
    <t>Subalpin inf.</t>
  </si>
  <si>
    <t>Ogna da Pardiala</t>
  </si>
  <si>
    <t>Auenreste Klingnauer Stausee</t>
  </si>
  <si>
    <t>Aare</t>
  </si>
  <si>
    <t>Wasserschloss Brugg–Stilli</t>
  </si>
  <si>
    <t>Aare, Reuss</t>
  </si>
  <si>
    <t>Umiker Schachen–Stierenhölzli</t>
  </si>
  <si>
    <t>Bassins lémanique et rhénan, Jura et Randen</t>
  </si>
  <si>
    <t>Oberburger Schachen</t>
  </si>
  <si>
    <t>Emme</t>
  </si>
  <si>
    <t>BE</t>
  </si>
  <si>
    <t>Plateau occidental</t>
  </si>
  <si>
    <t>Emmenschachen</t>
  </si>
  <si>
    <t>Aare, Emme</t>
  </si>
  <si>
    <t>SO</t>
  </si>
  <si>
    <t>Utzenstorfer Schachen</t>
  </si>
  <si>
    <t>Altwässer der Aare und der Zihl</t>
  </si>
  <si>
    <t>Alte Aare: Lyss–Dotzigen</t>
  </si>
  <si>
    <t>Alte Aare</t>
  </si>
  <si>
    <t>Alte Aare: Aarberg–Lyss</t>
  </si>
  <si>
    <t>Sagnes de la Burtignière</t>
  </si>
  <si>
    <t>L'Orbe</t>
  </si>
  <si>
    <t>VD</t>
  </si>
  <si>
    <t>Reussinsel Risi</t>
  </si>
  <si>
    <t>Reuss</t>
  </si>
  <si>
    <t>Les Iles de Villeneuve</t>
  </si>
  <si>
    <t>La Broye</t>
  </si>
  <si>
    <t>FR/VD</t>
  </si>
  <si>
    <t>Niederried–Oltigenmatt</t>
  </si>
  <si>
    <t>Aare, Saane</t>
  </si>
  <si>
    <t>Senseauen</t>
  </si>
  <si>
    <t>Sense</t>
  </si>
  <si>
    <t>BE/FR</t>
  </si>
  <si>
    <t>Préalpes, Plateau occidental</t>
  </si>
  <si>
    <t>Teuffengraben–Sackau</t>
  </si>
  <si>
    <t>Schwarzwasser</t>
  </si>
  <si>
    <t>Laupenau</t>
  </si>
  <si>
    <t>Saane</t>
  </si>
  <si>
    <t>Bois du Dévin</t>
  </si>
  <si>
    <t>La Gérine</t>
  </si>
  <si>
    <t>FR</t>
  </si>
  <si>
    <t>Ärgera: Plasselb–Marly</t>
  </si>
  <si>
    <t>Ärgera / La Gérine</t>
  </si>
  <si>
    <t>Plateau occidental, Préalpes</t>
  </si>
  <si>
    <t>La Sarine: Rossens–Fribourg</t>
  </si>
  <si>
    <t>La Sarine</t>
  </si>
  <si>
    <t>Broc</t>
  </si>
  <si>
    <t>La Sarine, La Jogne, Lac de Gruyère</t>
  </si>
  <si>
    <t>Les Auges d'Estavannens</t>
  </si>
  <si>
    <t>Préalpes</t>
  </si>
  <si>
    <t>Les Auges de Neirivue</t>
  </si>
  <si>
    <t>La Sarine près Château-d'Oex</t>
  </si>
  <si>
    <t>Belper Giessen</t>
  </si>
  <si>
    <t>Chandergrien</t>
  </si>
  <si>
    <t>Kander, Thunersee</t>
  </si>
  <si>
    <t>Augand</t>
  </si>
  <si>
    <t>Kander, Simme</t>
  </si>
  <si>
    <t>Heustrich</t>
  </si>
  <si>
    <t>Kander</t>
  </si>
  <si>
    <t>Préalpes, Alpes septentrionales</t>
  </si>
  <si>
    <t>Gastereholz</t>
  </si>
  <si>
    <t>Brünnlisau</t>
  </si>
  <si>
    <t>Simme</t>
  </si>
  <si>
    <t>Alpes septentrionales, Préalpes</t>
  </si>
  <si>
    <t>Wilerau</t>
  </si>
  <si>
    <t>Niedermettlisau</t>
  </si>
  <si>
    <t>Engstlige: Bim Stei–Oybedly</t>
  </si>
  <si>
    <t>Engstlige</t>
  </si>
  <si>
    <t>Weissenau</t>
  </si>
  <si>
    <t>Aare, Thunersee</t>
  </si>
  <si>
    <t>Chappelistutz</t>
  </si>
  <si>
    <t>Lütschine</t>
  </si>
  <si>
    <t>In Erlen</t>
  </si>
  <si>
    <t>Weisse Lütschine, Schwarze Lütschine</t>
  </si>
  <si>
    <t>Jägglisglunte</t>
  </si>
  <si>
    <t>Sytenwald</t>
  </si>
  <si>
    <t>Sandey</t>
  </si>
  <si>
    <t>Urbachwasser</t>
  </si>
  <si>
    <t>Rüsshalden</t>
  </si>
  <si>
    <t>Tote Reuss–Alte Reuss</t>
  </si>
  <si>
    <t>Rottenschwiler Moos</t>
  </si>
  <si>
    <t>Still Rüss–Rickenbach</t>
  </si>
  <si>
    <t>AG/ZH</t>
  </si>
  <si>
    <t>Ober Schachen–Rüssspitz</t>
  </si>
  <si>
    <t>AG/ZG/ZH</t>
  </si>
  <si>
    <t>Frauental</t>
  </si>
  <si>
    <t>Lorze</t>
  </si>
  <si>
    <t>ZG</t>
  </si>
  <si>
    <t>Ämmenmatt</t>
  </si>
  <si>
    <t>Kleine Emme</t>
  </si>
  <si>
    <t>LU</t>
  </si>
  <si>
    <t>Schlierenrüti</t>
  </si>
  <si>
    <t>Grosse Schliere</t>
  </si>
  <si>
    <t>OW</t>
  </si>
  <si>
    <t>Städerried</t>
  </si>
  <si>
    <t>Alpnachersee, Chli Schliere, Sarner Aa</t>
  </si>
  <si>
    <t>Laui</t>
  </si>
  <si>
    <t>Gross Laui</t>
  </si>
  <si>
    <t>Steinibach</t>
  </si>
  <si>
    <t>Gerisbach, Sarnersee, Steinibach</t>
  </si>
  <si>
    <t>Tristel</t>
  </si>
  <si>
    <t>Muota</t>
  </si>
  <si>
    <t>SZ</t>
  </si>
  <si>
    <t>Reussdelta</t>
  </si>
  <si>
    <t>Reuss, Urnersee</t>
  </si>
  <si>
    <t>UR</t>
  </si>
  <si>
    <t>Stössi</t>
  </si>
  <si>
    <t>Chärstelenbach</t>
  </si>
  <si>
    <t>Widen bei Realp</t>
  </si>
  <si>
    <t>Furkareuss</t>
  </si>
  <si>
    <t>Subalpin sup.</t>
  </si>
  <si>
    <t>Hinter Klöntal</t>
  </si>
  <si>
    <t>Chlü, Klöntalersee, Sulzbach</t>
  </si>
  <si>
    <t>GL</t>
  </si>
  <si>
    <t>Biber im Ägeriried</t>
  </si>
  <si>
    <t>Biber</t>
  </si>
  <si>
    <t>SZ/ZG</t>
  </si>
  <si>
    <t>Vallon de la Laire</t>
  </si>
  <si>
    <t>La Laire</t>
  </si>
  <si>
    <t>GE</t>
  </si>
  <si>
    <t>Vallon de l'Allondon</t>
  </si>
  <si>
    <t>L'Allondon</t>
  </si>
  <si>
    <t>Moulin de Vert</t>
  </si>
  <si>
    <t>Le Rhône</t>
  </si>
  <si>
    <t>Les Gravines</t>
  </si>
  <si>
    <t>La Versoix</t>
  </si>
  <si>
    <t>Grand Bataillard</t>
  </si>
  <si>
    <t>Embouchure de l'Aubonne</t>
  </si>
  <si>
    <t>L'Aubonne</t>
  </si>
  <si>
    <t>Les Iles de Bussigny</t>
  </si>
  <si>
    <t>La Venoge</t>
  </si>
  <si>
    <t>Bassins lémanique et rhénan, Plateau occidental</t>
  </si>
  <si>
    <t>La Roujarde</t>
  </si>
  <si>
    <t>Bois de Vaux</t>
  </si>
  <si>
    <t>Les Grangettes</t>
  </si>
  <si>
    <t>Le Rhône, Grand Canal, Lac Léman</t>
  </si>
  <si>
    <t>Plateau occidental, Alpes septentrionales</t>
  </si>
  <si>
    <t>Iles des Clous</t>
  </si>
  <si>
    <t>Le Rhône, Grand Canal</t>
  </si>
  <si>
    <t>Source du Trient</t>
  </si>
  <si>
    <t>Le Trient</t>
  </si>
  <si>
    <t>VS</t>
  </si>
  <si>
    <t>Alpes centrales occidentales</t>
  </si>
  <si>
    <t>Lotrey</t>
  </si>
  <si>
    <t>La Borgne</t>
  </si>
  <si>
    <t>Pramousse–Satarma</t>
  </si>
  <si>
    <t>La Borgne d'Arolla</t>
  </si>
  <si>
    <t>Alpin</t>
  </si>
  <si>
    <t>La Borgne en amont d'Arolla</t>
  </si>
  <si>
    <t>Salay</t>
  </si>
  <si>
    <t>La Borgne de Ferpècle</t>
  </si>
  <si>
    <t>Ferpècle</t>
  </si>
  <si>
    <t>Derborence</t>
  </si>
  <si>
    <t>La Lizerne, Lac de Derborence</t>
  </si>
  <si>
    <t>Pfynwald</t>
  </si>
  <si>
    <t>Rhone</t>
  </si>
  <si>
    <t>Tännmattu</t>
  </si>
  <si>
    <t>Lonza</t>
  </si>
  <si>
    <t>Chiemadmatte</t>
  </si>
  <si>
    <t>Grund</t>
  </si>
  <si>
    <t>Ganterbach, Nesselbach, Saltina, Taferna</t>
  </si>
  <si>
    <t>Bilderne</t>
  </si>
  <si>
    <t>Rotten</t>
  </si>
  <si>
    <t>Zeiterbode</t>
  </si>
  <si>
    <t>Matte</t>
  </si>
  <si>
    <t>Sand</t>
  </si>
  <si>
    <t>Goneri, Lengesbach, Rotten</t>
  </si>
  <si>
    <t>La Réchesse</t>
  </si>
  <si>
    <t>Le Doubs</t>
  </si>
  <si>
    <t>JU</t>
  </si>
  <si>
    <t>La Lomenne</t>
  </si>
  <si>
    <t>Bosco dei Valloni</t>
  </si>
  <si>
    <t>Ticino</t>
  </si>
  <si>
    <t>TI</t>
  </si>
  <si>
    <t>Alpes méridionales</t>
  </si>
  <si>
    <t>Soria</t>
  </si>
  <si>
    <t>Geròra</t>
  </si>
  <si>
    <t>Albinasca</t>
  </si>
  <si>
    <t>Bolla di Loderio</t>
  </si>
  <si>
    <t>Brenno</t>
  </si>
  <si>
    <t>Brenno di Blenio</t>
  </si>
  <si>
    <t>Campall</t>
  </si>
  <si>
    <t>Brenno del Lucomagno</t>
  </si>
  <si>
    <t>Bassa</t>
  </si>
  <si>
    <t>Moesa</t>
  </si>
  <si>
    <t>Tessin méridional</t>
  </si>
  <si>
    <t>Isola</t>
  </si>
  <si>
    <t>GR/TI</t>
  </si>
  <si>
    <t>Ai Fornas</t>
  </si>
  <si>
    <t>Pascoletto</t>
  </si>
  <si>
    <t>Rosera</t>
  </si>
  <si>
    <t>Pomareda</t>
  </si>
  <si>
    <t>Pian di Alne</t>
  </si>
  <si>
    <t>Calancasca</t>
  </si>
  <si>
    <t>Boschetti</t>
  </si>
  <si>
    <t>Ciossa Antognini</t>
  </si>
  <si>
    <t>Bolle di Magadino</t>
  </si>
  <si>
    <t>Lago Maggiore, Ticino, Verzasca</t>
  </si>
  <si>
    <t>Saleggio</t>
  </si>
  <si>
    <t>Maggia</t>
  </si>
  <si>
    <t>Tessin méridional, Alpes méridionales</t>
  </si>
  <si>
    <t>Somprei–Lovalt</t>
  </si>
  <si>
    <t>Strada</t>
  </si>
  <si>
    <t>Inn</t>
  </si>
  <si>
    <t>Plan-Sot</t>
  </si>
  <si>
    <t>Panas-ch–Resgia</t>
  </si>
  <si>
    <t>Lischana–Suronnas</t>
  </si>
  <si>
    <t>Sotruinas</t>
  </si>
  <si>
    <t>Blaisch dal Piz dal Ras</t>
  </si>
  <si>
    <t>Susasca</t>
  </si>
  <si>
    <t>San Batrumieu</t>
  </si>
  <si>
    <t>Isla Glischa–Arvins–Seglias</t>
  </si>
  <si>
    <t>Inn, Chamuera</t>
  </si>
  <si>
    <t>Flaz</t>
  </si>
  <si>
    <t>Flaz, Inn</t>
  </si>
  <si>
    <t>II Rom Valchava-Graveras (Müstair)</t>
  </si>
  <si>
    <t>II Rom</t>
  </si>
  <si>
    <t>Les Grèves de Concise</t>
  </si>
  <si>
    <t>Lac de Neuchâtel</t>
  </si>
  <si>
    <t>Plateau occidental, Jura et Randen</t>
  </si>
  <si>
    <t>Les Grèves de Grandson–Bonvillars–Onnens</t>
  </si>
  <si>
    <t>Les Grèves d'Yverdon–des Tuileries</t>
  </si>
  <si>
    <t>Jura et Randen, Plateau occidental</t>
  </si>
  <si>
    <t>Les Grèves d'Yverdon–Yvonand</t>
  </si>
  <si>
    <t>Les Grèves d'Yvonand–Cheyres</t>
  </si>
  <si>
    <t>Les Grèves de Cheyres–Font</t>
  </si>
  <si>
    <t>Les Grèves d'Estavayer-le-Lac–Chevroux</t>
  </si>
  <si>
    <t>Les Grèves de Chevroux–Portalban</t>
  </si>
  <si>
    <t>Les Grèves de Portalban–Cudrefin</t>
  </si>
  <si>
    <t>Les Grèves du Chablais de Cudrefin</t>
  </si>
  <si>
    <t>Lac de Neuchâtel, La Broye</t>
  </si>
  <si>
    <t>Seewald–Fanel</t>
  </si>
  <si>
    <t>Canal de la Thielle, Lac de Neuchâtel</t>
  </si>
  <si>
    <t>BE/NE</t>
  </si>
  <si>
    <t>Les Monod</t>
  </si>
  <si>
    <t>Le Veyron</t>
  </si>
  <si>
    <t>Chrauchbach: Haris</t>
  </si>
  <si>
    <t>Chrauchbach</t>
  </si>
  <si>
    <t>La Neirigue et la Glâne</t>
  </si>
  <si>
    <t>La Neirigue, La Glâne</t>
  </si>
  <si>
    <t>Vers Vaux</t>
  </si>
  <si>
    <t>Altenrhein</t>
  </si>
  <si>
    <t>Bodensee</t>
  </si>
  <si>
    <t>Rossgarten</t>
  </si>
  <si>
    <t>Aare bei Altreu</t>
  </si>
  <si>
    <t>BE/SO</t>
  </si>
  <si>
    <t>Heidenweg/St. Petersinsel</t>
  </si>
  <si>
    <t>Bielersee</t>
  </si>
  <si>
    <t>Hagneckdelta</t>
  </si>
  <si>
    <t>Aare-Hagneck-Kanal, Bielersee</t>
  </si>
  <si>
    <t>Rohr–Oey</t>
  </si>
  <si>
    <t>Louibach</t>
  </si>
  <si>
    <t>Aahorn</t>
  </si>
  <si>
    <t>Obersee, Wägitaler-Aa</t>
  </si>
  <si>
    <t>La Torneresse à l'Etivaz</t>
  </si>
  <si>
    <t>La Torneresse</t>
  </si>
  <si>
    <t>Sonlèrt–Sabbione</t>
  </si>
  <si>
    <t>Bavona</t>
  </si>
  <si>
    <t>Foce della Maggia</t>
  </si>
  <si>
    <t>Lago Maggiore, Maggia</t>
  </si>
  <si>
    <t>Madonna del Piano</t>
  </si>
  <si>
    <t>Tresa</t>
  </si>
  <si>
    <t>Les Iles de Bogis</t>
  </si>
  <si>
    <t>La Lovataire - La Venoge</t>
  </si>
  <si>
    <t>400 m</t>
  </si>
  <si>
    <t>Solalex</t>
  </si>
  <si>
    <t>L'Avançon d'Anzeindaz</t>
  </si>
  <si>
    <t>Embouchure de la Broye</t>
  </si>
  <si>
    <t>La Broye, Lac de Morat</t>
  </si>
  <si>
    <t>Embouchure du Chandon</t>
  </si>
  <si>
    <t>Le Chandon, Lac de Morat</t>
  </si>
  <si>
    <t>La Ramée-Préfargier</t>
  </si>
  <si>
    <t>NE</t>
  </si>
  <si>
    <t>430 m</t>
  </si>
  <si>
    <t>Le Chablais</t>
  </si>
  <si>
    <t>Lac de Morat</t>
  </si>
  <si>
    <t>Lac de Montsalvens</t>
  </si>
  <si>
    <t>La Jogne, Lac de Montsalvens</t>
  </si>
  <si>
    <t>Cerniat-La Valsainte</t>
  </si>
  <si>
    <t>Le Javro</t>
  </si>
  <si>
    <t xml:space="preserve">Montagnard sup. </t>
  </si>
  <si>
    <t>900 m</t>
  </si>
  <si>
    <t>Plasselb</t>
  </si>
  <si>
    <t>Ärgera</t>
  </si>
  <si>
    <t>960 m</t>
  </si>
  <si>
    <t>Muscherensense</t>
  </si>
  <si>
    <t>Kalte Sense</t>
  </si>
  <si>
    <t>Rotenbach</t>
  </si>
  <si>
    <t>Heubach</t>
  </si>
  <si>
    <t>860 m</t>
  </si>
  <si>
    <t>Seligraben</t>
  </si>
  <si>
    <t>Seligrabenbach</t>
  </si>
  <si>
    <t>Eymatt</t>
  </si>
  <si>
    <t>Gäbelbach</t>
  </si>
  <si>
    <t>480 m</t>
  </si>
  <si>
    <t>Emmeschlucht</t>
  </si>
  <si>
    <t>Innereriz Zulg</t>
  </si>
  <si>
    <t>Zulg</t>
  </si>
  <si>
    <t>Harzisboden</t>
  </si>
  <si>
    <t>Rezliberg</t>
  </si>
  <si>
    <t>Trüebbach</t>
  </si>
  <si>
    <t>Hornbrügg</t>
  </si>
  <si>
    <t>Allebach, Rossbach</t>
  </si>
  <si>
    <t>Lochweid</t>
  </si>
  <si>
    <t>Tschentbach</t>
  </si>
  <si>
    <t>Gastere bei Selden</t>
  </si>
  <si>
    <t>Tschingel</t>
  </si>
  <si>
    <t>Gamchibach, Gornerewasser, Tschingelsee</t>
  </si>
  <si>
    <t>Ganzenlouwina</t>
  </si>
  <si>
    <t>Rychenbach</t>
  </si>
  <si>
    <t>Engstlenalp</t>
  </si>
  <si>
    <t>Gentalwasser, Engstlensee</t>
  </si>
  <si>
    <t>1900 m</t>
  </si>
  <si>
    <t>Godey-Derborence</t>
  </si>
  <si>
    <t>La Lizerne</t>
  </si>
  <si>
    <t>1380 m</t>
  </si>
  <si>
    <t>Jegisand</t>
  </si>
  <si>
    <t>Bietschbach</t>
  </si>
  <si>
    <t>1740 m</t>
  </si>
  <si>
    <t>Schweif</t>
  </si>
  <si>
    <t>Gerewasser</t>
  </si>
  <si>
    <t>1780 m</t>
  </si>
  <si>
    <t>Prayon</t>
  </si>
  <si>
    <t>La Dranse de Ferret</t>
  </si>
  <si>
    <t>1480 m</t>
  </si>
  <si>
    <t>Praz de Fort</t>
  </si>
  <si>
    <t>1240 m</t>
  </si>
  <si>
    <t>Plat de la Lé</t>
  </si>
  <si>
    <t>La Navisence</t>
  </si>
  <si>
    <t>1700 m</t>
  </si>
  <si>
    <t>Taschalpen</t>
  </si>
  <si>
    <t>Mellichbach, Täschbach</t>
  </si>
  <si>
    <t>2260 m</t>
  </si>
  <si>
    <t>Zwischenberg</t>
  </si>
  <si>
    <t>Zwischbergenbach</t>
  </si>
  <si>
    <t>1800 m</t>
  </si>
  <si>
    <t>Möriken–Wildegg</t>
  </si>
  <si>
    <t>Bünz</t>
  </si>
  <si>
    <t>Plateau oriental, Bassins lémanique et rhénan</t>
  </si>
  <si>
    <t>Unterer Schiltwald</t>
  </si>
  <si>
    <t>Rotbach</t>
  </si>
  <si>
    <t>Badhus–Graben</t>
  </si>
  <si>
    <t>Grosse Fontannen</t>
  </si>
  <si>
    <t>Entlental</t>
  </si>
  <si>
    <t>Entlen</t>
  </si>
  <si>
    <t>Flühli</t>
  </si>
  <si>
    <t>Hohwäldlibach, Rotbach, Waldemme</t>
  </si>
  <si>
    <t>Bibermüli</t>
  </si>
  <si>
    <t>Freienstein–Tössegg</t>
  </si>
  <si>
    <t>Töss</t>
  </si>
  <si>
    <t>ZH</t>
  </si>
  <si>
    <t>Dättlikon–Freienstein</t>
  </si>
  <si>
    <t>Oberglatt</t>
  </si>
  <si>
    <t>Muotathal</t>
  </si>
  <si>
    <t>660 m</t>
  </si>
  <si>
    <t>Gampeleggen–Richisau</t>
  </si>
  <si>
    <t>Chlü, Chlön</t>
  </si>
  <si>
    <t>Linth Delta</t>
  </si>
  <si>
    <t>Linth, Walensee</t>
  </si>
  <si>
    <t>420 m</t>
  </si>
  <si>
    <t>Grosstal</t>
  </si>
  <si>
    <t>Isitaler Bach</t>
  </si>
  <si>
    <t>LangHütte</t>
  </si>
  <si>
    <t>Bocki Bach</t>
  </si>
  <si>
    <t>1420 m</t>
  </si>
  <si>
    <t>Unterschächen–Spiringen</t>
  </si>
  <si>
    <t>Schächen</t>
  </si>
  <si>
    <t>Alpenrösli–Herrenrüti</t>
  </si>
  <si>
    <t>Engelberger Aa</t>
  </si>
  <si>
    <t>OW/UR</t>
  </si>
  <si>
    <t>Altboden</t>
  </si>
  <si>
    <t>Gorenzmettlenbach</t>
  </si>
  <si>
    <t>Gorneren</t>
  </si>
  <si>
    <t>Gornerbach</t>
  </si>
  <si>
    <t>Stäuberboden</t>
  </si>
  <si>
    <t>Unteralp</t>
  </si>
  <si>
    <t>Unteralpreuss</t>
  </si>
  <si>
    <t>Ghirone</t>
  </si>
  <si>
    <t>Brenno della Greina</t>
  </si>
  <si>
    <t>Chiggiogna–Lavorgo</t>
  </si>
  <si>
    <t>Biaschina–Giornico</t>
  </si>
  <si>
    <t>Fontane</t>
  </si>
  <si>
    <t>Orino</t>
  </si>
  <si>
    <t>Madra</t>
  </si>
  <si>
    <t>Calnegia</t>
  </si>
  <si>
    <t>Fiume Calnegia</t>
  </si>
  <si>
    <t>Mött di Tirman</t>
  </si>
  <si>
    <t>Rio Colobiasca</t>
  </si>
  <si>
    <t>Sonogno–Brione</t>
  </si>
  <si>
    <t>Verzasca</t>
  </si>
  <si>
    <t>Ruscada</t>
  </si>
  <si>
    <t>Boggera</t>
  </si>
  <si>
    <t>Vezio–Aranno</t>
  </si>
  <si>
    <t>Magliasina</t>
  </si>
  <si>
    <t>Caslano</t>
  </si>
  <si>
    <t>Lago di Lugano, Magliasina</t>
  </si>
  <si>
    <t>Genestrerio</t>
  </si>
  <si>
    <t>Laveggio</t>
  </si>
  <si>
    <t>Goldachtobel</t>
  </si>
  <si>
    <t>Goldach</t>
  </si>
  <si>
    <t>Ampferenboden</t>
  </si>
  <si>
    <t>Necker</t>
  </si>
  <si>
    <t>AR/SG</t>
  </si>
  <si>
    <t>Weissbad</t>
  </si>
  <si>
    <t>Wissbach</t>
  </si>
  <si>
    <t>AI</t>
  </si>
  <si>
    <t>Schilstal / Sand</t>
  </si>
  <si>
    <t>Fanbach, Furschbach, Schils</t>
  </si>
  <si>
    <t>Rheinau / Cholau</t>
  </si>
  <si>
    <t>Mülbach, Rhein</t>
  </si>
  <si>
    <t>Rheinau</t>
  </si>
  <si>
    <t>490 m</t>
  </si>
  <si>
    <t>Sarelli–Rosenbergli</t>
  </si>
  <si>
    <t>Val Cristallina</t>
  </si>
  <si>
    <t>Rein da Cristallina</t>
  </si>
  <si>
    <t>1630 m</t>
  </si>
  <si>
    <t>Alp Val Tenigia</t>
  </si>
  <si>
    <t>Rein da Sumvitg</t>
  </si>
  <si>
    <t>L'ogna da Trun</t>
  </si>
  <si>
    <t>840 m</t>
  </si>
  <si>
    <t>Surin-Lumbrein</t>
  </si>
  <si>
    <t>Glogn Glenner</t>
  </si>
  <si>
    <t>1160 m</t>
  </si>
  <si>
    <t>Inslas Grogn</t>
  </si>
  <si>
    <t>830 m</t>
  </si>
  <si>
    <t>Gatgs Glogn</t>
  </si>
  <si>
    <t>730 m</t>
  </si>
  <si>
    <t>Ruinaulta</t>
  </si>
  <si>
    <t>Rein Anteriur</t>
  </si>
  <si>
    <t>620 m</t>
  </si>
  <si>
    <t>Wisshus</t>
  </si>
  <si>
    <t>Rabiusa</t>
  </si>
  <si>
    <t>Safien-Platz</t>
  </si>
  <si>
    <t>1220 m</t>
  </si>
  <si>
    <t>Luen Plessur</t>
  </si>
  <si>
    <t>Plessur</t>
  </si>
  <si>
    <t>800 m</t>
  </si>
  <si>
    <t>Saas</t>
  </si>
  <si>
    <t>Landquart</t>
  </si>
  <si>
    <t>Sardasca</t>
  </si>
  <si>
    <t>Verstancla Bach</t>
  </si>
  <si>
    <t>1640 m</t>
  </si>
  <si>
    <t>Borgnovo</t>
  </si>
  <si>
    <t>Maira</t>
  </si>
  <si>
    <t>990 m</t>
  </si>
  <si>
    <t>Cavril</t>
  </si>
  <si>
    <t>Orlegna</t>
  </si>
  <si>
    <t>1550 m</t>
  </si>
  <si>
    <t>Isola / Plan Grand</t>
  </si>
  <si>
    <t>Aua da Fedoz, Lei da Segl</t>
  </si>
  <si>
    <t>Ova da Roseg</t>
  </si>
  <si>
    <t>Trupchun</t>
  </si>
  <si>
    <t>Ova da Varusch, Ova da Trupchun</t>
  </si>
  <si>
    <t>1760 m</t>
  </si>
  <si>
    <t>Ova dal Fuorn</t>
  </si>
  <si>
    <t>Ravitschana</t>
  </si>
  <si>
    <t>Clemgia</t>
  </si>
  <si>
    <t>Lodrino–Iragna</t>
  </si>
  <si>
    <t>Alpes méridionales, Tessin méridional</t>
  </si>
  <si>
    <t>270 m</t>
  </si>
  <si>
    <t>466 m</t>
  </si>
  <si>
    <t>I2.f</t>
  </si>
  <si>
    <t>I3d modif</t>
  </si>
  <si>
    <t>I.1b</t>
  </si>
  <si>
    <t>81 -100%</t>
  </si>
  <si>
    <t/>
  </si>
  <si>
    <t>non documenté</t>
  </si>
  <si>
    <t>A vérifier</t>
  </si>
  <si>
    <t>aucun ouvrages dans les 10 km dans la partie suisse</t>
  </si>
  <si>
    <t>charriage présumé naturel</t>
  </si>
  <si>
    <t>0-20%</t>
  </si>
  <si>
    <t>51-80%</t>
  </si>
  <si>
    <t>charriage présumé perturbé</t>
  </si>
  <si>
    <t>21-50%</t>
  </si>
  <si>
    <t>Pas de graviers à la Vieille Aar, seulement quelques sédiments fins</t>
  </si>
  <si>
    <t>Pas de graviers à la Vieille Aar, seulement quelques sédiments fins (ouvrage au niveau de la dérivation)</t>
  </si>
  <si>
    <t>Charriage diminué par extraction en amont (aval objet 61, 3 km amont objet 60). Cependant charriage reste actif. Preuve: cours sinueux et en tresses, développement delta de sédiments à l'embouchure dans la Sarine.</t>
  </si>
  <si>
    <t>charriage présumé faiblement perturbé</t>
  </si>
  <si>
    <t>pas d'ouvrages court-circuitant le charriage</t>
  </si>
  <si>
    <t>barrage à moins de 2 km</t>
  </si>
  <si>
    <t>sédiments probablement excploités à l'embuchure dans le lac</t>
  </si>
  <si>
    <t>pas d'ouvrages dans le bassin versant</t>
  </si>
  <si>
    <t>pas d'ouvrage dans le bassin versant</t>
  </si>
  <si>
    <t>Charriage parait bien fonctionner selon géomorphologie du cours d'eau (grands bancs de graviers, extraction régulières du delta). Mais barrage en amont et peut-être aussi extraction</t>
  </si>
  <si>
    <t>A ma connaissance, pas de perturbation du charriage à la Venoge. Dominance alluvions sableuses, un peu de gravier</t>
  </si>
  <si>
    <t>pas d'ouvrage connu dans le bassin versant</t>
  </si>
  <si>
    <t>Venoge: Cours rectiligne entre 2 digues. Pas de dépôt de sédiment. Charriage perturbé par endiguement. Objet: bras mort, système marécageux, charriage non pertinent</t>
  </si>
  <si>
    <t>Image google : cours en tresses. Large. Bcp de sédiments. Extraction non exclues en aval de l'objet</t>
  </si>
  <si>
    <t>dépotoir en aval, pas d'ouvrage en amont</t>
  </si>
  <si>
    <t>Charriage très actif sur cône d'alluvions. Ouvrages correctifs en amont du cône d'alluvions, dégagement de la route, sinon pas d'extraction</t>
  </si>
  <si>
    <t>Charriage très actif, très grossier, très forte dynamique; entretien du cours d'eau (chenal-pilote) mais système tressé presque intact (visite sur place du 17.7.13)</t>
  </si>
  <si>
    <t>Confluence de 3 cours d'eau dont le charriage paraît actif. Extraction de sédiments ?</t>
  </si>
  <si>
    <t>Barrage juste en dessus de l'objet</t>
  </si>
  <si>
    <t>présent de 3 barrages à plus de 10 km de l'objet</t>
  </si>
  <si>
    <t xml:space="preserve">Objet derrière digue et autoroute. </t>
  </si>
  <si>
    <t>Objet situé sous des gorges. Cours large, tendance à bras multiples (tresses). Mais proximité autoroute ne permet peut-être pas charriage naturel</t>
  </si>
  <si>
    <t>un barrage situé à proximité de la zone alluviale</t>
  </si>
  <si>
    <t>Visite 16.11.11 avec G. Carraro: incision de 2 m. Ouvrages hydroélectriques en amont.</t>
  </si>
  <si>
    <t>Charriage interrompu par ouvrage 3.5 km en amont, mais apport de 2 affluents (torrents)</t>
  </si>
  <si>
    <t>2 barrages en amont à plus de 10 km</t>
  </si>
  <si>
    <t>Extraction dans l'objets: 2 sites</t>
  </si>
  <si>
    <t>pas de présence d'ouvrage dna sle bassin versant</t>
  </si>
  <si>
    <t>Pas de sédiments en provenance du Lac de Bienne, ni d'affluents. Charriage très faible naturel depuis 2ème correction des eaux du Jura</t>
  </si>
  <si>
    <t>Charriage naturel en amont. Gros apport dans l'objet pas affluent (torrent le Bourrati)</t>
  </si>
  <si>
    <t>Peu d'extraction connue dans Val Bavona, débit eau très faible</t>
  </si>
  <si>
    <t>3 barrages présens à moins de 10 km</t>
  </si>
  <si>
    <t>Alimentation par le Lac de Lugano 2 km en amont. Pas d'affluent. Charraige naturellement faible.</t>
  </si>
  <si>
    <t>Charriage très important. Beau système tressé. Chenal-pilote très profond. Extraction en aval objet (dans objet)</t>
  </si>
  <si>
    <t>Charriage de sédiments fins probablement actif. Pas d'extraction. Delta semble en progression</t>
  </si>
  <si>
    <t>Google: cours en tresses sinueux. Pas d'extraction visible ou notée sur la carte des atteintes</t>
  </si>
  <si>
    <t>Objet naturel. Si extractions sécuritaire, peu d'effet sur le style</t>
  </si>
  <si>
    <t>pas d'ouvrage sur le bassin versant</t>
  </si>
  <si>
    <t>Système naturel, cours multiple en tresses. Charriage paraît très actif</t>
  </si>
  <si>
    <t>Peut-être incision</t>
  </si>
  <si>
    <t>Système de cônes d'alluvions et de cours en tresse semble intact</t>
  </si>
  <si>
    <t>Google: cônes d'éboulis, cours supérieur naturel</t>
  </si>
  <si>
    <t>Google : beau système en tresses</t>
  </si>
  <si>
    <t>Google : beau système en tresses à proximité du relief (cours supérieur)</t>
  </si>
  <si>
    <t>Google: cônes d'éboulis, cours supérieur nature</t>
  </si>
  <si>
    <t>idem 332. Extraction de sédiments et chenal-pilote en aval de l'objet entraine incision sur 500 m en amont</t>
  </si>
  <si>
    <t>Google: beau système de tresses à proximité relief (cours supérieur). Extraction de sédiments et chenal-pilote en aval de l'objet entraine modification importante de la géomorphologie</t>
  </si>
  <si>
    <t>Cours supérieur, naturel sinueux, tendance tresses, apparemment pas d'ouvrage en amont</t>
  </si>
  <si>
    <t>Très petit cours d'eau. Charriage probablement naturellement faible. Système plus marécageux qu'alluvial</t>
  </si>
  <si>
    <t>Système alluvial naturel. Débit et charriage naturels</t>
  </si>
  <si>
    <t>Rivière sur molase. Naturellement peu de charriage</t>
  </si>
  <si>
    <t xml:space="preserve">cours complétement endigué en amont avec de nombreux seuils </t>
  </si>
  <si>
    <t>cours complètement endigué abec de nombreux seuils à l'amont</t>
  </si>
  <si>
    <t>dépotoir</t>
  </si>
  <si>
    <t>Système alluvial du cours principal et des affluents paraissent naturel, mais cous d'eau encaissé</t>
  </si>
  <si>
    <t>Système naturel, pas de perturbation en amont</t>
  </si>
  <si>
    <t xml:space="preserve">Zone alluviale des vallées lattérales de la Reuss. Beaucoup de sédiments, mais creusage mécanique régulier du cours d'eau </t>
  </si>
  <si>
    <t>Charriage interrompu (usage hydroélectrique). Gros déficit de sédiment et d'eau</t>
  </si>
  <si>
    <t>Grand bassin versant naturel. Système alluvial et charriage semblent naturel, mais influence sur le débit.</t>
  </si>
  <si>
    <t>Système d'altitude naturel, gros sédiments, charriage actif</t>
  </si>
  <si>
    <t>Petit cours d'eau. Pas de perturbation visible sur Google</t>
  </si>
  <si>
    <t>Système naturel (visité en 2011)</t>
  </si>
  <si>
    <t>difficile de juger</t>
  </si>
  <si>
    <t>Charriage très actif, système alluvial naturel</t>
  </si>
  <si>
    <t>Charriage naturellement faible dans le Doubs</t>
  </si>
  <si>
    <t>pertinent</t>
  </si>
  <si>
    <t>la remobilisation des sédiments est perturbée</t>
  </si>
  <si>
    <t>déficit dans les formations pionnières</t>
  </si>
  <si>
    <t>pas ou faiblement entravé</t>
  </si>
  <si>
    <t>problème lié à un manque de charriage ou à un manque de remobilisation des sédiments</t>
  </si>
  <si>
    <t>déficit non apparent en charriage ou en remobilisation des sédiments</t>
  </si>
  <si>
    <t>dépôt donc pas de problème de charriage</t>
  </si>
  <si>
    <t>non pertinent</t>
  </si>
  <si>
    <t>pas d'incision</t>
  </si>
  <si>
    <t>Pas de barrage visible en amont, usine hydroélectrique juste en aval</t>
  </si>
  <si>
    <t>Pas de barrage visible en amont, mais extractions en Haute Engadine</t>
  </si>
  <si>
    <t>Typologie</t>
  </si>
  <si>
    <t>Cours d'eau naturels de l'étage collinéen du Moyen-Pays</t>
  </si>
  <si>
    <t>en méandres migrants</t>
  </si>
  <si>
    <t>Cours d'eau corrigés de l'étage collinéen du Moyen-Pays</t>
  </si>
  <si>
    <t>cours rectiligne (bras mort)</t>
  </si>
  <si>
    <t>cours rectiligne</t>
  </si>
  <si>
    <t>en tresses</t>
  </si>
  <si>
    <t>méandres développés</t>
  </si>
  <si>
    <t>méandres développés - cours encaissé</t>
  </si>
  <si>
    <t>Cours d'eau de l'étage collinéen des Alpes centrales</t>
  </si>
  <si>
    <t>Cours d'eau corrigés de l'étage montagnard</t>
  </si>
  <si>
    <t>méandres migrants</t>
  </si>
  <si>
    <t>Cours d'eau naturels de l'étage montagnard</t>
  </si>
  <si>
    <t>Rives de lacs de retenue des étages collinéen et montagnard</t>
  </si>
  <si>
    <t>rives lacustres</t>
  </si>
  <si>
    <t xml:space="preserve">bras latéral en tresses </t>
  </si>
  <si>
    <t>méandres stabilisés</t>
  </si>
  <si>
    <t>en méandres migrants - bras morts</t>
  </si>
  <si>
    <t>Singularité: Cours d'eau en milieu marécageux</t>
  </si>
  <si>
    <t>rives de lacs de retenues</t>
  </si>
  <si>
    <t>méandres - cours encaissé</t>
  </si>
  <si>
    <t>cours encaissé</t>
  </si>
  <si>
    <t>Delta</t>
  </si>
  <si>
    <t>delta</t>
  </si>
  <si>
    <t>delta dégradé</t>
  </si>
  <si>
    <t>Total</t>
  </si>
  <si>
    <t>rives stabilisées</t>
  </si>
  <si>
    <t>système naturel</t>
  </si>
  <si>
    <t>Clairbief</t>
  </si>
  <si>
    <t xml:space="preserve">a  </t>
  </si>
  <si>
    <t>%</t>
  </si>
  <si>
    <t>Lignes pour calculs</t>
  </si>
  <si>
    <t>Nom / Name</t>
  </si>
  <si>
    <t>Rivière / Gewässer</t>
  </si>
  <si>
    <t>Canton / Kanton</t>
  </si>
  <si>
    <t>Région / Region</t>
  </si>
  <si>
    <t>Etage / Höhenstufe</t>
  </si>
  <si>
    <t>Altitude / Höhe ü. M.</t>
  </si>
  <si>
    <t>Inscription / Aufnahme</t>
  </si>
  <si>
    <t>Style naturel / natürlicher Stil</t>
  </si>
  <si>
    <t>Etat actuel / aktueller Zustand</t>
  </si>
  <si>
    <t>Non pertinent / nicht relevant</t>
  </si>
  <si>
    <t>Nombre d'objets
Anzahl Objekte</t>
  </si>
  <si>
    <t>Non pertinent
Nicht relevant</t>
  </si>
  <si>
    <t>Faiblement perturbé ou déficit 21-50% 
Wenig beeinträchtigt oder Defizit 21-50%</t>
  </si>
  <si>
    <t>Perturbé ou déficit 51-80% 
Beeinträchtigt oder Defizit 51-80%</t>
  </si>
  <si>
    <t>Fortement perturbé ou déficit 81-100% 
Stark beeinträchtigt oder Defizit 81-100%</t>
  </si>
  <si>
    <t>Naturel ou déficit 0-20% 
Natürlich oder Defizit 
0-20%</t>
  </si>
  <si>
    <t>81-100% 
du débit naturel / des natürlichen Abflusses</t>
  </si>
  <si>
    <t>61-80% 
du débit naturel / des natürlichen Abflusses</t>
  </si>
  <si>
    <t>41-60% 
du débit naturel / des natürlichen Abflusses</t>
  </si>
  <si>
    <t>21-40% 
du débit naturel / des natürlichen Abflusses</t>
  </si>
  <si>
    <t>0-20% 
du débit naturel / des natürlichen Abflusses</t>
  </si>
  <si>
    <t>Non affecté / nicht betroffen</t>
  </si>
  <si>
    <t>Non affecté 
nicht betroffen</t>
  </si>
  <si>
    <t>Potentiellement affecté (non plausible) 
möglicherweise betroffen
 (nicht nachweisbar)</t>
  </si>
  <si>
    <t>Potentiellement affecté  (plausible)
 möglicherweise betroffen (nachweisbar)</t>
  </si>
  <si>
    <t>Partiellement nécessaire, difficile / teilweise nötig, schwierig</t>
  </si>
  <si>
    <t>Partiellement nécessaire, facile / teilweise nötig, einfach</t>
  </si>
  <si>
    <t>Non pertinent
 nicht relevant</t>
  </si>
  <si>
    <t>Non nécessaire
nicht nötig</t>
  </si>
  <si>
    <t>Partiellement nécessaire, difficile 
teilweise nötig, schwierig</t>
  </si>
  <si>
    <t>Partiellement nécessaire, facile 
teilweise nötig, einfach</t>
  </si>
  <si>
    <t>Non pertinent / Nicht relevant</t>
  </si>
  <si>
    <t>Naturel ou déficit 0-20% / Natürlich oder Defizit 0-20%</t>
  </si>
  <si>
    <t>Faiblement perturbé ou déficit 21-50% / Wenig beeinträchtigt oder Defizit 21-50%</t>
  </si>
  <si>
    <t>Perturbé ou déficit 51-80% / Beeinträchtigt oder Defizit 51-80%</t>
  </si>
  <si>
    <t>Fortement perturbé ou déficit 81-100% / Stark beeinträchtigt oder Defizit 81-100%</t>
  </si>
  <si>
    <t>81-100% du débit naturel / des natürlichen Abflusses</t>
  </si>
  <si>
    <t>61-80% du débit naturel / des natürlichen Abflusses</t>
  </si>
  <si>
    <t>41-60% du débit naturel / des natürlichen Abflusses</t>
  </si>
  <si>
    <t>21-40% du débit naturel / des natürlichen Abflusses</t>
  </si>
  <si>
    <t>0-20% du débit naturel / des natürlichen Abflusses</t>
  </si>
  <si>
    <t>Potentiellement affecté (non plausible) möglicherweise betroffen (nicht nachweisbar)</t>
  </si>
  <si>
    <t>Potentiellement affecté  (plausible) möglicherweise betroffen (nachweisbar)</t>
  </si>
  <si>
    <t>Non nécessaire/ nicht nötig</t>
  </si>
  <si>
    <t>Très nécessaire, difficile 
unbedingt nötig, schwierig</t>
  </si>
  <si>
    <t>Très nécessaire, facile 
unbedingt nötig, einfach</t>
  </si>
  <si>
    <t>Très nécessaire, difficile / unbedingt nötig, schwierig</t>
  </si>
  <si>
    <t>Très nécessaire, facile / unbedingt nötig, einfach</t>
  </si>
  <si>
    <t>Pertinence charriage / 
Relevanz Geschiebehaushalt</t>
  </si>
  <si>
    <t>Déficit en charriage / Geschiebedefizit</t>
  </si>
  <si>
    <t>Résultat - incision du lit / 
Resultat - Eintiefung des Betts</t>
  </si>
  <si>
    <t>Résultat - entrave à la dynamique / 
Resultat - Beeinträchtigung der Dynamik</t>
  </si>
  <si>
    <t>Résultat - représentation des formations pionnières / 
Resultat - Anteil Pionierformationen</t>
  </si>
  <si>
    <t>Avis d'expert / Expertenmeinung</t>
  </si>
  <si>
    <t>Résultat avis d'expert / 
Resultat Expertenmeinung</t>
  </si>
  <si>
    <t>Examen détaillé du bassin versant / 
detaillierte Untersuchung des Einzugsgebiets</t>
  </si>
  <si>
    <t>Résultat examen détaillé / 
Resultat detaillierte Untersuchung</t>
  </si>
  <si>
    <t>Résultat final charriage (déficit) / 
Endresultat Geschiebehaushalt (Defizit)</t>
  </si>
  <si>
    <t>a. Donnée mesurée / gemessene Daten
b. Donnée évaluée / ausgewertete Daten</t>
  </si>
  <si>
    <t>Remarque du canton / 
Bemerkungen des Kantons</t>
  </si>
  <si>
    <t>nouvelle Source / neue Quelle</t>
  </si>
  <si>
    <t>Nouveau diagnostic du canton / 
neues Endresultat Kanton</t>
  </si>
  <si>
    <t>Atlas hydrologique (part du débit naturel) / 
hydrologischer Atlas (Anteil des natürlichen Abflusses)</t>
  </si>
  <si>
    <t>Tronçons à Q rés / Abschnitte mit Qres</t>
  </si>
  <si>
    <t>Prélèvement / Wasserentnahmen</t>
  </si>
  <si>
    <t>Résultat final débit / Endresultat Abfluss</t>
  </si>
  <si>
    <t>Origine dérivation / Herkunft Ausleitung</t>
  </si>
  <si>
    <t>Eclusées - Résultat final / 
Endresultat Schwall-Sunk</t>
  </si>
  <si>
    <t>Priorité / Priorität</t>
  </si>
  <si>
    <t>Nécessité / Notwendigkeit</t>
  </si>
  <si>
    <t>Difficulté / Schwierigkeit</t>
  </si>
  <si>
    <t>Evaluation 1 / Auswertung 1</t>
  </si>
  <si>
    <t>Formulaire / Feldformular</t>
  </si>
  <si>
    <t>Catégorie de restauration écologique / 
Kategorie ökologische Aufwertung</t>
  </si>
  <si>
    <t>Evaluation 2 / Auswertung 2</t>
  </si>
  <si>
    <t>Avis d'experts / Expertenmeinung</t>
  </si>
  <si>
    <t>Résultat final  Besoin de revitalisation / 
Endresultat Revitalisierungsbedarf</t>
  </si>
  <si>
    <t>a. Donnée vérifiée / gemessene Daten
b. Donnée évaluée / ausgewertete Daten</t>
  </si>
  <si>
    <t>Charriage / Geschiebe</t>
  </si>
  <si>
    <t>Débit / Abfluss</t>
  </si>
  <si>
    <t>Eclusée / Schwall-Sunk</t>
  </si>
  <si>
    <t>Revitalisation / Revitalisierung</t>
  </si>
  <si>
    <t>Charriage présumé faiblement perturbé / Geschiebe vermutlich leicht beeinträchtigt</t>
  </si>
  <si>
    <t>Charriage présumé naturel / Geschiebehaushalt vermutlich natürlich</t>
  </si>
  <si>
    <t>Charriage présumé perturbé / Geschiebehaushalt vermutlich beeinträchtigt</t>
  </si>
  <si>
    <t>Déficit non apparent en charriage ou en remobilisation des sédiments / kein sichtbares Defizit beim Geschiebehaushalt bzw. bei der Mobilisierung von Geschiebe</t>
  </si>
  <si>
    <t>La remobilisation des sédiments est perturbée / Mobilisierung von Geschiebe beeinträchtigt</t>
  </si>
  <si>
    <t>non pertinent / nicht relevant</t>
  </si>
  <si>
    <t>Problème lié à un manque de charriage ou à un manque de remobilisation des sédiments / Problem aufgrund Geschiebemangels bzw. mangelnder Mobilisierung von Geschiebe</t>
  </si>
  <si>
    <t>Régime présumé naturel (100%) / Abfluss vermutlich natürlich</t>
  </si>
  <si>
    <t>Potentiellement affecté / möglicherweise betroffen</t>
  </si>
  <si>
    <t>Potentiellement affecté mais non plausible / möglicherweise betroffen aber nicht nachweisbar</t>
  </si>
  <si>
    <t>Non nécessaire / nicht nötig</t>
  </si>
  <si>
    <t>Annexe 2 : Tableau synthétique / Synthese Tabelle</t>
  </si>
  <si>
    <t xml:space="preserve">Rivière naturelle dans gorge.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</si>
</sst>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 m&quot;"/>
    <numFmt numFmtId="165" formatCode="0.0"/>
    <numFmt numFmtId="166" formatCode="0.000"/>
  </numFmts>
  <fonts count="36" x14ac:knownFonts="1"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7"/>
      <color indexed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b/>
      <sz val="9"/>
      <color indexed="8"/>
      <name val="Calibri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0"/>
      <color indexed="8"/>
      <name val="Calibri"/>
      <family val="2"/>
    </font>
    <font>
      <sz val="14"/>
      <name val="Calibri"/>
      <family val="2"/>
    </font>
    <font>
      <sz val="8"/>
      <color indexed="8"/>
      <name val="Calibri"/>
      <family val="2"/>
    </font>
    <font>
      <b/>
      <sz val="10"/>
      <color indexed="8"/>
      <name val="Calibri"/>
      <family val="2"/>
    </font>
    <font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sz val="14"/>
      <color indexed="8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</font>
    <font>
      <sz val="7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2"/>
      <color indexed="8"/>
      <name val="Calibri"/>
      <family val="2"/>
    </font>
    <font>
      <b/>
      <sz val="11"/>
      <name val="Arial"/>
      <family val="2"/>
    </font>
    <font>
      <sz val="11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BA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8" fillId="0" borderId="0" applyFont="0" applyFill="0" applyBorder="0" applyAlignment="0" applyProtection="0"/>
  </cellStyleXfs>
  <cellXfs count="221">
    <xf numFmtId="0" fontId="0" fillId="0" borderId="0" xfId="0"/>
    <xf numFmtId="166" fontId="3" fillId="2" borderId="1" xfId="3" applyNumberFormat="1" applyFont="1" applyFill="1" applyBorder="1" applyAlignment="1">
      <alignment horizontal="center" vertical="center" wrapText="1"/>
    </xf>
    <xf numFmtId="1" fontId="3" fillId="2" borderId="1" xfId="3" applyNumberFormat="1" applyFont="1" applyFill="1" applyBorder="1" applyAlignment="1">
      <alignment horizontal="center" vertical="center" wrapText="1"/>
    </xf>
    <xf numFmtId="166" fontId="3" fillId="3" borderId="1" xfId="3" applyNumberFormat="1" applyFont="1" applyFill="1" applyBorder="1" applyAlignment="1">
      <alignment horizontal="center" vertical="center" wrapText="1"/>
    </xf>
    <xf numFmtId="1" fontId="3" fillId="3" borderId="1" xfId="3" applyNumberFormat="1" applyFont="1" applyFill="1" applyBorder="1" applyAlignment="1">
      <alignment horizontal="center" vertical="center" wrapText="1"/>
    </xf>
    <xf numFmtId="166" fontId="5" fillId="3" borderId="1" xfId="3" applyNumberFormat="1" applyFont="1" applyFill="1" applyBorder="1" applyAlignment="1">
      <alignment horizontal="center" vertical="center" wrapText="1"/>
    </xf>
    <xf numFmtId="1" fontId="6" fillId="3" borderId="1" xfId="3" applyNumberFormat="1" applyFont="1" applyFill="1" applyBorder="1" applyAlignment="1">
      <alignment horizontal="center" vertical="center" wrapText="1"/>
    </xf>
    <xf numFmtId="1" fontId="2" fillId="3" borderId="1" xfId="3" applyNumberFormat="1" applyFont="1" applyFill="1" applyBorder="1" applyAlignment="1">
      <alignment horizontal="center" vertical="center" wrapText="1"/>
    </xf>
    <xf numFmtId="166" fontId="5" fillId="2" borderId="1" xfId="3" applyNumberFormat="1" applyFont="1" applyFill="1" applyBorder="1" applyAlignment="1">
      <alignment horizontal="center" vertical="center" wrapText="1"/>
    </xf>
    <xf numFmtId="1" fontId="5" fillId="2" borderId="1" xfId="3" applyNumberFormat="1" applyFont="1" applyFill="1" applyBorder="1" applyAlignment="1">
      <alignment horizontal="center" vertical="center" wrapText="1"/>
    </xf>
    <xf numFmtId="166" fontId="2" fillId="3" borderId="1" xfId="3" applyNumberFormat="1" applyFont="1" applyFill="1" applyBorder="1" applyAlignment="1">
      <alignment horizontal="center" vertical="center" wrapText="1"/>
    </xf>
    <xf numFmtId="2" fontId="7" fillId="8" borderId="1" xfId="3" applyNumberFormat="1" applyFont="1" applyFill="1" applyBorder="1" applyAlignment="1">
      <alignment horizontal="center" vertical="center" wrapText="1"/>
    </xf>
    <xf numFmtId="0" fontId="8" fillId="9" borderId="1" xfId="2" applyFont="1" applyFill="1" applyBorder="1" applyAlignment="1">
      <alignment horizontal="center" vertical="center" wrapText="1"/>
    </xf>
    <xf numFmtId="0" fontId="8" fillId="8" borderId="1" xfId="2" applyFont="1" applyFill="1" applyBorder="1" applyAlignment="1">
      <alignment horizontal="center" vertical="center" wrapText="1"/>
    </xf>
    <xf numFmtId="0" fontId="7" fillId="9" borderId="1" xfId="2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 wrapText="1"/>
    </xf>
    <xf numFmtId="1" fontId="16" fillId="0" borderId="1" xfId="3" applyNumberFormat="1" applyFont="1" applyFill="1" applyBorder="1" applyAlignment="1">
      <alignment horizontal="center" vertical="center" wrapText="1"/>
    </xf>
    <xf numFmtId="9" fontId="16" fillId="0" borderId="1" xfId="3" applyNumberFormat="1" applyFont="1" applyFill="1" applyBorder="1" applyAlignment="1">
      <alignment horizontal="center" vertical="center" wrapText="1"/>
    </xf>
    <xf numFmtId="9" fontId="15" fillId="0" borderId="1" xfId="3" applyNumberFormat="1" applyFont="1" applyFill="1" applyBorder="1" applyAlignment="1">
      <alignment horizontal="center" vertical="center" wrapText="1"/>
    </xf>
    <xf numFmtId="2" fontId="16" fillId="0" borderId="1" xfId="3" applyNumberFormat="1" applyFont="1" applyFill="1" applyBorder="1" applyAlignment="1">
      <alignment horizontal="center" vertical="center" wrapText="1"/>
    </xf>
    <xf numFmtId="1" fontId="20" fillId="0" borderId="0" xfId="0" applyNumberFormat="1" applyFont="1" applyFill="1" applyBorder="1" applyAlignment="1">
      <alignment horizontal="center" vertical="center" wrapText="1" shrinkToFit="1"/>
    </xf>
    <xf numFmtId="0" fontId="20" fillId="0" borderId="0" xfId="0" applyFont="1" applyFill="1" applyBorder="1" applyAlignment="1">
      <alignment horizontal="center" vertical="center" wrapText="1" shrinkToFit="1"/>
    </xf>
    <xf numFmtId="0" fontId="11" fillId="10" borderId="14" xfId="1" applyNumberFormat="1" applyFont="1" applyFill="1" applyBorder="1" applyAlignment="1">
      <alignment horizontal="center" vertical="center" wrapText="1"/>
    </xf>
    <xf numFmtId="1" fontId="19" fillId="12" borderId="1" xfId="0" applyNumberFormat="1" applyFont="1" applyFill="1" applyBorder="1" applyAlignment="1">
      <alignment horizontal="center" vertical="center" wrapText="1" shrinkToFit="1"/>
    </xf>
    <xf numFmtId="1" fontId="19" fillId="6" borderId="1" xfId="0" applyNumberFormat="1" applyFont="1" applyFill="1" applyBorder="1" applyAlignment="1">
      <alignment horizontal="center" vertical="center" wrapText="1" shrinkToFit="1"/>
    </xf>
    <xf numFmtId="1" fontId="19" fillId="8" borderId="1" xfId="0" applyNumberFormat="1" applyFont="1" applyFill="1" applyBorder="1" applyAlignment="1">
      <alignment horizontal="center" vertical="center" wrapText="1" shrinkToFit="1"/>
    </xf>
    <xf numFmtId="0" fontId="19" fillId="0" borderId="0" xfId="0" applyFont="1" applyBorder="1" applyAlignment="1">
      <alignment horizontal="center" vertical="center" wrapText="1" shrinkToFit="1"/>
    </xf>
    <xf numFmtId="0" fontId="12" fillId="10" borderId="14" xfId="0" applyNumberFormat="1" applyFont="1" applyFill="1" applyBorder="1" applyAlignment="1">
      <alignment horizontal="center" vertical="center"/>
    </xf>
    <xf numFmtId="0" fontId="13" fillId="10" borderId="14" xfId="1" applyNumberFormat="1" applyFont="1" applyFill="1" applyBorder="1" applyAlignment="1">
      <alignment horizontal="center" vertical="center" wrapText="1"/>
    </xf>
    <xf numFmtId="0" fontId="12" fillId="10" borderId="14" xfId="1" applyNumberFormat="1" applyFont="1" applyFill="1" applyBorder="1" applyAlignment="1">
      <alignment horizontal="center" vertical="center" wrapText="1"/>
    </xf>
    <xf numFmtId="0" fontId="11" fillId="10" borderId="14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horizontal="center" vertical="center" wrapText="1" shrinkToFit="1"/>
    </xf>
    <xf numFmtId="0" fontId="11" fillId="10" borderId="9" xfId="1" applyNumberFormat="1" applyFont="1" applyFill="1" applyBorder="1" applyAlignment="1">
      <alignment horizontal="center" vertical="center" wrapText="1"/>
    </xf>
    <xf numFmtId="1" fontId="19" fillId="12" borderId="10" xfId="0" applyNumberFormat="1" applyFont="1" applyFill="1" applyBorder="1" applyAlignment="1">
      <alignment horizontal="center" vertical="center" wrapText="1" shrinkToFit="1"/>
    </xf>
    <xf numFmtId="1" fontId="19" fillId="12" borderId="4" xfId="0" applyNumberFormat="1" applyFont="1" applyFill="1" applyBorder="1" applyAlignment="1">
      <alignment horizontal="center" vertical="center" wrapText="1" shrinkToFit="1"/>
    </xf>
    <xf numFmtId="1" fontId="19" fillId="6" borderId="4" xfId="0" applyNumberFormat="1" applyFont="1" applyFill="1" applyBorder="1" applyAlignment="1">
      <alignment horizontal="center" vertical="center" wrapText="1" shrinkToFit="1"/>
    </xf>
    <xf numFmtId="1" fontId="19" fillId="8" borderId="4" xfId="0" applyNumberFormat="1" applyFont="1" applyFill="1" applyBorder="1" applyAlignment="1">
      <alignment horizontal="center" vertical="center" wrapText="1" shrinkToFit="1"/>
    </xf>
    <xf numFmtId="0" fontId="22" fillId="0" borderId="0" xfId="1" applyFont="1" applyFill="1" applyBorder="1" applyAlignment="1">
      <alignment horizontal="center" vertical="center"/>
    </xf>
    <xf numFmtId="0" fontId="21" fillId="0" borderId="0" xfId="0" applyFont="1" applyFill="1" applyBorder="1"/>
    <xf numFmtId="0" fontId="24" fillId="0" borderId="8" xfId="0" applyFont="1" applyFill="1" applyBorder="1" applyAlignment="1">
      <alignment horizontal="center" vertical="center"/>
    </xf>
    <xf numFmtId="0" fontId="2" fillId="7" borderId="23" xfId="3" applyFont="1" applyFill="1" applyBorder="1" applyAlignment="1">
      <alignment horizontal="left" vertical="center" wrapText="1"/>
    </xf>
    <xf numFmtId="1" fontId="19" fillId="6" borderId="23" xfId="0" applyNumberFormat="1" applyFont="1" applyFill="1" applyBorder="1" applyAlignment="1">
      <alignment horizontal="center" vertical="center" wrapText="1" shrinkToFit="1"/>
    </xf>
    <xf numFmtId="1" fontId="23" fillId="0" borderId="8" xfId="0" applyNumberFormat="1" applyFont="1" applyFill="1" applyBorder="1" applyAlignment="1">
      <alignment horizontal="center" vertical="center" wrapText="1" shrinkToFit="1"/>
    </xf>
    <xf numFmtId="1" fontId="19" fillId="12" borderId="25" xfId="0" applyNumberFormat="1" applyFont="1" applyFill="1" applyBorder="1" applyAlignment="1">
      <alignment horizontal="center" vertical="center" wrapText="1" shrinkToFit="1"/>
    </xf>
    <xf numFmtId="1" fontId="19" fillId="8" borderId="25" xfId="0" applyNumberFormat="1" applyFont="1" applyFill="1" applyBorder="1" applyAlignment="1">
      <alignment horizontal="center" vertical="center" wrapText="1" shrinkToFit="1"/>
    </xf>
    <xf numFmtId="0" fontId="22" fillId="12" borderId="1" xfId="1" applyNumberFormat="1" applyFont="1" applyFill="1" applyBorder="1" applyAlignment="1">
      <alignment horizontal="center" vertical="center" wrapText="1"/>
    </xf>
    <xf numFmtId="0" fontId="25" fillId="12" borderId="1" xfId="0" applyNumberFormat="1" applyFont="1" applyFill="1" applyBorder="1" applyAlignment="1">
      <alignment horizontal="center" vertical="center"/>
    </xf>
    <xf numFmtId="0" fontId="26" fillId="12" borderId="1" xfId="1" applyNumberFormat="1" applyFont="1" applyFill="1" applyBorder="1" applyAlignment="1">
      <alignment horizontal="center" vertical="center" wrapText="1"/>
    </xf>
    <xf numFmtId="0" fontId="25" fillId="12" borderId="1" xfId="1" applyNumberFormat="1" applyFont="1" applyFill="1" applyBorder="1" applyAlignment="1">
      <alignment horizontal="center" vertical="center" wrapText="1"/>
    </xf>
    <xf numFmtId="0" fontId="22" fillId="12" borderId="1" xfId="0" applyNumberFormat="1" applyFont="1" applyFill="1" applyBorder="1" applyAlignment="1">
      <alignment horizontal="center" vertical="center"/>
    </xf>
    <xf numFmtId="1" fontId="27" fillId="12" borderId="7" xfId="0" applyNumberFormat="1" applyFont="1" applyFill="1" applyBorder="1" applyAlignment="1">
      <alignment horizontal="center" vertical="center" wrapText="1" shrinkToFit="1"/>
    </xf>
    <xf numFmtId="0" fontId="9" fillId="13" borderId="0" xfId="0" applyFont="1" applyFill="1"/>
    <xf numFmtId="0" fontId="0" fillId="13" borderId="0" xfId="0" applyFill="1"/>
    <xf numFmtId="0" fontId="0" fillId="0" borderId="0" xfId="0" applyFont="1"/>
    <xf numFmtId="9" fontId="0" fillId="0" borderId="0" xfId="5" applyFont="1"/>
    <xf numFmtId="1" fontId="19" fillId="14" borderId="10" xfId="0" applyNumberFormat="1" applyFont="1" applyFill="1" applyBorder="1" applyAlignment="1">
      <alignment horizontal="center" vertical="center" wrapText="1" shrinkToFit="1"/>
    </xf>
    <xf numFmtId="1" fontId="19" fillId="14" borderId="4" xfId="0" applyNumberFormat="1" applyFont="1" applyFill="1" applyBorder="1" applyAlignment="1">
      <alignment horizontal="center" vertical="center" wrapText="1" shrinkToFit="1"/>
    </xf>
    <xf numFmtId="1" fontId="19" fillId="14" borderId="7" xfId="0" applyNumberFormat="1" applyFont="1" applyFill="1" applyBorder="1" applyAlignment="1">
      <alignment horizontal="center" vertical="center" wrapText="1" shrinkToFit="1"/>
    </xf>
    <xf numFmtId="1" fontId="19" fillId="15" borderId="4" xfId="0" applyNumberFormat="1" applyFont="1" applyFill="1" applyBorder="1" applyAlignment="1">
      <alignment horizontal="center" vertical="center" wrapText="1" shrinkToFit="1"/>
    </xf>
    <xf numFmtId="1" fontId="27" fillId="15" borderId="7" xfId="0" applyNumberFormat="1" applyFont="1" applyFill="1" applyBorder="1" applyAlignment="1">
      <alignment horizontal="center" vertical="center" wrapText="1" shrinkToFit="1"/>
    </xf>
    <xf numFmtId="1" fontId="29" fillId="11" borderId="10" xfId="0" applyNumberFormat="1" applyFont="1" applyFill="1" applyBorder="1" applyAlignment="1">
      <alignment horizontal="center" vertical="center" wrapText="1" shrinkToFit="1"/>
    </xf>
    <xf numFmtId="1" fontId="29" fillId="11" borderId="4" xfId="0" applyNumberFormat="1" applyFont="1" applyFill="1" applyBorder="1" applyAlignment="1">
      <alignment horizontal="center" vertical="center" wrapText="1" shrinkToFit="1"/>
    </xf>
    <xf numFmtId="1" fontId="29" fillId="11" borderId="7" xfId="0" applyNumberFormat="1" applyFont="1" applyFill="1" applyBorder="1" applyAlignment="1">
      <alignment horizontal="center" vertical="center" wrapText="1" shrinkToFit="1"/>
    </xf>
    <xf numFmtId="0" fontId="32" fillId="12" borderId="1" xfId="1" applyNumberFormat="1" applyFont="1" applyFill="1" applyBorder="1" applyAlignment="1">
      <alignment horizontal="center" vertical="center" wrapText="1"/>
    </xf>
    <xf numFmtId="0" fontId="32" fillId="12" borderId="14" xfId="1" applyNumberFormat="1" applyFont="1" applyFill="1" applyBorder="1" applyAlignment="1">
      <alignment horizontal="center" vertical="center" wrapText="1"/>
    </xf>
    <xf numFmtId="0" fontId="32" fillId="12" borderId="1" xfId="0" applyNumberFormat="1" applyFont="1" applyFill="1" applyBorder="1" applyAlignment="1">
      <alignment horizontal="center" vertical="center"/>
    </xf>
    <xf numFmtId="0" fontId="32" fillId="12" borderId="14" xfId="0" applyNumberFormat="1" applyFont="1" applyFill="1" applyBorder="1" applyAlignment="1">
      <alignment horizontal="center" vertical="center"/>
    </xf>
    <xf numFmtId="2" fontId="19" fillId="12" borderId="4" xfId="0" applyNumberFormat="1" applyFont="1" applyFill="1" applyBorder="1" applyAlignment="1">
      <alignment horizontal="center" vertical="center" wrapText="1" shrinkToFit="1"/>
    </xf>
    <xf numFmtId="2" fontId="19" fillId="0" borderId="0" xfId="0" applyNumberFormat="1" applyFont="1" applyBorder="1" applyAlignment="1">
      <alignment horizontal="center" vertical="center" wrapText="1" shrinkToFit="1"/>
    </xf>
    <xf numFmtId="2" fontId="19" fillId="15" borderId="10" xfId="0" applyNumberFormat="1" applyFont="1" applyFill="1" applyBorder="1" applyAlignment="1">
      <alignment horizontal="center" vertical="center" wrapText="1" shrinkToFit="1"/>
    </xf>
    <xf numFmtId="2" fontId="19" fillId="15" borderId="4" xfId="0" applyNumberFormat="1" applyFont="1" applyFill="1" applyBorder="1" applyAlignment="1">
      <alignment horizontal="center" vertical="center" wrapText="1" shrinkToFit="1"/>
    </xf>
    <xf numFmtId="49" fontId="19" fillId="6" borderId="1" xfId="0" applyNumberFormat="1" applyFont="1" applyFill="1" applyBorder="1" applyAlignment="1">
      <alignment horizontal="center" vertical="center" wrapText="1" shrinkToFit="1"/>
    </xf>
    <xf numFmtId="0" fontId="20" fillId="10" borderId="18" xfId="1" applyNumberFormat="1" applyFont="1" applyFill="1" applyBorder="1" applyAlignment="1">
      <alignment horizontal="center" vertical="center" textRotation="90"/>
    </xf>
    <xf numFmtId="1" fontId="20" fillId="10" borderId="19" xfId="0" applyNumberFormat="1" applyFont="1" applyFill="1" applyBorder="1" applyAlignment="1">
      <alignment horizontal="center" vertical="center" textRotation="90" wrapText="1" shrinkToFit="1"/>
    </xf>
    <xf numFmtId="1" fontId="20" fillId="10" borderId="20" xfId="0" applyNumberFormat="1" applyFont="1" applyFill="1" applyBorder="1" applyAlignment="1">
      <alignment horizontal="center" vertical="center" textRotation="90" wrapText="1" shrinkToFit="1"/>
    </xf>
    <xf numFmtId="2" fontId="20" fillId="10" borderId="20" xfId="0" applyNumberFormat="1" applyFont="1" applyFill="1" applyBorder="1" applyAlignment="1">
      <alignment horizontal="center" vertical="center" textRotation="90" wrapText="1" shrinkToFit="1"/>
    </xf>
    <xf numFmtId="1" fontId="20" fillId="10" borderId="21" xfId="0" applyNumberFormat="1" applyFont="1" applyFill="1" applyBorder="1" applyAlignment="1">
      <alignment horizontal="center" vertical="center" textRotation="90" wrapText="1" shrinkToFit="1"/>
    </xf>
    <xf numFmtId="2" fontId="20" fillId="10" borderId="19" xfId="0" applyNumberFormat="1" applyFont="1" applyFill="1" applyBorder="1" applyAlignment="1">
      <alignment horizontal="center" vertical="center" textRotation="90" wrapText="1" shrinkToFit="1"/>
    </xf>
    <xf numFmtId="0" fontId="0" fillId="0" borderId="0" xfId="0" applyAlignment="1">
      <alignment horizontal="center" vertical="center" shrinkToFit="1"/>
    </xf>
    <xf numFmtId="1" fontId="11" fillId="13" borderId="11" xfId="1" applyNumberFormat="1" applyFont="1" applyFill="1" applyBorder="1" applyAlignment="1">
      <alignment horizontal="center" vertical="center" wrapText="1" shrinkToFit="1"/>
    </xf>
    <xf numFmtId="1" fontId="12" fillId="13" borderId="11" xfId="0" applyNumberFormat="1" applyFont="1" applyFill="1" applyBorder="1" applyAlignment="1">
      <alignment horizontal="center" vertical="center" shrinkToFit="1"/>
    </xf>
    <xf numFmtId="165" fontId="13" fillId="13" borderId="11" xfId="1" applyNumberFormat="1" applyFont="1" applyFill="1" applyBorder="1" applyAlignment="1">
      <alignment horizontal="center" vertical="center" wrapText="1" shrinkToFit="1"/>
    </xf>
    <xf numFmtId="1" fontId="13" fillId="13" borderId="11" xfId="1" applyNumberFormat="1" applyFont="1" applyFill="1" applyBorder="1" applyAlignment="1">
      <alignment horizontal="center" vertical="center" wrapText="1" shrinkToFit="1"/>
    </xf>
    <xf numFmtId="0" fontId="30" fillId="16" borderId="1" xfId="4" applyFont="1" applyFill="1" applyBorder="1" applyAlignment="1">
      <alignment horizontal="center" vertical="center" wrapText="1" shrinkToFit="1"/>
    </xf>
    <xf numFmtId="0" fontId="30" fillId="16" borderId="1" xfId="1" applyFont="1" applyFill="1" applyBorder="1" applyAlignment="1">
      <alignment horizontal="center" vertical="center" wrapText="1" shrinkToFit="1"/>
    </xf>
    <xf numFmtId="0" fontId="30" fillId="16" borderId="1" xfId="3" applyFont="1" applyFill="1" applyBorder="1" applyAlignment="1">
      <alignment horizontal="center" vertical="center" wrapText="1" shrinkToFit="1"/>
    </xf>
    <xf numFmtId="164" fontId="30" fillId="16" borderId="1" xfId="3" applyNumberFormat="1" applyFont="1" applyFill="1" applyBorder="1" applyAlignment="1">
      <alignment horizontal="center" vertical="center" wrapText="1" shrinkToFit="1"/>
    </xf>
    <xf numFmtId="0" fontId="30" fillId="16" borderId="5" xfId="3" applyFont="1" applyFill="1" applyBorder="1" applyAlignment="1" applyProtection="1">
      <alignment horizontal="center" vertical="center" wrapText="1" shrinkToFit="1"/>
      <protection locked="0"/>
    </xf>
    <xf numFmtId="0" fontId="30" fillId="16" borderId="1" xfId="3" applyFont="1" applyFill="1" applyBorder="1" applyAlignment="1" applyProtection="1">
      <alignment horizontal="center" vertical="center" wrapText="1" shrinkToFit="1"/>
      <protection locked="0"/>
    </xf>
    <xf numFmtId="0" fontId="30" fillId="16" borderId="3" xfId="4" applyFont="1" applyFill="1" applyBorder="1" applyAlignment="1">
      <alignment horizontal="center" vertical="center" wrapText="1" shrinkToFit="1"/>
    </xf>
    <xf numFmtId="0" fontId="30" fillId="16" borderId="1" xfId="0" applyFont="1" applyFill="1" applyBorder="1" applyAlignment="1">
      <alignment horizontal="center" vertical="center" shrinkToFit="1"/>
    </xf>
    <xf numFmtId="1" fontId="12" fillId="13" borderId="11" xfId="1" applyNumberFormat="1" applyFont="1" applyFill="1" applyBorder="1" applyAlignment="1">
      <alignment horizontal="center" vertical="center" wrapText="1" shrinkToFit="1"/>
    </xf>
    <xf numFmtId="0" fontId="30" fillId="16" borderId="1" xfId="0" applyFont="1" applyFill="1" applyBorder="1" applyAlignment="1">
      <alignment horizontal="center" vertical="center" wrapText="1" shrinkToFit="1"/>
    </xf>
    <xf numFmtId="1" fontId="11" fillId="13" borderId="12" xfId="1" applyNumberFormat="1" applyFont="1" applyFill="1" applyBorder="1" applyAlignment="1">
      <alignment horizontal="center" vertical="center" wrapText="1" shrinkToFit="1"/>
    </xf>
    <xf numFmtId="0" fontId="30" fillId="16" borderId="2" xfId="4" applyFont="1" applyFill="1" applyBorder="1" applyAlignment="1">
      <alignment horizontal="center" vertical="center" wrapText="1" shrinkToFit="1"/>
    </xf>
    <xf numFmtId="0" fontId="30" fillId="16" borderId="2" xfId="1" applyFont="1" applyFill="1" applyBorder="1" applyAlignment="1">
      <alignment horizontal="center" vertical="center" wrapText="1" shrinkToFit="1"/>
    </xf>
    <xf numFmtId="0" fontId="30" fillId="16" borderId="2" xfId="3" applyFont="1" applyFill="1" applyBorder="1" applyAlignment="1">
      <alignment horizontal="center" vertical="center" wrapText="1" shrinkToFit="1"/>
    </xf>
    <xf numFmtId="0" fontId="30" fillId="16" borderId="2" xfId="3" applyFont="1" applyFill="1" applyBorder="1" applyAlignment="1" applyProtection="1">
      <alignment horizontal="center" vertical="center" wrapText="1" shrinkToFit="1"/>
      <protection locked="0"/>
    </xf>
    <xf numFmtId="1" fontId="12" fillId="13" borderId="12" xfId="0" applyNumberFormat="1" applyFont="1" applyFill="1" applyBorder="1" applyAlignment="1">
      <alignment horizontal="center" vertical="center" shrinkToFit="1"/>
    </xf>
    <xf numFmtId="0" fontId="30" fillId="16" borderId="2" xfId="0" applyFont="1" applyFill="1" applyBorder="1" applyAlignment="1">
      <alignment horizontal="center" vertical="center" shrinkToFit="1"/>
    </xf>
    <xf numFmtId="1" fontId="11" fillId="13" borderId="13" xfId="0" applyNumberFormat="1" applyFont="1" applyFill="1" applyBorder="1" applyAlignment="1">
      <alignment horizontal="center" vertical="center" shrinkToFit="1"/>
    </xf>
    <xf numFmtId="0" fontId="30" fillId="16" borderId="3" xfId="0" applyFont="1" applyFill="1" applyBorder="1" applyAlignment="1">
      <alignment horizontal="center" vertical="center" shrinkToFit="1"/>
    </xf>
    <xf numFmtId="0" fontId="30" fillId="16" borderId="3" xfId="1" applyFont="1" applyFill="1" applyBorder="1" applyAlignment="1">
      <alignment horizontal="center" vertical="center" wrapText="1" shrinkToFit="1"/>
    </xf>
    <xf numFmtId="0" fontId="30" fillId="16" borderId="3" xfId="3" applyFont="1" applyFill="1" applyBorder="1" applyAlignment="1">
      <alignment horizontal="center" vertical="center" wrapText="1" shrinkToFit="1"/>
    </xf>
    <xf numFmtId="0" fontId="30" fillId="16" borderId="6" xfId="3" applyFont="1" applyFill="1" applyBorder="1" applyAlignment="1" applyProtection="1">
      <alignment horizontal="center" vertical="center" wrapText="1" shrinkToFit="1"/>
      <protection locked="0"/>
    </xf>
    <xf numFmtId="0" fontId="30" fillId="16" borderId="3" xfId="3" applyFont="1" applyFill="1" applyBorder="1" applyAlignment="1" applyProtection="1">
      <alignment horizontal="center" vertical="center" wrapText="1" shrinkToFit="1"/>
      <protection locked="0"/>
    </xf>
    <xf numFmtId="0" fontId="14" fillId="0" borderId="0" xfId="0" applyFont="1" applyAlignment="1">
      <alignment horizontal="center" vertical="center" shrinkToFit="1"/>
    </xf>
    <xf numFmtId="1" fontId="11" fillId="2" borderId="1" xfId="1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2" fillId="3" borderId="1" xfId="3" applyFont="1" applyFill="1" applyBorder="1" applyAlignment="1">
      <alignment horizontal="center" vertical="center" wrapText="1"/>
    </xf>
    <xf numFmtId="2" fontId="3" fillId="2" borderId="1" xfId="3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2" fontId="3" fillId="3" borderId="1" xfId="3" applyNumberFormat="1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166" fontId="3" fillId="3" borderId="1" xfId="2" applyNumberFormat="1" applyFont="1" applyFill="1" applyBorder="1" applyAlignment="1">
      <alignment horizontal="center" vertical="center" wrapText="1"/>
    </xf>
    <xf numFmtId="2" fontId="2" fillId="3" borderId="1" xfId="3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2" fontId="4" fillId="2" borderId="1" xfId="3" applyNumberFormat="1" applyFont="1" applyFill="1" applyBorder="1" applyAlignment="1">
      <alignment horizontal="center" vertical="center" wrapText="1"/>
    </xf>
    <xf numFmtId="2" fontId="5" fillId="2" borderId="1" xfId="3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13" fillId="2" borderId="1" xfId="1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1" fontId="12" fillId="2" borderId="1" xfId="1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1" fillId="2" borderId="11" xfId="1" applyNumberFormat="1" applyFont="1" applyFill="1" applyBorder="1" applyAlignment="1">
      <alignment horizontal="center" vertical="center" wrapText="1"/>
    </xf>
    <xf numFmtId="49" fontId="2" fillId="4" borderId="1" xfId="3" applyNumberFormat="1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center" wrapText="1"/>
    </xf>
    <xf numFmtId="0" fontId="3" fillId="6" borderId="1" xfId="3" applyFont="1" applyFill="1" applyBorder="1" applyAlignment="1">
      <alignment horizontal="center" vertical="center" wrapText="1"/>
    </xf>
    <xf numFmtId="0" fontId="3" fillId="7" borderId="1" xfId="3" applyFont="1" applyFill="1" applyBorder="1" applyAlignment="1">
      <alignment horizontal="center" vertical="center" wrapText="1"/>
    </xf>
    <xf numFmtId="49" fontId="3" fillId="4" borderId="1" xfId="3" applyNumberFormat="1" applyFont="1" applyFill="1" applyBorder="1" applyAlignment="1">
      <alignment horizontal="center" vertical="center" wrapText="1"/>
    </xf>
    <xf numFmtId="0" fontId="2" fillId="4" borderId="1" xfId="3" applyFont="1" applyFill="1" applyBorder="1" applyAlignment="1">
      <alignment horizontal="center" vertical="center" wrapText="1"/>
    </xf>
    <xf numFmtId="0" fontId="2" fillId="6" borderId="1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/>
    </xf>
    <xf numFmtId="1" fontId="12" fillId="2" borderId="11" xfId="0" applyNumberFormat="1" applyFont="1" applyFill="1" applyBorder="1" applyAlignment="1">
      <alignment horizontal="center" vertical="center"/>
    </xf>
    <xf numFmtId="165" fontId="13" fillId="2" borderId="11" xfId="1" applyNumberFormat="1" applyFont="1" applyFill="1" applyBorder="1" applyAlignment="1">
      <alignment horizontal="center" vertical="center" wrapText="1"/>
    </xf>
    <xf numFmtId="1" fontId="13" fillId="2" borderId="11" xfId="1" applyNumberFormat="1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 wrapText="1"/>
    </xf>
    <xf numFmtId="0" fontId="4" fillId="5" borderId="1" xfId="3" applyFont="1" applyFill="1" applyBorder="1" applyAlignment="1">
      <alignment horizontal="center" vertical="center" wrapText="1"/>
    </xf>
    <xf numFmtId="1" fontId="12" fillId="2" borderId="11" xfId="1" applyNumberFormat="1" applyFont="1" applyFill="1" applyBorder="1" applyAlignment="1">
      <alignment horizontal="center" vertical="center" wrapText="1"/>
    </xf>
    <xf numFmtId="1" fontId="11" fillId="2" borderId="12" xfId="1" applyNumberFormat="1" applyFont="1" applyFill="1" applyBorder="1" applyAlignment="1">
      <alignment horizontal="center" vertical="center" wrapText="1"/>
    </xf>
    <xf numFmtId="0" fontId="3" fillId="4" borderId="2" xfId="3" applyFont="1" applyFill="1" applyBorder="1" applyAlignment="1">
      <alignment horizontal="center" vertical="center" wrapText="1"/>
    </xf>
    <xf numFmtId="1" fontId="12" fillId="2" borderId="12" xfId="0" applyNumberFormat="1" applyFont="1" applyFill="1" applyBorder="1" applyAlignment="1">
      <alignment horizontal="center" vertical="center"/>
    </xf>
    <xf numFmtId="0" fontId="3" fillId="5" borderId="2" xfId="3" applyFont="1" applyFill="1" applyBorder="1" applyAlignment="1">
      <alignment horizontal="center" vertical="center" wrapText="1"/>
    </xf>
    <xf numFmtId="1" fontId="11" fillId="2" borderId="1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7" fillId="9" borderId="1" xfId="3" applyFont="1" applyFill="1" applyBorder="1" applyAlignment="1">
      <alignment horizontal="center" vertical="center" wrapText="1"/>
    </xf>
    <xf numFmtId="0" fontId="7" fillId="8" borderId="1" xfId="3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wrapText="1" shrinkToFit="1"/>
    </xf>
    <xf numFmtId="0" fontId="9" fillId="12" borderId="26" xfId="0" applyFont="1" applyFill="1" applyBorder="1"/>
    <xf numFmtId="0" fontId="0" fillId="12" borderId="27" xfId="0" applyFill="1" applyBorder="1"/>
    <xf numFmtId="0" fontId="0" fillId="12" borderId="28" xfId="0" applyFill="1" applyBorder="1"/>
    <xf numFmtId="0" fontId="0" fillId="0" borderId="29" xfId="0" applyBorder="1" applyAlignment="1">
      <alignment wrapText="1" shrinkToFit="1"/>
    </xf>
    <xf numFmtId="0" fontId="0" fillId="13" borderId="14" xfId="0" applyFill="1" applyBorder="1" applyAlignment="1">
      <alignment wrapText="1" shrinkToFit="1"/>
    </xf>
    <xf numFmtId="0" fontId="0" fillId="17" borderId="14" xfId="0" applyFill="1" applyBorder="1" applyAlignment="1">
      <alignment wrapText="1" shrinkToFit="1"/>
    </xf>
    <xf numFmtId="0" fontId="0" fillId="19" borderId="14" xfId="0" applyFill="1" applyBorder="1" applyAlignment="1">
      <alignment wrapText="1" shrinkToFit="1"/>
    </xf>
    <xf numFmtId="0" fontId="0" fillId="18" borderId="14" xfId="0" applyFill="1" applyBorder="1" applyAlignment="1">
      <alignment wrapText="1" shrinkToFit="1"/>
    </xf>
    <xf numFmtId="0" fontId="0" fillId="0" borderId="25" xfId="0" applyBorder="1" applyAlignment="1"/>
    <xf numFmtId="0" fontId="0" fillId="13" borderId="30" xfId="0" applyFill="1" applyBorder="1" applyAlignment="1">
      <alignment wrapText="1" shrinkToFit="1"/>
    </xf>
    <xf numFmtId="0" fontId="0" fillId="17" borderId="30" xfId="0" applyFill="1" applyBorder="1" applyAlignment="1">
      <alignment wrapText="1" shrinkToFit="1"/>
    </xf>
    <xf numFmtId="0" fontId="0" fillId="19" borderId="30" xfId="0" applyFill="1" applyBorder="1" applyAlignment="1">
      <alignment wrapText="1" shrinkToFit="1"/>
    </xf>
    <xf numFmtId="0" fontId="0" fillId="18" borderId="30" xfId="0" applyFill="1" applyBorder="1" applyAlignment="1">
      <alignment wrapText="1" shrinkToFit="1"/>
    </xf>
    <xf numFmtId="0" fontId="0" fillId="0" borderId="24" xfId="0" applyBorder="1" applyAlignment="1"/>
    <xf numFmtId="0" fontId="0" fillId="0" borderId="31" xfId="0" applyBorder="1" applyAlignment="1">
      <alignment wrapText="1" shrinkToFit="1"/>
    </xf>
    <xf numFmtId="0" fontId="0" fillId="20" borderId="32" xfId="0" applyFill="1" applyBorder="1" applyAlignment="1">
      <alignment wrapText="1" shrinkToFit="1"/>
    </xf>
    <xf numFmtId="0" fontId="0" fillId="20" borderId="33" xfId="0" applyFill="1" applyBorder="1" applyAlignment="1">
      <alignment wrapText="1" shrinkToFit="1"/>
    </xf>
    <xf numFmtId="0" fontId="0" fillId="0" borderId="29" xfId="0" applyBorder="1"/>
    <xf numFmtId="0" fontId="0" fillId="21" borderId="14" xfId="0" applyFill="1" applyBorder="1"/>
    <xf numFmtId="0" fontId="0" fillId="21" borderId="30" xfId="0" applyFill="1" applyBorder="1"/>
    <xf numFmtId="0" fontId="0" fillId="0" borderId="31" xfId="0" applyBorder="1"/>
    <xf numFmtId="0" fontId="9" fillId="12" borderId="27" xfId="0" applyFont="1" applyFill="1" applyBorder="1"/>
    <xf numFmtId="0" fontId="9" fillId="12" borderId="28" xfId="0" applyFont="1" applyFill="1" applyBorder="1"/>
    <xf numFmtId="0" fontId="33" fillId="16" borderId="18" xfId="0" applyFont="1" applyFill="1" applyBorder="1" applyAlignment="1">
      <alignment horizontal="left" vertical="center"/>
    </xf>
    <xf numFmtId="0" fontId="0" fillId="16" borderId="34" xfId="0" applyFill="1" applyBorder="1" applyAlignment="1">
      <alignment horizontal="left" vertical="center"/>
    </xf>
    <xf numFmtId="0" fontId="0" fillId="16" borderId="35" xfId="0" applyFill="1" applyBorder="1" applyAlignment="1">
      <alignment horizontal="left"/>
    </xf>
    <xf numFmtId="0" fontId="34" fillId="13" borderId="1" xfId="3" applyFont="1" applyFill="1" applyBorder="1" applyAlignment="1">
      <alignment horizontal="center" vertical="center" textRotation="90" wrapText="1"/>
    </xf>
    <xf numFmtId="0" fontId="7" fillId="8" borderId="1" xfId="2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2" fillId="13" borderId="1" xfId="1" applyNumberFormat="1" applyFont="1" applyFill="1" applyBorder="1" applyAlignment="1">
      <alignment horizontal="center" vertical="center" wrapText="1"/>
    </xf>
    <xf numFmtId="0" fontId="31" fillId="13" borderId="1" xfId="1" applyNumberFormat="1" applyFont="1" applyFill="1" applyBorder="1" applyAlignment="1">
      <alignment horizontal="center" vertical="center" wrapText="1"/>
    </xf>
    <xf numFmtId="0" fontId="31" fillId="13" borderId="14" xfId="1" applyNumberFormat="1" applyFont="1" applyFill="1" applyBorder="1" applyAlignment="1">
      <alignment horizontal="center" vertical="center" wrapText="1"/>
    </xf>
    <xf numFmtId="0" fontId="22" fillId="13" borderId="22" xfId="1" applyFont="1" applyFill="1" applyBorder="1" applyAlignment="1">
      <alignment horizontal="center" vertical="center" wrapText="1"/>
    </xf>
    <xf numFmtId="0" fontId="0" fillId="16" borderId="34" xfId="0" applyFill="1" applyBorder="1" applyAlignment="1">
      <alignment horizontal="left" vertical="center" wrapText="1"/>
    </xf>
    <xf numFmtId="0" fontId="0" fillId="12" borderId="27" xfId="0" applyFill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31" xfId="0" applyBorder="1" applyAlignment="1">
      <alignment wrapText="1"/>
    </xf>
    <xf numFmtId="0" fontId="9" fillId="12" borderId="27" xfId="0" applyFont="1" applyFill="1" applyBorder="1" applyAlignment="1">
      <alignment wrapText="1"/>
    </xf>
    <xf numFmtId="0" fontId="32" fillId="12" borderId="1" xfId="0" applyNumberFormat="1" applyFont="1" applyFill="1" applyBorder="1" applyAlignment="1">
      <alignment horizontal="center" vertical="center" wrapText="1"/>
    </xf>
    <xf numFmtId="0" fontId="30" fillId="16" borderId="1" xfId="1" applyNumberFormat="1" applyFont="1" applyFill="1" applyBorder="1" applyAlignment="1">
      <alignment horizontal="center" vertical="center" wrapText="1" shrinkToFit="1"/>
    </xf>
    <xf numFmtId="0" fontId="30" fillId="16" borderId="2" xfId="1" applyNumberFormat="1" applyFont="1" applyFill="1" applyBorder="1" applyAlignment="1">
      <alignment horizontal="center" vertical="center" wrapText="1" shrinkToFit="1"/>
    </xf>
    <xf numFmtId="9" fontId="2" fillId="4" borderId="1" xfId="3" applyNumberFormat="1" applyFont="1" applyFill="1" applyBorder="1" applyAlignment="1">
      <alignment horizontal="center" vertical="center" wrapText="1"/>
    </xf>
    <xf numFmtId="1" fontId="11" fillId="2" borderId="5" xfId="1" applyNumberFormat="1" applyFont="1" applyFill="1" applyBorder="1" applyAlignment="1">
      <alignment horizontal="center" vertical="center" wrapText="1"/>
    </xf>
    <xf numFmtId="0" fontId="22" fillId="13" borderId="16" xfId="1" applyFont="1" applyFill="1" applyBorder="1" applyAlignment="1">
      <alignment horizontal="center" vertical="center" wrapText="1"/>
    </xf>
    <xf numFmtId="0" fontId="0" fillId="13" borderId="17" xfId="0" applyFill="1" applyBorder="1" applyAlignment="1">
      <alignment horizontal="center" vertical="center" wrapText="1"/>
    </xf>
  </cellXfs>
  <cellStyles count="6">
    <cellStyle name="Normal" xfId="0" builtinId="0"/>
    <cellStyle name="Normal_Autres" xfId="1"/>
    <cellStyle name="Normal_Feuil1" xfId="2"/>
    <cellStyle name="Normal_Feuil3" xfId="3"/>
    <cellStyle name="Normal_Satisfactions" xfId="4"/>
    <cellStyle name="Pourcentage" xfId="5" builtinId="5"/>
  </cellStyles>
  <dxfs count="124">
    <dxf>
      <font>
        <color rgb="FF00B0F0"/>
      </font>
      <fill>
        <patternFill>
          <bgColor rgb="FF00B0F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'Graphiques - Grafiken'!$B$34</c:f>
              <c:strCache>
                <c:ptCount val="1"/>
                <c:pt idx="0">
                  <c:v>Nombre d'objets
Anzahl Objekte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delete val="1"/>
          </c:dLbls>
          <c:cat>
            <c:strRef>
              <c:f>'Graphiques - Grafiken'!$A$35:$A$40</c:f>
              <c:strCache>
                <c:ptCount val="6"/>
                <c:pt idx="0">
                  <c:v>Non pertinent / nicht relevant</c:v>
                </c:pt>
                <c:pt idx="1">
                  <c:v>81-100% 
du débit naturel / des natürlichen Abflusses</c:v>
                </c:pt>
                <c:pt idx="2">
                  <c:v>61-80% 
du débit naturel / des natürlichen Abflusses</c:v>
                </c:pt>
                <c:pt idx="3">
                  <c:v>41-60% 
du débit naturel / des natürlichen Abflusses</c:v>
                </c:pt>
                <c:pt idx="4">
                  <c:v>21-40% 
du débit naturel / des natürlichen Abflusses</c:v>
                </c:pt>
                <c:pt idx="5">
                  <c:v>0-20% 
du débit naturel / des natürlichen Abflusses</c:v>
                </c:pt>
              </c:strCache>
            </c:strRef>
          </c:cat>
          <c:val>
            <c:numRef>
              <c:f>'Graphiques - Grafiken'!$B$35:$B$40</c:f>
              <c:numCache>
                <c:formatCode>General</c:formatCode>
                <c:ptCount val="6"/>
                <c:pt idx="0">
                  <c:v>25</c:v>
                </c:pt>
                <c:pt idx="1">
                  <c:v>170</c:v>
                </c:pt>
                <c:pt idx="2">
                  <c:v>7</c:v>
                </c:pt>
                <c:pt idx="3">
                  <c:v>14</c:v>
                </c:pt>
                <c:pt idx="4">
                  <c:v>27</c:v>
                </c:pt>
                <c:pt idx="5">
                  <c:v>29</c:v>
                </c:pt>
              </c:numCache>
            </c:numRef>
          </c:val>
        </c:ser>
        <c:ser>
          <c:idx val="1"/>
          <c:order val="1"/>
          <c:tx>
            <c:strRef>
              <c:f>'Graphiques - Grafiken'!$C$34</c:f>
              <c:strCache>
                <c:ptCount val="1"/>
                <c:pt idx="0">
                  <c:v>%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2.6967045785943423E-2"/>
                  <c:y val="-5.51872682581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987848741129581E-2"/>
                  <c:y val="-5.1456484606090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1055093807718535E-2"/>
                  <c:y val="-5.5159771695204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8691601049868767E-2"/>
                  <c:y val="-8.369650068813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321182074462914E-2"/>
                  <c:y val="-5.7778194392367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530815592495496E-2"/>
                  <c:y val="-4.9861267341582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'Graphiques - Grafiken'!$C$35:$C$40</c:f>
              <c:numCache>
                <c:formatCode>0%</c:formatCode>
                <c:ptCount val="6"/>
                <c:pt idx="0">
                  <c:v>9.1911764705882359E-2</c:v>
                </c:pt>
                <c:pt idx="1">
                  <c:v>0.625</c:v>
                </c:pt>
                <c:pt idx="2">
                  <c:v>2.5735294117647058E-2</c:v>
                </c:pt>
                <c:pt idx="3">
                  <c:v>5.1470588235294115E-2</c:v>
                </c:pt>
                <c:pt idx="4">
                  <c:v>9.9264705882352935E-2</c:v>
                </c:pt>
                <c:pt idx="5">
                  <c:v>0.10661764705882353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0"/>
        <c:shape val="box"/>
        <c:axId val="424594712"/>
        <c:axId val="424820832"/>
        <c:axId val="0"/>
      </c:bar3DChart>
      <c:catAx>
        <c:axId val="424594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4820832"/>
        <c:crosses val="autoZero"/>
        <c:auto val="0"/>
        <c:lblAlgn val="ctr"/>
        <c:lblOffset val="100"/>
        <c:noMultiLvlLbl val="0"/>
      </c:catAx>
      <c:valAx>
        <c:axId val="4248208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CH"/>
                  <a:t>Nombre d'objets / Anzahl Objekte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24594712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348622553629644"/>
          <c:y val="4.0782674254939678E-2"/>
          <c:w val="0.81993997603739577"/>
          <c:h val="0.5372998245695649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'Graphiques - Grafiken'!$B$54</c:f>
              <c:strCache>
                <c:ptCount val="1"/>
                <c:pt idx="0">
                  <c:v>Nombre d'objets
Anzahl Objekte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delete val="1"/>
          </c:dLbls>
          <c:cat>
            <c:strRef>
              <c:f>'Graphiques - Grafiken'!$A$55:$A$57</c:f>
              <c:strCache>
                <c:ptCount val="3"/>
                <c:pt idx="0">
                  <c:v>Non affecté 
nicht betroffen</c:v>
                </c:pt>
                <c:pt idx="1">
                  <c:v>Potentiellement affecté (non plausible) 
möglicherweise betroffen
 (nicht nachweisbar)</c:v>
                </c:pt>
                <c:pt idx="2">
                  <c:v>Potentiellement affecté  (plausible)
 möglicherweise betroffen (nachweisbar)</c:v>
                </c:pt>
              </c:strCache>
            </c:strRef>
          </c:cat>
          <c:val>
            <c:numRef>
              <c:f>'Graphiques - Grafiken'!$B$55:$B$57</c:f>
              <c:numCache>
                <c:formatCode>General</c:formatCode>
                <c:ptCount val="3"/>
                <c:pt idx="0">
                  <c:v>202</c:v>
                </c:pt>
                <c:pt idx="1">
                  <c:v>13</c:v>
                </c:pt>
                <c:pt idx="2">
                  <c:v>57</c:v>
                </c:pt>
              </c:numCache>
            </c:numRef>
          </c:val>
        </c:ser>
        <c:ser>
          <c:idx val="1"/>
          <c:order val="1"/>
          <c:tx>
            <c:strRef>
              <c:f>'Graphiques - Grafiken'!$C$54</c:f>
              <c:strCache>
                <c:ptCount val="1"/>
                <c:pt idx="0">
                  <c:v>%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2.401579933754797E-2"/>
                  <c:y val="-6.826980512507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3111877517623294E-2"/>
                  <c:y val="-6.7247451730066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925725242043768E-2"/>
                  <c:y val="-6.826980512507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'Graphiques - Grafiken'!$C$55:$C$57</c:f>
              <c:numCache>
                <c:formatCode>0%</c:formatCode>
                <c:ptCount val="3"/>
                <c:pt idx="0">
                  <c:v>0.74264705882352944</c:v>
                </c:pt>
                <c:pt idx="1">
                  <c:v>4.779411764705882E-2</c:v>
                </c:pt>
                <c:pt idx="2">
                  <c:v>0.20955882352941177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69"/>
        <c:gapDepth val="0"/>
        <c:shape val="box"/>
        <c:axId val="729270648"/>
        <c:axId val="729271040"/>
        <c:axId val="0"/>
      </c:bar3DChart>
      <c:catAx>
        <c:axId val="729270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9271040"/>
        <c:crosses val="autoZero"/>
        <c:auto val="0"/>
        <c:lblAlgn val="ctr"/>
        <c:lblOffset val="100"/>
        <c:noMultiLvlLbl val="0"/>
      </c:catAx>
      <c:valAx>
        <c:axId val="729271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Nombre d'objets / Anzahl Objekte</a:t>
                </a:r>
              </a:p>
            </c:rich>
          </c:tx>
          <c:layout>
            <c:manualLayout>
              <c:xMode val="edge"/>
              <c:yMode val="edge"/>
              <c:x val="8.4597910989567288E-2"/>
              <c:y val="4.7139768807061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29270648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'Graphiques - Grafiken'!$D$77</c:f>
              <c:strCache>
                <c:ptCount val="1"/>
                <c:pt idx="0">
                  <c:v>b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'Graphiques - Grafiken'!$A$78:$A$83</c:f>
              <c:strCache>
                <c:ptCount val="6"/>
                <c:pt idx="0">
                  <c:v>Non pertinent
 nicht relevant</c:v>
                </c:pt>
                <c:pt idx="1">
                  <c:v>Non nécessaire
nicht nötig</c:v>
                </c:pt>
                <c:pt idx="2">
                  <c:v>Partiellement nécessaire, difficile 
teilweise nötig, schwierig</c:v>
                </c:pt>
                <c:pt idx="3">
                  <c:v>Partiellement nécessaire, facile 
teilweise nötig, einfach</c:v>
                </c:pt>
                <c:pt idx="4">
                  <c:v>Très nécessaire, difficile 
unbedingt nötig, schwierig</c:v>
                </c:pt>
                <c:pt idx="5">
                  <c:v>Très nécessaire, facile 
unbedingt nötig, einfach</c:v>
                </c:pt>
              </c:strCache>
            </c:strRef>
          </c:cat>
          <c:val>
            <c:numRef>
              <c:f>'Graphiques - Grafiken'!$D$78:$D$83</c:f>
              <c:numCache>
                <c:formatCode>General</c:formatCode>
                <c:ptCount val="6"/>
                <c:pt idx="0">
                  <c:v>0</c:v>
                </c:pt>
                <c:pt idx="1">
                  <c:v>29</c:v>
                </c:pt>
                <c:pt idx="2">
                  <c:v>10</c:v>
                </c:pt>
                <c:pt idx="3">
                  <c:v>15</c:v>
                </c:pt>
                <c:pt idx="4">
                  <c:v>15</c:v>
                </c:pt>
                <c:pt idx="5">
                  <c:v>36</c:v>
                </c:pt>
              </c:numCache>
            </c:numRef>
          </c:val>
        </c:ser>
        <c:ser>
          <c:idx val="0"/>
          <c:order val="1"/>
          <c:tx>
            <c:strRef>
              <c:f>'Graphiques - Grafiken'!$C$77</c:f>
              <c:strCache>
                <c:ptCount val="1"/>
                <c:pt idx="0">
                  <c:v>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'Graphiques - Grafiken'!$A$78:$A$83</c:f>
              <c:strCache>
                <c:ptCount val="6"/>
                <c:pt idx="0">
                  <c:v>Non pertinent
 nicht relevant</c:v>
                </c:pt>
                <c:pt idx="1">
                  <c:v>Non nécessaire
nicht nötig</c:v>
                </c:pt>
                <c:pt idx="2">
                  <c:v>Partiellement nécessaire, difficile 
teilweise nötig, schwierig</c:v>
                </c:pt>
                <c:pt idx="3">
                  <c:v>Partiellement nécessaire, facile 
teilweise nötig, einfach</c:v>
                </c:pt>
                <c:pt idx="4">
                  <c:v>Très nécessaire, difficile 
unbedingt nötig, schwierig</c:v>
                </c:pt>
                <c:pt idx="5">
                  <c:v>Très nécessaire, facile 
unbedingt nötig, einfach</c:v>
                </c:pt>
              </c:strCache>
            </c:strRef>
          </c:cat>
          <c:val>
            <c:numRef>
              <c:f>'Graphiques - Grafiken'!$C$78:$C$83</c:f>
              <c:numCache>
                <c:formatCode>General</c:formatCode>
                <c:ptCount val="6"/>
                <c:pt idx="0">
                  <c:v>14</c:v>
                </c:pt>
                <c:pt idx="1">
                  <c:v>72</c:v>
                </c:pt>
                <c:pt idx="2">
                  <c:v>5</c:v>
                </c:pt>
                <c:pt idx="3">
                  <c:v>26</c:v>
                </c:pt>
                <c:pt idx="4">
                  <c:v>9</c:v>
                </c:pt>
                <c:pt idx="5">
                  <c:v>41</c:v>
                </c:pt>
              </c:numCache>
            </c:numRef>
          </c:val>
        </c:ser>
        <c:ser>
          <c:idx val="3"/>
          <c:order val="2"/>
          <c:tx>
            <c:strRef>
              <c:f>'Graphiques - Grafiken'!$E$77</c:f>
              <c:strCache>
                <c:ptCount val="1"/>
                <c:pt idx="0">
                  <c:v>%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2.3951870799880169E-2"/>
                  <c:y val="-5.3719196558763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53012983374742E-2"/>
                  <c:y val="-4.5756026186381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5541214163691414E-2"/>
                  <c:y val="-4.7058739750554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987929297694645E-2"/>
                  <c:y val="-5.8632801108194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084715006597554E-2"/>
                  <c:y val="-5.0865959463400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854568372218803E-2"/>
                  <c:y val="-6.572570670045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'Graphiques - Grafiken'!$E$78:$E$83</c:f>
              <c:numCache>
                <c:formatCode>0%</c:formatCode>
                <c:ptCount val="6"/>
                <c:pt idx="0">
                  <c:v>5.1470588235294115E-2</c:v>
                </c:pt>
                <c:pt idx="1">
                  <c:v>0.37132352941176472</c:v>
                </c:pt>
                <c:pt idx="2">
                  <c:v>5.514705882352941E-2</c:v>
                </c:pt>
                <c:pt idx="3">
                  <c:v>0.15073529411764705</c:v>
                </c:pt>
                <c:pt idx="4">
                  <c:v>8.8235294117647065E-2</c:v>
                </c:pt>
                <c:pt idx="5">
                  <c:v>0.28308823529411764</c:v>
                </c:pt>
              </c:numCache>
            </c:numRef>
          </c:val>
        </c:ser>
        <c:ser>
          <c:idx val="2"/>
          <c:order val="3"/>
          <c:tx>
            <c:strRef>
              <c:f>'Graphiques - Grafiken'!$B$77</c:f>
              <c:strCache>
                <c:ptCount val="1"/>
                <c:pt idx="0">
                  <c:v>Nombre d'objets
Anzahl Objekte</c:v>
                </c:pt>
              </c:strCache>
            </c:strRef>
          </c:tx>
          <c:spPr>
            <a:noFill/>
          </c:spPr>
          <c:invertIfNegative val="0"/>
          <c:val>
            <c:numRef>
              <c:f>'Graphiques - Grafiken'!$B$78:$B$83</c:f>
              <c:numCache>
                <c:formatCode>General</c:formatCode>
                <c:ptCount val="6"/>
                <c:pt idx="0">
                  <c:v>14</c:v>
                </c:pt>
                <c:pt idx="1">
                  <c:v>101</c:v>
                </c:pt>
                <c:pt idx="2">
                  <c:v>15</c:v>
                </c:pt>
                <c:pt idx="3">
                  <c:v>41</c:v>
                </c:pt>
                <c:pt idx="4">
                  <c:v>24</c:v>
                </c:pt>
                <c:pt idx="5">
                  <c:v>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0"/>
        <c:shape val="box"/>
        <c:axId val="729269472"/>
        <c:axId val="729271824"/>
        <c:axId val="0"/>
      </c:bar3DChart>
      <c:catAx>
        <c:axId val="729269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9271824"/>
        <c:crosses val="autoZero"/>
        <c:auto val="1"/>
        <c:lblAlgn val="ctr"/>
        <c:lblOffset val="100"/>
        <c:noMultiLvlLbl val="0"/>
      </c:catAx>
      <c:valAx>
        <c:axId val="72927182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CH"/>
                  <a:t>Nombre d'objets / Anzahl Objekte</a:t>
                </a:r>
              </a:p>
            </c:rich>
          </c:tx>
          <c:layout>
            <c:manualLayout>
              <c:xMode val="edge"/>
              <c:yMode val="edge"/>
              <c:x val="0.10620796519701593"/>
              <c:y val="7.543585218156018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29269472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'Graphiques - Grafiken'!$B$54</c:f>
              <c:strCache>
                <c:ptCount val="1"/>
                <c:pt idx="0">
                  <c:v>Nombre d'objets
Anzahl Objekte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delete val="1"/>
          </c:dLbls>
          <c:cat>
            <c:strRef>
              <c:f>'Graphiques - Grafiken'!$A$55:$A$57</c:f>
              <c:strCache>
                <c:ptCount val="3"/>
                <c:pt idx="0">
                  <c:v>Non affecté 
nicht betroffen</c:v>
                </c:pt>
                <c:pt idx="1">
                  <c:v>Potentiellement affecté (non plausible) 
möglicherweise betroffen
 (nicht nachweisbar)</c:v>
                </c:pt>
                <c:pt idx="2">
                  <c:v>Potentiellement affecté  (plausible)
 möglicherweise betroffen (nachweisbar)</c:v>
                </c:pt>
              </c:strCache>
            </c:strRef>
          </c:cat>
          <c:val>
            <c:numRef>
              <c:f>'Graphiques - Grafiken'!$B$55:$B$57</c:f>
              <c:numCache>
                <c:formatCode>General</c:formatCode>
                <c:ptCount val="3"/>
                <c:pt idx="0">
                  <c:v>202</c:v>
                </c:pt>
                <c:pt idx="1">
                  <c:v>13</c:v>
                </c:pt>
                <c:pt idx="2">
                  <c:v>57</c:v>
                </c:pt>
              </c:numCache>
            </c:numRef>
          </c:val>
        </c:ser>
        <c:ser>
          <c:idx val="1"/>
          <c:order val="1"/>
          <c:tx>
            <c:strRef>
              <c:f>'Graphiques - Grafiken'!$C$54</c:f>
              <c:strCache>
                <c:ptCount val="1"/>
                <c:pt idx="0">
                  <c:v>%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2.401579933754797E-2"/>
                  <c:y val="-6.826980512507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3111877517623294E-2"/>
                  <c:y val="-6.7247451730066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925725242043768E-2"/>
                  <c:y val="-6.826980512507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'Graphiques - Grafiken'!$C$55:$C$57</c:f>
              <c:numCache>
                <c:formatCode>0%</c:formatCode>
                <c:ptCount val="3"/>
                <c:pt idx="0">
                  <c:v>0.74264705882352944</c:v>
                </c:pt>
                <c:pt idx="1">
                  <c:v>4.779411764705882E-2</c:v>
                </c:pt>
                <c:pt idx="2">
                  <c:v>0.20955882352941177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69"/>
        <c:gapDepth val="0"/>
        <c:shape val="box"/>
        <c:axId val="423304272"/>
        <c:axId val="423307408"/>
        <c:axId val="0"/>
      </c:bar3DChart>
      <c:catAx>
        <c:axId val="423304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3307408"/>
        <c:crosses val="autoZero"/>
        <c:auto val="0"/>
        <c:lblAlgn val="ctr"/>
        <c:lblOffset val="100"/>
        <c:noMultiLvlLbl val="0"/>
      </c:catAx>
      <c:valAx>
        <c:axId val="4233074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Nombre d'objets / Anzahl Objekte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23304272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'Graphiques - Grafiken'!$D$77</c:f>
              <c:strCache>
                <c:ptCount val="1"/>
                <c:pt idx="0">
                  <c:v>b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'Graphiques - Grafiken'!$A$78:$A$83</c:f>
              <c:strCache>
                <c:ptCount val="6"/>
                <c:pt idx="0">
                  <c:v>Non pertinent
 nicht relevant</c:v>
                </c:pt>
                <c:pt idx="1">
                  <c:v>Non nécessaire
nicht nötig</c:v>
                </c:pt>
                <c:pt idx="2">
                  <c:v>Partiellement nécessaire, difficile 
teilweise nötig, schwierig</c:v>
                </c:pt>
                <c:pt idx="3">
                  <c:v>Partiellement nécessaire, facile 
teilweise nötig, einfach</c:v>
                </c:pt>
                <c:pt idx="4">
                  <c:v>Très nécessaire, difficile 
unbedingt nötig, schwierig</c:v>
                </c:pt>
                <c:pt idx="5">
                  <c:v>Très nécessaire, facile 
unbedingt nötig, einfach</c:v>
                </c:pt>
              </c:strCache>
            </c:strRef>
          </c:cat>
          <c:val>
            <c:numRef>
              <c:f>'Graphiques - Grafiken'!$D$78:$D$83</c:f>
              <c:numCache>
                <c:formatCode>General</c:formatCode>
                <c:ptCount val="6"/>
                <c:pt idx="0">
                  <c:v>0</c:v>
                </c:pt>
                <c:pt idx="1">
                  <c:v>29</c:v>
                </c:pt>
                <c:pt idx="2">
                  <c:v>10</c:v>
                </c:pt>
                <c:pt idx="3">
                  <c:v>15</c:v>
                </c:pt>
                <c:pt idx="4">
                  <c:v>15</c:v>
                </c:pt>
                <c:pt idx="5">
                  <c:v>36</c:v>
                </c:pt>
              </c:numCache>
            </c:numRef>
          </c:val>
        </c:ser>
        <c:ser>
          <c:idx val="0"/>
          <c:order val="1"/>
          <c:tx>
            <c:strRef>
              <c:f>'Graphiques - Grafiken'!$C$77</c:f>
              <c:strCache>
                <c:ptCount val="1"/>
                <c:pt idx="0">
                  <c:v>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'Graphiques - Grafiken'!$A$78:$A$83</c:f>
              <c:strCache>
                <c:ptCount val="6"/>
                <c:pt idx="0">
                  <c:v>Non pertinent
 nicht relevant</c:v>
                </c:pt>
                <c:pt idx="1">
                  <c:v>Non nécessaire
nicht nötig</c:v>
                </c:pt>
                <c:pt idx="2">
                  <c:v>Partiellement nécessaire, difficile 
teilweise nötig, schwierig</c:v>
                </c:pt>
                <c:pt idx="3">
                  <c:v>Partiellement nécessaire, facile 
teilweise nötig, einfach</c:v>
                </c:pt>
                <c:pt idx="4">
                  <c:v>Très nécessaire, difficile 
unbedingt nötig, schwierig</c:v>
                </c:pt>
                <c:pt idx="5">
                  <c:v>Très nécessaire, facile 
unbedingt nötig, einfach</c:v>
                </c:pt>
              </c:strCache>
            </c:strRef>
          </c:cat>
          <c:val>
            <c:numRef>
              <c:f>'Graphiques - Grafiken'!$C$78:$C$83</c:f>
              <c:numCache>
                <c:formatCode>General</c:formatCode>
                <c:ptCount val="6"/>
                <c:pt idx="0">
                  <c:v>14</c:v>
                </c:pt>
                <c:pt idx="1">
                  <c:v>72</c:v>
                </c:pt>
                <c:pt idx="2">
                  <c:v>5</c:v>
                </c:pt>
                <c:pt idx="3">
                  <c:v>26</c:v>
                </c:pt>
                <c:pt idx="4">
                  <c:v>9</c:v>
                </c:pt>
                <c:pt idx="5">
                  <c:v>41</c:v>
                </c:pt>
              </c:numCache>
            </c:numRef>
          </c:val>
        </c:ser>
        <c:ser>
          <c:idx val="3"/>
          <c:order val="2"/>
          <c:tx>
            <c:strRef>
              <c:f>'Graphiques - Grafiken'!$E$77</c:f>
              <c:strCache>
                <c:ptCount val="1"/>
                <c:pt idx="0">
                  <c:v>%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2.3951870799880169E-2"/>
                  <c:y val="-5.3719196558763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53012983374742E-2"/>
                  <c:y val="-4.5756026186381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5541214163691414E-2"/>
                  <c:y val="-4.7058739750554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987929297694645E-2"/>
                  <c:y val="-5.8632801108194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084715006597554E-2"/>
                  <c:y val="-5.0865959463400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854568372218803E-2"/>
                  <c:y val="-6.572570670045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'Graphiques - Grafiken'!$E$78:$E$83</c:f>
              <c:numCache>
                <c:formatCode>0%</c:formatCode>
                <c:ptCount val="6"/>
                <c:pt idx="0">
                  <c:v>5.1470588235294115E-2</c:v>
                </c:pt>
                <c:pt idx="1">
                  <c:v>0.37132352941176472</c:v>
                </c:pt>
                <c:pt idx="2">
                  <c:v>5.514705882352941E-2</c:v>
                </c:pt>
                <c:pt idx="3">
                  <c:v>0.15073529411764705</c:v>
                </c:pt>
                <c:pt idx="4">
                  <c:v>8.8235294117647065E-2</c:v>
                </c:pt>
                <c:pt idx="5">
                  <c:v>0.28308823529411764</c:v>
                </c:pt>
              </c:numCache>
            </c:numRef>
          </c:val>
        </c:ser>
        <c:ser>
          <c:idx val="2"/>
          <c:order val="3"/>
          <c:tx>
            <c:strRef>
              <c:f>'Graphiques - Grafiken'!$B$77</c:f>
              <c:strCache>
                <c:ptCount val="1"/>
                <c:pt idx="0">
                  <c:v>Nombre d'objets
Anzahl Objekte</c:v>
                </c:pt>
              </c:strCache>
            </c:strRef>
          </c:tx>
          <c:spPr>
            <a:noFill/>
          </c:spPr>
          <c:invertIfNegative val="0"/>
          <c:val>
            <c:numRef>
              <c:f>'Graphiques - Grafiken'!$B$78:$B$83</c:f>
              <c:numCache>
                <c:formatCode>General</c:formatCode>
                <c:ptCount val="6"/>
                <c:pt idx="0">
                  <c:v>14</c:v>
                </c:pt>
                <c:pt idx="1">
                  <c:v>101</c:v>
                </c:pt>
                <c:pt idx="2">
                  <c:v>15</c:v>
                </c:pt>
                <c:pt idx="3">
                  <c:v>41</c:v>
                </c:pt>
                <c:pt idx="4">
                  <c:v>24</c:v>
                </c:pt>
                <c:pt idx="5">
                  <c:v>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0"/>
        <c:shape val="box"/>
        <c:axId val="423304664"/>
        <c:axId val="423305448"/>
        <c:axId val="0"/>
      </c:bar3DChart>
      <c:catAx>
        <c:axId val="423304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3305448"/>
        <c:crosses val="autoZero"/>
        <c:auto val="1"/>
        <c:lblAlgn val="ctr"/>
        <c:lblOffset val="100"/>
        <c:noMultiLvlLbl val="0"/>
      </c:catAx>
      <c:valAx>
        <c:axId val="42330544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CH"/>
                  <a:t>Nombre d'objets / Anzahl Objekte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23304664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'Graphiques - Grafiken'!$D$2</c:f>
              <c:strCache>
                <c:ptCount val="1"/>
                <c:pt idx="0">
                  <c:v>b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'Graphiques - Grafiken'!$A$3:$A$7</c:f>
              <c:strCache>
                <c:ptCount val="5"/>
                <c:pt idx="0">
                  <c:v>Non pertinent
Nicht relevant</c:v>
                </c:pt>
                <c:pt idx="1">
                  <c:v>Naturel ou déficit 0-20% 
Natürlich oder Defizit 
0-20%</c:v>
                </c:pt>
                <c:pt idx="2">
                  <c:v>Faiblement perturbé ou déficit 21-50% 
Wenig beeinträchtigt oder Defizit 21-50%</c:v>
                </c:pt>
                <c:pt idx="3">
                  <c:v>Perturbé ou déficit 51-80% 
Beeinträchtigt oder Defizit 51-80%</c:v>
                </c:pt>
                <c:pt idx="4">
                  <c:v>Fortement perturbé ou déficit 81-100% 
Stark beeinträchtigt oder Defizit 81-100%</c:v>
                </c:pt>
              </c:strCache>
            </c:strRef>
          </c:cat>
          <c:val>
            <c:numRef>
              <c:f>'Graphiques - Grafiken'!$D$3:$D$7</c:f>
              <c:numCache>
                <c:formatCode>General</c:formatCode>
                <c:ptCount val="5"/>
                <c:pt idx="0">
                  <c:v>0</c:v>
                </c:pt>
                <c:pt idx="1">
                  <c:v>66</c:v>
                </c:pt>
                <c:pt idx="2">
                  <c:v>34</c:v>
                </c:pt>
                <c:pt idx="3">
                  <c:v>23</c:v>
                </c:pt>
                <c:pt idx="4">
                  <c:v>4</c:v>
                </c:pt>
              </c:numCache>
            </c:numRef>
          </c:val>
        </c:ser>
        <c:ser>
          <c:idx val="0"/>
          <c:order val="1"/>
          <c:tx>
            <c:strRef>
              <c:f>'Graphiques - Grafiken'!$C$2</c:f>
              <c:strCache>
                <c:ptCount val="1"/>
                <c:pt idx="0">
                  <c:v>a 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 w="952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'Graphiques - Grafiken'!$A$3:$A$7</c:f>
              <c:strCache>
                <c:ptCount val="5"/>
                <c:pt idx="0">
                  <c:v>Non pertinent
Nicht relevant</c:v>
                </c:pt>
                <c:pt idx="1">
                  <c:v>Naturel ou déficit 0-20% 
Natürlich oder Defizit 
0-20%</c:v>
                </c:pt>
                <c:pt idx="2">
                  <c:v>Faiblement perturbé ou déficit 21-50% 
Wenig beeinträchtigt oder Defizit 21-50%</c:v>
                </c:pt>
                <c:pt idx="3">
                  <c:v>Perturbé ou déficit 51-80% 
Beeinträchtigt oder Defizit 51-80%</c:v>
                </c:pt>
                <c:pt idx="4">
                  <c:v>Fortement perturbé ou déficit 81-100% 
Stark beeinträchtigt oder Defizit 81-100%</c:v>
                </c:pt>
              </c:strCache>
            </c:strRef>
          </c:cat>
          <c:val>
            <c:numRef>
              <c:f>'Graphiques - Grafiken'!$C$3:$C$7</c:f>
              <c:numCache>
                <c:formatCode>General</c:formatCode>
                <c:ptCount val="5"/>
                <c:pt idx="0">
                  <c:v>23</c:v>
                </c:pt>
                <c:pt idx="1">
                  <c:v>51</c:v>
                </c:pt>
                <c:pt idx="2">
                  <c:v>36</c:v>
                </c:pt>
                <c:pt idx="3">
                  <c:v>18</c:v>
                </c:pt>
                <c:pt idx="4">
                  <c:v>17</c:v>
                </c:pt>
              </c:numCache>
            </c:numRef>
          </c:val>
        </c:ser>
        <c:ser>
          <c:idx val="2"/>
          <c:order val="2"/>
          <c:tx>
            <c:strRef>
              <c:f>'Graphiques - Grafiken'!$E$2</c:f>
              <c:strCache>
                <c:ptCount val="1"/>
                <c:pt idx="0">
                  <c:v>%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2.3191473535443697E-2"/>
                  <c:y val="-6.7786009260006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3079367103403574E-2"/>
                  <c:y val="-7.72054354274352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057357405937391E-2"/>
                  <c:y val="-6.838846856560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758955231810598E-2"/>
                  <c:y val="-6.7225452295873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072247548003868E-2"/>
                  <c:y val="-6.5362023629451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effectLst>
                <a:glow>
                  <a:schemeClr val="accent1"/>
                </a:glow>
              </a:effectLst>
            </c:spPr>
            <c:txPr>
              <a:bodyPr rot="0" vert="horz" anchor="t" anchorCtr="0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'Graphiques - Grafiken'!$E$3:$E$7</c:f>
              <c:numCache>
                <c:formatCode>0%</c:formatCode>
                <c:ptCount val="5"/>
                <c:pt idx="0">
                  <c:v>8.455882352941177E-2</c:v>
                </c:pt>
                <c:pt idx="1">
                  <c:v>0.43014705882352944</c:v>
                </c:pt>
                <c:pt idx="2">
                  <c:v>0.25735294117647056</c:v>
                </c:pt>
                <c:pt idx="3">
                  <c:v>0.15073529411764705</c:v>
                </c:pt>
                <c:pt idx="4">
                  <c:v>7.720588235294118E-2</c:v>
                </c:pt>
              </c:numCache>
            </c:numRef>
          </c:val>
        </c:ser>
        <c:ser>
          <c:idx val="3"/>
          <c:order val="3"/>
          <c:tx>
            <c:strRef>
              <c:f>'Graphiques - Grafiken'!$B$2</c:f>
              <c:strCache>
                <c:ptCount val="1"/>
                <c:pt idx="0">
                  <c:v>Nombre d'objets
Anzahl Objekte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val>
            <c:numRef>
              <c:f>'Graphiques - Grafiken'!$B$3:$B$7</c:f>
              <c:numCache>
                <c:formatCode>General</c:formatCode>
                <c:ptCount val="5"/>
                <c:pt idx="0">
                  <c:v>23</c:v>
                </c:pt>
                <c:pt idx="1">
                  <c:v>117</c:v>
                </c:pt>
                <c:pt idx="2">
                  <c:v>70</c:v>
                </c:pt>
                <c:pt idx="3">
                  <c:v>41</c:v>
                </c:pt>
                <c:pt idx="4">
                  <c:v>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7"/>
        <c:gapDepth val="0"/>
        <c:shape val="box"/>
        <c:axId val="423306624"/>
        <c:axId val="423307016"/>
        <c:axId val="0"/>
      </c:bar3DChart>
      <c:catAx>
        <c:axId val="423306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3307016"/>
        <c:crosses val="autoZero"/>
        <c:auto val="1"/>
        <c:lblAlgn val="ctr"/>
        <c:lblOffset val="100"/>
        <c:noMultiLvlLbl val="0"/>
      </c:catAx>
      <c:valAx>
        <c:axId val="423307016"/>
        <c:scaling>
          <c:orientation val="minMax"/>
          <c:max val="1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CH"/>
                  <a:t>Nombre d'objets / Anzahl Objekte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23306624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'Graphiques - Grafiken'!$D$2</c:f>
              <c:strCache>
                <c:ptCount val="1"/>
                <c:pt idx="0">
                  <c:v>b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'Graphiques - Grafiken'!$A$3:$A$7</c:f>
              <c:strCache>
                <c:ptCount val="5"/>
                <c:pt idx="0">
                  <c:v>Non pertinent
Nicht relevant</c:v>
                </c:pt>
                <c:pt idx="1">
                  <c:v>Naturel ou déficit 0-20% 
Natürlich oder Defizit 
0-20%</c:v>
                </c:pt>
                <c:pt idx="2">
                  <c:v>Faiblement perturbé ou déficit 21-50% 
Wenig beeinträchtigt oder Defizit 21-50%</c:v>
                </c:pt>
                <c:pt idx="3">
                  <c:v>Perturbé ou déficit 51-80% 
Beeinträchtigt oder Defizit 51-80%</c:v>
                </c:pt>
                <c:pt idx="4">
                  <c:v>Fortement perturbé ou déficit 81-100% 
Stark beeinträchtigt oder Defizit 81-100%</c:v>
                </c:pt>
              </c:strCache>
            </c:strRef>
          </c:cat>
          <c:val>
            <c:numRef>
              <c:f>'Graphiques - Grafiken'!$D$3:$D$7</c:f>
              <c:numCache>
                <c:formatCode>General</c:formatCode>
                <c:ptCount val="5"/>
                <c:pt idx="0">
                  <c:v>0</c:v>
                </c:pt>
                <c:pt idx="1">
                  <c:v>66</c:v>
                </c:pt>
                <c:pt idx="2">
                  <c:v>34</c:v>
                </c:pt>
                <c:pt idx="3">
                  <c:v>23</c:v>
                </c:pt>
                <c:pt idx="4">
                  <c:v>4</c:v>
                </c:pt>
              </c:numCache>
            </c:numRef>
          </c:val>
        </c:ser>
        <c:ser>
          <c:idx val="0"/>
          <c:order val="1"/>
          <c:tx>
            <c:strRef>
              <c:f>'Graphiques - Grafiken'!$C$2</c:f>
              <c:strCache>
                <c:ptCount val="1"/>
                <c:pt idx="0">
                  <c:v>a 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 w="952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'Graphiques - Grafiken'!$A$3:$A$7</c:f>
              <c:strCache>
                <c:ptCount val="5"/>
                <c:pt idx="0">
                  <c:v>Non pertinent
Nicht relevant</c:v>
                </c:pt>
                <c:pt idx="1">
                  <c:v>Naturel ou déficit 0-20% 
Natürlich oder Defizit 
0-20%</c:v>
                </c:pt>
                <c:pt idx="2">
                  <c:v>Faiblement perturbé ou déficit 21-50% 
Wenig beeinträchtigt oder Defizit 21-50%</c:v>
                </c:pt>
                <c:pt idx="3">
                  <c:v>Perturbé ou déficit 51-80% 
Beeinträchtigt oder Defizit 51-80%</c:v>
                </c:pt>
                <c:pt idx="4">
                  <c:v>Fortement perturbé ou déficit 81-100% 
Stark beeinträchtigt oder Defizit 81-100%</c:v>
                </c:pt>
              </c:strCache>
            </c:strRef>
          </c:cat>
          <c:val>
            <c:numRef>
              <c:f>'Graphiques - Grafiken'!$C$3:$C$7</c:f>
              <c:numCache>
                <c:formatCode>General</c:formatCode>
                <c:ptCount val="5"/>
                <c:pt idx="0">
                  <c:v>23</c:v>
                </c:pt>
                <c:pt idx="1">
                  <c:v>51</c:v>
                </c:pt>
                <c:pt idx="2">
                  <c:v>36</c:v>
                </c:pt>
                <c:pt idx="3">
                  <c:v>18</c:v>
                </c:pt>
                <c:pt idx="4">
                  <c:v>17</c:v>
                </c:pt>
              </c:numCache>
            </c:numRef>
          </c:val>
        </c:ser>
        <c:ser>
          <c:idx val="2"/>
          <c:order val="2"/>
          <c:tx>
            <c:strRef>
              <c:f>'Graphiques - Grafiken'!$E$2</c:f>
              <c:strCache>
                <c:ptCount val="1"/>
                <c:pt idx="0">
                  <c:v>%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2.3191473535443697E-2"/>
                  <c:y val="-6.7786009260006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3079367103403574E-2"/>
                  <c:y val="-7.72054354274352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057357405937391E-2"/>
                  <c:y val="-6.838846856560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758955231810598E-2"/>
                  <c:y val="-6.7225452295873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072247548003868E-2"/>
                  <c:y val="-6.5362023629451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effectLst>
                <a:glow>
                  <a:schemeClr val="accent1"/>
                </a:glow>
              </a:effectLst>
            </c:spPr>
            <c:txPr>
              <a:bodyPr rot="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'Graphiques - Grafiken'!$E$3:$E$7</c:f>
              <c:numCache>
                <c:formatCode>0%</c:formatCode>
                <c:ptCount val="5"/>
                <c:pt idx="0">
                  <c:v>8.455882352941177E-2</c:v>
                </c:pt>
                <c:pt idx="1">
                  <c:v>0.43014705882352944</c:v>
                </c:pt>
                <c:pt idx="2">
                  <c:v>0.25735294117647056</c:v>
                </c:pt>
                <c:pt idx="3">
                  <c:v>0.15073529411764705</c:v>
                </c:pt>
                <c:pt idx="4">
                  <c:v>7.720588235294118E-2</c:v>
                </c:pt>
              </c:numCache>
            </c:numRef>
          </c:val>
        </c:ser>
        <c:ser>
          <c:idx val="3"/>
          <c:order val="3"/>
          <c:tx>
            <c:strRef>
              <c:f>'Graphiques - Grafiken'!$B$2</c:f>
              <c:strCache>
                <c:ptCount val="1"/>
                <c:pt idx="0">
                  <c:v>Nombre d'objets
Anzahl Objekte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val>
            <c:numRef>
              <c:f>'Graphiques - Grafiken'!$B$3:$B$7</c:f>
              <c:numCache>
                <c:formatCode>General</c:formatCode>
                <c:ptCount val="5"/>
                <c:pt idx="0">
                  <c:v>23</c:v>
                </c:pt>
                <c:pt idx="1">
                  <c:v>117</c:v>
                </c:pt>
                <c:pt idx="2">
                  <c:v>70</c:v>
                </c:pt>
                <c:pt idx="3">
                  <c:v>41</c:v>
                </c:pt>
                <c:pt idx="4">
                  <c:v>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7"/>
        <c:gapDepth val="0"/>
        <c:shape val="box"/>
        <c:axId val="421578312"/>
        <c:axId val="421580664"/>
        <c:axId val="0"/>
      </c:bar3DChart>
      <c:catAx>
        <c:axId val="421578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1580664"/>
        <c:crosses val="autoZero"/>
        <c:auto val="1"/>
        <c:lblAlgn val="ctr"/>
        <c:lblOffset val="100"/>
        <c:noMultiLvlLbl val="0"/>
      </c:catAx>
      <c:valAx>
        <c:axId val="421580664"/>
        <c:scaling>
          <c:orientation val="minMax"/>
          <c:max val="1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CH"/>
                  <a:t>Nombre d'objets / Anzahl Objekte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21578312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'Graphiques - Grafiken'!$B$34</c:f>
              <c:strCache>
                <c:ptCount val="1"/>
                <c:pt idx="0">
                  <c:v>Nombre d'objets
Anzahl Objekte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delete val="1"/>
          </c:dLbls>
          <c:cat>
            <c:strRef>
              <c:f>'Graphiques - Grafiken'!$A$35:$A$40</c:f>
              <c:strCache>
                <c:ptCount val="6"/>
                <c:pt idx="0">
                  <c:v>Non pertinent / nicht relevant</c:v>
                </c:pt>
                <c:pt idx="1">
                  <c:v>81-100% 
du débit naturel / des natürlichen Abflusses</c:v>
                </c:pt>
                <c:pt idx="2">
                  <c:v>61-80% 
du débit naturel / des natürlichen Abflusses</c:v>
                </c:pt>
                <c:pt idx="3">
                  <c:v>41-60% 
du débit naturel / des natürlichen Abflusses</c:v>
                </c:pt>
                <c:pt idx="4">
                  <c:v>21-40% 
du débit naturel / des natürlichen Abflusses</c:v>
                </c:pt>
                <c:pt idx="5">
                  <c:v>0-20% 
du débit naturel / des natürlichen Abflusses</c:v>
                </c:pt>
              </c:strCache>
            </c:strRef>
          </c:cat>
          <c:val>
            <c:numRef>
              <c:f>'Graphiques - Grafiken'!$B$35:$B$40</c:f>
              <c:numCache>
                <c:formatCode>General</c:formatCode>
                <c:ptCount val="6"/>
                <c:pt idx="0">
                  <c:v>25</c:v>
                </c:pt>
                <c:pt idx="1">
                  <c:v>170</c:v>
                </c:pt>
                <c:pt idx="2">
                  <c:v>7</c:v>
                </c:pt>
                <c:pt idx="3">
                  <c:v>14</c:v>
                </c:pt>
                <c:pt idx="4">
                  <c:v>27</c:v>
                </c:pt>
                <c:pt idx="5">
                  <c:v>29</c:v>
                </c:pt>
              </c:numCache>
            </c:numRef>
          </c:val>
        </c:ser>
        <c:ser>
          <c:idx val="1"/>
          <c:order val="1"/>
          <c:tx>
            <c:strRef>
              <c:f>'Graphiques - Grafiken'!$C$34</c:f>
              <c:strCache>
                <c:ptCount val="1"/>
                <c:pt idx="0">
                  <c:v>%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2.6967045785943423E-2"/>
                  <c:y val="-5.51872682581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987848741129581E-2"/>
                  <c:y val="-5.1456484606090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1055093807718535E-2"/>
                  <c:y val="-5.5159771695204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8691601049868767E-2"/>
                  <c:y val="-8.369650068813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321182074462914E-2"/>
                  <c:y val="-5.7778194392367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530815592495496E-2"/>
                  <c:y val="-4.9861267341582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'Graphiques - Grafiken'!$C$35:$C$40</c:f>
              <c:numCache>
                <c:formatCode>0%</c:formatCode>
                <c:ptCount val="6"/>
                <c:pt idx="0">
                  <c:v>9.1911764705882359E-2</c:v>
                </c:pt>
                <c:pt idx="1">
                  <c:v>0.625</c:v>
                </c:pt>
                <c:pt idx="2">
                  <c:v>2.5735294117647058E-2</c:v>
                </c:pt>
                <c:pt idx="3">
                  <c:v>5.1470588235294115E-2</c:v>
                </c:pt>
                <c:pt idx="4">
                  <c:v>9.9264705882352935E-2</c:v>
                </c:pt>
                <c:pt idx="5">
                  <c:v>0.10661764705882353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0"/>
        <c:shape val="box"/>
        <c:axId val="421581840"/>
        <c:axId val="421579488"/>
        <c:axId val="0"/>
      </c:bar3DChart>
      <c:catAx>
        <c:axId val="42158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1579488"/>
        <c:crosses val="autoZero"/>
        <c:auto val="0"/>
        <c:lblAlgn val="ctr"/>
        <c:lblOffset val="100"/>
        <c:noMultiLvlLbl val="0"/>
      </c:catAx>
      <c:valAx>
        <c:axId val="4215794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CH"/>
                  <a:t>Nombre d'objets / Anzahl Objekte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21581840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'Graphiques - Grafiken'!$B$54</c:f>
              <c:strCache>
                <c:ptCount val="1"/>
                <c:pt idx="0">
                  <c:v>Nombre d'objets
Anzahl Objekte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delete val="1"/>
          </c:dLbls>
          <c:cat>
            <c:strRef>
              <c:f>'Graphiques - Grafiken'!$A$55:$A$57</c:f>
              <c:strCache>
                <c:ptCount val="3"/>
                <c:pt idx="0">
                  <c:v>Non affecté 
nicht betroffen</c:v>
                </c:pt>
                <c:pt idx="1">
                  <c:v>Potentiellement affecté (non plausible) 
möglicherweise betroffen
 (nicht nachweisbar)</c:v>
                </c:pt>
                <c:pt idx="2">
                  <c:v>Potentiellement affecté  (plausible)
 möglicherweise betroffen (nachweisbar)</c:v>
                </c:pt>
              </c:strCache>
            </c:strRef>
          </c:cat>
          <c:val>
            <c:numRef>
              <c:f>'Graphiques - Grafiken'!$B$55:$B$57</c:f>
              <c:numCache>
                <c:formatCode>General</c:formatCode>
                <c:ptCount val="3"/>
                <c:pt idx="0">
                  <c:v>202</c:v>
                </c:pt>
                <c:pt idx="1">
                  <c:v>13</c:v>
                </c:pt>
                <c:pt idx="2">
                  <c:v>57</c:v>
                </c:pt>
              </c:numCache>
            </c:numRef>
          </c:val>
        </c:ser>
        <c:ser>
          <c:idx val="1"/>
          <c:order val="1"/>
          <c:tx>
            <c:strRef>
              <c:f>'Graphiques - Grafiken'!$C$54</c:f>
              <c:strCache>
                <c:ptCount val="1"/>
                <c:pt idx="0">
                  <c:v>%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2.401579933754797E-2"/>
                  <c:y val="-6.826980512507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3111877517623294E-2"/>
                  <c:y val="-6.7247451730066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925725242043768E-2"/>
                  <c:y val="-6.826980512507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'Graphiques - Grafiken'!$C$55:$C$57</c:f>
              <c:numCache>
                <c:formatCode>0%</c:formatCode>
                <c:ptCount val="3"/>
                <c:pt idx="0">
                  <c:v>0.74264705882352944</c:v>
                </c:pt>
                <c:pt idx="1">
                  <c:v>4.779411764705882E-2</c:v>
                </c:pt>
                <c:pt idx="2">
                  <c:v>0.20955882352941177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69"/>
        <c:gapDepth val="0"/>
        <c:shape val="box"/>
        <c:axId val="428434280"/>
        <c:axId val="428436632"/>
        <c:axId val="0"/>
      </c:bar3DChart>
      <c:catAx>
        <c:axId val="428434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8436632"/>
        <c:crosses val="autoZero"/>
        <c:auto val="0"/>
        <c:lblAlgn val="ctr"/>
        <c:lblOffset val="100"/>
        <c:noMultiLvlLbl val="0"/>
      </c:catAx>
      <c:valAx>
        <c:axId val="428436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Nombre d'objets / Anzahl Objekte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28434280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'Graphiques - Grafiken'!$D$2</c:f>
              <c:strCache>
                <c:ptCount val="1"/>
                <c:pt idx="0">
                  <c:v>b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'Graphiques - Grafiken'!$A$3:$A$7</c:f>
              <c:strCache>
                <c:ptCount val="5"/>
                <c:pt idx="0">
                  <c:v>Non pertinent
Nicht relevant</c:v>
                </c:pt>
                <c:pt idx="1">
                  <c:v>Naturel ou déficit 0-20% 
Natürlich oder Defizit 
0-20%</c:v>
                </c:pt>
                <c:pt idx="2">
                  <c:v>Faiblement perturbé ou déficit 21-50% 
Wenig beeinträchtigt oder Defizit 21-50%</c:v>
                </c:pt>
                <c:pt idx="3">
                  <c:v>Perturbé ou déficit 51-80% 
Beeinträchtigt oder Defizit 51-80%</c:v>
                </c:pt>
                <c:pt idx="4">
                  <c:v>Fortement perturbé ou déficit 81-100% 
Stark beeinträchtigt oder Defizit 81-100%</c:v>
                </c:pt>
              </c:strCache>
            </c:strRef>
          </c:cat>
          <c:val>
            <c:numRef>
              <c:f>'Graphiques - Grafiken'!$D$3:$D$7</c:f>
              <c:numCache>
                <c:formatCode>General</c:formatCode>
                <c:ptCount val="5"/>
                <c:pt idx="0">
                  <c:v>0</c:v>
                </c:pt>
                <c:pt idx="1">
                  <c:v>66</c:v>
                </c:pt>
                <c:pt idx="2">
                  <c:v>34</c:v>
                </c:pt>
                <c:pt idx="3">
                  <c:v>23</c:v>
                </c:pt>
                <c:pt idx="4">
                  <c:v>4</c:v>
                </c:pt>
              </c:numCache>
            </c:numRef>
          </c:val>
        </c:ser>
        <c:ser>
          <c:idx val="0"/>
          <c:order val="1"/>
          <c:tx>
            <c:strRef>
              <c:f>'Graphiques - Grafiken'!$C$2</c:f>
              <c:strCache>
                <c:ptCount val="1"/>
                <c:pt idx="0">
                  <c:v>a 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 w="9525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'Graphiques - Grafiken'!$A$3:$A$7</c:f>
              <c:strCache>
                <c:ptCount val="5"/>
                <c:pt idx="0">
                  <c:v>Non pertinent
Nicht relevant</c:v>
                </c:pt>
                <c:pt idx="1">
                  <c:v>Naturel ou déficit 0-20% 
Natürlich oder Defizit 
0-20%</c:v>
                </c:pt>
                <c:pt idx="2">
                  <c:v>Faiblement perturbé ou déficit 21-50% 
Wenig beeinträchtigt oder Defizit 21-50%</c:v>
                </c:pt>
                <c:pt idx="3">
                  <c:v>Perturbé ou déficit 51-80% 
Beeinträchtigt oder Defizit 51-80%</c:v>
                </c:pt>
                <c:pt idx="4">
                  <c:v>Fortement perturbé ou déficit 81-100% 
Stark beeinträchtigt oder Defizit 81-100%</c:v>
                </c:pt>
              </c:strCache>
            </c:strRef>
          </c:cat>
          <c:val>
            <c:numRef>
              <c:f>'Graphiques - Grafiken'!$C$3:$C$7</c:f>
              <c:numCache>
                <c:formatCode>General</c:formatCode>
                <c:ptCount val="5"/>
                <c:pt idx="0">
                  <c:v>23</c:v>
                </c:pt>
                <c:pt idx="1">
                  <c:v>51</c:v>
                </c:pt>
                <c:pt idx="2">
                  <c:v>36</c:v>
                </c:pt>
                <c:pt idx="3">
                  <c:v>18</c:v>
                </c:pt>
                <c:pt idx="4">
                  <c:v>17</c:v>
                </c:pt>
              </c:numCache>
            </c:numRef>
          </c:val>
        </c:ser>
        <c:ser>
          <c:idx val="2"/>
          <c:order val="2"/>
          <c:tx>
            <c:strRef>
              <c:f>'Graphiques - Grafiken'!$E$2</c:f>
              <c:strCache>
                <c:ptCount val="1"/>
                <c:pt idx="0">
                  <c:v>%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2.3191473535443697E-2"/>
                  <c:y val="-6.7786009260006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3079367103403574E-2"/>
                  <c:y val="-7.72054354274352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057357405937391E-2"/>
                  <c:y val="-6.838846856560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758955231810598E-2"/>
                  <c:y val="-6.7225452295873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072247548003868E-2"/>
                  <c:y val="-6.5362023629451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effectLst>
                <a:glow>
                  <a:schemeClr val="accent1"/>
                </a:glow>
              </a:effectLst>
            </c:spPr>
            <c:txPr>
              <a:bodyPr rot="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'Graphiques - Grafiken'!$E$3:$E$7</c:f>
              <c:numCache>
                <c:formatCode>0%</c:formatCode>
                <c:ptCount val="5"/>
                <c:pt idx="0">
                  <c:v>8.455882352941177E-2</c:v>
                </c:pt>
                <c:pt idx="1">
                  <c:v>0.43014705882352944</c:v>
                </c:pt>
                <c:pt idx="2">
                  <c:v>0.25735294117647056</c:v>
                </c:pt>
                <c:pt idx="3">
                  <c:v>0.15073529411764705</c:v>
                </c:pt>
                <c:pt idx="4">
                  <c:v>7.720588235294118E-2</c:v>
                </c:pt>
              </c:numCache>
            </c:numRef>
          </c:val>
        </c:ser>
        <c:ser>
          <c:idx val="3"/>
          <c:order val="3"/>
          <c:tx>
            <c:strRef>
              <c:f>'Graphiques - Grafiken'!$B$2</c:f>
              <c:strCache>
                <c:ptCount val="1"/>
                <c:pt idx="0">
                  <c:v>Nombre d'objets
Anzahl Objekte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val>
            <c:numRef>
              <c:f>'Graphiques - Grafiken'!$B$3:$B$7</c:f>
              <c:numCache>
                <c:formatCode>General</c:formatCode>
                <c:ptCount val="5"/>
                <c:pt idx="0">
                  <c:v>23</c:v>
                </c:pt>
                <c:pt idx="1">
                  <c:v>117</c:v>
                </c:pt>
                <c:pt idx="2">
                  <c:v>70</c:v>
                </c:pt>
                <c:pt idx="3">
                  <c:v>41</c:v>
                </c:pt>
                <c:pt idx="4">
                  <c:v>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7"/>
        <c:gapDepth val="0"/>
        <c:shape val="box"/>
        <c:axId val="428436240"/>
        <c:axId val="428437024"/>
        <c:axId val="0"/>
      </c:bar3DChart>
      <c:catAx>
        <c:axId val="428436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8437024"/>
        <c:crosses val="autoZero"/>
        <c:auto val="1"/>
        <c:lblAlgn val="ctr"/>
        <c:lblOffset val="100"/>
        <c:noMultiLvlLbl val="0"/>
      </c:catAx>
      <c:valAx>
        <c:axId val="428437024"/>
        <c:scaling>
          <c:orientation val="minMax"/>
          <c:max val="1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CH"/>
                  <a:t>Nombre d'objets / Anzahl Objekte</a:t>
                </a:r>
              </a:p>
            </c:rich>
          </c:tx>
          <c:layout>
            <c:manualLayout>
              <c:xMode val="edge"/>
              <c:yMode val="edge"/>
              <c:x val="0.10998674909778824"/>
              <c:y val="3.297744530994960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28436240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285772634059037"/>
          <c:y val="4.7490835032095891E-2"/>
          <c:w val="0.82063219080881211"/>
          <c:h val="0.52682235694243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'Graphiques - Grafiken'!$B$34</c:f>
              <c:strCache>
                <c:ptCount val="1"/>
                <c:pt idx="0">
                  <c:v>Nombre d'objets
Anzahl Objekte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delete val="1"/>
          </c:dLbls>
          <c:cat>
            <c:strRef>
              <c:f>'Graphiques - Grafiken'!$A$35:$A$40</c:f>
              <c:strCache>
                <c:ptCount val="6"/>
                <c:pt idx="0">
                  <c:v>Non pertinent / nicht relevant</c:v>
                </c:pt>
                <c:pt idx="1">
                  <c:v>81-100% 
du débit naturel / des natürlichen Abflusses</c:v>
                </c:pt>
                <c:pt idx="2">
                  <c:v>61-80% 
du débit naturel / des natürlichen Abflusses</c:v>
                </c:pt>
                <c:pt idx="3">
                  <c:v>41-60% 
du débit naturel / des natürlichen Abflusses</c:v>
                </c:pt>
                <c:pt idx="4">
                  <c:v>21-40% 
du débit naturel / des natürlichen Abflusses</c:v>
                </c:pt>
                <c:pt idx="5">
                  <c:v>0-20% 
du débit naturel / des natürlichen Abflusses</c:v>
                </c:pt>
              </c:strCache>
            </c:strRef>
          </c:cat>
          <c:val>
            <c:numRef>
              <c:f>'Graphiques - Grafiken'!$B$35:$B$40</c:f>
              <c:numCache>
                <c:formatCode>General</c:formatCode>
                <c:ptCount val="6"/>
                <c:pt idx="0">
                  <c:v>25</c:v>
                </c:pt>
                <c:pt idx="1">
                  <c:v>170</c:v>
                </c:pt>
                <c:pt idx="2">
                  <c:v>7</c:v>
                </c:pt>
                <c:pt idx="3">
                  <c:v>14</c:v>
                </c:pt>
                <c:pt idx="4">
                  <c:v>27</c:v>
                </c:pt>
                <c:pt idx="5">
                  <c:v>29</c:v>
                </c:pt>
              </c:numCache>
            </c:numRef>
          </c:val>
        </c:ser>
        <c:ser>
          <c:idx val="1"/>
          <c:order val="1"/>
          <c:tx>
            <c:strRef>
              <c:f>'Graphiques - Grafiken'!$C$34</c:f>
              <c:strCache>
                <c:ptCount val="1"/>
                <c:pt idx="0">
                  <c:v>%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2.6967045785943423E-2"/>
                  <c:y val="-5.51872682581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987848741129581E-2"/>
                  <c:y val="-5.1456484606090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1055093807718535E-2"/>
                  <c:y val="-5.5159771695204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8691601049868767E-2"/>
                  <c:y val="-8.369650068813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321182074462914E-2"/>
                  <c:y val="-5.7778194392367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530815592495496E-2"/>
                  <c:y val="-4.9861267341582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'Graphiques - Grafiken'!$C$35:$C$40</c:f>
              <c:numCache>
                <c:formatCode>0%</c:formatCode>
                <c:ptCount val="6"/>
                <c:pt idx="0">
                  <c:v>9.1911764705882359E-2</c:v>
                </c:pt>
                <c:pt idx="1">
                  <c:v>0.625</c:v>
                </c:pt>
                <c:pt idx="2">
                  <c:v>2.5735294117647058E-2</c:v>
                </c:pt>
                <c:pt idx="3">
                  <c:v>5.1470588235294115E-2</c:v>
                </c:pt>
                <c:pt idx="4">
                  <c:v>9.9264705882352935E-2</c:v>
                </c:pt>
                <c:pt idx="5">
                  <c:v>0.10661764705882353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0"/>
        <c:shape val="box"/>
        <c:axId val="428434672"/>
        <c:axId val="428435064"/>
        <c:axId val="0"/>
      </c:bar3DChart>
      <c:catAx>
        <c:axId val="428434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8435064"/>
        <c:crosses val="autoZero"/>
        <c:auto val="0"/>
        <c:lblAlgn val="ctr"/>
        <c:lblOffset val="100"/>
        <c:noMultiLvlLbl val="0"/>
      </c:catAx>
      <c:valAx>
        <c:axId val="428435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CH"/>
                  <a:t>Nombre d'objets / Anzahl Objekte</a:t>
                </a:r>
              </a:p>
            </c:rich>
          </c:tx>
          <c:layout>
            <c:manualLayout>
              <c:xMode val="edge"/>
              <c:yMode val="edge"/>
              <c:x val="0.10234951360846829"/>
              <c:y val="9.158572637138624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28434672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33</xdr:row>
      <xdr:rowOff>123826</xdr:rowOff>
    </xdr:from>
    <xdr:to>
      <xdr:col>15</xdr:col>
      <xdr:colOff>0</xdr:colOff>
      <xdr:row>50</xdr:row>
      <xdr:rowOff>161926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704848</xdr:colOff>
      <xdr:row>53</xdr:row>
      <xdr:rowOff>66676</xdr:rowOff>
    </xdr:from>
    <xdr:to>
      <xdr:col>18</xdr:col>
      <xdr:colOff>76199</xdr:colOff>
      <xdr:row>70</xdr:row>
      <xdr:rowOff>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314323</xdr:colOff>
      <xdr:row>76</xdr:row>
      <xdr:rowOff>152400</xdr:rowOff>
    </xdr:from>
    <xdr:to>
      <xdr:col>20</xdr:col>
      <xdr:colOff>0</xdr:colOff>
      <xdr:row>102</xdr:row>
      <xdr:rowOff>114300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676276</xdr:colOff>
      <xdr:row>1</xdr:row>
      <xdr:rowOff>61913</xdr:rowOff>
    </xdr:from>
    <xdr:to>
      <xdr:col>18</xdr:col>
      <xdr:colOff>171450</xdr:colOff>
      <xdr:row>21</xdr:row>
      <xdr:rowOff>95251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0</xdr:colOff>
      <xdr:row>2</xdr:row>
      <xdr:rowOff>0</xdr:rowOff>
    </xdr:from>
    <xdr:to>
      <xdr:col>34</xdr:col>
      <xdr:colOff>257174</xdr:colOff>
      <xdr:row>25</xdr:row>
      <xdr:rowOff>33338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33</xdr:row>
      <xdr:rowOff>0</xdr:rowOff>
    </xdr:from>
    <xdr:to>
      <xdr:col>34</xdr:col>
      <xdr:colOff>609600</xdr:colOff>
      <xdr:row>50</xdr:row>
      <xdr:rowOff>38100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0</xdr:colOff>
      <xdr:row>53</xdr:row>
      <xdr:rowOff>0</xdr:rowOff>
    </xdr:from>
    <xdr:to>
      <xdr:col>35</xdr:col>
      <xdr:colOff>133351</xdr:colOff>
      <xdr:row>69</xdr:row>
      <xdr:rowOff>123824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-1</xdr:colOff>
      <xdr:row>1</xdr:row>
      <xdr:rowOff>761999</xdr:rowOff>
    </xdr:from>
    <xdr:to>
      <xdr:col>47</xdr:col>
      <xdr:colOff>67235</xdr:colOff>
      <xdr:row>23</xdr:row>
      <xdr:rowOff>134470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36</xdr:col>
      <xdr:colOff>467759</xdr:colOff>
      <xdr:row>33</xdr:row>
      <xdr:rowOff>126823</xdr:rowOff>
    </xdr:from>
    <xdr:to>
      <xdr:col>47</xdr:col>
      <xdr:colOff>547255</xdr:colOff>
      <xdr:row>53</xdr:row>
      <xdr:rowOff>62345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36</xdr:col>
      <xdr:colOff>469903</xdr:colOff>
      <xdr:row>53</xdr:row>
      <xdr:rowOff>479320</xdr:rowOff>
    </xdr:from>
    <xdr:to>
      <xdr:col>47</xdr:col>
      <xdr:colOff>516870</xdr:colOff>
      <xdr:row>75</xdr:row>
      <xdr:rowOff>156882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36</xdr:col>
      <xdr:colOff>365050</xdr:colOff>
      <xdr:row>78</xdr:row>
      <xdr:rowOff>17182</xdr:rowOff>
    </xdr:from>
    <xdr:to>
      <xdr:col>47</xdr:col>
      <xdr:colOff>412672</xdr:colOff>
      <xdr:row>100</xdr:row>
      <xdr:rowOff>136246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0.18386</cdr:x>
      <cdr:y>0.40962</cdr:y>
    </cdr:from>
    <cdr:to>
      <cdr:x>0.25336</cdr:x>
      <cdr:y>0.48922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81050" y="1176339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CH" sz="1100"/>
        </a:p>
      </cdr:txBody>
    </cdr:sp>
  </cdr:relSizeAnchor>
  <cdr:relSizeAnchor xmlns:cdr="http://schemas.openxmlformats.org/drawingml/2006/chartDrawing">
    <cdr:from>
      <cdr:x>0.18386</cdr:x>
      <cdr:y>0.40962</cdr:y>
    </cdr:from>
    <cdr:to>
      <cdr:x>0.25336</cdr:x>
      <cdr:y>0.48922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781050" y="1176339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CH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0.18386</cdr:x>
      <cdr:y>0.40962</cdr:y>
    </cdr:from>
    <cdr:to>
      <cdr:x>0.25336</cdr:x>
      <cdr:y>0.48922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81050" y="1176339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CH" sz="1100"/>
        </a:p>
      </cdr:txBody>
    </cdr:sp>
  </cdr:relSizeAnchor>
  <cdr:relSizeAnchor xmlns:cdr="http://schemas.openxmlformats.org/drawingml/2006/chartDrawing">
    <cdr:from>
      <cdr:x>0.18386</cdr:x>
      <cdr:y>0.40962</cdr:y>
    </cdr:from>
    <cdr:to>
      <cdr:x>0.25336</cdr:x>
      <cdr:y>0.48922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781050" y="1176339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CH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0.18386</cdr:x>
      <cdr:y>0.40962</cdr:y>
    </cdr:from>
    <cdr:to>
      <cdr:x>0.25336</cdr:x>
      <cdr:y>0.48922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81050" y="1176339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CH" sz="1100"/>
        </a:p>
      </cdr:txBody>
    </cdr:sp>
  </cdr:relSizeAnchor>
  <cdr:relSizeAnchor xmlns:cdr="http://schemas.openxmlformats.org/drawingml/2006/chartDrawing">
    <cdr:from>
      <cdr:x>0.18386</cdr:x>
      <cdr:y>0.40962</cdr:y>
    </cdr:from>
    <cdr:to>
      <cdr:x>0.25336</cdr:x>
      <cdr:y>0.48922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781050" y="1176339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CH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0.18386</cdr:x>
      <cdr:y>0.40962</cdr:y>
    </cdr:from>
    <cdr:to>
      <cdr:x>0.25336</cdr:x>
      <cdr:y>0.48922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81050" y="1176339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CH" sz="1100"/>
        </a:p>
      </cdr:txBody>
    </cdr:sp>
  </cdr:relSizeAnchor>
  <cdr:relSizeAnchor xmlns:cdr="http://schemas.openxmlformats.org/drawingml/2006/chartDrawing">
    <cdr:from>
      <cdr:x>0.18386</cdr:x>
      <cdr:y>0.40962</cdr:y>
    </cdr:from>
    <cdr:to>
      <cdr:x>0.25336</cdr:x>
      <cdr:y>0.48922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781050" y="1176339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CH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0.18386</cdr:x>
      <cdr:y>0.40962</cdr:y>
    </cdr:from>
    <cdr:to>
      <cdr:x>0.25336</cdr:x>
      <cdr:y>0.48922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81050" y="1176339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CH" sz="1100"/>
        </a:p>
      </cdr:txBody>
    </cdr:sp>
  </cdr:relSizeAnchor>
  <cdr:relSizeAnchor xmlns:cdr="http://schemas.openxmlformats.org/drawingml/2006/chartDrawing">
    <cdr:from>
      <cdr:x>0.18386</cdr:x>
      <cdr:y>0.40962</cdr:y>
    </cdr:from>
    <cdr:to>
      <cdr:x>0.25336</cdr:x>
      <cdr:y>0.48922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781050" y="1176339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CH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0.18386</cdr:x>
      <cdr:y>0.40962</cdr:y>
    </cdr:from>
    <cdr:to>
      <cdr:x>0.25336</cdr:x>
      <cdr:y>0.48922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81050" y="1176339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CH" sz="1100"/>
        </a:p>
      </cdr:txBody>
    </cdr:sp>
  </cdr:relSizeAnchor>
  <cdr:relSizeAnchor xmlns:cdr="http://schemas.openxmlformats.org/drawingml/2006/chartDrawing">
    <cdr:from>
      <cdr:x>0.18386</cdr:x>
      <cdr:y>0.40962</cdr:y>
    </cdr:from>
    <cdr:to>
      <cdr:x>0.25336</cdr:x>
      <cdr:y>0.48922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781050" y="1176339"/>
          <a:ext cx="295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CH" sz="1100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3"/>
  <sheetViews>
    <sheetView zoomScale="85" zoomScaleNormal="85" workbookViewId="0">
      <pane xSplit="5" ySplit="1" topLeftCell="F3" activePane="bottomRight" state="frozen"/>
      <selection pane="topRight" activeCell="F1" sqref="F1"/>
      <selection pane="bottomLeft" activeCell="A2" sqref="A2"/>
      <selection pane="bottomRight" activeCell="K6" sqref="K6"/>
    </sheetView>
  </sheetViews>
  <sheetFormatPr baseColWidth="10" defaultRowHeight="15" x14ac:dyDescent="0.25"/>
  <cols>
    <col min="1" max="1" width="5.5703125" style="109" customWidth="1"/>
    <col min="2" max="2" width="3.140625" style="81" customWidth="1"/>
    <col min="3" max="3" width="12.28515625" style="81" customWidth="1"/>
    <col min="4" max="4" width="12.5703125" style="81" customWidth="1"/>
    <col min="5" max="5" width="6.7109375" style="81" customWidth="1"/>
    <col min="6" max="6" width="13.7109375" style="81" customWidth="1"/>
    <col min="7" max="7" width="9.7109375" style="81" customWidth="1"/>
    <col min="8" max="8" width="7.42578125" style="81" customWidth="1"/>
    <col min="9" max="9" width="6.5703125" style="81" customWidth="1"/>
    <col min="10" max="10" width="4" style="81" customWidth="1"/>
    <col min="11" max="11" width="18.42578125" style="81" customWidth="1"/>
    <col min="12" max="12" width="10.85546875" style="81" customWidth="1"/>
    <col min="13" max="13" width="11.42578125" style="81" customWidth="1"/>
    <col min="14" max="16384" width="11.42578125" style="81"/>
  </cols>
  <sheetData>
    <row r="1" spans="1:13" ht="139.5" customHeight="1" x14ac:dyDescent="0.25">
      <c r="A1" s="202" t="s">
        <v>104</v>
      </c>
      <c r="B1" s="202" t="s">
        <v>105</v>
      </c>
      <c r="C1" s="202" t="s">
        <v>744</v>
      </c>
      <c r="D1" s="202" t="s">
        <v>745</v>
      </c>
      <c r="E1" s="202" t="s">
        <v>746</v>
      </c>
      <c r="F1" s="202" t="s">
        <v>747</v>
      </c>
      <c r="G1" s="202" t="s">
        <v>748</v>
      </c>
      <c r="H1" s="202" t="s">
        <v>749</v>
      </c>
      <c r="I1" s="202" t="s">
        <v>750</v>
      </c>
      <c r="J1" s="202" t="s">
        <v>106</v>
      </c>
      <c r="K1" s="202" t="s">
        <v>712</v>
      </c>
      <c r="L1" s="202" t="s">
        <v>751</v>
      </c>
      <c r="M1" s="202" t="s">
        <v>752</v>
      </c>
    </row>
    <row r="2" spans="1:13" ht="40.9" customHeight="1" x14ac:dyDescent="0.25">
      <c r="A2" s="82">
        <v>2</v>
      </c>
      <c r="B2" s="86">
        <v>1</v>
      </c>
      <c r="C2" s="87" t="s">
        <v>108</v>
      </c>
      <c r="D2" s="87" t="s">
        <v>109</v>
      </c>
      <c r="E2" s="87" t="s">
        <v>110</v>
      </c>
      <c r="F2" s="88" t="s">
        <v>111</v>
      </c>
      <c r="G2" s="88" t="s">
        <v>112</v>
      </c>
      <c r="H2" s="89">
        <v>282</v>
      </c>
      <c r="I2" s="215">
        <v>1992</v>
      </c>
      <c r="J2" s="90">
        <v>51</v>
      </c>
      <c r="K2" s="91" t="s">
        <v>713</v>
      </c>
      <c r="L2" s="90" t="s">
        <v>714</v>
      </c>
      <c r="M2" s="90" t="s">
        <v>714</v>
      </c>
    </row>
    <row r="3" spans="1:13" ht="45" customHeight="1" x14ac:dyDescent="0.25">
      <c r="A3" s="82">
        <v>3</v>
      </c>
      <c r="B3" s="86">
        <v>1</v>
      </c>
      <c r="C3" s="87" t="s">
        <v>113</v>
      </c>
      <c r="D3" s="87" t="s">
        <v>109</v>
      </c>
      <c r="E3" s="87" t="s">
        <v>110</v>
      </c>
      <c r="F3" s="88" t="s">
        <v>111</v>
      </c>
      <c r="G3" s="88" t="s">
        <v>112</v>
      </c>
      <c r="H3" s="89">
        <v>318</v>
      </c>
      <c r="I3" s="215">
        <v>1992</v>
      </c>
      <c r="J3" s="90">
        <v>52</v>
      </c>
      <c r="K3" s="91" t="s">
        <v>715</v>
      </c>
      <c r="L3" s="90" t="s">
        <v>714</v>
      </c>
      <c r="M3" s="90" t="s">
        <v>716</v>
      </c>
    </row>
    <row r="4" spans="1:13" ht="27" x14ac:dyDescent="0.25">
      <c r="A4" s="82">
        <v>4</v>
      </c>
      <c r="B4" s="86">
        <v>1</v>
      </c>
      <c r="C4" s="87" t="s">
        <v>114</v>
      </c>
      <c r="D4" s="87" t="s">
        <v>115</v>
      </c>
      <c r="E4" s="87" t="s">
        <v>116</v>
      </c>
      <c r="F4" s="88" t="s">
        <v>117</v>
      </c>
      <c r="G4" s="88" t="s">
        <v>112</v>
      </c>
      <c r="H4" s="89">
        <v>470</v>
      </c>
      <c r="I4" s="215">
        <v>1992</v>
      </c>
      <c r="J4" s="90">
        <v>51</v>
      </c>
      <c r="K4" s="91" t="s">
        <v>713</v>
      </c>
      <c r="L4" s="90" t="s">
        <v>717</v>
      </c>
      <c r="M4" s="90" t="s">
        <v>717</v>
      </c>
    </row>
    <row r="5" spans="1:13" ht="27" x14ac:dyDescent="0.25">
      <c r="A5" s="82">
        <v>5</v>
      </c>
      <c r="B5" s="86">
        <v>1</v>
      </c>
      <c r="C5" s="87" t="s">
        <v>118</v>
      </c>
      <c r="D5" s="87" t="s">
        <v>119</v>
      </c>
      <c r="E5" s="87" t="s">
        <v>120</v>
      </c>
      <c r="F5" s="88" t="s">
        <v>121</v>
      </c>
      <c r="G5" s="88" t="s">
        <v>112</v>
      </c>
      <c r="H5" s="89">
        <v>347</v>
      </c>
      <c r="I5" s="215">
        <v>1992</v>
      </c>
      <c r="J5" s="90">
        <v>52</v>
      </c>
      <c r="K5" s="91" t="s">
        <v>715</v>
      </c>
      <c r="L5" s="90" t="s">
        <v>714</v>
      </c>
      <c r="M5" s="90" t="s">
        <v>717</v>
      </c>
    </row>
    <row r="6" spans="1:13" ht="54" customHeight="1" x14ac:dyDescent="0.25">
      <c r="A6" s="82">
        <v>6</v>
      </c>
      <c r="B6" s="86">
        <v>1</v>
      </c>
      <c r="C6" s="87" t="s">
        <v>122</v>
      </c>
      <c r="D6" s="87" t="s">
        <v>123</v>
      </c>
      <c r="E6" s="87" t="s">
        <v>124</v>
      </c>
      <c r="F6" s="88" t="s">
        <v>111</v>
      </c>
      <c r="G6" s="88" t="s">
        <v>112</v>
      </c>
      <c r="H6" s="89">
        <v>380</v>
      </c>
      <c r="I6" s="215">
        <v>1992</v>
      </c>
      <c r="J6" s="90">
        <v>52</v>
      </c>
      <c r="K6" s="91" t="s">
        <v>715</v>
      </c>
      <c r="L6" s="90" t="s">
        <v>718</v>
      </c>
      <c r="M6" s="90" t="s">
        <v>717</v>
      </c>
    </row>
    <row r="7" spans="1:13" ht="27" x14ac:dyDescent="0.25">
      <c r="A7" s="82">
        <v>7</v>
      </c>
      <c r="B7" s="86">
        <v>1</v>
      </c>
      <c r="C7" s="87" t="s">
        <v>125</v>
      </c>
      <c r="D7" s="87" t="s">
        <v>123</v>
      </c>
      <c r="E7" s="87" t="s">
        <v>124</v>
      </c>
      <c r="F7" s="88" t="s">
        <v>111</v>
      </c>
      <c r="G7" s="88" t="s">
        <v>112</v>
      </c>
      <c r="H7" s="89">
        <v>380</v>
      </c>
      <c r="I7" s="215">
        <v>1992</v>
      </c>
      <c r="J7" s="90">
        <v>52</v>
      </c>
      <c r="K7" s="91" t="s">
        <v>715</v>
      </c>
      <c r="L7" s="90" t="s">
        <v>718</v>
      </c>
      <c r="M7" s="90" t="s">
        <v>717</v>
      </c>
    </row>
    <row r="8" spans="1:13" ht="27" x14ac:dyDescent="0.25">
      <c r="A8" s="82">
        <v>8</v>
      </c>
      <c r="B8" s="86">
        <v>1</v>
      </c>
      <c r="C8" s="87" t="s">
        <v>126</v>
      </c>
      <c r="D8" s="87" t="s">
        <v>127</v>
      </c>
      <c r="E8" s="87" t="s">
        <v>124</v>
      </c>
      <c r="F8" s="88" t="s">
        <v>111</v>
      </c>
      <c r="G8" s="88" t="s">
        <v>112</v>
      </c>
      <c r="H8" s="89">
        <v>390</v>
      </c>
      <c r="I8" s="215">
        <v>1992</v>
      </c>
      <c r="J8" s="90">
        <v>52</v>
      </c>
      <c r="K8" s="91" t="s">
        <v>715</v>
      </c>
      <c r="L8" s="90" t="s">
        <v>718</v>
      </c>
      <c r="M8" s="90" t="s">
        <v>717</v>
      </c>
    </row>
    <row r="9" spans="1:13" ht="27" x14ac:dyDescent="0.25">
      <c r="A9" s="82">
        <v>9</v>
      </c>
      <c r="B9" s="86">
        <v>1</v>
      </c>
      <c r="C9" s="87" t="s">
        <v>128</v>
      </c>
      <c r="D9" s="87" t="s">
        <v>123</v>
      </c>
      <c r="E9" s="87">
        <v>0</v>
      </c>
      <c r="F9" s="88" t="s">
        <v>129</v>
      </c>
      <c r="G9" s="88" t="s">
        <v>112</v>
      </c>
      <c r="H9" s="89">
        <v>400</v>
      </c>
      <c r="I9" s="215">
        <v>1992</v>
      </c>
      <c r="J9" s="90">
        <v>52</v>
      </c>
      <c r="K9" s="91" t="s">
        <v>715</v>
      </c>
      <c r="L9" s="90" t="s">
        <v>718</v>
      </c>
      <c r="M9" s="90" t="s">
        <v>717</v>
      </c>
    </row>
    <row r="10" spans="1:13" ht="35.25" customHeight="1" x14ac:dyDescent="0.25">
      <c r="A10" s="82">
        <v>11</v>
      </c>
      <c r="B10" s="86">
        <v>1</v>
      </c>
      <c r="C10" s="87" t="s">
        <v>130</v>
      </c>
      <c r="D10" s="87" t="s">
        <v>123</v>
      </c>
      <c r="E10" s="87" t="s">
        <v>124</v>
      </c>
      <c r="F10" s="88" t="s">
        <v>129</v>
      </c>
      <c r="G10" s="88" t="s">
        <v>112</v>
      </c>
      <c r="H10" s="89">
        <v>465</v>
      </c>
      <c r="I10" s="215">
        <v>1992</v>
      </c>
      <c r="J10" s="90">
        <v>52</v>
      </c>
      <c r="K10" s="91" t="s">
        <v>715</v>
      </c>
      <c r="L10" s="90" t="s">
        <v>719</v>
      </c>
      <c r="M10" s="90" t="s">
        <v>719</v>
      </c>
    </row>
    <row r="11" spans="1:13" ht="27" x14ac:dyDescent="0.25">
      <c r="A11" s="82">
        <v>12</v>
      </c>
      <c r="B11" s="86">
        <v>1</v>
      </c>
      <c r="C11" s="87" t="s">
        <v>131</v>
      </c>
      <c r="D11" s="87" t="s">
        <v>123</v>
      </c>
      <c r="E11" s="87" t="s">
        <v>132</v>
      </c>
      <c r="F11" s="88" t="s">
        <v>129</v>
      </c>
      <c r="G11" s="88" t="s">
        <v>112</v>
      </c>
      <c r="H11" s="89">
        <v>480</v>
      </c>
      <c r="I11" s="215">
        <v>1992</v>
      </c>
      <c r="J11" s="90">
        <v>52</v>
      </c>
      <c r="K11" s="91" t="s">
        <v>715</v>
      </c>
      <c r="L11" s="90" t="s">
        <v>719</v>
      </c>
      <c r="M11" s="90" t="s">
        <v>717</v>
      </c>
    </row>
    <row r="12" spans="1:13" ht="27" x14ac:dyDescent="0.25">
      <c r="A12" s="82">
        <v>14</v>
      </c>
      <c r="B12" s="86">
        <v>1</v>
      </c>
      <c r="C12" s="87" t="s">
        <v>133</v>
      </c>
      <c r="D12" s="87" t="s">
        <v>134</v>
      </c>
      <c r="E12" s="87" t="s">
        <v>135</v>
      </c>
      <c r="F12" s="88" t="s">
        <v>129</v>
      </c>
      <c r="G12" s="88" t="s">
        <v>112</v>
      </c>
      <c r="H12" s="89">
        <v>530</v>
      </c>
      <c r="I12" s="215">
        <v>1992</v>
      </c>
      <c r="J12" s="90">
        <v>51</v>
      </c>
      <c r="K12" s="91" t="s">
        <v>713</v>
      </c>
      <c r="L12" s="90" t="s">
        <v>720</v>
      </c>
      <c r="M12" s="90" t="s">
        <v>720</v>
      </c>
    </row>
    <row r="13" spans="1:13" ht="27" x14ac:dyDescent="0.25">
      <c r="A13" s="82">
        <v>16</v>
      </c>
      <c r="B13" s="86">
        <v>1</v>
      </c>
      <c r="C13" s="87" t="s">
        <v>136</v>
      </c>
      <c r="D13" s="87" t="s">
        <v>123</v>
      </c>
      <c r="E13" s="87" t="s">
        <v>135</v>
      </c>
      <c r="F13" s="88" t="s">
        <v>129</v>
      </c>
      <c r="G13" s="88" t="s">
        <v>112</v>
      </c>
      <c r="H13" s="89">
        <v>500</v>
      </c>
      <c r="I13" s="215">
        <v>1992</v>
      </c>
      <c r="J13" s="90">
        <v>52</v>
      </c>
      <c r="K13" s="91" t="s">
        <v>715</v>
      </c>
      <c r="L13" s="90" t="s">
        <v>718</v>
      </c>
      <c r="M13" s="90" t="s">
        <v>717</v>
      </c>
    </row>
    <row r="14" spans="1:13" ht="27" x14ac:dyDescent="0.25">
      <c r="A14" s="82">
        <v>18</v>
      </c>
      <c r="B14" s="86">
        <v>1</v>
      </c>
      <c r="C14" s="87" t="s">
        <v>137</v>
      </c>
      <c r="D14" s="87" t="s">
        <v>123</v>
      </c>
      <c r="E14" s="87" t="s">
        <v>135</v>
      </c>
      <c r="F14" s="88" t="s">
        <v>129</v>
      </c>
      <c r="G14" s="88" t="s">
        <v>112</v>
      </c>
      <c r="H14" s="89">
        <v>520</v>
      </c>
      <c r="I14" s="215">
        <v>1992</v>
      </c>
      <c r="J14" s="90">
        <v>52</v>
      </c>
      <c r="K14" s="91" t="s">
        <v>715</v>
      </c>
      <c r="L14" s="90" t="s">
        <v>718</v>
      </c>
      <c r="M14" s="90" t="s">
        <v>717</v>
      </c>
    </row>
    <row r="15" spans="1:13" ht="27" x14ac:dyDescent="0.25">
      <c r="A15" s="82">
        <v>19</v>
      </c>
      <c r="B15" s="86">
        <v>1</v>
      </c>
      <c r="C15" s="87" t="s">
        <v>138</v>
      </c>
      <c r="D15" s="87" t="s">
        <v>139</v>
      </c>
      <c r="E15" s="87" t="s">
        <v>135</v>
      </c>
      <c r="F15" s="88" t="s">
        <v>140</v>
      </c>
      <c r="G15" s="88" t="s">
        <v>112</v>
      </c>
      <c r="H15" s="89">
        <v>560</v>
      </c>
      <c r="I15" s="215">
        <v>1992</v>
      </c>
      <c r="J15" s="90">
        <v>51</v>
      </c>
      <c r="K15" s="91" t="s">
        <v>713</v>
      </c>
      <c r="L15" s="90" t="s">
        <v>719</v>
      </c>
      <c r="M15" s="90" t="s">
        <v>719</v>
      </c>
    </row>
    <row r="16" spans="1:13" ht="18" x14ac:dyDescent="0.25">
      <c r="A16" s="83">
        <v>22</v>
      </c>
      <c r="B16" s="86">
        <v>1</v>
      </c>
      <c r="C16" s="87" t="s">
        <v>141</v>
      </c>
      <c r="D16" s="87" t="s">
        <v>109</v>
      </c>
      <c r="E16" s="93" t="s">
        <v>142</v>
      </c>
      <c r="F16" s="88" t="s">
        <v>143</v>
      </c>
      <c r="G16" s="88" t="s">
        <v>112</v>
      </c>
      <c r="H16" s="89" t="s">
        <v>144</v>
      </c>
      <c r="I16" s="87" t="s">
        <v>145</v>
      </c>
      <c r="J16" s="90">
        <v>70</v>
      </c>
      <c r="K16" s="91" t="s">
        <v>721</v>
      </c>
      <c r="L16" s="90" t="s">
        <v>718</v>
      </c>
      <c r="M16" s="90" t="s">
        <v>718</v>
      </c>
    </row>
    <row r="17" spans="1:13" ht="18" x14ac:dyDescent="0.25">
      <c r="A17" s="83">
        <v>25</v>
      </c>
      <c r="B17" s="86">
        <v>1</v>
      </c>
      <c r="C17" s="87" t="s">
        <v>146</v>
      </c>
      <c r="D17" s="87" t="s">
        <v>109</v>
      </c>
      <c r="E17" s="93" t="s">
        <v>142</v>
      </c>
      <c r="F17" s="88" t="s">
        <v>143</v>
      </c>
      <c r="G17" s="88" t="s">
        <v>112</v>
      </c>
      <c r="H17" s="89" t="s">
        <v>147</v>
      </c>
      <c r="I17" s="87" t="s">
        <v>145</v>
      </c>
      <c r="J17" s="90">
        <v>70</v>
      </c>
      <c r="K17" s="91" t="s">
        <v>721</v>
      </c>
      <c r="L17" s="90" t="s">
        <v>718</v>
      </c>
      <c r="M17" s="90" t="s">
        <v>717</v>
      </c>
    </row>
    <row r="18" spans="1:13" ht="18" x14ac:dyDescent="0.25">
      <c r="A18" s="82">
        <v>27</v>
      </c>
      <c r="B18" s="86">
        <v>1</v>
      </c>
      <c r="C18" s="87" t="s">
        <v>148</v>
      </c>
      <c r="D18" s="87" t="s">
        <v>149</v>
      </c>
      <c r="E18" s="87" t="s">
        <v>142</v>
      </c>
      <c r="F18" s="88" t="s">
        <v>150</v>
      </c>
      <c r="G18" s="88" t="s">
        <v>151</v>
      </c>
      <c r="H18" s="89">
        <v>600</v>
      </c>
      <c r="I18" s="215">
        <v>1992</v>
      </c>
      <c r="J18" s="90">
        <v>70</v>
      </c>
      <c r="K18" s="91" t="s">
        <v>721</v>
      </c>
      <c r="L18" s="90" t="s">
        <v>718</v>
      </c>
      <c r="M18" s="90" t="s">
        <v>718</v>
      </c>
    </row>
    <row r="19" spans="1:13" ht="44.45" customHeight="1" x14ac:dyDescent="0.25">
      <c r="A19" s="82">
        <v>28</v>
      </c>
      <c r="B19" s="86">
        <v>1</v>
      </c>
      <c r="C19" s="87" t="s">
        <v>152</v>
      </c>
      <c r="D19" s="87" t="s">
        <v>153</v>
      </c>
      <c r="E19" s="87" t="s">
        <v>142</v>
      </c>
      <c r="F19" s="88" t="s">
        <v>150</v>
      </c>
      <c r="G19" s="88" t="s">
        <v>151</v>
      </c>
      <c r="H19" s="89">
        <v>670</v>
      </c>
      <c r="I19" s="215">
        <v>1992</v>
      </c>
      <c r="J19" s="90">
        <v>42</v>
      </c>
      <c r="K19" s="91" t="s">
        <v>722</v>
      </c>
      <c r="L19" s="90" t="s">
        <v>718</v>
      </c>
      <c r="M19" s="90" t="s">
        <v>717</v>
      </c>
    </row>
    <row r="20" spans="1:13" ht="18" x14ac:dyDescent="0.25">
      <c r="A20" s="82">
        <v>29</v>
      </c>
      <c r="B20" s="86">
        <v>1</v>
      </c>
      <c r="C20" s="87" t="s">
        <v>154</v>
      </c>
      <c r="D20" s="87" t="s">
        <v>155</v>
      </c>
      <c r="E20" s="87" t="s">
        <v>142</v>
      </c>
      <c r="F20" s="88" t="s">
        <v>150</v>
      </c>
      <c r="G20" s="88" t="s">
        <v>151</v>
      </c>
      <c r="H20" s="89">
        <v>690</v>
      </c>
      <c r="I20" s="215">
        <v>1992</v>
      </c>
      <c r="J20" s="90">
        <v>70</v>
      </c>
      <c r="K20" s="91" t="s">
        <v>721</v>
      </c>
      <c r="L20" s="90" t="s">
        <v>718</v>
      </c>
      <c r="M20" s="90" t="s">
        <v>718</v>
      </c>
    </row>
    <row r="21" spans="1:13" ht="18" x14ac:dyDescent="0.25">
      <c r="A21" s="82">
        <v>30</v>
      </c>
      <c r="B21" s="86">
        <v>1</v>
      </c>
      <c r="C21" s="87" t="s">
        <v>156</v>
      </c>
      <c r="D21" s="87" t="s">
        <v>155</v>
      </c>
      <c r="E21" s="87" t="s">
        <v>142</v>
      </c>
      <c r="F21" s="88" t="s">
        <v>150</v>
      </c>
      <c r="G21" s="88" t="s">
        <v>151</v>
      </c>
      <c r="H21" s="89">
        <v>710</v>
      </c>
      <c r="I21" s="215">
        <v>1992</v>
      </c>
      <c r="J21" s="90">
        <v>70</v>
      </c>
      <c r="K21" s="91" t="s">
        <v>721</v>
      </c>
      <c r="L21" s="90" t="s">
        <v>718</v>
      </c>
      <c r="M21" s="90" t="s">
        <v>717</v>
      </c>
    </row>
    <row r="22" spans="1:13" ht="18" x14ac:dyDescent="0.25">
      <c r="A22" s="82">
        <v>31</v>
      </c>
      <c r="B22" s="86">
        <v>1</v>
      </c>
      <c r="C22" s="87" t="s">
        <v>157</v>
      </c>
      <c r="D22" s="87" t="s">
        <v>155</v>
      </c>
      <c r="E22" s="87" t="s">
        <v>142</v>
      </c>
      <c r="F22" s="88" t="s">
        <v>150</v>
      </c>
      <c r="G22" s="88" t="s">
        <v>151</v>
      </c>
      <c r="H22" s="89">
        <v>880</v>
      </c>
      <c r="I22" s="215">
        <v>1992</v>
      </c>
      <c r="J22" s="90">
        <v>70</v>
      </c>
      <c r="K22" s="91" t="s">
        <v>721</v>
      </c>
      <c r="L22" s="90" t="s">
        <v>718</v>
      </c>
      <c r="M22" s="90" t="s">
        <v>723</v>
      </c>
    </row>
    <row r="23" spans="1:13" ht="18" x14ac:dyDescent="0.25">
      <c r="A23" s="82">
        <v>32</v>
      </c>
      <c r="B23" s="86">
        <v>1</v>
      </c>
      <c r="C23" s="87" t="s">
        <v>158</v>
      </c>
      <c r="D23" s="87" t="s">
        <v>155</v>
      </c>
      <c r="E23" s="87" t="s">
        <v>142</v>
      </c>
      <c r="F23" s="88" t="s">
        <v>150</v>
      </c>
      <c r="G23" s="88" t="s">
        <v>159</v>
      </c>
      <c r="H23" s="89">
        <v>980</v>
      </c>
      <c r="I23" s="215">
        <v>1992</v>
      </c>
      <c r="J23" s="90">
        <v>41</v>
      </c>
      <c r="K23" s="91" t="s">
        <v>724</v>
      </c>
      <c r="L23" s="90" t="s">
        <v>718</v>
      </c>
      <c r="M23" s="90" t="s">
        <v>723</v>
      </c>
    </row>
    <row r="24" spans="1:13" ht="18" x14ac:dyDescent="0.25">
      <c r="A24" s="82">
        <v>33</v>
      </c>
      <c r="B24" s="86">
        <v>1</v>
      </c>
      <c r="C24" s="87" t="s">
        <v>160</v>
      </c>
      <c r="D24" s="87" t="s">
        <v>155</v>
      </c>
      <c r="E24" s="87" t="s">
        <v>142</v>
      </c>
      <c r="F24" s="88" t="s">
        <v>150</v>
      </c>
      <c r="G24" s="88" t="s">
        <v>159</v>
      </c>
      <c r="H24" s="89">
        <v>1040</v>
      </c>
      <c r="I24" s="215">
        <v>1992</v>
      </c>
      <c r="J24" s="90">
        <v>42</v>
      </c>
      <c r="K24" s="91" t="s">
        <v>722</v>
      </c>
      <c r="L24" s="90" t="s">
        <v>718</v>
      </c>
      <c r="M24" s="90" t="s">
        <v>718</v>
      </c>
    </row>
    <row r="25" spans="1:13" ht="18" x14ac:dyDescent="0.25">
      <c r="A25" s="82">
        <v>34</v>
      </c>
      <c r="B25" s="86">
        <v>1</v>
      </c>
      <c r="C25" s="87" t="s">
        <v>161</v>
      </c>
      <c r="D25" s="87" t="s">
        <v>155</v>
      </c>
      <c r="E25" s="87" t="s">
        <v>142</v>
      </c>
      <c r="F25" s="88" t="s">
        <v>150</v>
      </c>
      <c r="G25" s="88" t="s">
        <v>162</v>
      </c>
      <c r="H25" s="89">
        <v>1250</v>
      </c>
      <c r="I25" s="215">
        <v>1992</v>
      </c>
      <c r="J25" s="90">
        <v>41</v>
      </c>
      <c r="K25" s="91" t="s">
        <v>724</v>
      </c>
      <c r="L25" s="90" t="s">
        <v>718</v>
      </c>
      <c r="M25" s="90" t="s">
        <v>718</v>
      </c>
    </row>
    <row r="26" spans="1:13" ht="18" x14ac:dyDescent="0.25">
      <c r="A26" s="82">
        <v>35</v>
      </c>
      <c r="B26" s="86">
        <v>1</v>
      </c>
      <c r="C26" s="87" t="s">
        <v>163</v>
      </c>
      <c r="D26" s="87" t="s">
        <v>155</v>
      </c>
      <c r="E26" s="87" t="s">
        <v>142</v>
      </c>
      <c r="F26" s="88" t="s">
        <v>150</v>
      </c>
      <c r="G26" s="88" t="s">
        <v>151</v>
      </c>
      <c r="H26" s="89">
        <v>750</v>
      </c>
      <c r="I26" s="215">
        <v>1992</v>
      </c>
      <c r="J26" s="90">
        <v>42</v>
      </c>
      <c r="K26" s="91" t="s">
        <v>722</v>
      </c>
      <c r="L26" s="90" t="s">
        <v>718</v>
      </c>
      <c r="M26" s="90" t="s">
        <v>717</v>
      </c>
    </row>
    <row r="27" spans="1:13" ht="27" x14ac:dyDescent="0.25">
      <c r="A27" s="82">
        <v>36</v>
      </c>
      <c r="B27" s="86">
        <v>1</v>
      </c>
      <c r="C27" s="87" t="s">
        <v>164</v>
      </c>
      <c r="D27" s="87" t="s">
        <v>165</v>
      </c>
      <c r="E27" s="87" t="s">
        <v>110</v>
      </c>
      <c r="F27" s="88" t="s">
        <v>111</v>
      </c>
      <c r="G27" s="88" t="s">
        <v>112</v>
      </c>
      <c r="H27" s="89">
        <v>320</v>
      </c>
      <c r="I27" s="215">
        <v>1992</v>
      </c>
      <c r="J27" s="90">
        <v>102</v>
      </c>
      <c r="K27" s="91" t="s">
        <v>725</v>
      </c>
      <c r="L27" s="90" t="s">
        <v>718</v>
      </c>
      <c r="M27" s="90" t="s">
        <v>726</v>
      </c>
    </row>
    <row r="28" spans="1:13" ht="27" x14ac:dyDescent="0.25">
      <c r="A28" s="82">
        <v>37</v>
      </c>
      <c r="B28" s="86">
        <v>1</v>
      </c>
      <c r="C28" s="87" t="s">
        <v>166</v>
      </c>
      <c r="D28" s="87" t="s">
        <v>167</v>
      </c>
      <c r="E28" s="87" t="s">
        <v>110</v>
      </c>
      <c r="F28" s="88" t="s">
        <v>111</v>
      </c>
      <c r="G28" s="88" t="s">
        <v>112</v>
      </c>
      <c r="H28" s="89">
        <v>330</v>
      </c>
      <c r="I28" s="215">
        <v>1992</v>
      </c>
      <c r="J28" s="90">
        <v>52</v>
      </c>
      <c r="K28" s="91" t="s">
        <v>715</v>
      </c>
      <c r="L28" s="90" t="s">
        <v>718</v>
      </c>
      <c r="M28" s="90" t="s">
        <v>714</v>
      </c>
    </row>
    <row r="29" spans="1:13" ht="27" x14ac:dyDescent="0.25">
      <c r="A29" s="82">
        <v>40</v>
      </c>
      <c r="B29" s="86">
        <v>1</v>
      </c>
      <c r="C29" s="87" t="s">
        <v>168</v>
      </c>
      <c r="D29" s="87" t="s">
        <v>165</v>
      </c>
      <c r="E29" s="87" t="s">
        <v>110</v>
      </c>
      <c r="F29" s="88" t="s">
        <v>169</v>
      </c>
      <c r="G29" s="88" t="s">
        <v>112</v>
      </c>
      <c r="H29" s="89">
        <v>340</v>
      </c>
      <c r="I29" s="215">
        <v>1992</v>
      </c>
      <c r="J29" s="90">
        <v>51</v>
      </c>
      <c r="K29" s="91" t="s">
        <v>713</v>
      </c>
      <c r="L29" s="90" t="s">
        <v>718</v>
      </c>
      <c r="M29" s="90" t="s">
        <v>727</v>
      </c>
    </row>
    <row r="30" spans="1:13" ht="27" x14ac:dyDescent="0.25">
      <c r="A30" s="82">
        <v>44</v>
      </c>
      <c r="B30" s="86">
        <v>1</v>
      </c>
      <c r="C30" s="87" t="s">
        <v>170</v>
      </c>
      <c r="D30" s="87" t="s">
        <v>171</v>
      </c>
      <c r="E30" s="87" t="s">
        <v>172</v>
      </c>
      <c r="F30" s="88" t="s">
        <v>173</v>
      </c>
      <c r="G30" s="88" t="s">
        <v>112</v>
      </c>
      <c r="H30" s="89">
        <v>560</v>
      </c>
      <c r="I30" s="215">
        <v>1992</v>
      </c>
      <c r="J30" s="90">
        <v>52</v>
      </c>
      <c r="K30" s="91" t="s">
        <v>715</v>
      </c>
      <c r="L30" s="90" t="s">
        <v>717</v>
      </c>
      <c r="M30" s="90" t="s">
        <v>717</v>
      </c>
    </row>
    <row r="31" spans="1:13" ht="27" x14ac:dyDescent="0.25">
      <c r="A31" s="82">
        <v>45</v>
      </c>
      <c r="B31" s="86">
        <v>1</v>
      </c>
      <c r="C31" s="87" t="s">
        <v>174</v>
      </c>
      <c r="D31" s="87" t="s">
        <v>175</v>
      </c>
      <c r="E31" s="87" t="s">
        <v>176</v>
      </c>
      <c r="F31" s="88" t="s">
        <v>173</v>
      </c>
      <c r="G31" s="88" t="s">
        <v>112</v>
      </c>
      <c r="H31" s="89">
        <v>430</v>
      </c>
      <c r="I31" s="215">
        <v>1992</v>
      </c>
      <c r="J31" s="90">
        <v>52</v>
      </c>
      <c r="K31" s="91" t="s">
        <v>715</v>
      </c>
      <c r="L31" s="90" t="s">
        <v>718</v>
      </c>
      <c r="M31" s="90" t="s">
        <v>717</v>
      </c>
    </row>
    <row r="32" spans="1:13" ht="27" x14ac:dyDescent="0.25">
      <c r="A32" s="82">
        <v>46</v>
      </c>
      <c r="B32" s="86">
        <v>1</v>
      </c>
      <c r="C32" s="87" t="s">
        <v>177</v>
      </c>
      <c r="D32" s="87" t="s">
        <v>171</v>
      </c>
      <c r="E32" s="87" t="s">
        <v>172</v>
      </c>
      <c r="F32" s="88" t="s">
        <v>173</v>
      </c>
      <c r="G32" s="88" t="s">
        <v>112</v>
      </c>
      <c r="H32" s="89">
        <v>480</v>
      </c>
      <c r="I32" s="215">
        <v>1992</v>
      </c>
      <c r="J32" s="90">
        <v>52</v>
      </c>
      <c r="K32" s="91" t="s">
        <v>715</v>
      </c>
      <c r="L32" s="90" t="s">
        <v>717</v>
      </c>
      <c r="M32" s="90" t="s">
        <v>717</v>
      </c>
    </row>
    <row r="33" spans="1:13" ht="27" x14ac:dyDescent="0.25">
      <c r="A33" s="84">
        <v>47.1</v>
      </c>
      <c r="B33" s="86">
        <v>1</v>
      </c>
      <c r="C33" s="87" t="s">
        <v>178</v>
      </c>
      <c r="D33" s="87" t="s">
        <v>165</v>
      </c>
      <c r="E33" s="87" t="s">
        <v>172</v>
      </c>
      <c r="F33" s="88" t="s">
        <v>173</v>
      </c>
      <c r="G33" s="88" t="s">
        <v>112</v>
      </c>
      <c r="H33" s="89">
        <v>430</v>
      </c>
      <c r="I33" s="215">
        <v>1992</v>
      </c>
      <c r="J33" s="90">
        <v>51</v>
      </c>
      <c r="K33" s="91" t="s">
        <v>713</v>
      </c>
      <c r="L33" s="90" t="s">
        <v>719</v>
      </c>
      <c r="M33" s="90" t="s">
        <v>728</v>
      </c>
    </row>
    <row r="34" spans="1:13" ht="27" x14ac:dyDescent="0.25">
      <c r="A34" s="84">
        <v>47.2</v>
      </c>
      <c r="B34" s="86">
        <v>2</v>
      </c>
      <c r="C34" s="87" t="s">
        <v>178</v>
      </c>
      <c r="D34" s="87" t="s">
        <v>165</v>
      </c>
      <c r="E34" s="87" t="s">
        <v>172</v>
      </c>
      <c r="F34" s="88" t="s">
        <v>173</v>
      </c>
      <c r="G34" s="88" t="s">
        <v>112</v>
      </c>
      <c r="H34" s="89">
        <v>430</v>
      </c>
      <c r="I34" s="215">
        <v>1992</v>
      </c>
      <c r="J34" s="90">
        <v>51</v>
      </c>
      <c r="K34" s="91" t="s">
        <v>713</v>
      </c>
      <c r="L34" s="90" t="s">
        <v>723</v>
      </c>
      <c r="M34" s="90" t="s">
        <v>729</v>
      </c>
    </row>
    <row r="35" spans="1:13" ht="27" x14ac:dyDescent="0.25">
      <c r="A35" s="82">
        <v>48</v>
      </c>
      <c r="B35" s="86">
        <v>1</v>
      </c>
      <c r="C35" s="87" t="s">
        <v>179</v>
      </c>
      <c r="D35" s="87" t="s">
        <v>180</v>
      </c>
      <c r="E35" s="87" t="s">
        <v>172</v>
      </c>
      <c r="F35" s="88" t="s">
        <v>173</v>
      </c>
      <c r="G35" s="88" t="s">
        <v>112</v>
      </c>
      <c r="H35" s="89">
        <v>430</v>
      </c>
      <c r="I35" s="215">
        <v>1992</v>
      </c>
      <c r="J35" s="90">
        <v>51</v>
      </c>
      <c r="K35" s="91" t="s">
        <v>713</v>
      </c>
      <c r="L35" s="90" t="s">
        <v>718</v>
      </c>
      <c r="M35" s="90" t="s">
        <v>723</v>
      </c>
    </row>
    <row r="36" spans="1:13" ht="27" x14ac:dyDescent="0.25">
      <c r="A36" s="82">
        <v>49</v>
      </c>
      <c r="B36" s="86">
        <v>1</v>
      </c>
      <c r="C36" s="87" t="s">
        <v>181</v>
      </c>
      <c r="D36" s="87" t="s">
        <v>180</v>
      </c>
      <c r="E36" s="87" t="s">
        <v>172</v>
      </c>
      <c r="F36" s="88" t="s">
        <v>173</v>
      </c>
      <c r="G36" s="88" t="s">
        <v>112</v>
      </c>
      <c r="H36" s="89">
        <v>440</v>
      </c>
      <c r="I36" s="215">
        <v>1992</v>
      </c>
      <c r="J36" s="90">
        <v>51</v>
      </c>
      <c r="K36" s="91" t="s">
        <v>713</v>
      </c>
      <c r="L36" s="90" t="s">
        <v>718</v>
      </c>
      <c r="M36" s="90" t="s">
        <v>723</v>
      </c>
    </row>
    <row r="37" spans="1:13" ht="18" x14ac:dyDescent="0.25">
      <c r="A37" s="82">
        <v>50</v>
      </c>
      <c r="B37" s="86">
        <v>1</v>
      </c>
      <c r="C37" s="87" t="s">
        <v>182</v>
      </c>
      <c r="D37" s="87" t="s">
        <v>183</v>
      </c>
      <c r="E37" s="87" t="s">
        <v>184</v>
      </c>
      <c r="F37" s="88" t="s">
        <v>117</v>
      </c>
      <c r="G37" s="88" t="s">
        <v>159</v>
      </c>
      <c r="H37" s="89">
        <v>1040</v>
      </c>
      <c r="I37" s="215">
        <v>1992</v>
      </c>
      <c r="J37" s="90">
        <v>82</v>
      </c>
      <c r="K37" s="91" t="s">
        <v>730</v>
      </c>
      <c r="L37" s="90" t="s">
        <v>723</v>
      </c>
      <c r="M37" s="90" t="s">
        <v>723</v>
      </c>
    </row>
    <row r="38" spans="1:13" ht="34.9" customHeight="1" x14ac:dyDescent="0.25">
      <c r="A38" s="82">
        <v>51</v>
      </c>
      <c r="B38" s="86">
        <v>1</v>
      </c>
      <c r="C38" s="87" t="s">
        <v>185</v>
      </c>
      <c r="D38" s="87" t="s">
        <v>186</v>
      </c>
      <c r="E38" s="87" t="s">
        <v>110</v>
      </c>
      <c r="F38" s="88" t="s">
        <v>129</v>
      </c>
      <c r="G38" s="88" t="s">
        <v>112</v>
      </c>
      <c r="H38" s="89">
        <v>350</v>
      </c>
      <c r="I38" s="215">
        <v>1992</v>
      </c>
      <c r="J38" s="90">
        <v>52</v>
      </c>
      <c r="K38" s="91" t="s">
        <v>715</v>
      </c>
      <c r="L38" s="90" t="s">
        <v>717</v>
      </c>
      <c r="M38" s="90" t="s">
        <v>717</v>
      </c>
    </row>
    <row r="39" spans="1:13" ht="27" x14ac:dyDescent="0.25">
      <c r="A39" s="82">
        <v>52</v>
      </c>
      <c r="B39" s="86">
        <v>1</v>
      </c>
      <c r="C39" s="87" t="s">
        <v>187</v>
      </c>
      <c r="D39" s="87" t="s">
        <v>188</v>
      </c>
      <c r="E39" s="87" t="s">
        <v>189</v>
      </c>
      <c r="F39" s="88" t="s">
        <v>173</v>
      </c>
      <c r="G39" s="88" t="s">
        <v>112</v>
      </c>
      <c r="H39" s="89">
        <v>475</v>
      </c>
      <c r="I39" s="215">
        <v>1992</v>
      </c>
      <c r="J39" s="90">
        <v>52</v>
      </c>
      <c r="K39" s="91" t="s">
        <v>715</v>
      </c>
      <c r="L39" s="90" t="s">
        <v>717</v>
      </c>
      <c r="M39" s="90" t="s">
        <v>717</v>
      </c>
    </row>
    <row r="40" spans="1:13" ht="27" x14ac:dyDescent="0.25">
      <c r="A40" s="82">
        <v>53</v>
      </c>
      <c r="B40" s="86">
        <v>1</v>
      </c>
      <c r="C40" s="87" t="s">
        <v>190</v>
      </c>
      <c r="D40" s="87" t="s">
        <v>191</v>
      </c>
      <c r="E40" s="87" t="s">
        <v>172</v>
      </c>
      <c r="F40" s="88" t="s">
        <v>173</v>
      </c>
      <c r="G40" s="88" t="s">
        <v>112</v>
      </c>
      <c r="H40" s="89">
        <v>460</v>
      </c>
      <c r="I40" s="215">
        <v>1992</v>
      </c>
      <c r="J40" s="90">
        <v>102</v>
      </c>
      <c r="K40" s="91" t="s">
        <v>725</v>
      </c>
      <c r="L40" s="90" t="s">
        <v>718</v>
      </c>
      <c r="M40" s="90" t="s">
        <v>731</v>
      </c>
    </row>
    <row r="41" spans="1:13" ht="18" x14ac:dyDescent="0.25">
      <c r="A41" s="82">
        <v>55</v>
      </c>
      <c r="B41" s="86">
        <v>1</v>
      </c>
      <c r="C41" s="87" t="s">
        <v>192</v>
      </c>
      <c r="D41" s="87" t="s">
        <v>193</v>
      </c>
      <c r="E41" s="87" t="s">
        <v>194</v>
      </c>
      <c r="F41" s="88" t="s">
        <v>195</v>
      </c>
      <c r="G41" s="88" t="s">
        <v>151</v>
      </c>
      <c r="H41" s="89">
        <v>810</v>
      </c>
      <c r="I41" s="215">
        <v>1992</v>
      </c>
      <c r="J41" s="90">
        <v>41</v>
      </c>
      <c r="K41" s="91" t="s">
        <v>724</v>
      </c>
      <c r="L41" s="90" t="s">
        <v>718</v>
      </c>
      <c r="M41" s="90" t="s">
        <v>718</v>
      </c>
    </row>
    <row r="42" spans="1:13" ht="18" x14ac:dyDescent="0.25">
      <c r="A42" s="82">
        <v>58</v>
      </c>
      <c r="B42" s="86">
        <v>1</v>
      </c>
      <c r="C42" s="87" t="s">
        <v>196</v>
      </c>
      <c r="D42" s="87" t="s">
        <v>197</v>
      </c>
      <c r="E42" s="87" t="s">
        <v>172</v>
      </c>
      <c r="F42" s="88" t="s">
        <v>195</v>
      </c>
      <c r="G42" s="88" t="s">
        <v>151</v>
      </c>
      <c r="H42" s="89">
        <v>750</v>
      </c>
      <c r="I42" s="215">
        <v>1992</v>
      </c>
      <c r="J42" s="90">
        <v>41</v>
      </c>
      <c r="K42" s="91" t="s">
        <v>724</v>
      </c>
      <c r="L42" s="90" t="s">
        <v>718</v>
      </c>
      <c r="M42" s="90" t="s">
        <v>718</v>
      </c>
    </row>
    <row r="43" spans="1:13" ht="27" x14ac:dyDescent="0.25">
      <c r="A43" s="82">
        <v>59</v>
      </c>
      <c r="B43" s="86">
        <v>1</v>
      </c>
      <c r="C43" s="87" t="s">
        <v>198</v>
      </c>
      <c r="D43" s="87" t="s">
        <v>199</v>
      </c>
      <c r="E43" s="87" t="s">
        <v>172</v>
      </c>
      <c r="F43" s="88" t="s">
        <v>173</v>
      </c>
      <c r="G43" s="88" t="s">
        <v>112</v>
      </c>
      <c r="H43" s="89">
        <v>480</v>
      </c>
      <c r="I43" s="215">
        <v>1992</v>
      </c>
      <c r="J43" s="90">
        <v>52</v>
      </c>
      <c r="K43" s="91" t="s">
        <v>715</v>
      </c>
      <c r="L43" s="90" t="s">
        <v>717</v>
      </c>
      <c r="M43" s="90" t="s">
        <v>717</v>
      </c>
    </row>
    <row r="44" spans="1:13" ht="18" x14ac:dyDescent="0.25">
      <c r="A44" s="82">
        <v>60</v>
      </c>
      <c r="B44" s="86">
        <v>1</v>
      </c>
      <c r="C44" s="87" t="s">
        <v>200</v>
      </c>
      <c r="D44" s="87" t="s">
        <v>201</v>
      </c>
      <c r="E44" s="87" t="s">
        <v>202</v>
      </c>
      <c r="F44" s="88" t="s">
        <v>173</v>
      </c>
      <c r="G44" s="88" t="s">
        <v>112</v>
      </c>
      <c r="H44" s="89">
        <v>573</v>
      </c>
      <c r="I44" s="215">
        <v>1992</v>
      </c>
      <c r="J44" s="90">
        <v>41</v>
      </c>
      <c r="K44" s="91" t="s">
        <v>724</v>
      </c>
      <c r="L44" s="90" t="s">
        <v>718</v>
      </c>
      <c r="M44" s="90" t="s">
        <v>718</v>
      </c>
    </row>
    <row r="45" spans="1:13" ht="18" x14ac:dyDescent="0.25">
      <c r="A45" s="82">
        <v>61</v>
      </c>
      <c r="B45" s="86">
        <v>1</v>
      </c>
      <c r="C45" s="87" t="s">
        <v>203</v>
      </c>
      <c r="D45" s="87" t="s">
        <v>204</v>
      </c>
      <c r="E45" s="87" t="s">
        <v>202</v>
      </c>
      <c r="F45" s="88" t="s">
        <v>205</v>
      </c>
      <c r="G45" s="88" t="s">
        <v>151</v>
      </c>
      <c r="H45" s="89">
        <v>750</v>
      </c>
      <c r="I45" s="215">
        <v>1992</v>
      </c>
      <c r="J45" s="90">
        <v>41</v>
      </c>
      <c r="K45" s="91" t="s">
        <v>724</v>
      </c>
      <c r="L45" s="90" t="s">
        <v>718</v>
      </c>
      <c r="M45" s="90" t="s">
        <v>718</v>
      </c>
    </row>
    <row r="46" spans="1:13" ht="18" x14ac:dyDescent="0.25">
      <c r="A46" s="84">
        <v>62.1</v>
      </c>
      <c r="B46" s="86">
        <v>1</v>
      </c>
      <c r="C46" s="87" t="s">
        <v>206</v>
      </c>
      <c r="D46" s="87" t="s">
        <v>207</v>
      </c>
      <c r="E46" s="87" t="s">
        <v>202</v>
      </c>
      <c r="F46" s="88" t="s">
        <v>195</v>
      </c>
      <c r="G46" s="88" t="s">
        <v>112</v>
      </c>
      <c r="H46" s="89">
        <v>560</v>
      </c>
      <c r="I46" s="215">
        <v>1992</v>
      </c>
      <c r="J46" s="90">
        <v>41</v>
      </c>
      <c r="K46" s="91" t="s">
        <v>724</v>
      </c>
      <c r="L46" s="90" t="s">
        <v>732</v>
      </c>
      <c r="M46" s="90" t="s">
        <v>732</v>
      </c>
    </row>
    <row r="47" spans="1:13" ht="18" x14ac:dyDescent="0.25">
      <c r="A47" s="84">
        <v>62.2</v>
      </c>
      <c r="B47" s="86">
        <v>1</v>
      </c>
      <c r="C47" s="87" t="s">
        <v>206</v>
      </c>
      <c r="D47" s="87" t="s">
        <v>207</v>
      </c>
      <c r="E47" s="87" t="s">
        <v>202</v>
      </c>
      <c r="F47" s="88"/>
      <c r="G47" s="88"/>
      <c r="H47" s="89"/>
      <c r="I47" s="87"/>
      <c r="J47" s="90">
        <v>41</v>
      </c>
      <c r="K47" s="91" t="s">
        <v>724</v>
      </c>
      <c r="L47" s="90" t="s">
        <v>732</v>
      </c>
      <c r="M47" s="90" t="s">
        <v>732</v>
      </c>
    </row>
    <row r="48" spans="1:13" ht="27" x14ac:dyDescent="0.25">
      <c r="A48" s="82">
        <v>64</v>
      </c>
      <c r="B48" s="86">
        <v>1</v>
      </c>
      <c r="C48" s="87" t="s">
        <v>208</v>
      </c>
      <c r="D48" s="87" t="s">
        <v>209</v>
      </c>
      <c r="E48" s="87" t="s">
        <v>202</v>
      </c>
      <c r="F48" s="88" t="s">
        <v>195</v>
      </c>
      <c r="G48" s="88" t="s">
        <v>151</v>
      </c>
      <c r="H48" s="89">
        <v>670</v>
      </c>
      <c r="I48" s="215">
        <v>2003</v>
      </c>
      <c r="J48" s="90">
        <v>102</v>
      </c>
      <c r="K48" s="91" t="s">
        <v>725</v>
      </c>
      <c r="L48" s="90" t="s">
        <v>733</v>
      </c>
      <c r="M48" s="90" t="s">
        <v>733</v>
      </c>
    </row>
    <row r="49" spans="1:13" ht="18" x14ac:dyDescent="0.25">
      <c r="A49" s="82">
        <v>65</v>
      </c>
      <c r="B49" s="86">
        <v>1</v>
      </c>
      <c r="C49" s="87" t="s">
        <v>210</v>
      </c>
      <c r="D49" s="87" t="s">
        <v>207</v>
      </c>
      <c r="E49" s="87" t="s">
        <v>202</v>
      </c>
      <c r="F49" s="88" t="s">
        <v>211</v>
      </c>
      <c r="G49" s="88" t="s">
        <v>151</v>
      </c>
      <c r="H49" s="89">
        <v>700</v>
      </c>
      <c r="I49" s="215">
        <v>1992</v>
      </c>
      <c r="J49" s="90">
        <v>42</v>
      </c>
      <c r="K49" s="91" t="s">
        <v>722</v>
      </c>
      <c r="L49" s="90" t="s">
        <v>718</v>
      </c>
      <c r="M49" s="90" t="s">
        <v>717</v>
      </c>
    </row>
    <row r="50" spans="1:13" ht="18" x14ac:dyDescent="0.25">
      <c r="A50" s="82">
        <v>66</v>
      </c>
      <c r="B50" s="86">
        <v>1</v>
      </c>
      <c r="C50" s="87" t="s">
        <v>212</v>
      </c>
      <c r="D50" s="87" t="s">
        <v>207</v>
      </c>
      <c r="E50" s="87" t="s">
        <v>202</v>
      </c>
      <c r="F50" s="88" t="s">
        <v>211</v>
      </c>
      <c r="G50" s="88" t="s">
        <v>151</v>
      </c>
      <c r="H50" s="89">
        <v>750</v>
      </c>
      <c r="I50" s="215">
        <v>1992</v>
      </c>
      <c r="J50" s="90">
        <v>41</v>
      </c>
      <c r="K50" s="91" t="s">
        <v>724</v>
      </c>
      <c r="L50" s="90" t="s">
        <v>718</v>
      </c>
      <c r="M50" s="90" t="s">
        <v>714</v>
      </c>
    </row>
    <row r="51" spans="1:13" ht="18" x14ac:dyDescent="0.25">
      <c r="A51" s="82">
        <v>68</v>
      </c>
      <c r="B51" s="86">
        <v>1</v>
      </c>
      <c r="C51" s="87" t="s">
        <v>213</v>
      </c>
      <c r="D51" s="87" t="s">
        <v>207</v>
      </c>
      <c r="E51" s="87" t="s">
        <v>184</v>
      </c>
      <c r="F51" s="88" t="s">
        <v>143</v>
      </c>
      <c r="G51" s="88" t="s">
        <v>159</v>
      </c>
      <c r="H51" s="89">
        <v>910</v>
      </c>
      <c r="I51" s="215">
        <v>1992</v>
      </c>
      <c r="J51" s="90">
        <v>41</v>
      </c>
      <c r="K51" s="91" t="s">
        <v>724</v>
      </c>
      <c r="L51" s="90" t="s">
        <v>718</v>
      </c>
      <c r="M51" s="90" t="s">
        <v>718</v>
      </c>
    </row>
    <row r="52" spans="1:13" ht="27" x14ac:dyDescent="0.25">
      <c r="A52" s="85">
        <v>69</v>
      </c>
      <c r="B52" s="86">
        <v>1</v>
      </c>
      <c r="C52" s="87" t="s">
        <v>214</v>
      </c>
      <c r="D52" s="87" t="s">
        <v>165</v>
      </c>
      <c r="E52" s="87" t="s">
        <v>172</v>
      </c>
      <c r="F52" s="88" t="s">
        <v>173</v>
      </c>
      <c r="G52" s="88" t="s">
        <v>112</v>
      </c>
      <c r="H52" s="89">
        <v>520</v>
      </c>
      <c r="I52" s="215">
        <v>1992</v>
      </c>
      <c r="J52" s="90">
        <v>52</v>
      </c>
      <c r="K52" s="91" t="s">
        <v>715</v>
      </c>
      <c r="L52" s="90" t="s">
        <v>714</v>
      </c>
      <c r="M52" s="90" t="s">
        <v>714</v>
      </c>
    </row>
    <row r="53" spans="1:13" x14ac:dyDescent="0.25">
      <c r="A53" s="82">
        <v>70</v>
      </c>
      <c r="B53" s="86">
        <v>1</v>
      </c>
      <c r="C53" s="87" t="s">
        <v>215</v>
      </c>
      <c r="D53" s="87" t="s">
        <v>216</v>
      </c>
      <c r="E53" s="87" t="s">
        <v>172</v>
      </c>
      <c r="F53" s="88" t="s">
        <v>211</v>
      </c>
      <c r="G53" s="88" t="s">
        <v>112</v>
      </c>
      <c r="H53" s="89">
        <v>560</v>
      </c>
      <c r="I53" s="215">
        <v>1992</v>
      </c>
      <c r="J53" s="90">
        <v>90</v>
      </c>
      <c r="K53" s="91" t="s">
        <v>734</v>
      </c>
      <c r="L53" s="90" t="s">
        <v>735</v>
      </c>
      <c r="M53" s="90" t="s">
        <v>736</v>
      </c>
    </row>
    <row r="54" spans="1:13" ht="18" x14ac:dyDescent="0.25">
      <c r="A54" s="82">
        <v>71</v>
      </c>
      <c r="B54" s="86">
        <v>1</v>
      </c>
      <c r="C54" s="87" t="s">
        <v>217</v>
      </c>
      <c r="D54" s="87" t="s">
        <v>218</v>
      </c>
      <c r="E54" s="87" t="s">
        <v>172</v>
      </c>
      <c r="F54" s="88" t="s">
        <v>211</v>
      </c>
      <c r="G54" s="88" t="s">
        <v>112</v>
      </c>
      <c r="H54" s="89">
        <v>580</v>
      </c>
      <c r="I54" s="215">
        <v>1992</v>
      </c>
      <c r="J54" s="90">
        <v>42</v>
      </c>
      <c r="K54" s="91" t="s">
        <v>722</v>
      </c>
      <c r="L54" s="90" t="s">
        <v>718</v>
      </c>
      <c r="M54" s="90" t="s">
        <v>714</v>
      </c>
    </row>
    <row r="55" spans="1:13" ht="18" x14ac:dyDescent="0.25">
      <c r="A55" s="82">
        <v>72</v>
      </c>
      <c r="B55" s="86">
        <v>1</v>
      </c>
      <c r="C55" s="87" t="s">
        <v>219</v>
      </c>
      <c r="D55" s="87" t="s">
        <v>220</v>
      </c>
      <c r="E55" s="87" t="s">
        <v>172</v>
      </c>
      <c r="F55" s="88" t="s">
        <v>221</v>
      </c>
      <c r="G55" s="88" t="s">
        <v>151</v>
      </c>
      <c r="H55" s="89">
        <v>675</v>
      </c>
      <c r="I55" s="215">
        <v>1992</v>
      </c>
      <c r="J55" s="90">
        <v>42</v>
      </c>
      <c r="K55" s="91" t="s">
        <v>722</v>
      </c>
      <c r="L55" s="90" t="s">
        <v>717</v>
      </c>
      <c r="M55" s="90" t="s">
        <v>717</v>
      </c>
    </row>
    <row r="56" spans="1:13" ht="18" x14ac:dyDescent="0.25">
      <c r="A56" s="82">
        <v>74</v>
      </c>
      <c r="B56" s="86">
        <v>1</v>
      </c>
      <c r="C56" s="87" t="s">
        <v>222</v>
      </c>
      <c r="D56" s="87" t="s">
        <v>220</v>
      </c>
      <c r="E56" s="87" t="s">
        <v>172</v>
      </c>
      <c r="F56" s="88" t="s">
        <v>143</v>
      </c>
      <c r="G56" s="88" t="s">
        <v>162</v>
      </c>
      <c r="H56" s="89">
        <v>1370</v>
      </c>
      <c r="I56" s="215">
        <v>1992</v>
      </c>
      <c r="J56" s="90">
        <v>41</v>
      </c>
      <c r="K56" s="91" t="s">
        <v>724</v>
      </c>
      <c r="L56" s="90" t="s">
        <v>718</v>
      </c>
      <c r="M56" s="90" t="s">
        <v>718</v>
      </c>
    </row>
    <row r="57" spans="1:13" ht="27" x14ac:dyDescent="0.25">
      <c r="A57" s="82">
        <v>75</v>
      </c>
      <c r="B57" s="86">
        <v>1</v>
      </c>
      <c r="C57" s="87" t="s">
        <v>223</v>
      </c>
      <c r="D57" s="87" t="s">
        <v>224</v>
      </c>
      <c r="E57" s="87" t="s">
        <v>172</v>
      </c>
      <c r="F57" s="88" t="s">
        <v>225</v>
      </c>
      <c r="G57" s="88" t="s">
        <v>151</v>
      </c>
      <c r="H57" s="89">
        <v>640</v>
      </c>
      <c r="I57" s="215">
        <v>1992</v>
      </c>
      <c r="J57" s="90">
        <v>42</v>
      </c>
      <c r="K57" s="91" t="s">
        <v>722</v>
      </c>
      <c r="L57" s="90" t="s">
        <v>718</v>
      </c>
      <c r="M57" s="90" t="s">
        <v>717</v>
      </c>
    </row>
    <row r="58" spans="1:13" ht="27" x14ac:dyDescent="0.25">
      <c r="A58" s="82">
        <v>76</v>
      </c>
      <c r="B58" s="86">
        <v>1</v>
      </c>
      <c r="C58" s="87" t="s">
        <v>226</v>
      </c>
      <c r="D58" s="87" t="s">
        <v>224</v>
      </c>
      <c r="E58" s="87" t="s">
        <v>172</v>
      </c>
      <c r="F58" s="88" t="s">
        <v>225</v>
      </c>
      <c r="G58" s="88" t="s">
        <v>151</v>
      </c>
      <c r="H58" s="89">
        <v>690</v>
      </c>
      <c r="I58" s="215">
        <v>1992</v>
      </c>
      <c r="J58" s="90">
        <v>41</v>
      </c>
      <c r="K58" s="91" t="s">
        <v>724</v>
      </c>
      <c r="L58" s="90" t="s">
        <v>714</v>
      </c>
      <c r="M58" s="90" t="s">
        <v>714</v>
      </c>
    </row>
    <row r="59" spans="1:13" ht="18" x14ac:dyDescent="0.25">
      <c r="A59" s="82">
        <v>77</v>
      </c>
      <c r="B59" s="86">
        <v>1</v>
      </c>
      <c r="C59" s="87" t="s">
        <v>227</v>
      </c>
      <c r="D59" s="87" t="s">
        <v>224</v>
      </c>
      <c r="E59" s="87" t="s">
        <v>172</v>
      </c>
      <c r="F59" s="88" t="s">
        <v>211</v>
      </c>
      <c r="G59" s="88" t="s">
        <v>151</v>
      </c>
      <c r="H59" s="89">
        <v>710</v>
      </c>
      <c r="I59" s="215">
        <v>1992</v>
      </c>
      <c r="J59" s="90">
        <v>41</v>
      </c>
      <c r="K59" s="91" t="s">
        <v>724</v>
      </c>
      <c r="L59" s="90" t="s">
        <v>714</v>
      </c>
      <c r="M59" s="90" t="s">
        <v>714</v>
      </c>
    </row>
    <row r="60" spans="1:13" ht="18" x14ac:dyDescent="0.25">
      <c r="A60" s="82">
        <v>78</v>
      </c>
      <c r="B60" s="86">
        <v>1</v>
      </c>
      <c r="C60" s="87" t="s">
        <v>228</v>
      </c>
      <c r="D60" s="87" t="s">
        <v>229</v>
      </c>
      <c r="E60" s="87" t="s">
        <v>172</v>
      </c>
      <c r="F60" s="88" t="s">
        <v>143</v>
      </c>
      <c r="G60" s="88" t="s">
        <v>159</v>
      </c>
      <c r="H60" s="89">
        <v>900</v>
      </c>
      <c r="I60" s="215">
        <v>1992</v>
      </c>
      <c r="J60" s="90">
        <v>41</v>
      </c>
      <c r="K60" s="91" t="s">
        <v>724</v>
      </c>
      <c r="L60" s="90" t="s">
        <v>718</v>
      </c>
      <c r="M60" s="90" t="s">
        <v>718</v>
      </c>
    </row>
    <row r="61" spans="1:13" ht="18" x14ac:dyDescent="0.25">
      <c r="A61" s="84">
        <v>79.099999999999994</v>
      </c>
      <c r="B61" s="86">
        <v>1</v>
      </c>
      <c r="C61" s="87" t="s">
        <v>230</v>
      </c>
      <c r="D61" s="87" t="s">
        <v>231</v>
      </c>
      <c r="E61" s="87" t="s">
        <v>172</v>
      </c>
      <c r="F61" s="88" t="s">
        <v>143</v>
      </c>
      <c r="G61" s="88" t="s">
        <v>112</v>
      </c>
      <c r="H61" s="89">
        <v>560</v>
      </c>
      <c r="I61" s="215">
        <v>1992</v>
      </c>
      <c r="J61" s="90">
        <v>90</v>
      </c>
      <c r="K61" s="91" t="s">
        <v>734</v>
      </c>
      <c r="L61" s="90" t="s">
        <v>718</v>
      </c>
      <c r="M61" s="90" t="s">
        <v>717</v>
      </c>
    </row>
    <row r="62" spans="1:13" ht="27" x14ac:dyDescent="0.25">
      <c r="A62" s="84">
        <v>79.2</v>
      </c>
      <c r="B62" s="86">
        <v>2</v>
      </c>
      <c r="C62" s="87" t="s">
        <v>230</v>
      </c>
      <c r="D62" s="87" t="s">
        <v>231</v>
      </c>
      <c r="E62" s="87" t="s">
        <v>172</v>
      </c>
      <c r="F62" s="88" t="s">
        <v>143</v>
      </c>
      <c r="G62" s="88" t="s">
        <v>112</v>
      </c>
      <c r="H62" s="89">
        <v>560</v>
      </c>
      <c r="I62" s="215">
        <v>1992</v>
      </c>
      <c r="J62" s="90">
        <v>101</v>
      </c>
      <c r="K62" s="91" t="s">
        <v>0</v>
      </c>
      <c r="L62" s="90" t="s">
        <v>1</v>
      </c>
      <c r="M62" s="90" t="s">
        <v>726</v>
      </c>
    </row>
    <row r="63" spans="1:13" ht="18" x14ac:dyDescent="0.25">
      <c r="A63" s="82">
        <v>80</v>
      </c>
      <c r="B63" s="86">
        <v>1</v>
      </c>
      <c r="C63" s="87" t="s">
        <v>232</v>
      </c>
      <c r="D63" s="87" t="s">
        <v>233</v>
      </c>
      <c r="E63" s="87" t="s">
        <v>172</v>
      </c>
      <c r="F63" s="88" t="s">
        <v>143</v>
      </c>
      <c r="G63" s="88" t="s">
        <v>151</v>
      </c>
      <c r="H63" s="89">
        <v>640</v>
      </c>
      <c r="I63" s="215">
        <v>1992</v>
      </c>
      <c r="J63" s="90">
        <v>42</v>
      </c>
      <c r="K63" s="91" t="s">
        <v>722</v>
      </c>
      <c r="L63" s="90" t="s">
        <v>714</v>
      </c>
      <c r="M63" s="90" t="s">
        <v>714</v>
      </c>
    </row>
    <row r="64" spans="1:13" ht="27" x14ac:dyDescent="0.25">
      <c r="A64" s="82">
        <v>81</v>
      </c>
      <c r="B64" s="86">
        <v>1</v>
      </c>
      <c r="C64" s="87" t="s">
        <v>234</v>
      </c>
      <c r="D64" s="87" t="s">
        <v>235</v>
      </c>
      <c r="E64" s="87" t="s">
        <v>172</v>
      </c>
      <c r="F64" s="88" t="s">
        <v>143</v>
      </c>
      <c r="G64" s="88" t="s">
        <v>159</v>
      </c>
      <c r="H64" s="89">
        <v>960</v>
      </c>
      <c r="I64" s="215">
        <v>1992</v>
      </c>
      <c r="J64" s="90">
        <v>42</v>
      </c>
      <c r="K64" s="91" t="s">
        <v>722</v>
      </c>
      <c r="L64" s="90" t="s">
        <v>718</v>
      </c>
      <c r="M64" s="90" t="s">
        <v>2</v>
      </c>
    </row>
    <row r="65" spans="1:13" ht="27" x14ac:dyDescent="0.25">
      <c r="A65" s="82">
        <v>83</v>
      </c>
      <c r="B65" s="86">
        <v>1</v>
      </c>
      <c r="C65" s="87" t="s">
        <v>236</v>
      </c>
      <c r="D65" s="87" t="s">
        <v>165</v>
      </c>
      <c r="E65" s="87" t="s">
        <v>172</v>
      </c>
      <c r="F65" s="88" t="s">
        <v>143</v>
      </c>
      <c r="G65" s="88" t="s">
        <v>112</v>
      </c>
      <c r="H65" s="89">
        <v>567</v>
      </c>
      <c r="I65" s="215">
        <v>1992</v>
      </c>
      <c r="J65" s="90">
        <v>51</v>
      </c>
      <c r="K65" s="91" t="s">
        <v>713</v>
      </c>
      <c r="L65" s="90" t="s">
        <v>714</v>
      </c>
      <c r="M65" s="90" t="s">
        <v>716</v>
      </c>
    </row>
    <row r="66" spans="1:13" ht="18" x14ac:dyDescent="0.25">
      <c r="A66" s="82">
        <v>84</v>
      </c>
      <c r="B66" s="86">
        <v>1</v>
      </c>
      <c r="C66" s="87" t="s">
        <v>237</v>
      </c>
      <c r="D66" s="87" t="s">
        <v>165</v>
      </c>
      <c r="E66" s="87" t="s">
        <v>172</v>
      </c>
      <c r="F66" s="88" t="s">
        <v>143</v>
      </c>
      <c r="G66" s="88" t="s">
        <v>112</v>
      </c>
      <c r="H66" s="89">
        <v>580</v>
      </c>
      <c r="I66" s="215">
        <v>1992</v>
      </c>
      <c r="J66" s="90">
        <v>42</v>
      </c>
      <c r="K66" s="91" t="s">
        <v>722</v>
      </c>
      <c r="L66" s="90" t="s">
        <v>717</v>
      </c>
      <c r="M66" s="90" t="s">
        <v>717</v>
      </c>
    </row>
    <row r="67" spans="1:13" ht="18" x14ac:dyDescent="0.25">
      <c r="A67" s="82">
        <v>86</v>
      </c>
      <c r="B67" s="86">
        <v>1</v>
      </c>
      <c r="C67" s="87" t="s">
        <v>238</v>
      </c>
      <c r="D67" s="87" t="s">
        <v>239</v>
      </c>
      <c r="E67" s="87" t="s">
        <v>172</v>
      </c>
      <c r="F67" s="88" t="s">
        <v>143</v>
      </c>
      <c r="G67" s="88" t="s">
        <v>151</v>
      </c>
      <c r="H67" s="89">
        <v>800</v>
      </c>
      <c r="I67" s="215">
        <v>1992</v>
      </c>
      <c r="J67" s="90">
        <v>41</v>
      </c>
      <c r="K67" s="91" t="s">
        <v>724</v>
      </c>
      <c r="L67" s="90" t="s">
        <v>714</v>
      </c>
      <c r="M67" s="90" t="s">
        <v>718</v>
      </c>
    </row>
    <row r="68" spans="1:13" ht="27" x14ac:dyDescent="0.25">
      <c r="A68" s="82">
        <v>87</v>
      </c>
      <c r="B68" s="86">
        <v>1</v>
      </c>
      <c r="C68" s="87" t="s">
        <v>240</v>
      </c>
      <c r="D68" s="87" t="s">
        <v>186</v>
      </c>
      <c r="E68" s="87" t="s">
        <v>110</v>
      </c>
      <c r="F68" s="88" t="s">
        <v>129</v>
      </c>
      <c r="G68" s="88" t="s">
        <v>112</v>
      </c>
      <c r="H68" s="89">
        <v>345</v>
      </c>
      <c r="I68" s="215">
        <v>1992</v>
      </c>
      <c r="J68" s="90">
        <v>51</v>
      </c>
      <c r="K68" s="91" t="s">
        <v>713</v>
      </c>
      <c r="L68" s="90" t="s">
        <v>714</v>
      </c>
      <c r="M68" s="90" t="s">
        <v>714</v>
      </c>
    </row>
    <row r="69" spans="1:13" ht="27" x14ac:dyDescent="0.25">
      <c r="A69" s="82">
        <v>88</v>
      </c>
      <c r="B69" s="86">
        <v>1</v>
      </c>
      <c r="C69" s="87" t="s">
        <v>241</v>
      </c>
      <c r="D69" s="87" t="s">
        <v>186</v>
      </c>
      <c r="E69" s="87" t="s">
        <v>110</v>
      </c>
      <c r="F69" s="88" t="s">
        <v>129</v>
      </c>
      <c r="G69" s="88" t="s">
        <v>112</v>
      </c>
      <c r="H69" s="89">
        <v>360</v>
      </c>
      <c r="I69" s="215">
        <v>1992</v>
      </c>
      <c r="J69" s="90">
        <v>51</v>
      </c>
      <c r="K69" s="91" t="s">
        <v>713</v>
      </c>
      <c r="L69" s="90" t="s">
        <v>3</v>
      </c>
      <c r="M69" s="90" t="s">
        <v>3</v>
      </c>
    </row>
    <row r="70" spans="1:13" ht="27" x14ac:dyDescent="0.25">
      <c r="A70" s="82">
        <v>91</v>
      </c>
      <c r="B70" s="86">
        <v>1</v>
      </c>
      <c r="C70" s="87" t="s">
        <v>242</v>
      </c>
      <c r="D70" s="87" t="s">
        <v>186</v>
      </c>
      <c r="E70" s="87" t="s">
        <v>110</v>
      </c>
      <c r="F70" s="88" t="s">
        <v>129</v>
      </c>
      <c r="G70" s="88" t="s">
        <v>112</v>
      </c>
      <c r="H70" s="89">
        <v>380</v>
      </c>
      <c r="I70" s="215">
        <v>1992</v>
      </c>
      <c r="J70" s="90">
        <v>102</v>
      </c>
      <c r="K70" s="91" t="s">
        <v>725</v>
      </c>
      <c r="L70" s="90" t="s">
        <v>718</v>
      </c>
      <c r="M70" s="90" t="s">
        <v>726</v>
      </c>
    </row>
    <row r="71" spans="1:13" ht="27" x14ac:dyDescent="0.25">
      <c r="A71" s="82">
        <v>92</v>
      </c>
      <c r="B71" s="86">
        <v>1</v>
      </c>
      <c r="C71" s="87" t="s">
        <v>243</v>
      </c>
      <c r="D71" s="87" t="s">
        <v>186</v>
      </c>
      <c r="E71" s="87" t="s">
        <v>244</v>
      </c>
      <c r="F71" s="88" t="s">
        <v>129</v>
      </c>
      <c r="G71" s="88" t="s">
        <v>112</v>
      </c>
      <c r="H71" s="89">
        <v>380</v>
      </c>
      <c r="I71" s="215">
        <v>1992</v>
      </c>
      <c r="J71" s="90">
        <v>52</v>
      </c>
      <c r="K71" s="91" t="s">
        <v>715</v>
      </c>
      <c r="L71" s="90" t="s">
        <v>714</v>
      </c>
      <c r="M71" s="90" t="s">
        <v>714</v>
      </c>
    </row>
    <row r="72" spans="1:13" ht="27" x14ac:dyDescent="0.25">
      <c r="A72" s="82">
        <v>95</v>
      </c>
      <c r="B72" s="86">
        <v>1</v>
      </c>
      <c r="C72" s="87" t="s">
        <v>245</v>
      </c>
      <c r="D72" s="87" t="s">
        <v>186</v>
      </c>
      <c r="E72" s="87" t="s">
        <v>246</v>
      </c>
      <c r="F72" s="88" t="s">
        <v>129</v>
      </c>
      <c r="G72" s="88" t="s">
        <v>112</v>
      </c>
      <c r="H72" s="89">
        <v>390</v>
      </c>
      <c r="I72" s="215">
        <v>1992</v>
      </c>
      <c r="J72" s="90">
        <v>52</v>
      </c>
      <c r="K72" s="91" t="s">
        <v>715</v>
      </c>
      <c r="L72" s="90" t="s">
        <v>714</v>
      </c>
      <c r="M72" s="90" t="s">
        <v>714</v>
      </c>
    </row>
    <row r="73" spans="1:13" ht="27" x14ac:dyDescent="0.25">
      <c r="A73" s="82">
        <v>97</v>
      </c>
      <c r="B73" s="86">
        <v>1</v>
      </c>
      <c r="C73" s="87" t="s">
        <v>247</v>
      </c>
      <c r="D73" s="87" t="s">
        <v>248</v>
      </c>
      <c r="E73" s="87" t="s">
        <v>249</v>
      </c>
      <c r="F73" s="88" t="s">
        <v>129</v>
      </c>
      <c r="G73" s="88" t="s">
        <v>112</v>
      </c>
      <c r="H73" s="89">
        <v>394</v>
      </c>
      <c r="I73" s="215">
        <v>1992</v>
      </c>
      <c r="J73" s="90">
        <v>52</v>
      </c>
      <c r="K73" s="91" t="s">
        <v>715</v>
      </c>
      <c r="L73" s="90" t="s">
        <v>714</v>
      </c>
      <c r="M73" s="90" t="s">
        <v>714</v>
      </c>
    </row>
    <row r="74" spans="1:13" ht="18" x14ac:dyDescent="0.25">
      <c r="A74" s="82">
        <v>98</v>
      </c>
      <c r="B74" s="86">
        <v>1</v>
      </c>
      <c r="C74" s="87" t="s">
        <v>250</v>
      </c>
      <c r="D74" s="87" t="s">
        <v>251</v>
      </c>
      <c r="E74" s="87" t="s">
        <v>252</v>
      </c>
      <c r="F74" s="88" t="s">
        <v>221</v>
      </c>
      <c r="G74" s="88" t="s">
        <v>151</v>
      </c>
      <c r="H74" s="89">
        <v>650</v>
      </c>
      <c r="I74" s="215">
        <v>1992</v>
      </c>
      <c r="J74" s="90">
        <v>41</v>
      </c>
      <c r="K74" s="91" t="s">
        <v>724</v>
      </c>
      <c r="L74" s="90" t="s">
        <v>718</v>
      </c>
      <c r="M74" s="90" t="s">
        <v>714</v>
      </c>
    </row>
    <row r="75" spans="1:13" ht="27" x14ac:dyDescent="0.25">
      <c r="A75" s="82">
        <v>99</v>
      </c>
      <c r="B75" s="86">
        <v>1</v>
      </c>
      <c r="C75" s="87" t="s">
        <v>253</v>
      </c>
      <c r="D75" s="87" t="s">
        <v>254</v>
      </c>
      <c r="E75" s="87" t="s">
        <v>255</v>
      </c>
      <c r="F75" s="88" t="s">
        <v>143</v>
      </c>
      <c r="G75" s="88" t="s">
        <v>112</v>
      </c>
      <c r="H75" s="89">
        <v>445</v>
      </c>
      <c r="I75" s="215">
        <v>1992</v>
      </c>
      <c r="J75" s="90">
        <v>52</v>
      </c>
      <c r="K75" s="91" t="s">
        <v>715</v>
      </c>
      <c r="L75" s="90" t="s">
        <v>718</v>
      </c>
      <c r="M75" s="90" t="s">
        <v>718</v>
      </c>
    </row>
    <row r="76" spans="1:13" ht="18" x14ac:dyDescent="0.25">
      <c r="A76" s="82">
        <v>100</v>
      </c>
      <c r="B76" s="86">
        <v>1</v>
      </c>
      <c r="C76" s="87" t="s">
        <v>256</v>
      </c>
      <c r="D76" s="87" t="s">
        <v>257</v>
      </c>
      <c r="E76" s="87" t="s">
        <v>255</v>
      </c>
      <c r="F76" s="88" t="s">
        <v>143</v>
      </c>
      <c r="G76" s="88" t="s">
        <v>112</v>
      </c>
      <c r="H76" s="89">
        <v>440</v>
      </c>
      <c r="I76" s="215">
        <v>1992</v>
      </c>
      <c r="J76" s="90">
        <v>90</v>
      </c>
      <c r="K76" s="91" t="s">
        <v>734</v>
      </c>
      <c r="L76" s="90" t="s">
        <v>718</v>
      </c>
      <c r="M76" s="90" t="s">
        <v>717</v>
      </c>
    </row>
    <row r="77" spans="1:13" ht="18" x14ac:dyDescent="0.25">
      <c r="A77" s="82">
        <v>101</v>
      </c>
      <c r="B77" s="86">
        <v>1</v>
      </c>
      <c r="C77" s="87" t="s">
        <v>258</v>
      </c>
      <c r="D77" s="87" t="s">
        <v>259</v>
      </c>
      <c r="E77" s="87" t="s">
        <v>255</v>
      </c>
      <c r="F77" s="88" t="s">
        <v>143</v>
      </c>
      <c r="G77" s="88" t="s">
        <v>112</v>
      </c>
      <c r="H77" s="89">
        <v>520</v>
      </c>
      <c r="I77" s="215">
        <v>1992</v>
      </c>
      <c r="J77" s="90">
        <v>81</v>
      </c>
      <c r="K77" s="91" t="s">
        <v>4</v>
      </c>
      <c r="L77" s="90" t="s">
        <v>723</v>
      </c>
      <c r="M77" s="90" t="s">
        <v>718</v>
      </c>
    </row>
    <row r="78" spans="1:13" ht="27" x14ac:dyDescent="0.25">
      <c r="A78" s="82">
        <v>102</v>
      </c>
      <c r="B78" s="86">
        <v>1</v>
      </c>
      <c r="C78" s="87" t="s">
        <v>260</v>
      </c>
      <c r="D78" s="87" t="s">
        <v>261</v>
      </c>
      <c r="E78" s="87" t="s">
        <v>255</v>
      </c>
      <c r="F78" s="88" t="s">
        <v>143</v>
      </c>
      <c r="G78" s="88" t="s">
        <v>112</v>
      </c>
      <c r="H78" s="89">
        <v>500</v>
      </c>
      <c r="I78" s="215">
        <v>1992</v>
      </c>
      <c r="J78" s="90">
        <v>81</v>
      </c>
      <c r="K78" s="91" t="s">
        <v>4</v>
      </c>
      <c r="L78" s="90" t="s">
        <v>723</v>
      </c>
      <c r="M78" s="90" t="s">
        <v>718</v>
      </c>
    </row>
    <row r="79" spans="1:13" ht="27" x14ac:dyDescent="0.25">
      <c r="A79" s="82">
        <v>104</v>
      </c>
      <c r="B79" s="86">
        <v>1</v>
      </c>
      <c r="C79" s="87" t="s">
        <v>262</v>
      </c>
      <c r="D79" s="87" t="s">
        <v>263</v>
      </c>
      <c r="E79" s="87" t="s">
        <v>264</v>
      </c>
      <c r="F79" s="88" t="s">
        <v>143</v>
      </c>
      <c r="G79" s="88" t="s">
        <v>112</v>
      </c>
      <c r="H79" s="89">
        <v>595</v>
      </c>
      <c r="I79" s="215">
        <v>1992</v>
      </c>
      <c r="J79" s="90">
        <v>52</v>
      </c>
      <c r="K79" s="91" t="s">
        <v>715</v>
      </c>
      <c r="L79" s="90" t="s">
        <v>714</v>
      </c>
      <c r="M79" s="90" t="s">
        <v>714</v>
      </c>
    </row>
    <row r="80" spans="1:13" ht="18" x14ac:dyDescent="0.25">
      <c r="A80" s="84">
        <v>105.1</v>
      </c>
      <c r="B80" s="86">
        <v>1</v>
      </c>
      <c r="C80" s="87" t="s">
        <v>265</v>
      </c>
      <c r="D80" s="87" t="s">
        <v>266</v>
      </c>
      <c r="E80" s="87" t="s">
        <v>267</v>
      </c>
      <c r="F80" s="88" t="s">
        <v>143</v>
      </c>
      <c r="G80" s="88" t="s">
        <v>112</v>
      </c>
      <c r="H80" s="89">
        <v>435</v>
      </c>
      <c r="I80" s="215">
        <v>1992</v>
      </c>
      <c r="J80" s="90">
        <v>90</v>
      </c>
      <c r="K80" s="91" t="s">
        <v>734</v>
      </c>
      <c r="L80" s="90" t="s">
        <v>718</v>
      </c>
      <c r="M80" s="90" t="s">
        <v>718</v>
      </c>
    </row>
    <row r="81" spans="1:13" ht="18" x14ac:dyDescent="0.25">
      <c r="A81" s="84">
        <v>105.2</v>
      </c>
      <c r="B81" s="86">
        <v>2</v>
      </c>
      <c r="C81" s="87" t="s">
        <v>265</v>
      </c>
      <c r="D81" s="87" t="s">
        <v>266</v>
      </c>
      <c r="E81" s="87" t="s">
        <v>267</v>
      </c>
      <c r="F81" s="88" t="s">
        <v>143</v>
      </c>
      <c r="G81" s="88" t="s">
        <v>112</v>
      </c>
      <c r="H81" s="89">
        <v>435</v>
      </c>
      <c r="I81" s="215">
        <v>1992</v>
      </c>
      <c r="J81" s="90">
        <v>101</v>
      </c>
      <c r="K81" s="91" t="s">
        <v>0</v>
      </c>
      <c r="L81" s="90" t="s">
        <v>726</v>
      </c>
      <c r="M81" s="90" t="s">
        <v>726</v>
      </c>
    </row>
    <row r="82" spans="1:13" ht="18" x14ac:dyDescent="0.25">
      <c r="A82" s="82">
        <v>107</v>
      </c>
      <c r="B82" s="86">
        <v>1</v>
      </c>
      <c r="C82" s="87" t="s">
        <v>268</v>
      </c>
      <c r="D82" s="87" t="s">
        <v>269</v>
      </c>
      <c r="E82" s="87" t="s">
        <v>267</v>
      </c>
      <c r="F82" s="88" t="s">
        <v>143</v>
      </c>
      <c r="G82" s="88" t="s">
        <v>159</v>
      </c>
      <c r="H82" s="89">
        <v>1160</v>
      </c>
      <c r="I82" s="215">
        <v>1992</v>
      </c>
      <c r="J82" s="90">
        <v>41</v>
      </c>
      <c r="K82" s="91" t="s">
        <v>724</v>
      </c>
      <c r="L82" s="90" t="s">
        <v>714</v>
      </c>
      <c r="M82" s="90" t="s">
        <v>714</v>
      </c>
    </row>
    <row r="83" spans="1:13" ht="18" x14ac:dyDescent="0.25">
      <c r="A83" s="82">
        <v>108</v>
      </c>
      <c r="B83" s="86">
        <v>1</v>
      </c>
      <c r="C83" s="87" t="s">
        <v>270</v>
      </c>
      <c r="D83" s="87" t="s">
        <v>271</v>
      </c>
      <c r="E83" s="87" t="s">
        <v>267</v>
      </c>
      <c r="F83" s="88" t="s">
        <v>150</v>
      </c>
      <c r="G83" s="88" t="s">
        <v>272</v>
      </c>
      <c r="H83" s="89">
        <v>1510</v>
      </c>
      <c r="I83" s="215">
        <v>1992</v>
      </c>
      <c r="J83" s="90">
        <v>31</v>
      </c>
      <c r="K83" s="91" t="s">
        <v>5</v>
      </c>
      <c r="L83" s="90" t="s">
        <v>714</v>
      </c>
      <c r="M83" s="90" t="s">
        <v>714</v>
      </c>
    </row>
    <row r="84" spans="1:13" ht="18" x14ac:dyDescent="0.25">
      <c r="A84" s="84">
        <v>109.1</v>
      </c>
      <c r="B84" s="86">
        <v>1</v>
      </c>
      <c r="C84" s="87" t="s">
        <v>273</v>
      </c>
      <c r="D84" s="87" t="s">
        <v>274</v>
      </c>
      <c r="E84" s="87" t="s">
        <v>275</v>
      </c>
      <c r="F84" s="88" t="s">
        <v>143</v>
      </c>
      <c r="G84" s="88" t="s">
        <v>151</v>
      </c>
      <c r="H84" s="89">
        <v>850</v>
      </c>
      <c r="I84" s="215">
        <v>1992</v>
      </c>
      <c r="J84" s="90">
        <v>90</v>
      </c>
      <c r="K84" s="91" t="s">
        <v>734</v>
      </c>
      <c r="L84" s="90" t="s">
        <v>714</v>
      </c>
      <c r="M84" s="90" t="s">
        <v>726</v>
      </c>
    </row>
    <row r="85" spans="1:13" ht="18" x14ac:dyDescent="0.25">
      <c r="A85" s="84">
        <v>109.2</v>
      </c>
      <c r="B85" s="86">
        <v>2</v>
      </c>
      <c r="C85" s="87" t="s">
        <v>273</v>
      </c>
      <c r="D85" s="87" t="s">
        <v>274</v>
      </c>
      <c r="E85" s="87" t="s">
        <v>275</v>
      </c>
      <c r="F85" s="88" t="s">
        <v>143</v>
      </c>
      <c r="G85" s="88" t="s">
        <v>151</v>
      </c>
      <c r="H85" s="89">
        <v>850</v>
      </c>
      <c r="I85" s="215">
        <v>1992</v>
      </c>
      <c r="J85" s="90">
        <v>41</v>
      </c>
      <c r="K85" s="91" t="s">
        <v>724</v>
      </c>
      <c r="L85" s="90" t="s">
        <v>714</v>
      </c>
      <c r="M85" s="90" t="s">
        <v>714</v>
      </c>
    </row>
    <row r="86" spans="1:13" ht="18" x14ac:dyDescent="0.25">
      <c r="A86" s="82">
        <v>110</v>
      </c>
      <c r="B86" s="86">
        <v>1</v>
      </c>
      <c r="C86" s="87" t="s">
        <v>276</v>
      </c>
      <c r="D86" s="87" t="s">
        <v>277</v>
      </c>
      <c r="E86" s="87" t="s">
        <v>278</v>
      </c>
      <c r="F86" s="88" t="s">
        <v>221</v>
      </c>
      <c r="G86" s="88" t="s">
        <v>159</v>
      </c>
      <c r="H86" s="89">
        <v>900</v>
      </c>
      <c r="I86" s="215">
        <v>1992</v>
      </c>
      <c r="J86" s="90">
        <v>82</v>
      </c>
      <c r="K86" s="91" t="s">
        <v>730</v>
      </c>
      <c r="L86" s="90" t="s">
        <v>714</v>
      </c>
      <c r="M86" s="90" t="s">
        <v>714</v>
      </c>
    </row>
    <row r="87" spans="1:13" ht="27" x14ac:dyDescent="0.25">
      <c r="A87" s="82">
        <v>112</v>
      </c>
      <c r="B87" s="86">
        <v>1</v>
      </c>
      <c r="C87" s="87" t="s">
        <v>279</v>
      </c>
      <c r="D87" s="87" t="s">
        <v>280</v>
      </c>
      <c r="E87" s="87" t="s">
        <v>281</v>
      </c>
      <c r="F87" s="88" t="s">
        <v>111</v>
      </c>
      <c r="G87" s="88" t="s">
        <v>112</v>
      </c>
      <c r="H87" s="89">
        <v>350</v>
      </c>
      <c r="I87" s="215">
        <v>1992</v>
      </c>
      <c r="J87" s="90">
        <v>61</v>
      </c>
      <c r="K87" s="91" t="s">
        <v>6</v>
      </c>
      <c r="L87" s="90" t="s">
        <v>714</v>
      </c>
      <c r="M87" s="90" t="s">
        <v>714</v>
      </c>
    </row>
    <row r="88" spans="1:13" ht="27" x14ac:dyDescent="0.25">
      <c r="A88" s="82">
        <v>113</v>
      </c>
      <c r="B88" s="86">
        <v>1</v>
      </c>
      <c r="C88" s="87" t="s">
        <v>282</v>
      </c>
      <c r="D88" s="87" t="s">
        <v>283</v>
      </c>
      <c r="E88" s="87" t="s">
        <v>281</v>
      </c>
      <c r="F88" s="88" t="s">
        <v>111</v>
      </c>
      <c r="G88" s="88" t="s">
        <v>112</v>
      </c>
      <c r="H88" s="89">
        <v>380</v>
      </c>
      <c r="I88" s="215">
        <v>1992</v>
      </c>
      <c r="J88" s="90">
        <v>61</v>
      </c>
      <c r="K88" s="91" t="s">
        <v>6</v>
      </c>
      <c r="L88" s="90" t="s">
        <v>718</v>
      </c>
      <c r="M88" s="90" t="s">
        <v>718</v>
      </c>
    </row>
    <row r="89" spans="1:13" ht="27" x14ac:dyDescent="0.25">
      <c r="A89" s="82">
        <v>114</v>
      </c>
      <c r="B89" s="86">
        <v>1</v>
      </c>
      <c r="C89" s="87" t="s">
        <v>284</v>
      </c>
      <c r="D89" s="87" t="s">
        <v>285</v>
      </c>
      <c r="E89" s="87" t="s">
        <v>281</v>
      </c>
      <c r="F89" s="88" t="s">
        <v>111</v>
      </c>
      <c r="G89" s="88" t="s">
        <v>112</v>
      </c>
      <c r="H89" s="89">
        <v>350</v>
      </c>
      <c r="I89" s="215">
        <v>1992</v>
      </c>
      <c r="J89" s="90">
        <v>61</v>
      </c>
      <c r="K89" s="91" t="s">
        <v>6</v>
      </c>
      <c r="L89" s="90" t="s">
        <v>714</v>
      </c>
      <c r="M89" s="90" t="s">
        <v>716</v>
      </c>
    </row>
    <row r="90" spans="1:13" ht="27" x14ac:dyDescent="0.25">
      <c r="A90" s="82">
        <v>115</v>
      </c>
      <c r="B90" s="86">
        <v>1</v>
      </c>
      <c r="C90" s="87" t="s">
        <v>286</v>
      </c>
      <c r="D90" s="87" t="s">
        <v>287</v>
      </c>
      <c r="E90" s="87" t="s">
        <v>281</v>
      </c>
      <c r="F90" s="88" t="s">
        <v>111</v>
      </c>
      <c r="G90" s="88" t="s">
        <v>112</v>
      </c>
      <c r="H90" s="89">
        <v>390</v>
      </c>
      <c r="I90" s="215">
        <v>1992</v>
      </c>
      <c r="J90" s="90">
        <v>51</v>
      </c>
      <c r="K90" s="91" t="s">
        <v>713</v>
      </c>
      <c r="L90" s="90" t="s">
        <v>714</v>
      </c>
      <c r="M90" s="90" t="s">
        <v>714</v>
      </c>
    </row>
    <row r="91" spans="1:13" ht="18" x14ac:dyDescent="0.25">
      <c r="A91" s="82">
        <v>118</v>
      </c>
      <c r="B91" s="86">
        <v>1</v>
      </c>
      <c r="C91" s="87" t="s">
        <v>288</v>
      </c>
      <c r="D91" s="87" t="s">
        <v>287</v>
      </c>
      <c r="E91" s="87" t="s">
        <v>184</v>
      </c>
      <c r="F91" s="88" t="s">
        <v>111</v>
      </c>
      <c r="G91" s="88" t="s">
        <v>112</v>
      </c>
      <c r="H91" s="89">
        <v>460</v>
      </c>
      <c r="I91" s="215">
        <v>1992</v>
      </c>
      <c r="J91" s="90">
        <v>82</v>
      </c>
      <c r="K91" s="91" t="s">
        <v>730</v>
      </c>
      <c r="L91" s="90" t="s">
        <v>714</v>
      </c>
      <c r="M91" s="90" t="s">
        <v>714</v>
      </c>
    </row>
    <row r="92" spans="1:13" ht="96.4" customHeight="1" x14ac:dyDescent="0.25">
      <c r="A92" s="84">
        <v>119.1</v>
      </c>
      <c r="B92" s="86">
        <v>1</v>
      </c>
      <c r="C92" s="87" t="s">
        <v>289</v>
      </c>
      <c r="D92" s="87" t="s">
        <v>290</v>
      </c>
      <c r="E92" s="87" t="s">
        <v>184</v>
      </c>
      <c r="F92" s="88" t="s">
        <v>111</v>
      </c>
      <c r="G92" s="88" t="s">
        <v>112</v>
      </c>
      <c r="H92" s="89">
        <v>375</v>
      </c>
      <c r="I92" s="215">
        <v>1992</v>
      </c>
      <c r="J92" s="90">
        <v>90</v>
      </c>
      <c r="K92" s="91" t="s">
        <v>734</v>
      </c>
      <c r="L92" s="90" t="s">
        <v>718</v>
      </c>
      <c r="M92" s="90" t="s">
        <v>717</v>
      </c>
    </row>
    <row r="93" spans="1:13" ht="96.4" customHeight="1" x14ac:dyDescent="0.25">
      <c r="A93" s="84">
        <v>119.2</v>
      </c>
      <c r="B93" s="86">
        <v>2</v>
      </c>
      <c r="C93" s="87" t="s">
        <v>289</v>
      </c>
      <c r="D93" s="87" t="s">
        <v>290</v>
      </c>
      <c r="E93" s="87" t="s">
        <v>184</v>
      </c>
      <c r="F93" s="88" t="s">
        <v>111</v>
      </c>
      <c r="G93" s="88" t="s">
        <v>112</v>
      </c>
      <c r="H93" s="89">
        <v>375</v>
      </c>
      <c r="I93" s="215">
        <v>1992</v>
      </c>
      <c r="J93" s="90">
        <v>51</v>
      </c>
      <c r="K93" s="91" t="s">
        <v>713</v>
      </c>
      <c r="L93" s="90" t="s">
        <v>714</v>
      </c>
      <c r="M93" s="90" t="s">
        <v>714</v>
      </c>
    </row>
    <row r="94" spans="1:13" ht="18" x14ac:dyDescent="0.25">
      <c r="A94" s="84">
        <v>119.3</v>
      </c>
      <c r="B94" s="86">
        <v>3</v>
      </c>
      <c r="C94" s="87" t="s">
        <v>289</v>
      </c>
      <c r="D94" s="87" t="s">
        <v>290</v>
      </c>
      <c r="E94" s="87" t="s">
        <v>184</v>
      </c>
      <c r="F94" s="88" t="s">
        <v>111</v>
      </c>
      <c r="G94" s="88" t="s">
        <v>112</v>
      </c>
      <c r="H94" s="89">
        <v>375</v>
      </c>
      <c r="I94" s="215">
        <v>1992</v>
      </c>
      <c r="J94" s="90">
        <v>101</v>
      </c>
      <c r="K94" s="91" t="s">
        <v>0</v>
      </c>
      <c r="L94" s="90" t="s">
        <v>726</v>
      </c>
      <c r="M94" s="90" t="s">
        <v>726</v>
      </c>
    </row>
    <row r="95" spans="1:13" ht="27" x14ac:dyDescent="0.25">
      <c r="A95" s="82">
        <v>120</v>
      </c>
      <c r="B95" s="86">
        <v>1</v>
      </c>
      <c r="C95" s="87" t="s">
        <v>291</v>
      </c>
      <c r="D95" s="87" t="s">
        <v>292</v>
      </c>
      <c r="E95" s="87" t="s">
        <v>184</v>
      </c>
      <c r="F95" s="88" t="s">
        <v>293</v>
      </c>
      <c r="G95" s="88" t="s">
        <v>112</v>
      </c>
      <c r="H95" s="89">
        <v>394</v>
      </c>
      <c r="I95" s="215">
        <v>1992</v>
      </c>
      <c r="J95" s="90">
        <v>51</v>
      </c>
      <c r="K95" s="91" t="s">
        <v>713</v>
      </c>
      <c r="L95" s="90" t="s">
        <v>714</v>
      </c>
      <c r="M95" s="90" t="s">
        <v>714</v>
      </c>
    </row>
    <row r="96" spans="1:13" ht="27" x14ac:dyDescent="0.25">
      <c r="A96" s="82">
        <v>121</v>
      </c>
      <c r="B96" s="86">
        <v>1</v>
      </c>
      <c r="C96" s="87" t="s">
        <v>294</v>
      </c>
      <c r="D96" s="87" t="s">
        <v>292</v>
      </c>
      <c r="E96" s="87" t="s">
        <v>184</v>
      </c>
      <c r="F96" s="88" t="s">
        <v>293</v>
      </c>
      <c r="G96" s="88" t="s">
        <v>112</v>
      </c>
      <c r="H96" s="89">
        <v>420</v>
      </c>
      <c r="I96" s="215">
        <v>1992</v>
      </c>
      <c r="J96" s="90">
        <v>51</v>
      </c>
      <c r="K96" s="91" t="s">
        <v>713</v>
      </c>
      <c r="L96" s="90" t="s">
        <v>714</v>
      </c>
      <c r="M96" s="90" t="s">
        <v>714</v>
      </c>
    </row>
    <row r="97" spans="1:13" ht="27" x14ac:dyDescent="0.25">
      <c r="A97" s="82">
        <v>122</v>
      </c>
      <c r="B97" s="86">
        <v>1</v>
      </c>
      <c r="C97" s="87" t="s">
        <v>295</v>
      </c>
      <c r="D97" s="87" t="s">
        <v>292</v>
      </c>
      <c r="E97" s="87" t="s">
        <v>184</v>
      </c>
      <c r="F97" s="88" t="s">
        <v>293</v>
      </c>
      <c r="G97" s="88" t="s">
        <v>112</v>
      </c>
      <c r="H97" s="89">
        <v>440</v>
      </c>
      <c r="I97" s="215">
        <v>1992</v>
      </c>
      <c r="J97" s="90">
        <v>52</v>
      </c>
      <c r="K97" s="91" t="s">
        <v>715</v>
      </c>
      <c r="L97" s="90" t="s">
        <v>714</v>
      </c>
      <c r="M97" s="90" t="s">
        <v>717</v>
      </c>
    </row>
    <row r="98" spans="1:13" ht="27" x14ac:dyDescent="0.25">
      <c r="A98" s="84">
        <v>123.1</v>
      </c>
      <c r="B98" s="86">
        <v>1</v>
      </c>
      <c r="C98" s="87" t="s">
        <v>296</v>
      </c>
      <c r="D98" s="87" t="s">
        <v>297</v>
      </c>
      <c r="E98" s="87" t="s">
        <v>184</v>
      </c>
      <c r="F98" s="88" t="s">
        <v>298</v>
      </c>
      <c r="G98" s="88" t="s">
        <v>112</v>
      </c>
      <c r="H98" s="89">
        <v>370</v>
      </c>
      <c r="I98" s="215">
        <v>1992</v>
      </c>
      <c r="J98" s="90">
        <v>90</v>
      </c>
      <c r="K98" s="91" t="s">
        <v>734</v>
      </c>
      <c r="L98" s="90" t="s">
        <v>718</v>
      </c>
      <c r="M98" s="90" t="s">
        <v>717</v>
      </c>
    </row>
    <row r="99" spans="1:13" ht="27" x14ac:dyDescent="0.25">
      <c r="A99" s="84">
        <v>123.2</v>
      </c>
      <c r="B99" s="86">
        <v>2</v>
      </c>
      <c r="C99" s="87" t="s">
        <v>296</v>
      </c>
      <c r="D99" s="87" t="s">
        <v>297</v>
      </c>
      <c r="E99" s="87" t="s">
        <v>184</v>
      </c>
      <c r="F99" s="88" t="s">
        <v>298</v>
      </c>
      <c r="G99" s="88" t="s">
        <v>112</v>
      </c>
      <c r="H99" s="89">
        <v>370</v>
      </c>
      <c r="I99" s="215">
        <v>1992</v>
      </c>
      <c r="J99" s="90">
        <v>52</v>
      </c>
      <c r="K99" s="91" t="s">
        <v>715</v>
      </c>
      <c r="L99" s="90" t="s">
        <v>718</v>
      </c>
      <c r="M99" s="90" t="s">
        <v>717</v>
      </c>
    </row>
    <row r="100" spans="1:13" ht="27.75" thickBot="1" x14ac:dyDescent="0.3">
      <c r="A100" s="84">
        <v>123.3</v>
      </c>
      <c r="B100" s="92">
        <v>3</v>
      </c>
      <c r="C100" s="87" t="s">
        <v>296</v>
      </c>
      <c r="D100" s="87" t="s">
        <v>297</v>
      </c>
      <c r="E100" s="87" t="s">
        <v>184</v>
      </c>
      <c r="F100" s="88" t="s">
        <v>298</v>
      </c>
      <c r="G100" s="88" t="s">
        <v>112</v>
      </c>
      <c r="H100" s="89">
        <v>370</v>
      </c>
      <c r="I100" s="215">
        <v>1992</v>
      </c>
      <c r="J100" s="90">
        <v>101</v>
      </c>
      <c r="K100" s="91" t="s">
        <v>0</v>
      </c>
      <c r="L100" s="90" t="s">
        <v>726</v>
      </c>
      <c r="M100" s="90" t="s">
        <v>726</v>
      </c>
    </row>
    <row r="101" spans="1:13" ht="27" x14ac:dyDescent="0.25">
      <c r="A101" s="82">
        <v>124</v>
      </c>
      <c r="B101" s="86">
        <v>1</v>
      </c>
      <c r="C101" s="87" t="s">
        <v>299</v>
      </c>
      <c r="D101" s="87" t="s">
        <v>300</v>
      </c>
      <c r="E101" s="87" t="s">
        <v>184</v>
      </c>
      <c r="F101" s="88" t="s">
        <v>143</v>
      </c>
      <c r="G101" s="88" t="s">
        <v>112</v>
      </c>
      <c r="H101" s="89">
        <v>380</v>
      </c>
      <c r="I101" s="215">
        <v>1992</v>
      </c>
      <c r="J101" s="90">
        <v>52</v>
      </c>
      <c r="K101" s="91" t="s">
        <v>715</v>
      </c>
      <c r="L101" s="90" t="s">
        <v>714</v>
      </c>
      <c r="M101" s="90" t="s">
        <v>717</v>
      </c>
    </row>
    <row r="102" spans="1:13" ht="18" x14ac:dyDescent="0.25">
      <c r="A102" s="82">
        <v>125</v>
      </c>
      <c r="B102" s="86">
        <v>1</v>
      </c>
      <c r="C102" s="87" t="s">
        <v>301</v>
      </c>
      <c r="D102" s="87" t="s">
        <v>302</v>
      </c>
      <c r="E102" s="87" t="s">
        <v>303</v>
      </c>
      <c r="F102" s="88" t="s">
        <v>304</v>
      </c>
      <c r="G102" s="88" t="s">
        <v>272</v>
      </c>
      <c r="H102" s="89">
        <v>1700</v>
      </c>
      <c r="I102" s="215">
        <v>1992</v>
      </c>
      <c r="J102" s="90">
        <v>31</v>
      </c>
      <c r="K102" s="91" t="s">
        <v>5</v>
      </c>
      <c r="L102" s="90" t="s">
        <v>718</v>
      </c>
      <c r="M102" s="90" t="s">
        <v>718</v>
      </c>
    </row>
    <row r="103" spans="1:13" ht="18" x14ac:dyDescent="0.25">
      <c r="A103" s="82">
        <v>127</v>
      </c>
      <c r="B103" s="86">
        <v>1</v>
      </c>
      <c r="C103" s="87" t="s">
        <v>305</v>
      </c>
      <c r="D103" s="87" t="s">
        <v>306</v>
      </c>
      <c r="E103" s="87" t="s">
        <v>303</v>
      </c>
      <c r="F103" s="88" t="s">
        <v>304</v>
      </c>
      <c r="G103" s="88" t="s">
        <v>162</v>
      </c>
      <c r="H103" s="89">
        <v>1350</v>
      </c>
      <c r="I103" s="215">
        <v>1992</v>
      </c>
      <c r="J103" s="90">
        <v>41</v>
      </c>
      <c r="K103" s="91" t="s">
        <v>724</v>
      </c>
      <c r="L103" s="90" t="s">
        <v>714</v>
      </c>
      <c r="M103" s="90" t="s">
        <v>714</v>
      </c>
    </row>
    <row r="104" spans="1:13" ht="18" x14ac:dyDescent="0.25">
      <c r="A104" s="82">
        <v>128</v>
      </c>
      <c r="B104" s="86">
        <v>1</v>
      </c>
      <c r="C104" s="87" t="s">
        <v>307</v>
      </c>
      <c r="D104" s="87" t="s">
        <v>308</v>
      </c>
      <c r="E104" s="87" t="s">
        <v>303</v>
      </c>
      <c r="F104" s="88" t="s">
        <v>304</v>
      </c>
      <c r="G104" s="88" t="s">
        <v>309</v>
      </c>
      <c r="H104" s="89">
        <v>1820</v>
      </c>
      <c r="I104" s="215">
        <v>1992</v>
      </c>
      <c r="J104" s="90">
        <v>31</v>
      </c>
      <c r="K104" s="91" t="s">
        <v>5</v>
      </c>
      <c r="L104" s="90" t="s">
        <v>718</v>
      </c>
      <c r="M104" s="90" t="s">
        <v>718</v>
      </c>
    </row>
    <row r="105" spans="1:13" ht="18" x14ac:dyDescent="0.25">
      <c r="A105" s="82">
        <v>129</v>
      </c>
      <c r="B105" s="86">
        <v>1</v>
      </c>
      <c r="C105" s="87" t="s">
        <v>310</v>
      </c>
      <c r="D105" s="87" t="s">
        <v>308</v>
      </c>
      <c r="E105" s="87" t="s">
        <v>303</v>
      </c>
      <c r="F105" s="88" t="s">
        <v>304</v>
      </c>
      <c r="G105" s="88" t="s">
        <v>309</v>
      </c>
      <c r="H105" s="89">
        <v>2020</v>
      </c>
      <c r="I105" s="215">
        <v>1992</v>
      </c>
      <c r="J105" s="90">
        <v>31</v>
      </c>
      <c r="K105" s="91" t="s">
        <v>5</v>
      </c>
      <c r="L105" s="90" t="s">
        <v>7</v>
      </c>
      <c r="M105" s="90" t="s">
        <v>718</v>
      </c>
    </row>
    <row r="106" spans="1:13" ht="18" x14ac:dyDescent="0.25">
      <c r="A106" s="82">
        <v>130</v>
      </c>
      <c r="B106" s="86">
        <v>1</v>
      </c>
      <c r="C106" s="87" t="s">
        <v>311</v>
      </c>
      <c r="D106" s="87" t="s">
        <v>312</v>
      </c>
      <c r="E106" s="87" t="s">
        <v>303</v>
      </c>
      <c r="F106" s="88" t="s">
        <v>304</v>
      </c>
      <c r="G106" s="88" t="s">
        <v>272</v>
      </c>
      <c r="H106" s="89">
        <v>1750</v>
      </c>
      <c r="I106" s="215">
        <v>1992</v>
      </c>
      <c r="J106" s="90">
        <v>31</v>
      </c>
      <c r="K106" s="91" t="s">
        <v>5</v>
      </c>
      <c r="L106" s="90" t="s">
        <v>718</v>
      </c>
      <c r="M106" s="90" t="s">
        <v>718</v>
      </c>
    </row>
    <row r="107" spans="1:13" ht="18" x14ac:dyDescent="0.25">
      <c r="A107" s="82">
        <v>131</v>
      </c>
      <c r="B107" s="86">
        <v>1</v>
      </c>
      <c r="C107" s="87" t="s">
        <v>313</v>
      </c>
      <c r="D107" s="87" t="s">
        <v>312</v>
      </c>
      <c r="E107" s="87" t="s">
        <v>303</v>
      </c>
      <c r="F107" s="88" t="s">
        <v>304</v>
      </c>
      <c r="G107" s="88" t="s">
        <v>309</v>
      </c>
      <c r="H107" s="89">
        <v>1960</v>
      </c>
      <c r="I107" s="215">
        <v>1992</v>
      </c>
      <c r="J107" s="90">
        <v>31</v>
      </c>
      <c r="K107" s="91" t="s">
        <v>5</v>
      </c>
      <c r="L107" s="90" t="s">
        <v>8</v>
      </c>
      <c r="M107" s="90" t="s">
        <v>718</v>
      </c>
    </row>
    <row r="108" spans="1:13" ht="18" x14ac:dyDescent="0.25">
      <c r="A108" s="82">
        <v>132</v>
      </c>
      <c r="B108" s="86">
        <v>1</v>
      </c>
      <c r="C108" s="87" t="s">
        <v>314</v>
      </c>
      <c r="D108" s="87" t="s">
        <v>315</v>
      </c>
      <c r="E108" s="87" t="s">
        <v>303</v>
      </c>
      <c r="F108" s="88" t="s">
        <v>304</v>
      </c>
      <c r="G108" s="88" t="s">
        <v>162</v>
      </c>
      <c r="H108" s="89">
        <v>1470</v>
      </c>
      <c r="I108" s="215">
        <v>1992</v>
      </c>
      <c r="J108" s="90">
        <v>31</v>
      </c>
      <c r="K108" s="91" t="s">
        <v>5</v>
      </c>
      <c r="L108" s="90" t="s">
        <v>718</v>
      </c>
      <c r="M108" s="90" t="s">
        <v>718</v>
      </c>
    </row>
    <row r="109" spans="1:13" ht="36" customHeight="1" x14ac:dyDescent="0.25">
      <c r="A109" s="82">
        <v>133</v>
      </c>
      <c r="B109" s="86">
        <v>1</v>
      </c>
      <c r="C109" s="87" t="s">
        <v>316</v>
      </c>
      <c r="D109" s="87" t="s">
        <v>317</v>
      </c>
      <c r="E109" s="87" t="s">
        <v>303</v>
      </c>
      <c r="F109" s="88" t="s">
        <v>304</v>
      </c>
      <c r="G109" s="88" t="s">
        <v>112</v>
      </c>
      <c r="H109" s="89">
        <v>580</v>
      </c>
      <c r="I109" s="215">
        <v>1992</v>
      </c>
      <c r="J109" s="90">
        <v>70</v>
      </c>
      <c r="K109" s="91" t="s">
        <v>721</v>
      </c>
      <c r="L109" s="90" t="s">
        <v>718</v>
      </c>
      <c r="M109" s="90" t="s">
        <v>718</v>
      </c>
    </row>
    <row r="110" spans="1:13" ht="18" x14ac:dyDescent="0.25">
      <c r="A110" s="82">
        <v>134</v>
      </c>
      <c r="B110" s="86">
        <v>1</v>
      </c>
      <c r="C110" s="87" t="s">
        <v>318</v>
      </c>
      <c r="D110" s="87" t="s">
        <v>319</v>
      </c>
      <c r="E110" s="87" t="s">
        <v>303</v>
      </c>
      <c r="F110" s="88" t="s">
        <v>304</v>
      </c>
      <c r="G110" s="88" t="s">
        <v>162</v>
      </c>
      <c r="H110" s="89">
        <v>1412</v>
      </c>
      <c r="I110" s="215">
        <v>1992</v>
      </c>
      <c r="J110" s="90">
        <v>41</v>
      </c>
      <c r="K110" s="91" t="s">
        <v>724</v>
      </c>
      <c r="L110" s="90" t="s">
        <v>714</v>
      </c>
      <c r="M110" s="90" t="s">
        <v>714</v>
      </c>
    </row>
    <row r="111" spans="1:13" ht="18" x14ac:dyDescent="0.25">
      <c r="A111" s="82">
        <v>135</v>
      </c>
      <c r="B111" s="86">
        <v>1</v>
      </c>
      <c r="C111" s="87" t="s">
        <v>320</v>
      </c>
      <c r="D111" s="87" t="s">
        <v>319</v>
      </c>
      <c r="E111" s="87" t="s">
        <v>303</v>
      </c>
      <c r="F111" s="88" t="s">
        <v>304</v>
      </c>
      <c r="G111" s="88" t="s">
        <v>272</v>
      </c>
      <c r="H111" s="89">
        <v>1620</v>
      </c>
      <c r="I111" s="215">
        <v>1992</v>
      </c>
      <c r="J111" s="90">
        <v>31</v>
      </c>
      <c r="K111" s="91" t="s">
        <v>5</v>
      </c>
      <c r="L111" s="90" t="s">
        <v>714</v>
      </c>
      <c r="M111" s="90" t="s">
        <v>718</v>
      </c>
    </row>
    <row r="112" spans="1:13" ht="27" x14ac:dyDescent="0.25">
      <c r="A112" s="82">
        <v>138</v>
      </c>
      <c r="B112" s="86">
        <v>1</v>
      </c>
      <c r="C112" s="87" t="s">
        <v>321</v>
      </c>
      <c r="D112" s="87" t="s">
        <v>322</v>
      </c>
      <c r="E112" s="87" t="s">
        <v>303</v>
      </c>
      <c r="F112" s="88" t="s">
        <v>304</v>
      </c>
      <c r="G112" s="88" t="s">
        <v>159</v>
      </c>
      <c r="H112" s="89">
        <v>1050</v>
      </c>
      <c r="I112" s="215">
        <v>1992</v>
      </c>
      <c r="J112" s="90">
        <v>41</v>
      </c>
      <c r="K112" s="91" t="s">
        <v>724</v>
      </c>
      <c r="L112" s="90" t="s">
        <v>714</v>
      </c>
      <c r="M112" s="90" t="s">
        <v>714</v>
      </c>
    </row>
    <row r="113" spans="1:13" ht="18" x14ac:dyDescent="0.25">
      <c r="A113" s="82">
        <v>139</v>
      </c>
      <c r="B113" s="86">
        <v>1</v>
      </c>
      <c r="C113" s="87" t="s">
        <v>323</v>
      </c>
      <c r="D113" s="87" t="s">
        <v>324</v>
      </c>
      <c r="E113" s="87" t="s">
        <v>303</v>
      </c>
      <c r="F113" s="88" t="s">
        <v>304</v>
      </c>
      <c r="G113" s="88" t="s">
        <v>151</v>
      </c>
      <c r="H113" s="89">
        <v>730</v>
      </c>
      <c r="I113" s="215">
        <v>1992</v>
      </c>
      <c r="J113" s="90">
        <v>70</v>
      </c>
      <c r="K113" s="91" t="s">
        <v>721</v>
      </c>
      <c r="L113" s="90" t="s">
        <v>718</v>
      </c>
      <c r="M113" s="90" t="s">
        <v>9</v>
      </c>
    </row>
    <row r="114" spans="1:13" ht="18" x14ac:dyDescent="0.25">
      <c r="A114" s="82">
        <v>140</v>
      </c>
      <c r="B114" s="86">
        <v>1</v>
      </c>
      <c r="C114" s="87" t="s">
        <v>325</v>
      </c>
      <c r="D114" s="87" t="s">
        <v>324</v>
      </c>
      <c r="E114" s="87" t="s">
        <v>303</v>
      </c>
      <c r="F114" s="88" t="s">
        <v>304</v>
      </c>
      <c r="G114" s="88" t="s">
        <v>162</v>
      </c>
      <c r="H114" s="89">
        <v>1270</v>
      </c>
      <c r="I114" s="215">
        <v>1992</v>
      </c>
      <c r="J114" s="90">
        <v>41</v>
      </c>
      <c r="K114" s="91" t="s">
        <v>724</v>
      </c>
      <c r="L114" s="90" t="s">
        <v>718</v>
      </c>
      <c r="M114" s="90" t="s">
        <v>718</v>
      </c>
    </row>
    <row r="115" spans="1:13" ht="18" x14ac:dyDescent="0.25">
      <c r="A115" s="82">
        <v>141</v>
      </c>
      <c r="B115" s="86">
        <v>1</v>
      </c>
      <c r="C115" s="87" t="s">
        <v>326</v>
      </c>
      <c r="D115" s="87" t="s">
        <v>324</v>
      </c>
      <c r="E115" s="87" t="s">
        <v>303</v>
      </c>
      <c r="F115" s="88" t="s">
        <v>304</v>
      </c>
      <c r="G115" s="88" t="s">
        <v>162</v>
      </c>
      <c r="H115" s="89">
        <v>1300</v>
      </c>
      <c r="I115" s="215">
        <v>1992</v>
      </c>
      <c r="J115" s="90">
        <v>41</v>
      </c>
      <c r="K115" s="91" t="s">
        <v>724</v>
      </c>
      <c r="L115" s="90" t="s">
        <v>718</v>
      </c>
      <c r="M115" s="90" t="s">
        <v>718</v>
      </c>
    </row>
    <row r="116" spans="1:13" ht="27" x14ac:dyDescent="0.25">
      <c r="A116" s="82">
        <v>142</v>
      </c>
      <c r="B116" s="86">
        <v>1</v>
      </c>
      <c r="C116" s="87" t="s">
        <v>327</v>
      </c>
      <c r="D116" s="87" t="s">
        <v>328</v>
      </c>
      <c r="E116" s="87" t="s">
        <v>303</v>
      </c>
      <c r="F116" s="88" t="s">
        <v>304</v>
      </c>
      <c r="G116" s="88" t="s">
        <v>162</v>
      </c>
      <c r="H116" s="89">
        <v>1380</v>
      </c>
      <c r="I116" s="215">
        <v>1992</v>
      </c>
      <c r="J116" s="90">
        <v>41</v>
      </c>
      <c r="K116" s="91" t="s">
        <v>724</v>
      </c>
      <c r="L116" s="90" t="s">
        <v>718</v>
      </c>
      <c r="M116" s="90" t="s">
        <v>718</v>
      </c>
    </row>
    <row r="117" spans="1:13" ht="18" x14ac:dyDescent="0.25">
      <c r="A117" s="82">
        <v>144</v>
      </c>
      <c r="B117" s="86">
        <v>1</v>
      </c>
      <c r="C117" s="87" t="s">
        <v>329</v>
      </c>
      <c r="D117" s="87" t="s">
        <v>330</v>
      </c>
      <c r="E117" s="87" t="s">
        <v>331</v>
      </c>
      <c r="F117" s="88" t="s">
        <v>117</v>
      </c>
      <c r="G117" s="88" t="s">
        <v>112</v>
      </c>
      <c r="H117" s="89">
        <v>460</v>
      </c>
      <c r="I117" s="215">
        <v>1992</v>
      </c>
      <c r="J117" s="90">
        <v>83</v>
      </c>
      <c r="K117" s="91" t="s">
        <v>10</v>
      </c>
      <c r="L117" s="90" t="s">
        <v>714</v>
      </c>
      <c r="M117" s="90" t="s">
        <v>714</v>
      </c>
    </row>
    <row r="118" spans="1:13" ht="18" x14ac:dyDescent="0.25">
      <c r="A118" s="82">
        <v>145</v>
      </c>
      <c r="B118" s="86">
        <v>1</v>
      </c>
      <c r="C118" s="87" t="s">
        <v>332</v>
      </c>
      <c r="D118" s="87" t="s">
        <v>330</v>
      </c>
      <c r="E118" s="87" t="s">
        <v>331</v>
      </c>
      <c r="F118" s="88" t="s">
        <v>117</v>
      </c>
      <c r="G118" s="88" t="s">
        <v>112</v>
      </c>
      <c r="H118" s="89">
        <v>440</v>
      </c>
      <c r="I118" s="215">
        <v>1992</v>
      </c>
      <c r="J118" s="90">
        <v>83</v>
      </c>
      <c r="K118" s="91" t="s">
        <v>10</v>
      </c>
      <c r="L118" s="90" t="s">
        <v>714</v>
      </c>
      <c r="M118" s="90" t="s">
        <v>714</v>
      </c>
    </row>
    <row r="119" spans="1:13" ht="18" x14ac:dyDescent="0.25">
      <c r="A119" s="82">
        <v>146</v>
      </c>
      <c r="B119" s="86">
        <v>1</v>
      </c>
      <c r="C119" s="87" t="s">
        <v>333</v>
      </c>
      <c r="D119" s="87" t="s">
        <v>334</v>
      </c>
      <c r="E119" s="87" t="s">
        <v>335</v>
      </c>
      <c r="F119" s="88" t="s">
        <v>336</v>
      </c>
      <c r="G119" s="88" t="s">
        <v>162</v>
      </c>
      <c r="H119" s="89">
        <v>1355</v>
      </c>
      <c r="I119" s="215">
        <v>1992</v>
      </c>
      <c r="J119" s="90">
        <v>41</v>
      </c>
      <c r="K119" s="91" t="s">
        <v>724</v>
      </c>
      <c r="L119" s="90" t="s">
        <v>718</v>
      </c>
      <c r="M119" s="90" t="s">
        <v>718</v>
      </c>
    </row>
    <row r="120" spans="1:13" ht="18" x14ac:dyDescent="0.25">
      <c r="A120" s="82">
        <v>147</v>
      </c>
      <c r="B120" s="86">
        <v>1</v>
      </c>
      <c r="C120" s="87" t="s">
        <v>337</v>
      </c>
      <c r="D120" s="87" t="s">
        <v>334</v>
      </c>
      <c r="E120" s="87" t="s">
        <v>335</v>
      </c>
      <c r="F120" s="88" t="s">
        <v>336</v>
      </c>
      <c r="G120" s="88" t="s">
        <v>162</v>
      </c>
      <c r="H120" s="89">
        <v>1290</v>
      </c>
      <c r="I120" s="215">
        <v>1992</v>
      </c>
      <c r="J120" s="90">
        <v>41</v>
      </c>
      <c r="K120" s="91" t="s">
        <v>724</v>
      </c>
      <c r="L120" s="90" t="s">
        <v>718</v>
      </c>
      <c r="M120" s="90" t="s">
        <v>718</v>
      </c>
    </row>
    <row r="121" spans="1:13" ht="18" x14ac:dyDescent="0.25">
      <c r="A121" s="82">
        <v>148</v>
      </c>
      <c r="B121" s="86">
        <v>1</v>
      </c>
      <c r="C121" s="87" t="s">
        <v>338</v>
      </c>
      <c r="D121" s="87" t="s">
        <v>334</v>
      </c>
      <c r="E121" s="87" t="s">
        <v>335</v>
      </c>
      <c r="F121" s="88" t="s">
        <v>336</v>
      </c>
      <c r="G121" s="88" t="s">
        <v>162</v>
      </c>
      <c r="H121" s="89">
        <v>1235</v>
      </c>
      <c r="I121" s="215">
        <v>1992</v>
      </c>
      <c r="J121" s="90">
        <v>41</v>
      </c>
      <c r="K121" s="91" t="s">
        <v>724</v>
      </c>
      <c r="L121" s="90" t="s">
        <v>718</v>
      </c>
      <c r="M121" s="90" t="s">
        <v>11</v>
      </c>
    </row>
    <row r="122" spans="1:13" ht="18" x14ac:dyDescent="0.25">
      <c r="A122" s="82">
        <v>149</v>
      </c>
      <c r="B122" s="86">
        <v>1</v>
      </c>
      <c r="C122" s="87" t="s">
        <v>339</v>
      </c>
      <c r="D122" s="87" t="s">
        <v>334</v>
      </c>
      <c r="E122" s="87" t="s">
        <v>335</v>
      </c>
      <c r="F122" s="88" t="s">
        <v>336</v>
      </c>
      <c r="G122" s="88" t="s">
        <v>159</v>
      </c>
      <c r="H122" s="89">
        <v>1180</v>
      </c>
      <c r="I122" s="215">
        <v>1992</v>
      </c>
      <c r="J122" s="90">
        <v>41</v>
      </c>
      <c r="K122" s="91" t="s">
        <v>724</v>
      </c>
      <c r="L122" s="90" t="s">
        <v>718</v>
      </c>
      <c r="M122" s="90" t="s">
        <v>718</v>
      </c>
    </row>
    <row r="123" spans="1:13" ht="27" x14ac:dyDescent="0.25">
      <c r="A123" s="84">
        <v>150.1</v>
      </c>
      <c r="B123" s="86">
        <v>1</v>
      </c>
      <c r="C123" s="87" t="s">
        <v>340</v>
      </c>
      <c r="D123" s="87" t="s">
        <v>341</v>
      </c>
      <c r="E123" s="87" t="s">
        <v>335</v>
      </c>
      <c r="F123" s="88" t="s">
        <v>336</v>
      </c>
      <c r="G123" s="88" t="s">
        <v>112</v>
      </c>
      <c r="H123" s="89">
        <v>355</v>
      </c>
      <c r="I123" s="215">
        <v>1992</v>
      </c>
      <c r="J123" s="90">
        <v>61</v>
      </c>
      <c r="K123" s="91" t="s">
        <v>6</v>
      </c>
      <c r="L123" s="90" t="s">
        <v>718</v>
      </c>
      <c r="M123" s="90" t="s">
        <v>717</v>
      </c>
    </row>
    <row r="124" spans="1:13" ht="27" x14ac:dyDescent="0.25">
      <c r="A124" s="84">
        <v>150.19999999999999</v>
      </c>
      <c r="B124" s="86">
        <v>2</v>
      </c>
      <c r="C124" s="87" t="s">
        <v>340</v>
      </c>
      <c r="D124" s="87" t="s">
        <v>341</v>
      </c>
      <c r="E124" s="87" t="s">
        <v>335</v>
      </c>
      <c r="F124" s="88" t="s">
        <v>336</v>
      </c>
      <c r="G124" s="88" t="s">
        <v>112</v>
      </c>
      <c r="H124" s="89">
        <v>355</v>
      </c>
      <c r="I124" s="215">
        <v>1992</v>
      </c>
      <c r="J124" s="90">
        <v>62</v>
      </c>
      <c r="K124" s="91" t="s">
        <v>6</v>
      </c>
      <c r="L124" s="90" t="s">
        <v>718</v>
      </c>
      <c r="M124" s="90" t="s">
        <v>718</v>
      </c>
    </row>
    <row r="125" spans="1:13" ht="18" x14ac:dyDescent="0.25">
      <c r="A125" s="85">
        <v>151</v>
      </c>
      <c r="B125" s="86">
        <v>1</v>
      </c>
      <c r="C125" s="87" t="s">
        <v>342</v>
      </c>
      <c r="D125" s="87" t="s">
        <v>341</v>
      </c>
      <c r="E125" s="87" t="s">
        <v>335</v>
      </c>
      <c r="F125" s="88" t="s">
        <v>336</v>
      </c>
      <c r="G125" s="88" t="s">
        <v>112</v>
      </c>
      <c r="H125" s="89">
        <v>590</v>
      </c>
      <c r="I125" s="215">
        <v>1992</v>
      </c>
      <c r="J125" s="90">
        <v>41</v>
      </c>
      <c r="K125" s="91" t="s">
        <v>724</v>
      </c>
      <c r="L125" s="90" t="s">
        <v>718</v>
      </c>
      <c r="M125" s="90" t="s">
        <v>718</v>
      </c>
    </row>
    <row r="126" spans="1:13" ht="18" x14ac:dyDescent="0.25">
      <c r="A126" s="82">
        <v>155</v>
      </c>
      <c r="B126" s="86">
        <v>1</v>
      </c>
      <c r="C126" s="87" t="s">
        <v>343</v>
      </c>
      <c r="D126" s="87" t="s">
        <v>344</v>
      </c>
      <c r="E126" s="87" t="s">
        <v>335</v>
      </c>
      <c r="F126" s="88" t="s">
        <v>336</v>
      </c>
      <c r="G126" s="88" t="s">
        <v>162</v>
      </c>
      <c r="H126" s="89">
        <v>1420</v>
      </c>
      <c r="I126" s="215">
        <v>1992</v>
      </c>
      <c r="J126" s="90">
        <v>41</v>
      </c>
      <c r="K126" s="91" t="s">
        <v>724</v>
      </c>
      <c r="L126" s="90" t="s">
        <v>718</v>
      </c>
      <c r="M126" s="90" t="s">
        <v>718</v>
      </c>
    </row>
    <row r="127" spans="1:13" ht="27" x14ac:dyDescent="0.25">
      <c r="A127" s="82">
        <v>156</v>
      </c>
      <c r="B127" s="86">
        <v>1</v>
      </c>
      <c r="C127" s="87" t="s">
        <v>345</v>
      </c>
      <c r="D127" s="87" t="s">
        <v>346</v>
      </c>
      <c r="E127" s="87" t="s">
        <v>335</v>
      </c>
      <c r="F127" s="88" t="s">
        <v>347</v>
      </c>
      <c r="G127" s="88" t="s">
        <v>112</v>
      </c>
      <c r="H127" s="89">
        <v>250</v>
      </c>
      <c r="I127" s="215">
        <v>1992</v>
      </c>
      <c r="J127" s="90">
        <v>62</v>
      </c>
      <c r="K127" s="91" t="s">
        <v>12</v>
      </c>
      <c r="L127" s="90" t="s">
        <v>718</v>
      </c>
      <c r="M127" s="90" t="s">
        <v>717</v>
      </c>
    </row>
    <row r="128" spans="1:13" ht="27" x14ac:dyDescent="0.25">
      <c r="A128" s="82">
        <v>157</v>
      </c>
      <c r="B128" s="86">
        <v>1</v>
      </c>
      <c r="C128" s="87" t="s">
        <v>348</v>
      </c>
      <c r="D128" s="87" t="s">
        <v>346</v>
      </c>
      <c r="E128" s="87" t="s">
        <v>349</v>
      </c>
      <c r="F128" s="88" t="s">
        <v>347</v>
      </c>
      <c r="G128" s="88" t="s">
        <v>112</v>
      </c>
      <c r="H128" s="89">
        <v>260</v>
      </c>
      <c r="I128" s="215">
        <v>1992</v>
      </c>
      <c r="J128" s="90">
        <v>62</v>
      </c>
      <c r="K128" s="91" t="s">
        <v>12</v>
      </c>
      <c r="L128" s="90" t="s">
        <v>13</v>
      </c>
      <c r="M128" s="90" t="s">
        <v>717</v>
      </c>
    </row>
    <row r="129" spans="1:13" ht="27" x14ac:dyDescent="0.25">
      <c r="A129" s="82">
        <v>158</v>
      </c>
      <c r="B129" s="86">
        <v>1</v>
      </c>
      <c r="C129" s="87" t="s">
        <v>350</v>
      </c>
      <c r="D129" s="87" t="s">
        <v>346</v>
      </c>
      <c r="E129" s="87" t="s">
        <v>142</v>
      </c>
      <c r="F129" s="88" t="s">
        <v>347</v>
      </c>
      <c r="G129" s="88" t="s">
        <v>112</v>
      </c>
      <c r="H129" s="89">
        <v>270</v>
      </c>
      <c r="I129" s="215">
        <v>1992</v>
      </c>
      <c r="J129" s="90">
        <v>62</v>
      </c>
      <c r="K129" s="91" t="s">
        <v>12</v>
      </c>
      <c r="L129" s="90" t="s">
        <v>13</v>
      </c>
      <c r="M129" s="90" t="s">
        <v>717</v>
      </c>
    </row>
    <row r="130" spans="1:13" ht="27" x14ac:dyDescent="0.25">
      <c r="A130" s="82">
        <v>160</v>
      </c>
      <c r="B130" s="86">
        <v>1</v>
      </c>
      <c r="C130" s="87" t="s">
        <v>351</v>
      </c>
      <c r="D130" s="87" t="s">
        <v>346</v>
      </c>
      <c r="E130" s="87" t="s">
        <v>142</v>
      </c>
      <c r="F130" s="88" t="s">
        <v>347</v>
      </c>
      <c r="G130" s="88" t="s">
        <v>112</v>
      </c>
      <c r="H130" s="89">
        <v>320</v>
      </c>
      <c r="I130" s="215">
        <v>1992</v>
      </c>
      <c r="J130" s="90">
        <v>62</v>
      </c>
      <c r="K130" s="91" t="s">
        <v>12</v>
      </c>
      <c r="L130" s="90" t="s">
        <v>718</v>
      </c>
      <c r="M130" s="90" t="s">
        <v>718</v>
      </c>
    </row>
    <row r="131" spans="1:13" ht="36" x14ac:dyDescent="0.25">
      <c r="A131" s="82">
        <v>161</v>
      </c>
      <c r="B131" s="86">
        <v>1</v>
      </c>
      <c r="C131" s="87" t="s">
        <v>352</v>
      </c>
      <c r="D131" s="87" t="s">
        <v>346</v>
      </c>
      <c r="E131" s="87" t="s">
        <v>142</v>
      </c>
      <c r="F131" s="88" t="s">
        <v>336</v>
      </c>
      <c r="G131" s="88" t="s">
        <v>112</v>
      </c>
      <c r="H131" s="89">
        <v>410</v>
      </c>
      <c r="I131" s="215">
        <v>1992</v>
      </c>
      <c r="J131" s="90">
        <v>62</v>
      </c>
      <c r="K131" s="91" t="s">
        <v>12</v>
      </c>
      <c r="L131" s="90" t="s">
        <v>718</v>
      </c>
      <c r="M131" s="90" t="s">
        <v>14</v>
      </c>
    </row>
    <row r="132" spans="1:13" ht="27" x14ac:dyDescent="0.25">
      <c r="A132" s="82">
        <v>162</v>
      </c>
      <c r="B132" s="86">
        <v>1</v>
      </c>
      <c r="C132" s="87" t="s">
        <v>353</v>
      </c>
      <c r="D132" s="87" t="s">
        <v>346</v>
      </c>
      <c r="E132" s="87" t="s">
        <v>142</v>
      </c>
      <c r="F132" s="88" t="s">
        <v>336</v>
      </c>
      <c r="G132" s="88" t="s">
        <v>112</v>
      </c>
      <c r="H132" s="89">
        <v>485</v>
      </c>
      <c r="I132" s="215">
        <v>1992</v>
      </c>
      <c r="J132" s="90">
        <v>61</v>
      </c>
      <c r="K132" s="91" t="s">
        <v>6</v>
      </c>
      <c r="L132" s="90" t="s">
        <v>718</v>
      </c>
      <c r="M132" s="90" t="s">
        <v>714</v>
      </c>
    </row>
    <row r="133" spans="1:13" ht="27" x14ac:dyDescent="0.25">
      <c r="A133" s="82">
        <v>164</v>
      </c>
      <c r="B133" s="86">
        <v>1</v>
      </c>
      <c r="C133" s="87" t="s">
        <v>107</v>
      </c>
      <c r="D133" s="87" t="s">
        <v>346</v>
      </c>
      <c r="E133" s="87" t="s">
        <v>142</v>
      </c>
      <c r="F133" s="88" t="s">
        <v>336</v>
      </c>
      <c r="G133" s="88" t="s">
        <v>112</v>
      </c>
      <c r="H133" s="89">
        <v>590</v>
      </c>
      <c r="I133" s="215">
        <v>1992</v>
      </c>
      <c r="J133" s="90">
        <v>61</v>
      </c>
      <c r="K133" s="91" t="s">
        <v>6</v>
      </c>
      <c r="L133" s="90" t="s">
        <v>714</v>
      </c>
      <c r="M133" s="90" t="s">
        <v>714</v>
      </c>
    </row>
    <row r="134" spans="1:13" ht="18" x14ac:dyDescent="0.25">
      <c r="A134" s="82">
        <v>166</v>
      </c>
      <c r="B134" s="86">
        <v>1</v>
      </c>
      <c r="C134" s="87" t="s">
        <v>354</v>
      </c>
      <c r="D134" s="87" t="s">
        <v>355</v>
      </c>
      <c r="E134" s="87" t="s">
        <v>142</v>
      </c>
      <c r="F134" s="88" t="s">
        <v>336</v>
      </c>
      <c r="G134" s="88" t="s">
        <v>159</v>
      </c>
      <c r="H134" s="89">
        <v>985</v>
      </c>
      <c r="I134" s="215">
        <v>1992</v>
      </c>
      <c r="J134" s="90">
        <v>42</v>
      </c>
      <c r="K134" s="91" t="s">
        <v>722</v>
      </c>
      <c r="L134" s="90" t="s">
        <v>718</v>
      </c>
      <c r="M134" s="90" t="s">
        <v>9</v>
      </c>
    </row>
    <row r="135" spans="1:13" ht="27" x14ac:dyDescent="0.25">
      <c r="A135" s="82">
        <v>167</v>
      </c>
      <c r="B135" s="86">
        <v>1</v>
      </c>
      <c r="C135" s="87" t="s">
        <v>356</v>
      </c>
      <c r="D135" s="87" t="s">
        <v>334</v>
      </c>
      <c r="E135" s="87" t="s">
        <v>335</v>
      </c>
      <c r="F135" s="88" t="s">
        <v>347</v>
      </c>
      <c r="G135" s="88" t="s">
        <v>112</v>
      </c>
      <c r="H135" s="89">
        <v>215</v>
      </c>
      <c r="I135" s="215">
        <v>1992</v>
      </c>
      <c r="J135" s="90">
        <v>62</v>
      </c>
      <c r="K135" s="91" t="s">
        <v>12</v>
      </c>
      <c r="L135" s="90" t="s">
        <v>718</v>
      </c>
      <c r="M135" s="90" t="s">
        <v>717</v>
      </c>
    </row>
    <row r="136" spans="1:13" ht="27" x14ac:dyDescent="0.25">
      <c r="A136" s="82">
        <v>168</v>
      </c>
      <c r="B136" s="86">
        <v>1</v>
      </c>
      <c r="C136" s="87" t="s">
        <v>357</v>
      </c>
      <c r="D136" s="87" t="s">
        <v>334</v>
      </c>
      <c r="E136" s="87" t="s">
        <v>335</v>
      </c>
      <c r="F136" s="88" t="s">
        <v>347</v>
      </c>
      <c r="G136" s="88" t="s">
        <v>112</v>
      </c>
      <c r="H136" s="89">
        <v>200</v>
      </c>
      <c r="I136" s="215">
        <v>1992</v>
      </c>
      <c r="J136" s="90">
        <v>62</v>
      </c>
      <c r="K136" s="91" t="s">
        <v>12</v>
      </c>
      <c r="L136" s="90" t="s">
        <v>718</v>
      </c>
      <c r="M136" s="90" t="s">
        <v>717</v>
      </c>
    </row>
    <row r="137" spans="1:13" ht="18" x14ac:dyDescent="0.25">
      <c r="A137" s="84">
        <v>169.1</v>
      </c>
      <c r="B137" s="86">
        <v>1</v>
      </c>
      <c r="C137" s="87" t="s">
        <v>358</v>
      </c>
      <c r="D137" s="87" t="s">
        <v>359</v>
      </c>
      <c r="E137" s="87" t="s">
        <v>335</v>
      </c>
      <c r="F137" s="88" t="s">
        <v>347</v>
      </c>
      <c r="G137" s="88" t="s">
        <v>112</v>
      </c>
      <c r="H137" s="89">
        <v>190</v>
      </c>
      <c r="I137" s="215">
        <v>1992</v>
      </c>
      <c r="J137" s="90">
        <v>90</v>
      </c>
      <c r="K137" s="91" t="s">
        <v>734</v>
      </c>
      <c r="L137" s="90" t="s">
        <v>718</v>
      </c>
      <c r="M137" s="90" t="s">
        <v>718</v>
      </c>
    </row>
    <row r="138" spans="1:13" ht="27" x14ac:dyDescent="0.25">
      <c r="A138" s="84">
        <v>169.2</v>
      </c>
      <c r="B138" s="86">
        <v>2</v>
      </c>
      <c r="C138" s="87" t="s">
        <v>358</v>
      </c>
      <c r="D138" s="87" t="s">
        <v>359</v>
      </c>
      <c r="E138" s="87" t="s">
        <v>335</v>
      </c>
      <c r="F138" s="88" t="s">
        <v>347</v>
      </c>
      <c r="G138" s="88" t="s">
        <v>112</v>
      </c>
      <c r="H138" s="89">
        <v>190</v>
      </c>
      <c r="I138" s="215">
        <v>1992</v>
      </c>
      <c r="J138" s="90">
        <v>62</v>
      </c>
      <c r="K138" s="91" t="s">
        <v>12</v>
      </c>
      <c r="L138" s="90" t="s">
        <v>718</v>
      </c>
      <c r="M138" s="90" t="s">
        <v>717</v>
      </c>
    </row>
    <row r="139" spans="1:13" ht="27" x14ac:dyDescent="0.25">
      <c r="A139" s="82">
        <v>170</v>
      </c>
      <c r="B139" s="86">
        <v>1</v>
      </c>
      <c r="C139" s="87" t="s">
        <v>360</v>
      </c>
      <c r="D139" s="87" t="s">
        <v>361</v>
      </c>
      <c r="E139" s="87" t="s">
        <v>335</v>
      </c>
      <c r="F139" s="88" t="s">
        <v>347</v>
      </c>
      <c r="G139" s="88" t="s">
        <v>112</v>
      </c>
      <c r="H139" s="89">
        <v>300</v>
      </c>
      <c r="I139" s="215">
        <v>1992</v>
      </c>
      <c r="J139" s="90">
        <v>61</v>
      </c>
      <c r="K139" s="91" t="s">
        <v>6</v>
      </c>
      <c r="L139" s="90" t="s">
        <v>718</v>
      </c>
      <c r="M139" s="90" t="s">
        <v>2</v>
      </c>
    </row>
    <row r="140" spans="1:13" ht="27" x14ac:dyDescent="0.25">
      <c r="A140" s="85">
        <v>171</v>
      </c>
      <c r="B140" s="86">
        <v>1</v>
      </c>
      <c r="C140" s="87" t="s">
        <v>361</v>
      </c>
      <c r="D140" s="87" t="s">
        <v>361</v>
      </c>
      <c r="E140" s="87" t="s">
        <v>335</v>
      </c>
      <c r="F140" s="88" t="s">
        <v>362</v>
      </c>
      <c r="G140" s="88" t="s">
        <v>112</v>
      </c>
      <c r="H140" s="89">
        <v>360</v>
      </c>
      <c r="I140" s="215">
        <v>1992</v>
      </c>
      <c r="J140" s="90">
        <v>61</v>
      </c>
      <c r="K140" s="91" t="s">
        <v>6</v>
      </c>
      <c r="L140" s="90" t="s">
        <v>718</v>
      </c>
      <c r="M140" s="90" t="s">
        <v>718</v>
      </c>
    </row>
    <row r="141" spans="1:13" ht="18" x14ac:dyDescent="0.25">
      <c r="A141" s="82">
        <v>172</v>
      </c>
      <c r="B141" s="86">
        <v>1</v>
      </c>
      <c r="C141" s="87" t="s">
        <v>363</v>
      </c>
      <c r="D141" s="87" t="s">
        <v>361</v>
      </c>
      <c r="E141" s="87" t="s">
        <v>335</v>
      </c>
      <c r="F141" s="88" t="s">
        <v>336</v>
      </c>
      <c r="G141" s="88" t="s">
        <v>151</v>
      </c>
      <c r="H141" s="89">
        <v>690</v>
      </c>
      <c r="I141" s="215">
        <v>1992</v>
      </c>
      <c r="J141" s="90">
        <v>41</v>
      </c>
      <c r="K141" s="91" t="s">
        <v>724</v>
      </c>
      <c r="L141" s="90" t="s">
        <v>718</v>
      </c>
      <c r="M141" s="90" t="s">
        <v>9</v>
      </c>
    </row>
    <row r="142" spans="1:13" ht="18" x14ac:dyDescent="0.25">
      <c r="A142" s="82">
        <v>174</v>
      </c>
      <c r="B142" s="86">
        <v>1</v>
      </c>
      <c r="C142" s="87" t="s">
        <v>364</v>
      </c>
      <c r="D142" s="87" t="s">
        <v>365</v>
      </c>
      <c r="E142" s="87" t="s">
        <v>142</v>
      </c>
      <c r="F142" s="88" t="s">
        <v>150</v>
      </c>
      <c r="G142" s="88" t="s">
        <v>159</v>
      </c>
      <c r="H142" s="89">
        <v>1070</v>
      </c>
      <c r="I142" s="215">
        <v>1992</v>
      </c>
      <c r="J142" s="90">
        <v>41</v>
      </c>
      <c r="K142" s="91" t="s">
        <v>724</v>
      </c>
      <c r="L142" s="90" t="s">
        <v>718</v>
      </c>
      <c r="M142" s="90" t="s">
        <v>718</v>
      </c>
    </row>
    <row r="143" spans="1:13" ht="18" x14ac:dyDescent="0.25">
      <c r="A143" s="82">
        <v>176</v>
      </c>
      <c r="B143" s="86">
        <v>1</v>
      </c>
      <c r="C143" s="87" t="s">
        <v>366</v>
      </c>
      <c r="D143" s="87" t="s">
        <v>365</v>
      </c>
      <c r="E143" s="87" t="s">
        <v>142</v>
      </c>
      <c r="F143" s="88" t="s">
        <v>150</v>
      </c>
      <c r="G143" s="88" t="s">
        <v>159</v>
      </c>
      <c r="H143" s="89">
        <v>1070</v>
      </c>
      <c r="I143" s="215">
        <v>1992</v>
      </c>
      <c r="J143" s="90">
        <v>41</v>
      </c>
      <c r="K143" s="91" t="s">
        <v>724</v>
      </c>
      <c r="L143" s="90" t="s">
        <v>718</v>
      </c>
      <c r="M143" s="90" t="s">
        <v>718</v>
      </c>
    </row>
    <row r="144" spans="1:13" ht="27" x14ac:dyDescent="0.25">
      <c r="A144" s="82">
        <v>177</v>
      </c>
      <c r="B144" s="86">
        <v>1</v>
      </c>
      <c r="C144" s="87" t="s">
        <v>367</v>
      </c>
      <c r="D144" s="87" t="s">
        <v>365</v>
      </c>
      <c r="E144" s="87" t="s">
        <v>142</v>
      </c>
      <c r="F144" s="88" t="s">
        <v>150</v>
      </c>
      <c r="G144" s="88" t="s">
        <v>159</v>
      </c>
      <c r="H144" s="89">
        <v>1088</v>
      </c>
      <c r="I144" s="215">
        <v>1992</v>
      </c>
      <c r="J144" s="90">
        <v>41</v>
      </c>
      <c r="K144" s="91" t="s">
        <v>724</v>
      </c>
      <c r="L144" s="90" t="s">
        <v>15</v>
      </c>
      <c r="M144" s="90" t="s">
        <v>2</v>
      </c>
    </row>
    <row r="145" spans="1:13" ht="18" x14ac:dyDescent="0.25">
      <c r="A145" s="82">
        <v>181</v>
      </c>
      <c r="B145" s="86">
        <v>1</v>
      </c>
      <c r="C145" s="87" t="s">
        <v>368</v>
      </c>
      <c r="D145" s="87" t="s">
        <v>365</v>
      </c>
      <c r="E145" s="87" t="s">
        <v>142</v>
      </c>
      <c r="F145" s="88" t="s">
        <v>150</v>
      </c>
      <c r="G145" s="88" t="s">
        <v>159</v>
      </c>
      <c r="H145" s="89">
        <v>1150</v>
      </c>
      <c r="I145" s="215">
        <v>1992</v>
      </c>
      <c r="J145" s="90">
        <v>41</v>
      </c>
      <c r="K145" s="91" t="s">
        <v>724</v>
      </c>
      <c r="L145" s="90" t="s">
        <v>714</v>
      </c>
      <c r="M145" s="90" t="s">
        <v>723</v>
      </c>
    </row>
    <row r="146" spans="1:13" ht="18" x14ac:dyDescent="0.25">
      <c r="A146" s="82">
        <v>185</v>
      </c>
      <c r="B146" s="86">
        <v>1</v>
      </c>
      <c r="C146" s="87" t="s">
        <v>369</v>
      </c>
      <c r="D146" s="87" t="s">
        <v>365</v>
      </c>
      <c r="E146" s="87" t="s">
        <v>142</v>
      </c>
      <c r="F146" s="88" t="s">
        <v>150</v>
      </c>
      <c r="G146" s="88" t="s">
        <v>162</v>
      </c>
      <c r="H146" s="89">
        <v>1420</v>
      </c>
      <c r="I146" s="215">
        <v>1992</v>
      </c>
      <c r="J146" s="90">
        <v>41</v>
      </c>
      <c r="K146" s="91" t="s">
        <v>724</v>
      </c>
      <c r="L146" s="90" t="s">
        <v>714</v>
      </c>
      <c r="M146" s="90" t="s">
        <v>714</v>
      </c>
    </row>
    <row r="147" spans="1:13" ht="18" x14ac:dyDescent="0.25">
      <c r="A147" s="82">
        <v>187</v>
      </c>
      <c r="B147" s="86">
        <v>1</v>
      </c>
      <c r="C147" s="87" t="s">
        <v>370</v>
      </c>
      <c r="D147" s="87" t="s">
        <v>371</v>
      </c>
      <c r="E147" s="87" t="s">
        <v>142</v>
      </c>
      <c r="F147" s="88" t="s">
        <v>150</v>
      </c>
      <c r="G147" s="88" t="s">
        <v>272</v>
      </c>
      <c r="H147" s="89">
        <v>1780</v>
      </c>
      <c r="I147" s="215">
        <v>1992</v>
      </c>
      <c r="J147" s="90">
        <v>31</v>
      </c>
      <c r="K147" s="91" t="s">
        <v>5</v>
      </c>
      <c r="L147" s="90" t="s">
        <v>718</v>
      </c>
      <c r="M147" s="90" t="s">
        <v>718</v>
      </c>
    </row>
    <row r="148" spans="1:13" ht="18" x14ac:dyDescent="0.25">
      <c r="A148" s="82">
        <v>188</v>
      </c>
      <c r="B148" s="86">
        <v>1</v>
      </c>
      <c r="C148" s="87" t="s">
        <v>372</v>
      </c>
      <c r="D148" s="87" t="s">
        <v>365</v>
      </c>
      <c r="E148" s="87" t="s">
        <v>142</v>
      </c>
      <c r="F148" s="88" t="s">
        <v>150</v>
      </c>
      <c r="G148" s="88" t="s">
        <v>272</v>
      </c>
      <c r="H148" s="89">
        <v>1670</v>
      </c>
      <c r="I148" s="215">
        <v>1992</v>
      </c>
      <c r="J148" s="90">
        <v>31</v>
      </c>
      <c r="K148" s="91" t="s">
        <v>5</v>
      </c>
      <c r="L148" s="90" t="s">
        <v>718</v>
      </c>
      <c r="M148" s="90" t="s">
        <v>718</v>
      </c>
    </row>
    <row r="149" spans="1:13" ht="27" x14ac:dyDescent="0.25">
      <c r="A149" s="82">
        <v>190</v>
      </c>
      <c r="B149" s="86">
        <v>1</v>
      </c>
      <c r="C149" s="87" t="s">
        <v>373</v>
      </c>
      <c r="D149" s="87" t="s">
        <v>374</v>
      </c>
      <c r="E149" s="87" t="s">
        <v>142</v>
      </c>
      <c r="F149" s="88" t="s">
        <v>150</v>
      </c>
      <c r="G149" s="88" t="s">
        <v>272</v>
      </c>
      <c r="H149" s="89">
        <v>1690</v>
      </c>
      <c r="I149" s="215">
        <v>1992</v>
      </c>
      <c r="J149" s="90">
        <v>32</v>
      </c>
      <c r="K149" s="91" t="s">
        <v>16</v>
      </c>
      <c r="L149" s="90" t="s">
        <v>718</v>
      </c>
      <c r="M149" s="90" t="s">
        <v>717</v>
      </c>
    </row>
    <row r="150" spans="1:13" ht="18" x14ac:dyDescent="0.25">
      <c r="A150" s="82">
        <v>194</v>
      </c>
      <c r="B150" s="86">
        <v>1</v>
      </c>
      <c r="C150" s="87" t="s">
        <v>375</v>
      </c>
      <c r="D150" s="87" t="s">
        <v>376</v>
      </c>
      <c r="E150" s="87" t="s">
        <v>142</v>
      </c>
      <c r="F150" s="88" t="s">
        <v>150</v>
      </c>
      <c r="G150" s="88" t="s">
        <v>272</v>
      </c>
      <c r="H150" s="89">
        <v>1710</v>
      </c>
      <c r="I150" s="215">
        <v>1992</v>
      </c>
      <c r="J150" s="90">
        <v>32</v>
      </c>
      <c r="K150" s="91" t="s">
        <v>16</v>
      </c>
      <c r="L150" s="90" t="s">
        <v>717</v>
      </c>
      <c r="M150" s="90" t="s">
        <v>717</v>
      </c>
    </row>
    <row r="151" spans="1:13" ht="18" x14ac:dyDescent="0.25">
      <c r="A151" s="82">
        <v>195</v>
      </c>
      <c r="B151" s="86">
        <v>1</v>
      </c>
      <c r="C151" s="87" t="s">
        <v>377</v>
      </c>
      <c r="D151" s="87" t="s">
        <v>378</v>
      </c>
      <c r="E151" s="87" t="s">
        <v>142</v>
      </c>
      <c r="F151" s="88" t="s">
        <v>150</v>
      </c>
      <c r="G151" s="88" t="s">
        <v>162</v>
      </c>
      <c r="H151" s="89">
        <v>1320</v>
      </c>
      <c r="I151" s="215">
        <v>1992</v>
      </c>
      <c r="J151" s="90">
        <v>31</v>
      </c>
      <c r="K151" s="91" t="s">
        <v>5</v>
      </c>
      <c r="L151" s="90" t="s">
        <v>723</v>
      </c>
      <c r="M151" s="90" t="s">
        <v>717</v>
      </c>
    </row>
    <row r="152" spans="1:13" ht="18" x14ac:dyDescent="0.25">
      <c r="A152" s="82">
        <v>198</v>
      </c>
      <c r="B152" s="86">
        <v>1</v>
      </c>
      <c r="C152" s="87" t="s">
        <v>379</v>
      </c>
      <c r="D152" s="87" t="s">
        <v>380</v>
      </c>
      <c r="E152" s="87" t="s">
        <v>184</v>
      </c>
      <c r="F152" s="88" t="s">
        <v>381</v>
      </c>
      <c r="G152" s="88" t="s">
        <v>112</v>
      </c>
      <c r="H152" s="89">
        <v>430</v>
      </c>
      <c r="I152" s="215">
        <v>1992</v>
      </c>
      <c r="J152" s="90">
        <v>101</v>
      </c>
      <c r="K152" s="91" t="s">
        <v>17</v>
      </c>
      <c r="L152" s="90" t="s">
        <v>726</v>
      </c>
      <c r="M152" s="90" t="s">
        <v>726</v>
      </c>
    </row>
    <row r="153" spans="1:13" ht="27" x14ac:dyDescent="0.25">
      <c r="A153" s="82">
        <v>200</v>
      </c>
      <c r="B153" s="86">
        <v>1</v>
      </c>
      <c r="C153" s="87" t="s">
        <v>382</v>
      </c>
      <c r="D153" s="87" t="s">
        <v>380</v>
      </c>
      <c r="E153" s="87" t="s">
        <v>184</v>
      </c>
      <c r="F153" s="88" t="s">
        <v>381</v>
      </c>
      <c r="G153" s="88" t="s">
        <v>112</v>
      </c>
      <c r="H153" s="89">
        <v>430</v>
      </c>
      <c r="I153" s="215">
        <v>1992</v>
      </c>
      <c r="J153" s="90">
        <v>101</v>
      </c>
      <c r="K153" s="91" t="s">
        <v>17</v>
      </c>
      <c r="L153" s="90" t="s">
        <v>726</v>
      </c>
      <c r="M153" s="90" t="s">
        <v>726</v>
      </c>
    </row>
    <row r="154" spans="1:13" ht="27" x14ac:dyDescent="0.25">
      <c r="A154" s="82">
        <v>201</v>
      </c>
      <c r="B154" s="86">
        <v>1</v>
      </c>
      <c r="C154" s="87" t="s">
        <v>383</v>
      </c>
      <c r="D154" s="87" t="s">
        <v>380</v>
      </c>
      <c r="E154" s="87" t="s">
        <v>184</v>
      </c>
      <c r="F154" s="88" t="s">
        <v>384</v>
      </c>
      <c r="G154" s="88" t="s">
        <v>112</v>
      </c>
      <c r="H154" s="89">
        <v>430</v>
      </c>
      <c r="I154" s="215">
        <v>1992</v>
      </c>
      <c r="J154" s="90">
        <v>101</v>
      </c>
      <c r="K154" s="91" t="s">
        <v>17</v>
      </c>
      <c r="L154" s="90" t="s">
        <v>726</v>
      </c>
      <c r="M154" s="90" t="s">
        <v>726</v>
      </c>
    </row>
    <row r="155" spans="1:13" ht="27" x14ac:dyDescent="0.25">
      <c r="A155" s="82">
        <v>202</v>
      </c>
      <c r="B155" s="86">
        <v>1</v>
      </c>
      <c r="C155" s="87" t="s">
        <v>385</v>
      </c>
      <c r="D155" s="87" t="s">
        <v>380</v>
      </c>
      <c r="E155" s="87" t="s">
        <v>184</v>
      </c>
      <c r="F155" s="88" t="s">
        <v>173</v>
      </c>
      <c r="G155" s="88" t="s">
        <v>112</v>
      </c>
      <c r="H155" s="89">
        <v>430</v>
      </c>
      <c r="I155" s="215">
        <v>1992</v>
      </c>
      <c r="J155" s="90">
        <v>101</v>
      </c>
      <c r="K155" s="91" t="s">
        <v>17</v>
      </c>
      <c r="L155" s="90" t="s">
        <v>726</v>
      </c>
      <c r="M155" s="90" t="s">
        <v>726</v>
      </c>
    </row>
    <row r="156" spans="1:13" ht="27" x14ac:dyDescent="0.25">
      <c r="A156" s="82">
        <v>203</v>
      </c>
      <c r="B156" s="86">
        <v>1</v>
      </c>
      <c r="C156" s="87" t="s">
        <v>386</v>
      </c>
      <c r="D156" s="87" t="s">
        <v>380</v>
      </c>
      <c r="E156" s="87" t="s">
        <v>189</v>
      </c>
      <c r="F156" s="88" t="s">
        <v>173</v>
      </c>
      <c r="G156" s="88" t="s">
        <v>112</v>
      </c>
      <c r="H156" s="89">
        <v>430</v>
      </c>
      <c r="I156" s="215">
        <v>1992</v>
      </c>
      <c r="J156" s="90">
        <v>101</v>
      </c>
      <c r="K156" s="91" t="s">
        <v>17</v>
      </c>
      <c r="L156" s="90" t="s">
        <v>726</v>
      </c>
      <c r="M156" s="90" t="s">
        <v>726</v>
      </c>
    </row>
    <row r="157" spans="1:13" ht="18" x14ac:dyDescent="0.25">
      <c r="A157" s="82">
        <v>204</v>
      </c>
      <c r="B157" s="86">
        <v>1</v>
      </c>
      <c r="C157" s="87" t="s">
        <v>387</v>
      </c>
      <c r="D157" s="87" t="s">
        <v>380</v>
      </c>
      <c r="E157" s="87" t="s">
        <v>202</v>
      </c>
      <c r="F157" s="88" t="s">
        <v>173</v>
      </c>
      <c r="G157" s="88" t="s">
        <v>112</v>
      </c>
      <c r="H157" s="89">
        <v>430</v>
      </c>
      <c r="I157" s="215">
        <v>1992</v>
      </c>
      <c r="J157" s="90">
        <v>101</v>
      </c>
      <c r="K157" s="91" t="s">
        <v>17</v>
      </c>
      <c r="L157" s="90" t="s">
        <v>726</v>
      </c>
      <c r="M157" s="90" t="s">
        <v>726</v>
      </c>
    </row>
    <row r="158" spans="1:13" ht="27" x14ac:dyDescent="0.25">
      <c r="A158" s="82">
        <v>205</v>
      </c>
      <c r="B158" s="86">
        <v>1</v>
      </c>
      <c r="C158" s="87" t="s">
        <v>388</v>
      </c>
      <c r="D158" s="87" t="s">
        <v>380</v>
      </c>
      <c r="E158" s="87" t="s">
        <v>189</v>
      </c>
      <c r="F158" s="88" t="s">
        <v>173</v>
      </c>
      <c r="G158" s="88" t="s">
        <v>112</v>
      </c>
      <c r="H158" s="89">
        <v>430</v>
      </c>
      <c r="I158" s="215">
        <v>1992</v>
      </c>
      <c r="J158" s="90">
        <v>101</v>
      </c>
      <c r="K158" s="91" t="s">
        <v>17</v>
      </c>
      <c r="L158" s="90" t="s">
        <v>726</v>
      </c>
      <c r="M158" s="90" t="s">
        <v>726</v>
      </c>
    </row>
    <row r="159" spans="1:13" ht="27" x14ac:dyDescent="0.25">
      <c r="A159" s="82">
        <v>206</v>
      </c>
      <c r="B159" s="86">
        <v>1</v>
      </c>
      <c r="C159" s="87" t="s">
        <v>389</v>
      </c>
      <c r="D159" s="87" t="s">
        <v>380</v>
      </c>
      <c r="E159" s="87" t="s">
        <v>189</v>
      </c>
      <c r="F159" s="88" t="s">
        <v>173</v>
      </c>
      <c r="G159" s="88" t="s">
        <v>112</v>
      </c>
      <c r="H159" s="89">
        <v>430</v>
      </c>
      <c r="I159" s="215">
        <v>1992</v>
      </c>
      <c r="J159" s="90">
        <v>101</v>
      </c>
      <c r="K159" s="91" t="s">
        <v>17</v>
      </c>
      <c r="L159" s="90" t="s">
        <v>726</v>
      </c>
      <c r="M159" s="90" t="s">
        <v>726</v>
      </c>
    </row>
    <row r="160" spans="1:13" ht="27" x14ac:dyDescent="0.25">
      <c r="A160" s="82">
        <v>207</v>
      </c>
      <c r="B160" s="86">
        <v>1</v>
      </c>
      <c r="C160" s="87" t="s">
        <v>390</v>
      </c>
      <c r="D160" s="87" t="s">
        <v>380</v>
      </c>
      <c r="E160" s="87" t="s">
        <v>189</v>
      </c>
      <c r="F160" s="88" t="s">
        <v>173</v>
      </c>
      <c r="G160" s="88" t="s">
        <v>112</v>
      </c>
      <c r="H160" s="89">
        <v>430</v>
      </c>
      <c r="I160" s="215">
        <v>1992</v>
      </c>
      <c r="J160" s="90">
        <v>101</v>
      </c>
      <c r="K160" s="91" t="s">
        <v>17</v>
      </c>
      <c r="L160" s="90" t="s">
        <v>726</v>
      </c>
      <c r="M160" s="90" t="s">
        <v>726</v>
      </c>
    </row>
    <row r="161" spans="1:13" ht="27" x14ac:dyDescent="0.25">
      <c r="A161" s="82">
        <v>208</v>
      </c>
      <c r="B161" s="86">
        <v>1</v>
      </c>
      <c r="C161" s="87" t="s">
        <v>391</v>
      </c>
      <c r="D161" s="87" t="s">
        <v>392</v>
      </c>
      <c r="E161" s="87" t="s">
        <v>184</v>
      </c>
      <c r="F161" s="88" t="s">
        <v>173</v>
      </c>
      <c r="G161" s="88" t="s">
        <v>112</v>
      </c>
      <c r="H161" s="89">
        <v>430</v>
      </c>
      <c r="I161" s="215">
        <v>1992</v>
      </c>
      <c r="J161" s="90">
        <v>101</v>
      </c>
      <c r="K161" s="91" t="s">
        <v>17</v>
      </c>
      <c r="L161" s="90" t="s">
        <v>726</v>
      </c>
      <c r="M161" s="90" t="s">
        <v>726</v>
      </c>
    </row>
    <row r="162" spans="1:13" ht="18" x14ac:dyDescent="0.25">
      <c r="A162" s="82">
        <v>209</v>
      </c>
      <c r="B162" s="86">
        <v>1</v>
      </c>
      <c r="C162" s="87" t="s">
        <v>393</v>
      </c>
      <c r="D162" s="87" t="s">
        <v>394</v>
      </c>
      <c r="E162" s="87" t="s">
        <v>395</v>
      </c>
      <c r="F162" s="88" t="s">
        <v>173</v>
      </c>
      <c r="G162" s="88" t="s">
        <v>112</v>
      </c>
      <c r="H162" s="89">
        <v>430</v>
      </c>
      <c r="I162" s="215">
        <v>1992</v>
      </c>
      <c r="J162" s="90">
        <v>101</v>
      </c>
      <c r="K162" s="91" t="s">
        <v>17</v>
      </c>
      <c r="L162" s="90" t="s">
        <v>726</v>
      </c>
      <c r="M162" s="90" t="s">
        <v>726</v>
      </c>
    </row>
    <row r="163" spans="1:13" ht="27" x14ac:dyDescent="0.25">
      <c r="A163" s="82">
        <v>211</v>
      </c>
      <c r="B163" s="86">
        <v>1</v>
      </c>
      <c r="C163" s="87" t="s">
        <v>396</v>
      </c>
      <c r="D163" s="87" t="s">
        <v>397</v>
      </c>
      <c r="E163" s="87" t="s">
        <v>184</v>
      </c>
      <c r="F163" s="88" t="s">
        <v>169</v>
      </c>
      <c r="G163" s="88" t="s">
        <v>151</v>
      </c>
      <c r="H163" s="89">
        <v>660</v>
      </c>
      <c r="I163" s="215">
        <v>1992</v>
      </c>
      <c r="J163" s="90">
        <v>82</v>
      </c>
      <c r="K163" s="91" t="s">
        <v>730</v>
      </c>
      <c r="L163" s="90" t="s">
        <v>723</v>
      </c>
      <c r="M163" s="90" t="s">
        <v>723</v>
      </c>
    </row>
    <row r="164" spans="1:13" ht="18" x14ac:dyDescent="0.25">
      <c r="A164" s="82">
        <v>216</v>
      </c>
      <c r="B164" s="86">
        <v>1</v>
      </c>
      <c r="C164" s="87" t="s">
        <v>398</v>
      </c>
      <c r="D164" s="87" t="s">
        <v>399</v>
      </c>
      <c r="E164" s="87" t="s">
        <v>275</v>
      </c>
      <c r="F164" s="88" t="s">
        <v>143</v>
      </c>
      <c r="G164" s="88" t="s">
        <v>162</v>
      </c>
      <c r="H164" s="89">
        <v>1200</v>
      </c>
      <c r="I164" s="215">
        <v>1992</v>
      </c>
      <c r="J164" s="90">
        <v>41</v>
      </c>
      <c r="K164" s="91" t="s">
        <v>724</v>
      </c>
      <c r="L164" s="90" t="s">
        <v>714</v>
      </c>
      <c r="M164" s="90" t="s">
        <v>714</v>
      </c>
    </row>
    <row r="165" spans="1:13" ht="27" x14ac:dyDescent="0.25">
      <c r="A165" s="82">
        <v>217</v>
      </c>
      <c r="B165" s="86">
        <v>1</v>
      </c>
      <c r="C165" s="87" t="s">
        <v>400</v>
      </c>
      <c r="D165" s="87" t="s">
        <v>401</v>
      </c>
      <c r="E165" s="87" t="s">
        <v>202</v>
      </c>
      <c r="F165" s="88" t="s">
        <v>173</v>
      </c>
      <c r="G165" s="88" t="s">
        <v>151</v>
      </c>
      <c r="H165" s="89">
        <v>660</v>
      </c>
      <c r="I165" s="215">
        <v>1992</v>
      </c>
      <c r="J165" s="90">
        <v>51</v>
      </c>
      <c r="K165" s="91" t="s">
        <v>713</v>
      </c>
      <c r="L165" s="90" t="s">
        <v>3</v>
      </c>
      <c r="M165" s="90" t="s">
        <v>3</v>
      </c>
    </row>
    <row r="166" spans="1:13" ht="34.15" customHeight="1" x14ac:dyDescent="0.25">
      <c r="A166" s="82">
        <v>218</v>
      </c>
      <c r="B166" s="86">
        <v>1</v>
      </c>
      <c r="C166" s="87" t="s">
        <v>402</v>
      </c>
      <c r="D166" s="87" t="s">
        <v>285</v>
      </c>
      <c r="E166" s="87" t="s">
        <v>281</v>
      </c>
      <c r="F166" s="88" t="s">
        <v>111</v>
      </c>
      <c r="G166" s="88" t="s">
        <v>112</v>
      </c>
      <c r="H166" s="89">
        <v>338</v>
      </c>
      <c r="I166" s="215">
        <v>1992</v>
      </c>
      <c r="J166" s="90">
        <v>61</v>
      </c>
      <c r="K166" s="91" t="s">
        <v>6</v>
      </c>
      <c r="L166" s="90" t="s">
        <v>718</v>
      </c>
      <c r="M166" s="90" t="s">
        <v>717</v>
      </c>
    </row>
    <row r="167" spans="1:13" ht="18" x14ac:dyDescent="0.25">
      <c r="A167" s="82">
        <v>219</v>
      </c>
      <c r="B167" s="86">
        <v>1</v>
      </c>
      <c r="C167" s="87" t="s">
        <v>403</v>
      </c>
      <c r="D167" s="87" t="s">
        <v>404</v>
      </c>
      <c r="E167" s="87" t="s">
        <v>135</v>
      </c>
      <c r="F167" s="88" t="s">
        <v>129</v>
      </c>
      <c r="G167" s="88" t="s">
        <v>112</v>
      </c>
      <c r="H167" s="89">
        <v>397</v>
      </c>
      <c r="I167" s="215">
        <v>1992</v>
      </c>
      <c r="J167" s="90">
        <v>101</v>
      </c>
      <c r="K167" s="91" t="s">
        <v>17</v>
      </c>
      <c r="L167" s="90" t="s">
        <v>726</v>
      </c>
      <c r="M167" s="90" t="s">
        <v>726</v>
      </c>
    </row>
    <row r="168" spans="1:13" ht="27" x14ac:dyDescent="0.25">
      <c r="A168" s="82">
        <v>220</v>
      </c>
      <c r="B168" s="86">
        <v>1</v>
      </c>
      <c r="C168" s="87" t="s">
        <v>405</v>
      </c>
      <c r="D168" s="87" t="s">
        <v>109</v>
      </c>
      <c r="E168" s="87" t="s">
        <v>110</v>
      </c>
      <c r="F168" s="88" t="s">
        <v>111</v>
      </c>
      <c r="G168" s="88" t="s">
        <v>112</v>
      </c>
      <c r="H168" s="89">
        <v>305</v>
      </c>
      <c r="I168" s="215">
        <v>1992</v>
      </c>
      <c r="J168" s="90">
        <v>51</v>
      </c>
      <c r="K168" s="91" t="s">
        <v>713</v>
      </c>
      <c r="L168" s="90" t="s">
        <v>717</v>
      </c>
      <c r="M168" s="90" t="s">
        <v>717</v>
      </c>
    </row>
    <row r="169" spans="1:13" ht="27" x14ac:dyDescent="0.25">
      <c r="A169" s="85">
        <v>221</v>
      </c>
      <c r="B169" s="86">
        <v>1</v>
      </c>
      <c r="C169" s="87" t="s">
        <v>406</v>
      </c>
      <c r="D169" s="87" t="s">
        <v>165</v>
      </c>
      <c r="E169" s="87" t="s">
        <v>407</v>
      </c>
      <c r="F169" s="88" t="s">
        <v>381</v>
      </c>
      <c r="G169" s="88" t="s">
        <v>112</v>
      </c>
      <c r="H169" s="89">
        <v>428</v>
      </c>
      <c r="I169" s="215">
        <v>1992</v>
      </c>
      <c r="J169" s="90">
        <v>51</v>
      </c>
      <c r="K169" s="91" t="s">
        <v>713</v>
      </c>
      <c r="L169" s="90" t="s">
        <v>723</v>
      </c>
      <c r="M169" s="90" t="s">
        <v>723</v>
      </c>
    </row>
    <row r="170" spans="1:13" ht="18" x14ac:dyDescent="0.25">
      <c r="A170" s="82">
        <v>222</v>
      </c>
      <c r="B170" s="86">
        <v>1</v>
      </c>
      <c r="C170" s="87" t="s">
        <v>408</v>
      </c>
      <c r="D170" s="87" t="s">
        <v>409</v>
      </c>
      <c r="E170" s="87" t="s">
        <v>172</v>
      </c>
      <c r="F170" s="88" t="s">
        <v>173</v>
      </c>
      <c r="G170" s="88" t="s">
        <v>112</v>
      </c>
      <c r="H170" s="89">
        <v>430</v>
      </c>
      <c r="I170" s="215">
        <v>1992</v>
      </c>
      <c r="J170" s="90">
        <v>101</v>
      </c>
      <c r="K170" s="91" t="s">
        <v>17</v>
      </c>
      <c r="L170" s="90" t="s">
        <v>726</v>
      </c>
      <c r="M170" s="90" t="s">
        <v>726</v>
      </c>
    </row>
    <row r="171" spans="1:13" ht="36" x14ac:dyDescent="0.25">
      <c r="A171" s="84">
        <v>223.1</v>
      </c>
      <c r="B171" s="86">
        <v>1</v>
      </c>
      <c r="C171" s="87" t="s">
        <v>410</v>
      </c>
      <c r="D171" s="87" t="s">
        <v>411</v>
      </c>
      <c r="E171" s="87" t="s">
        <v>172</v>
      </c>
      <c r="F171" s="88" t="s">
        <v>173</v>
      </c>
      <c r="G171" s="88" t="s">
        <v>112</v>
      </c>
      <c r="H171" s="89">
        <v>430</v>
      </c>
      <c r="I171" s="215">
        <v>1992</v>
      </c>
      <c r="J171" s="90">
        <v>90</v>
      </c>
      <c r="K171" s="91" t="s">
        <v>734</v>
      </c>
      <c r="L171" s="90" t="s">
        <v>18</v>
      </c>
      <c r="M171" s="90" t="s">
        <v>717</v>
      </c>
    </row>
    <row r="172" spans="1:13" ht="18" x14ac:dyDescent="0.25">
      <c r="A172" s="84">
        <v>223.2</v>
      </c>
      <c r="B172" s="86">
        <v>2</v>
      </c>
      <c r="C172" s="87" t="s">
        <v>410</v>
      </c>
      <c r="D172" s="87" t="s">
        <v>411</v>
      </c>
      <c r="E172" s="87" t="s">
        <v>172</v>
      </c>
      <c r="F172" s="88" t="s">
        <v>173</v>
      </c>
      <c r="G172" s="88" t="s">
        <v>112</v>
      </c>
      <c r="H172" s="89">
        <v>430</v>
      </c>
      <c r="I172" s="215">
        <v>1992</v>
      </c>
      <c r="J172" s="90">
        <v>101</v>
      </c>
      <c r="K172" s="91" t="s">
        <v>17</v>
      </c>
      <c r="L172" s="90" t="s">
        <v>726</v>
      </c>
      <c r="M172" s="90" t="s">
        <v>726</v>
      </c>
    </row>
    <row r="173" spans="1:13" ht="18" x14ac:dyDescent="0.25">
      <c r="A173" s="82">
        <v>224</v>
      </c>
      <c r="B173" s="86">
        <v>1</v>
      </c>
      <c r="C173" s="87" t="s">
        <v>412</v>
      </c>
      <c r="D173" s="87" t="s">
        <v>413</v>
      </c>
      <c r="E173" s="87" t="s">
        <v>172</v>
      </c>
      <c r="F173" s="88" t="s">
        <v>143</v>
      </c>
      <c r="G173" s="88" t="s">
        <v>162</v>
      </c>
      <c r="H173" s="89">
        <v>1250</v>
      </c>
      <c r="I173" s="215">
        <v>1992</v>
      </c>
      <c r="J173" s="90">
        <v>41</v>
      </c>
      <c r="K173" s="91" t="s">
        <v>724</v>
      </c>
      <c r="L173" s="90" t="s">
        <v>723</v>
      </c>
      <c r="M173" s="90" t="s">
        <v>723</v>
      </c>
    </row>
    <row r="174" spans="1:13" ht="18" x14ac:dyDescent="0.25">
      <c r="A174" s="82">
        <v>225</v>
      </c>
      <c r="B174" s="86">
        <v>1</v>
      </c>
      <c r="C174" s="87" t="s">
        <v>414</v>
      </c>
      <c r="D174" s="87" t="s">
        <v>415</v>
      </c>
      <c r="E174" s="87" t="s">
        <v>264</v>
      </c>
      <c r="F174" s="88" t="s">
        <v>129</v>
      </c>
      <c r="G174" s="88" t="s">
        <v>112</v>
      </c>
      <c r="H174" s="89">
        <v>408</v>
      </c>
      <c r="I174" s="215">
        <v>1992</v>
      </c>
      <c r="J174" s="90">
        <v>90</v>
      </c>
      <c r="K174" s="91" t="s">
        <v>734</v>
      </c>
      <c r="L174" s="90" t="s">
        <v>717</v>
      </c>
      <c r="M174" s="90" t="s">
        <v>717</v>
      </c>
    </row>
    <row r="175" spans="1:13" ht="18" x14ac:dyDescent="0.25">
      <c r="A175" s="82">
        <v>226</v>
      </c>
      <c r="B175" s="86">
        <v>1</v>
      </c>
      <c r="C175" s="87" t="s">
        <v>416</v>
      </c>
      <c r="D175" s="87" t="s">
        <v>417</v>
      </c>
      <c r="E175" s="87" t="s">
        <v>184</v>
      </c>
      <c r="F175" s="88" t="s">
        <v>143</v>
      </c>
      <c r="G175" s="88" t="s">
        <v>159</v>
      </c>
      <c r="H175" s="89">
        <v>1100</v>
      </c>
      <c r="I175" s="215">
        <v>1992</v>
      </c>
      <c r="J175" s="90">
        <v>41</v>
      </c>
      <c r="K175" s="91" t="s">
        <v>724</v>
      </c>
      <c r="L175" s="90" t="s">
        <v>723</v>
      </c>
      <c r="M175" s="90" t="s">
        <v>723</v>
      </c>
    </row>
    <row r="176" spans="1:13" ht="18" x14ac:dyDescent="0.25">
      <c r="A176" s="82">
        <v>227</v>
      </c>
      <c r="B176" s="86">
        <v>1</v>
      </c>
      <c r="C176" s="87" t="s">
        <v>418</v>
      </c>
      <c r="D176" s="87" t="s">
        <v>419</v>
      </c>
      <c r="E176" s="87" t="s">
        <v>335</v>
      </c>
      <c r="F176" s="88" t="s">
        <v>336</v>
      </c>
      <c r="G176" s="88" t="s">
        <v>151</v>
      </c>
      <c r="H176" s="89">
        <v>730</v>
      </c>
      <c r="I176" s="215">
        <v>1992</v>
      </c>
      <c r="J176" s="90">
        <v>41</v>
      </c>
      <c r="K176" s="91" t="s">
        <v>724</v>
      </c>
      <c r="L176" s="90" t="s">
        <v>718</v>
      </c>
      <c r="M176" s="90" t="s">
        <v>718</v>
      </c>
    </row>
    <row r="177" spans="1:13" ht="18" x14ac:dyDescent="0.25">
      <c r="A177" s="82">
        <v>228</v>
      </c>
      <c r="B177" s="86">
        <v>1</v>
      </c>
      <c r="C177" s="87" t="s">
        <v>420</v>
      </c>
      <c r="D177" s="87" t="s">
        <v>421</v>
      </c>
      <c r="E177" s="87" t="s">
        <v>335</v>
      </c>
      <c r="F177" s="88" t="s">
        <v>347</v>
      </c>
      <c r="G177" s="88" t="s">
        <v>112</v>
      </c>
      <c r="H177" s="89">
        <v>195</v>
      </c>
      <c r="I177" s="215">
        <v>1992</v>
      </c>
      <c r="J177" s="90">
        <v>90</v>
      </c>
      <c r="K177" s="91" t="s">
        <v>734</v>
      </c>
      <c r="L177" s="90" t="s">
        <v>19</v>
      </c>
      <c r="M177" s="90" t="s">
        <v>19</v>
      </c>
    </row>
    <row r="178" spans="1:13" ht="27" x14ac:dyDescent="0.25">
      <c r="A178" s="82">
        <v>229</v>
      </c>
      <c r="B178" s="86">
        <v>1</v>
      </c>
      <c r="C178" s="87" t="s">
        <v>422</v>
      </c>
      <c r="D178" s="87" t="s">
        <v>423</v>
      </c>
      <c r="E178" s="87" t="s">
        <v>335</v>
      </c>
      <c r="F178" s="88" t="s">
        <v>347</v>
      </c>
      <c r="G178" s="88" t="s">
        <v>112</v>
      </c>
      <c r="H178" s="89">
        <v>265</v>
      </c>
      <c r="I178" s="215">
        <v>1992</v>
      </c>
      <c r="J178" s="90">
        <v>61</v>
      </c>
      <c r="K178" s="91" t="s">
        <v>6</v>
      </c>
      <c r="L178" s="90" t="s">
        <v>718</v>
      </c>
      <c r="M178" s="90" t="s">
        <v>718</v>
      </c>
    </row>
    <row r="179" spans="1:13" ht="18" x14ac:dyDescent="0.25">
      <c r="A179" s="82">
        <v>301</v>
      </c>
      <c r="B179" s="86">
        <v>1</v>
      </c>
      <c r="C179" s="87" t="s">
        <v>424</v>
      </c>
      <c r="D179" s="87" t="s">
        <v>287</v>
      </c>
      <c r="E179" s="87" t="s">
        <v>184</v>
      </c>
      <c r="F179" s="88" t="s">
        <v>111</v>
      </c>
      <c r="G179" s="88" t="s">
        <v>112</v>
      </c>
      <c r="H179" s="89">
        <v>300</v>
      </c>
      <c r="I179" s="215">
        <v>2003</v>
      </c>
      <c r="J179" s="90">
        <v>82</v>
      </c>
      <c r="K179" s="91" t="s">
        <v>730</v>
      </c>
      <c r="L179" s="90" t="s">
        <v>723</v>
      </c>
      <c r="M179" s="90" t="s">
        <v>723</v>
      </c>
    </row>
    <row r="180" spans="1:13" ht="27" x14ac:dyDescent="0.25">
      <c r="A180" s="83">
        <v>302</v>
      </c>
      <c r="B180" s="86"/>
      <c r="C180" s="87" t="s">
        <v>425</v>
      </c>
      <c r="D180" s="93" t="s">
        <v>292</v>
      </c>
      <c r="E180" s="93" t="s">
        <v>184</v>
      </c>
      <c r="F180" s="88" t="s">
        <v>173</v>
      </c>
      <c r="G180" s="88" t="s">
        <v>112</v>
      </c>
      <c r="H180" s="89" t="s">
        <v>426</v>
      </c>
      <c r="I180" s="87" t="s">
        <v>145</v>
      </c>
      <c r="J180" s="90">
        <v>51</v>
      </c>
      <c r="K180" s="91" t="s">
        <v>713</v>
      </c>
      <c r="L180" s="90" t="s">
        <v>719</v>
      </c>
      <c r="M180" s="90" t="s">
        <v>719</v>
      </c>
    </row>
    <row r="181" spans="1:13" ht="18" x14ac:dyDescent="0.25">
      <c r="A181" s="82">
        <v>303</v>
      </c>
      <c r="B181" s="86">
        <v>1</v>
      </c>
      <c r="C181" s="87" t="s">
        <v>427</v>
      </c>
      <c r="D181" s="87" t="s">
        <v>428</v>
      </c>
      <c r="E181" s="87" t="s">
        <v>184</v>
      </c>
      <c r="F181" s="88" t="s">
        <v>143</v>
      </c>
      <c r="G181" s="88" t="s">
        <v>162</v>
      </c>
      <c r="H181" s="89">
        <v>1480</v>
      </c>
      <c r="I181" s="215">
        <v>2003</v>
      </c>
      <c r="J181" s="90">
        <v>31</v>
      </c>
      <c r="K181" s="91" t="s">
        <v>5</v>
      </c>
      <c r="L181" s="90" t="s">
        <v>718</v>
      </c>
      <c r="M181" s="90" t="s">
        <v>718</v>
      </c>
    </row>
    <row r="182" spans="1:13" ht="18" x14ac:dyDescent="0.25">
      <c r="A182" s="82">
        <v>304</v>
      </c>
      <c r="B182" s="86">
        <v>1</v>
      </c>
      <c r="C182" s="87" t="s">
        <v>429</v>
      </c>
      <c r="D182" s="87" t="s">
        <v>430</v>
      </c>
      <c r="E182" s="87" t="s">
        <v>184</v>
      </c>
      <c r="F182" s="88" t="s">
        <v>173</v>
      </c>
      <c r="G182" s="88" t="s">
        <v>112</v>
      </c>
      <c r="H182" s="89">
        <v>430</v>
      </c>
      <c r="I182" s="215">
        <v>2003</v>
      </c>
      <c r="J182" s="90">
        <v>90</v>
      </c>
      <c r="K182" s="91" t="s">
        <v>734</v>
      </c>
      <c r="L182" s="90" t="s">
        <v>717</v>
      </c>
      <c r="M182" s="90" t="s">
        <v>717</v>
      </c>
    </row>
    <row r="183" spans="1:13" ht="18" x14ac:dyDescent="0.25">
      <c r="A183" s="82">
        <v>305</v>
      </c>
      <c r="B183" s="86">
        <v>1</v>
      </c>
      <c r="C183" s="87" t="s">
        <v>431</v>
      </c>
      <c r="D183" s="87" t="s">
        <v>432</v>
      </c>
      <c r="E183" s="87" t="s">
        <v>184</v>
      </c>
      <c r="F183" s="88" t="s">
        <v>173</v>
      </c>
      <c r="G183" s="88" t="s">
        <v>112</v>
      </c>
      <c r="H183" s="89">
        <v>430</v>
      </c>
      <c r="I183" s="215">
        <v>2003</v>
      </c>
      <c r="J183" s="90">
        <v>90</v>
      </c>
      <c r="K183" s="91" t="s">
        <v>734</v>
      </c>
      <c r="L183" s="90" t="s">
        <v>723</v>
      </c>
      <c r="M183" s="90" t="s">
        <v>723</v>
      </c>
    </row>
    <row r="184" spans="1:13" ht="18" x14ac:dyDescent="0.25">
      <c r="A184" s="83">
        <v>306</v>
      </c>
      <c r="B184" s="86"/>
      <c r="C184" s="87" t="s">
        <v>433</v>
      </c>
      <c r="D184" s="93" t="s">
        <v>380</v>
      </c>
      <c r="E184" s="93" t="s">
        <v>434</v>
      </c>
      <c r="F184" s="88" t="s">
        <v>173</v>
      </c>
      <c r="G184" s="88" t="s">
        <v>112</v>
      </c>
      <c r="H184" s="89" t="s">
        <v>435</v>
      </c>
      <c r="I184" s="87" t="s">
        <v>145</v>
      </c>
      <c r="J184" s="90">
        <v>101</v>
      </c>
      <c r="K184" s="91" t="s">
        <v>17</v>
      </c>
      <c r="L184" s="90" t="s">
        <v>726</v>
      </c>
      <c r="M184" s="90" t="s">
        <v>726</v>
      </c>
    </row>
    <row r="185" spans="1:13" ht="18" x14ac:dyDescent="0.25">
      <c r="A185" s="82">
        <v>307</v>
      </c>
      <c r="B185" s="86">
        <v>1</v>
      </c>
      <c r="C185" s="87" t="s">
        <v>436</v>
      </c>
      <c r="D185" s="87" t="s">
        <v>437</v>
      </c>
      <c r="E185" s="87" t="s">
        <v>202</v>
      </c>
      <c r="F185" s="88" t="s">
        <v>173</v>
      </c>
      <c r="G185" s="88" t="s">
        <v>112</v>
      </c>
      <c r="H185" s="89">
        <v>430</v>
      </c>
      <c r="I185" s="215">
        <v>2003</v>
      </c>
      <c r="J185" s="90">
        <v>101</v>
      </c>
      <c r="K185" s="91" t="s">
        <v>17</v>
      </c>
      <c r="L185" s="90" t="s">
        <v>726</v>
      </c>
      <c r="M185" s="90" t="s">
        <v>726</v>
      </c>
    </row>
    <row r="186" spans="1:13" ht="27" x14ac:dyDescent="0.25">
      <c r="A186" s="82">
        <v>310</v>
      </c>
      <c r="B186" s="86">
        <v>1</v>
      </c>
      <c r="C186" s="87" t="s">
        <v>438</v>
      </c>
      <c r="D186" s="87" t="s">
        <v>439</v>
      </c>
      <c r="E186" s="87" t="s">
        <v>202</v>
      </c>
      <c r="F186" s="88" t="s">
        <v>143</v>
      </c>
      <c r="G186" s="88" t="s">
        <v>151</v>
      </c>
      <c r="H186" s="89">
        <v>800</v>
      </c>
      <c r="I186" s="215">
        <v>2003</v>
      </c>
      <c r="J186" s="90">
        <v>102</v>
      </c>
      <c r="K186" s="91" t="s">
        <v>725</v>
      </c>
      <c r="L186" s="90" t="s">
        <v>714</v>
      </c>
      <c r="M186" s="90" t="s">
        <v>726</v>
      </c>
    </row>
    <row r="187" spans="1:13" ht="18" x14ac:dyDescent="0.25">
      <c r="A187" s="83">
        <v>311</v>
      </c>
      <c r="B187" s="86">
        <v>1</v>
      </c>
      <c r="C187" s="87" t="s">
        <v>440</v>
      </c>
      <c r="D187" s="93" t="s">
        <v>441</v>
      </c>
      <c r="E187" s="93" t="s">
        <v>202</v>
      </c>
      <c r="F187" s="88" t="s">
        <v>221</v>
      </c>
      <c r="G187" s="88" t="s">
        <v>442</v>
      </c>
      <c r="H187" s="89" t="s">
        <v>443</v>
      </c>
      <c r="I187" s="87" t="s">
        <v>145</v>
      </c>
      <c r="J187" s="90">
        <v>41</v>
      </c>
      <c r="K187" s="91" t="s">
        <v>724</v>
      </c>
      <c r="L187" s="90" t="s">
        <v>714</v>
      </c>
      <c r="M187" s="90" t="s">
        <v>714</v>
      </c>
    </row>
    <row r="188" spans="1:13" ht="83.45" customHeight="1" x14ac:dyDescent="0.25">
      <c r="A188" s="83">
        <v>312</v>
      </c>
      <c r="B188" s="86">
        <v>1</v>
      </c>
      <c r="C188" s="87" t="s">
        <v>444</v>
      </c>
      <c r="D188" s="93" t="s">
        <v>445</v>
      </c>
      <c r="E188" s="93" t="s">
        <v>202</v>
      </c>
      <c r="F188" s="88" t="s">
        <v>211</v>
      </c>
      <c r="G188" s="93" t="s">
        <v>159</v>
      </c>
      <c r="H188" s="89" t="s">
        <v>446</v>
      </c>
      <c r="I188" s="87" t="s">
        <v>145</v>
      </c>
      <c r="J188" s="90">
        <v>41</v>
      </c>
      <c r="K188" s="91" t="s">
        <v>724</v>
      </c>
      <c r="L188" s="90" t="s">
        <v>718</v>
      </c>
      <c r="M188" s="90" t="s">
        <v>718</v>
      </c>
    </row>
    <row r="189" spans="1:13" ht="18" x14ac:dyDescent="0.25">
      <c r="A189" s="82">
        <v>313</v>
      </c>
      <c r="B189" s="86">
        <v>1</v>
      </c>
      <c r="C189" s="87" t="s">
        <v>447</v>
      </c>
      <c r="D189" s="87" t="s">
        <v>447</v>
      </c>
      <c r="E189" s="87" t="s">
        <v>202</v>
      </c>
      <c r="F189" s="88" t="s">
        <v>211</v>
      </c>
      <c r="G189" s="88" t="s">
        <v>159</v>
      </c>
      <c r="H189" s="89">
        <v>1100</v>
      </c>
      <c r="I189" s="215">
        <v>2003</v>
      </c>
      <c r="J189" s="90">
        <v>41</v>
      </c>
      <c r="K189" s="91" t="s">
        <v>724</v>
      </c>
      <c r="L189" s="90" t="s">
        <v>718</v>
      </c>
      <c r="M189" s="90" t="s">
        <v>718</v>
      </c>
    </row>
    <row r="190" spans="1:13" ht="18" x14ac:dyDescent="0.25">
      <c r="A190" s="82">
        <v>314</v>
      </c>
      <c r="B190" s="86">
        <v>1</v>
      </c>
      <c r="C190" s="87" t="s">
        <v>448</v>
      </c>
      <c r="D190" s="87" t="s">
        <v>448</v>
      </c>
      <c r="E190" s="87" t="s">
        <v>194</v>
      </c>
      <c r="F190" s="88" t="s">
        <v>211</v>
      </c>
      <c r="G190" s="88" t="s">
        <v>159</v>
      </c>
      <c r="H190" s="89">
        <v>1000</v>
      </c>
      <c r="I190" s="215">
        <v>2003</v>
      </c>
      <c r="J190" s="90">
        <v>41</v>
      </c>
      <c r="K190" s="91" t="s">
        <v>724</v>
      </c>
      <c r="L190" s="90" t="s">
        <v>718</v>
      </c>
      <c r="M190" s="90" t="s">
        <v>718</v>
      </c>
    </row>
    <row r="191" spans="1:13" ht="18" x14ac:dyDescent="0.25">
      <c r="A191" s="82">
        <v>315</v>
      </c>
      <c r="B191" s="86">
        <v>1</v>
      </c>
      <c r="C191" s="87" t="s">
        <v>449</v>
      </c>
      <c r="D191" s="87" t="s">
        <v>448</v>
      </c>
      <c r="E191" s="87" t="s">
        <v>172</v>
      </c>
      <c r="F191" s="88" t="s">
        <v>211</v>
      </c>
      <c r="G191" s="88" t="s">
        <v>159</v>
      </c>
      <c r="H191" s="89">
        <v>1100</v>
      </c>
      <c r="I191" s="215">
        <v>2003</v>
      </c>
      <c r="J191" s="90">
        <v>41</v>
      </c>
      <c r="K191" s="91" t="s">
        <v>724</v>
      </c>
      <c r="L191" s="90" t="s">
        <v>718</v>
      </c>
      <c r="M191" s="90" t="s">
        <v>718</v>
      </c>
    </row>
    <row r="192" spans="1:13" ht="18" x14ac:dyDescent="0.25">
      <c r="A192" s="83">
        <v>316</v>
      </c>
      <c r="B192" s="86">
        <v>1</v>
      </c>
      <c r="C192" s="87" t="s">
        <v>450</v>
      </c>
      <c r="D192" s="93" t="s">
        <v>197</v>
      </c>
      <c r="E192" s="93" t="s">
        <v>172</v>
      </c>
      <c r="F192" s="88" t="s">
        <v>211</v>
      </c>
      <c r="G192" s="88" t="s">
        <v>151</v>
      </c>
      <c r="H192" s="89" t="s">
        <v>451</v>
      </c>
      <c r="I192" s="87" t="s">
        <v>145</v>
      </c>
      <c r="J192" s="90">
        <v>41</v>
      </c>
      <c r="K192" s="91" t="s">
        <v>724</v>
      </c>
      <c r="L192" s="90" t="s">
        <v>714</v>
      </c>
      <c r="M192" s="90" t="s">
        <v>714</v>
      </c>
    </row>
    <row r="193" spans="1:13" ht="18" x14ac:dyDescent="0.25">
      <c r="A193" s="83">
        <v>317</v>
      </c>
      <c r="B193" s="86">
        <v>1</v>
      </c>
      <c r="C193" s="87" t="s">
        <v>452</v>
      </c>
      <c r="D193" s="93" t="s">
        <v>453</v>
      </c>
      <c r="E193" s="93" t="s">
        <v>172</v>
      </c>
      <c r="F193" s="88" t="s">
        <v>205</v>
      </c>
      <c r="G193" s="88" t="s">
        <v>151</v>
      </c>
      <c r="H193" s="89" t="s">
        <v>451</v>
      </c>
      <c r="I193" s="87" t="s">
        <v>145</v>
      </c>
      <c r="J193" s="90">
        <v>41</v>
      </c>
      <c r="K193" s="91" t="s">
        <v>724</v>
      </c>
      <c r="L193" s="90" t="s">
        <v>714</v>
      </c>
      <c r="M193" s="90" t="s">
        <v>714</v>
      </c>
    </row>
    <row r="194" spans="1:13" ht="27" x14ac:dyDescent="0.25">
      <c r="A194" s="83">
        <v>318</v>
      </c>
      <c r="B194" s="86">
        <v>1</v>
      </c>
      <c r="C194" s="87" t="s">
        <v>454</v>
      </c>
      <c r="D194" s="87" t="s">
        <v>455</v>
      </c>
      <c r="E194" s="93" t="s">
        <v>172</v>
      </c>
      <c r="F194" s="88" t="s">
        <v>173</v>
      </c>
      <c r="G194" s="88" t="s">
        <v>112</v>
      </c>
      <c r="H194" s="89" t="s">
        <v>456</v>
      </c>
      <c r="I194" s="87" t="s">
        <v>145</v>
      </c>
      <c r="J194" s="90">
        <v>61</v>
      </c>
      <c r="K194" s="91" t="s">
        <v>20</v>
      </c>
      <c r="L194" s="90" t="s">
        <v>723</v>
      </c>
      <c r="M194" s="90" t="s">
        <v>21</v>
      </c>
    </row>
    <row r="195" spans="1:13" ht="18" x14ac:dyDescent="0.25">
      <c r="A195" s="82">
        <v>319</v>
      </c>
      <c r="B195" s="86">
        <v>1</v>
      </c>
      <c r="C195" s="87" t="s">
        <v>457</v>
      </c>
      <c r="D195" s="87" t="s">
        <v>171</v>
      </c>
      <c r="E195" s="87" t="s">
        <v>172</v>
      </c>
      <c r="F195" s="88" t="s">
        <v>211</v>
      </c>
      <c r="G195" s="88" t="s">
        <v>151</v>
      </c>
      <c r="H195" s="89">
        <v>800</v>
      </c>
      <c r="I195" s="215">
        <v>2003</v>
      </c>
      <c r="J195" s="90">
        <v>41</v>
      </c>
      <c r="K195" s="91" t="s">
        <v>724</v>
      </c>
      <c r="L195" s="90" t="s">
        <v>733</v>
      </c>
      <c r="M195" s="90" t="s">
        <v>733</v>
      </c>
    </row>
    <row r="196" spans="1:13" ht="18" x14ac:dyDescent="0.25">
      <c r="A196" s="83">
        <v>320</v>
      </c>
      <c r="B196" s="86">
        <v>1</v>
      </c>
      <c r="C196" s="87" t="s">
        <v>458</v>
      </c>
      <c r="D196" s="93" t="s">
        <v>459</v>
      </c>
      <c r="E196" s="93" t="s">
        <v>172</v>
      </c>
      <c r="F196" s="88" t="s">
        <v>211</v>
      </c>
      <c r="G196" s="88" t="s">
        <v>159</v>
      </c>
      <c r="H196" s="89">
        <v>1000</v>
      </c>
      <c r="I196" s="87" t="s">
        <v>145</v>
      </c>
      <c r="J196" s="90">
        <v>41</v>
      </c>
      <c r="K196" s="91" t="s">
        <v>724</v>
      </c>
      <c r="L196" s="90" t="s">
        <v>714</v>
      </c>
      <c r="M196" s="90" t="s">
        <v>714</v>
      </c>
    </row>
    <row r="197" spans="1:13" ht="18" x14ac:dyDescent="0.25">
      <c r="A197" s="82">
        <v>321</v>
      </c>
      <c r="B197" s="86">
        <v>1</v>
      </c>
      <c r="C197" s="87" t="s">
        <v>460</v>
      </c>
      <c r="D197" s="87" t="s">
        <v>171</v>
      </c>
      <c r="E197" s="87" t="s">
        <v>172</v>
      </c>
      <c r="F197" s="88" t="s">
        <v>143</v>
      </c>
      <c r="G197" s="88" t="s">
        <v>159</v>
      </c>
      <c r="H197" s="89">
        <v>1120</v>
      </c>
      <c r="I197" s="215">
        <v>2003</v>
      </c>
      <c r="J197" s="90">
        <v>41</v>
      </c>
      <c r="K197" s="91" t="s">
        <v>724</v>
      </c>
      <c r="L197" s="90" t="s">
        <v>714</v>
      </c>
      <c r="M197" s="90" t="s">
        <v>714</v>
      </c>
    </row>
    <row r="198" spans="1:13" ht="18" x14ac:dyDescent="0.25">
      <c r="A198" s="82">
        <v>322</v>
      </c>
      <c r="B198" s="86">
        <v>1</v>
      </c>
      <c r="C198" s="87" t="s">
        <v>461</v>
      </c>
      <c r="D198" s="87" t="s">
        <v>462</v>
      </c>
      <c r="E198" s="87" t="s">
        <v>172</v>
      </c>
      <c r="F198" s="88" t="s">
        <v>143</v>
      </c>
      <c r="G198" s="88" t="s">
        <v>162</v>
      </c>
      <c r="H198" s="89">
        <v>1450</v>
      </c>
      <c r="I198" s="215">
        <v>2003</v>
      </c>
      <c r="J198" s="90">
        <v>31</v>
      </c>
      <c r="K198" s="91" t="s">
        <v>5</v>
      </c>
      <c r="L198" s="90" t="s">
        <v>714</v>
      </c>
      <c r="M198" s="90" t="s">
        <v>718</v>
      </c>
    </row>
    <row r="199" spans="1:13" ht="18" x14ac:dyDescent="0.25">
      <c r="A199" s="82">
        <v>323</v>
      </c>
      <c r="B199" s="86">
        <v>1</v>
      </c>
      <c r="C199" s="87" t="s">
        <v>463</v>
      </c>
      <c r="D199" s="87" t="s">
        <v>464</v>
      </c>
      <c r="E199" s="87" t="s">
        <v>172</v>
      </c>
      <c r="F199" s="88" t="s">
        <v>143</v>
      </c>
      <c r="G199" s="88" t="s">
        <v>162</v>
      </c>
      <c r="H199" s="89">
        <v>1460</v>
      </c>
      <c r="I199" s="215">
        <v>2003</v>
      </c>
      <c r="J199" s="90">
        <v>31</v>
      </c>
      <c r="K199" s="91" t="s">
        <v>5</v>
      </c>
      <c r="L199" s="90" t="s">
        <v>718</v>
      </c>
      <c r="M199" s="90" t="s">
        <v>718</v>
      </c>
    </row>
    <row r="200" spans="1:13" ht="18" x14ac:dyDescent="0.25">
      <c r="A200" s="82">
        <v>324</v>
      </c>
      <c r="B200" s="86">
        <v>1</v>
      </c>
      <c r="C200" s="87" t="s">
        <v>465</v>
      </c>
      <c r="D200" s="87" t="s">
        <v>466</v>
      </c>
      <c r="E200" s="87" t="s">
        <v>172</v>
      </c>
      <c r="F200" s="88" t="s">
        <v>143</v>
      </c>
      <c r="G200" s="88" t="s">
        <v>162</v>
      </c>
      <c r="H200" s="89">
        <v>1220</v>
      </c>
      <c r="I200" s="215">
        <v>2003</v>
      </c>
      <c r="J200" s="90">
        <v>41</v>
      </c>
      <c r="K200" s="91" t="s">
        <v>724</v>
      </c>
      <c r="L200" s="90" t="s">
        <v>714</v>
      </c>
      <c r="M200" s="90" t="s">
        <v>723</v>
      </c>
    </row>
    <row r="201" spans="1:13" ht="18" x14ac:dyDescent="0.25">
      <c r="A201" s="82">
        <v>325</v>
      </c>
      <c r="B201" s="86">
        <v>1</v>
      </c>
      <c r="C201" s="87" t="s">
        <v>467</v>
      </c>
      <c r="D201" s="87" t="s">
        <v>220</v>
      </c>
      <c r="E201" s="87" t="s">
        <v>172</v>
      </c>
      <c r="F201" s="88" t="s">
        <v>143</v>
      </c>
      <c r="G201" s="88" t="s">
        <v>272</v>
      </c>
      <c r="H201" s="89">
        <v>1540</v>
      </c>
      <c r="I201" s="215">
        <v>2003</v>
      </c>
      <c r="J201" s="90">
        <v>31</v>
      </c>
      <c r="K201" s="91" t="s">
        <v>5</v>
      </c>
      <c r="L201" s="90" t="s">
        <v>714</v>
      </c>
      <c r="M201" s="90" t="s">
        <v>718</v>
      </c>
    </row>
    <row r="202" spans="1:13" ht="27" x14ac:dyDescent="0.25">
      <c r="A202" s="84">
        <v>326.10000000000002</v>
      </c>
      <c r="B202" s="86">
        <v>1</v>
      </c>
      <c r="C202" s="87" t="s">
        <v>468</v>
      </c>
      <c r="D202" s="87" t="s">
        <v>469</v>
      </c>
      <c r="E202" s="87" t="s">
        <v>172</v>
      </c>
      <c r="F202" s="88" t="s">
        <v>143</v>
      </c>
      <c r="G202" s="88" t="s">
        <v>159</v>
      </c>
      <c r="H202" s="89">
        <v>1150</v>
      </c>
      <c r="I202" s="215">
        <v>2003</v>
      </c>
      <c r="J202" s="90">
        <v>90</v>
      </c>
      <c r="K202" s="91" t="s">
        <v>734</v>
      </c>
      <c r="L202" s="90" t="s">
        <v>718</v>
      </c>
      <c r="M202" s="90" t="s">
        <v>718</v>
      </c>
    </row>
    <row r="203" spans="1:13" ht="27" x14ac:dyDescent="0.25">
      <c r="A203" s="84">
        <v>326.2</v>
      </c>
      <c r="B203" s="86">
        <v>2</v>
      </c>
      <c r="C203" s="87" t="s">
        <v>468</v>
      </c>
      <c r="D203" s="87" t="s">
        <v>469</v>
      </c>
      <c r="E203" s="87" t="s">
        <v>172</v>
      </c>
      <c r="F203" s="88" t="s">
        <v>143</v>
      </c>
      <c r="G203" s="88" t="s">
        <v>159</v>
      </c>
      <c r="H203" s="89">
        <v>1150</v>
      </c>
      <c r="I203" s="215">
        <v>2003</v>
      </c>
      <c r="J203" s="90">
        <v>41</v>
      </c>
      <c r="K203" s="91" t="s">
        <v>724</v>
      </c>
      <c r="L203" s="90" t="s">
        <v>714</v>
      </c>
      <c r="M203" s="90" t="s">
        <v>714</v>
      </c>
    </row>
    <row r="204" spans="1:13" ht="18" x14ac:dyDescent="0.25">
      <c r="A204" s="82">
        <v>327</v>
      </c>
      <c r="B204" s="86">
        <v>1</v>
      </c>
      <c r="C204" s="87" t="s">
        <v>470</v>
      </c>
      <c r="D204" s="87" t="s">
        <v>471</v>
      </c>
      <c r="E204" s="87" t="s">
        <v>172</v>
      </c>
      <c r="F204" s="88" t="s">
        <v>143</v>
      </c>
      <c r="G204" s="88" t="s">
        <v>272</v>
      </c>
      <c r="H204" s="89">
        <v>1600</v>
      </c>
      <c r="I204" s="215">
        <v>2003</v>
      </c>
      <c r="J204" s="90">
        <v>31</v>
      </c>
      <c r="K204" s="91" t="s">
        <v>5</v>
      </c>
      <c r="L204" s="90" t="s">
        <v>717</v>
      </c>
      <c r="M204" s="90" t="s">
        <v>717</v>
      </c>
    </row>
    <row r="205" spans="1:13" ht="18" x14ac:dyDescent="0.25">
      <c r="A205" s="83">
        <v>328</v>
      </c>
      <c r="B205" s="86">
        <v>1</v>
      </c>
      <c r="C205" s="87" t="s">
        <v>472</v>
      </c>
      <c r="D205" s="88" t="s">
        <v>473</v>
      </c>
      <c r="E205" s="87" t="s">
        <v>172</v>
      </c>
      <c r="F205" s="88" t="s">
        <v>143</v>
      </c>
      <c r="G205" s="88" t="s">
        <v>309</v>
      </c>
      <c r="H205" s="89" t="s">
        <v>474</v>
      </c>
      <c r="I205" s="87" t="s">
        <v>145</v>
      </c>
      <c r="J205" s="90">
        <v>31</v>
      </c>
      <c r="K205" s="91" t="s">
        <v>5</v>
      </c>
      <c r="L205" s="90" t="s">
        <v>714</v>
      </c>
      <c r="M205" s="90" t="s">
        <v>714</v>
      </c>
    </row>
    <row r="206" spans="1:13" ht="18" x14ac:dyDescent="0.25">
      <c r="A206" s="83">
        <v>329</v>
      </c>
      <c r="B206" s="86">
        <v>1</v>
      </c>
      <c r="C206" s="87" t="s">
        <v>475</v>
      </c>
      <c r="D206" s="88" t="s">
        <v>476</v>
      </c>
      <c r="E206" s="87" t="s">
        <v>303</v>
      </c>
      <c r="F206" s="88" t="s">
        <v>304</v>
      </c>
      <c r="G206" s="88" t="s">
        <v>162</v>
      </c>
      <c r="H206" s="89" t="s">
        <v>477</v>
      </c>
      <c r="I206" s="87" t="s">
        <v>145</v>
      </c>
      <c r="J206" s="90">
        <v>31</v>
      </c>
      <c r="K206" s="91" t="s">
        <v>5</v>
      </c>
      <c r="L206" s="90" t="s">
        <v>718</v>
      </c>
      <c r="M206" s="90" t="s">
        <v>718</v>
      </c>
    </row>
    <row r="207" spans="1:13" ht="18" x14ac:dyDescent="0.25">
      <c r="A207" s="83">
        <v>330</v>
      </c>
      <c r="B207" s="86">
        <v>1</v>
      </c>
      <c r="C207" s="87" t="s">
        <v>478</v>
      </c>
      <c r="D207" s="88" t="s">
        <v>479</v>
      </c>
      <c r="E207" s="87" t="s">
        <v>303</v>
      </c>
      <c r="F207" s="88" t="s">
        <v>304</v>
      </c>
      <c r="G207" s="88" t="s">
        <v>272</v>
      </c>
      <c r="H207" s="89" t="s">
        <v>480</v>
      </c>
      <c r="I207" s="87" t="s">
        <v>145</v>
      </c>
      <c r="J207" s="90">
        <v>31</v>
      </c>
      <c r="K207" s="91" t="s">
        <v>5</v>
      </c>
      <c r="L207" s="90" t="s">
        <v>718</v>
      </c>
      <c r="M207" s="90" t="s">
        <v>718</v>
      </c>
    </row>
    <row r="208" spans="1:13" ht="18" x14ac:dyDescent="0.25">
      <c r="A208" s="83">
        <v>331</v>
      </c>
      <c r="B208" s="86">
        <v>1</v>
      </c>
      <c r="C208" s="87" t="s">
        <v>481</v>
      </c>
      <c r="D208" s="88" t="s">
        <v>482</v>
      </c>
      <c r="E208" s="87" t="s">
        <v>303</v>
      </c>
      <c r="F208" s="88" t="s">
        <v>304</v>
      </c>
      <c r="G208" s="88" t="s">
        <v>272</v>
      </c>
      <c r="H208" s="89" t="s">
        <v>483</v>
      </c>
      <c r="I208" s="87" t="s">
        <v>145</v>
      </c>
      <c r="J208" s="90">
        <v>31</v>
      </c>
      <c r="K208" s="91" t="s">
        <v>5</v>
      </c>
      <c r="L208" s="90" t="s">
        <v>718</v>
      </c>
      <c r="M208" s="90" t="s">
        <v>718</v>
      </c>
    </row>
    <row r="209" spans="1:13" ht="18" x14ac:dyDescent="0.25">
      <c r="A209" s="83">
        <v>332</v>
      </c>
      <c r="B209" s="86">
        <v>1</v>
      </c>
      <c r="C209" s="87" t="s">
        <v>484</v>
      </c>
      <c r="D209" s="88" t="s">
        <v>485</v>
      </c>
      <c r="E209" s="87" t="s">
        <v>303</v>
      </c>
      <c r="F209" s="88" t="s">
        <v>304</v>
      </c>
      <c r="G209" s="88" t="s">
        <v>162</v>
      </c>
      <c r="H209" s="89" t="s">
        <v>486</v>
      </c>
      <c r="I209" s="87" t="s">
        <v>145</v>
      </c>
      <c r="J209" s="90">
        <v>31</v>
      </c>
      <c r="K209" s="91" t="s">
        <v>5</v>
      </c>
      <c r="L209" s="90" t="s">
        <v>718</v>
      </c>
      <c r="M209" s="90" t="s">
        <v>718</v>
      </c>
    </row>
    <row r="210" spans="1:13" ht="18" x14ac:dyDescent="0.25">
      <c r="A210" s="83">
        <v>333</v>
      </c>
      <c r="B210" s="86">
        <v>1</v>
      </c>
      <c r="C210" s="87" t="s">
        <v>487</v>
      </c>
      <c r="D210" s="88" t="s">
        <v>485</v>
      </c>
      <c r="E210" s="87" t="s">
        <v>303</v>
      </c>
      <c r="F210" s="88" t="s">
        <v>304</v>
      </c>
      <c r="G210" s="88" t="s">
        <v>162</v>
      </c>
      <c r="H210" s="89" t="s">
        <v>488</v>
      </c>
      <c r="I210" s="87" t="s">
        <v>145</v>
      </c>
      <c r="J210" s="90">
        <v>31</v>
      </c>
      <c r="K210" s="91" t="s">
        <v>5</v>
      </c>
      <c r="L210" s="90" t="s">
        <v>718</v>
      </c>
      <c r="M210" s="90" t="s">
        <v>718</v>
      </c>
    </row>
    <row r="211" spans="1:13" ht="18" x14ac:dyDescent="0.25">
      <c r="A211" s="83">
        <v>334</v>
      </c>
      <c r="B211" s="86">
        <v>1</v>
      </c>
      <c r="C211" s="87" t="s">
        <v>489</v>
      </c>
      <c r="D211" s="88" t="s">
        <v>490</v>
      </c>
      <c r="E211" s="87" t="s">
        <v>303</v>
      </c>
      <c r="F211" s="88" t="s">
        <v>304</v>
      </c>
      <c r="G211" s="88" t="s">
        <v>272</v>
      </c>
      <c r="H211" s="89" t="s">
        <v>491</v>
      </c>
      <c r="I211" s="87" t="s">
        <v>145</v>
      </c>
      <c r="J211" s="90">
        <v>31</v>
      </c>
      <c r="K211" s="91" t="s">
        <v>5</v>
      </c>
      <c r="L211" s="90" t="s">
        <v>718</v>
      </c>
      <c r="M211" s="90" t="s">
        <v>718</v>
      </c>
    </row>
    <row r="212" spans="1:13" ht="18" x14ac:dyDescent="0.25">
      <c r="A212" s="83">
        <v>335</v>
      </c>
      <c r="B212" s="86">
        <v>1</v>
      </c>
      <c r="C212" s="87" t="s">
        <v>492</v>
      </c>
      <c r="D212" s="88" t="s">
        <v>493</v>
      </c>
      <c r="E212" s="87" t="s">
        <v>303</v>
      </c>
      <c r="F212" s="88" t="s">
        <v>304</v>
      </c>
      <c r="G212" s="88" t="s">
        <v>309</v>
      </c>
      <c r="H212" s="89" t="s">
        <v>494</v>
      </c>
      <c r="I212" s="87" t="s">
        <v>145</v>
      </c>
      <c r="J212" s="90">
        <v>31</v>
      </c>
      <c r="K212" s="91" t="s">
        <v>5</v>
      </c>
      <c r="L212" s="90" t="s">
        <v>714</v>
      </c>
      <c r="M212" s="90" t="s">
        <v>714</v>
      </c>
    </row>
    <row r="213" spans="1:13" ht="18" x14ac:dyDescent="0.25">
      <c r="A213" s="83">
        <v>336</v>
      </c>
      <c r="B213" s="86">
        <v>1</v>
      </c>
      <c r="C213" s="87" t="s">
        <v>495</v>
      </c>
      <c r="D213" s="88" t="s">
        <v>496</v>
      </c>
      <c r="E213" s="87" t="s">
        <v>303</v>
      </c>
      <c r="F213" s="88" t="s">
        <v>304</v>
      </c>
      <c r="G213" s="88" t="s">
        <v>309</v>
      </c>
      <c r="H213" s="89" t="s">
        <v>497</v>
      </c>
      <c r="I213" s="87" t="s">
        <v>145</v>
      </c>
      <c r="J213" s="90">
        <v>31</v>
      </c>
      <c r="K213" s="91" t="s">
        <v>5</v>
      </c>
      <c r="L213" s="90" t="s">
        <v>718</v>
      </c>
      <c r="M213" s="90" t="s">
        <v>718</v>
      </c>
    </row>
    <row r="214" spans="1:13" ht="27" x14ac:dyDescent="0.25">
      <c r="A214" s="82">
        <v>337</v>
      </c>
      <c r="B214" s="86">
        <v>1</v>
      </c>
      <c r="C214" s="87" t="s">
        <v>498</v>
      </c>
      <c r="D214" s="87" t="s">
        <v>499</v>
      </c>
      <c r="E214" s="87" t="s">
        <v>110</v>
      </c>
      <c r="F214" s="88" t="s">
        <v>500</v>
      </c>
      <c r="G214" s="88" t="s">
        <v>112</v>
      </c>
      <c r="H214" s="89">
        <v>380</v>
      </c>
      <c r="I214" s="215">
        <v>2003</v>
      </c>
      <c r="J214" s="90">
        <v>51</v>
      </c>
      <c r="K214" s="91" t="s">
        <v>713</v>
      </c>
      <c r="L214" s="90" t="s">
        <v>714</v>
      </c>
      <c r="M214" s="90" t="s">
        <v>714</v>
      </c>
    </row>
    <row r="215" spans="1:13" ht="27" x14ac:dyDescent="0.25">
      <c r="A215" s="82">
        <v>338</v>
      </c>
      <c r="B215" s="86">
        <v>1</v>
      </c>
      <c r="C215" s="87" t="s">
        <v>501</v>
      </c>
      <c r="D215" s="87" t="s">
        <v>502</v>
      </c>
      <c r="E215" s="87" t="s">
        <v>252</v>
      </c>
      <c r="F215" s="88" t="s">
        <v>129</v>
      </c>
      <c r="G215" s="88" t="s">
        <v>112</v>
      </c>
      <c r="H215" s="89">
        <v>420</v>
      </c>
      <c r="I215" s="215">
        <v>2003</v>
      </c>
      <c r="J215" s="90">
        <v>51</v>
      </c>
      <c r="K215" s="91" t="s">
        <v>713</v>
      </c>
      <c r="L215" s="90" t="s">
        <v>714</v>
      </c>
      <c r="M215" s="90" t="s">
        <v>714</v>
      </c>
    </row>
    <row r="216" spans="1:13" ht="18" x14ac:dyDescent="0.25">
      <c r="A216" s="82">
        <v>339</v>
      </c>
      <c r="B216" s="86">
        <v>1</v>
      </c>
      <c r="C216" s="87" t="s">
        <v>503</v>
      </c>
      <c r="D216" s="87" t="s">
        <v>504</v>
      </c>
      <c r="E216" s="87" t="s">
        <v>252</v>
      </c>
      <c r="F216" s="88" t="s">
        <v>211</v>
      </c>
      <c r="G216" s="88" t="s">
        <v>151</v>
      </c>
      <c r="H216" s="89">
        <v>640</v>
      </c>
      <c r="I216" s="215">
        <v>2003</v>
      </c>
      <c r="J216" s="90">
        <v>41</v>
      </c>
      <c r="K216" s="91" t="s">
        <v>724</v>
      </c>
      <c r="L216" s="90" t="s">
        <v>714</v>
      </c>
      <c r="M216" s="90" t="s">
        <v>714</v>
      </c>
    </row>
    <row r="217" spans="1:13" ht="18" x14ac:dyDescent="0.25">
      <c r="A217" s="82">
        <v>340</v>
      </c>
      <c r="B217" s="86">
        <v>1</v>
      </c>
      <c r="C217" s="87" t="s">
        <v>505</v>
      </c>
      <c r="D217" s="87" t="s">
        <v>506</v>
      </c>
      <c r="E217" s="87" t="s">
        <v>252</v>
      </c>
      <c r="F217" s="88" t="s">
        <v>143</v>
      </c>
      <c r="G217" s="88" t="s">
        <v>151</v>
      </c>
      <c r="H217" s="89">
        <v>840</v>
      </c>
      <c r="I217" s="215">
        <v>2003</v>
      </c>
      <c r="J217" s="90">
        <v>41</v>
      </c>
      <c r="K217" s="91" t="s">
        <v>724</v>
      </c>
      <c r="L217" s="90" t="s">
        <v>714</v>
      </c>
      <c r="M217" s="90" t="s">
        <v>714</v>
      </c>
    </row>
    <row r="218" spans="1:13" ht="27" x14ac:dyDescent="0.25">
      <c r="A218" s="82">
        <v>341</v>
      </c>
      <c r="B218" s="86">
        <v>1</v>
      </c>
      <c r="C218" s="87" t="s">
        <v>507</v>
      </c>
      <c r="D218" s="87" t="s">
        <v>508</v>
      </c>
      <c r="E218" s="87" t="s">
        <v>252</v>
      </c>
      <c r="F218" s="88" t="s">
        <v>143</v>
      </c>
      <c r="G218" s="88" t="s">
        <v>159</v>
      </c>
      <c r="H218" s="89">
        <v>940</v>
      </c>
      <c r="I218" s="215">
        <v>2003</v>
      </c>
      <c r="J218" s="90">
        <v>41</v>
      </c>
      <c r="K218" s="91" t="s">
        <v>724</v>
      </c>
      <c r="L218" s="90" t="s">
        <v>714</v>
      </c>
      <c r="M218" s="90" t="s">
        <v>714</v>
      </c>
    </row>
    <row r="219" spans="1:13" ht="27" x14ac:dyDescent="0.25">
      <c r="A219" s="82">
        <v>342</v>
      </c>
      <c r="B219" s="86">
        <v>1</v>
      </c>
      <c r="C219" s="87" t="s">
        <v>509</v>
      </c>
      <c r="D219" s="87" t="s">
        <v>277</v>
      </c>
      <c r="E219" s="87" t="s">
        <v>116</v>
      </c>
      <c r="F219" s="88" t="s">
        <v>111</v>
      </c>
      <c r="G219" s="88" t="s">
        <v>112</v>
      </c>
      <c r="H219" s="89">
        <v>400</v>
      </c>
      <c r="I219" s="215">
        <v>2003</v>
      </c>
      <c r="J219" s="90">
        <v>51</v>
      </c>
      <c r="K219" s="91" t="s">
        <v>713</v>
      </c>
      <c r="L219" s="90" t="s">
        <v>714</v>
      </c>
      <c r="M219" s="90" t="s">
        <v>714</v>
      </c>
    </row>
    <row r="220" spans="1:13" ht="27" x14ac:dyDescent="0.25">
      <c r="A220" s="82">
        <v>343</v>
      </c>
      <c r="B220" s="86">
        <v>1</v>
      </c>
      <c r="C220" s="87" t="s">
        <v>510</v>
      </c>
      <c r="D220" s="87" t="s">
        <v>511</v>
      </c>
      <c r="E220" s="87" t="s">
        <v>512</v>
      </c>
      <c r="F220" s="88" t="s">
        <v>121</v>
      </c>
      <c r="G220" s="88" t="s">
        <v>112</v>
      </c>
      <c r="H220" s="89">
        <v>340</v>
      </c>
      <c r="I220" s="215">
        <v>2003</v>
      </c>
      <c r="J220" s="90">
        <v>51</v>
      </c>
      <c r="K220" s="91" t="s">
        <v>713</v>
      </c>
      <c r="L220" s="90" t="s">
        <v>714</v>
      </c>
      <c r="M220" s="90" t="s">
        <v>714</v>
      </c>
    </row>
    <row r="221" spans="1:13" ht="27" x14ac:dyDescent="0.25">
      <c r="A221" s="82">
        <v>344</v>
      </c>
      <c r="B221" s="86">
        <v>1</v>
      </c>
      <c r="C221" s="87" t="s">
        <v>513</v>
      </c>
      <c r="D221" s="87" t="s">
        <v>511</v>
      </c>
      <c r="E221" s="87" t="s">
        <v>512</v>
      </c>
      <c r="F221" s="88" t="s">
        <v>129</v>
      </c>
      <c r="G221" s="88" t="s">
        <v>112</v>
      </c>
      <c r="H221" s="89">
        <v>370</v>
      </c>
      <c r="I221" s="215">
        <v>2003</v>
      </c>
      <c r="J221" s="90">
        <v>51</v>
      </c>
      <c r="K221" s="91" t="s">
        <v>713</v>
      </c>
      <c r="L221" s="90" t="s">
        <v>714</v>
      </c>
      <c r="M221" s="90" t="s">
        <v>714</v>
      </c>
    </row>
    <row r="222" spans="1:13" ht="27" x14ac:dyDescent="0.25">
      <c r="A222" s="82">
        <v>345</v>
      </c>
      <c r="B222" s="86">
        <v>1</v>
      </c>
      <c r="C222" s="87" t="s">
        <v>514</v>
      </c>
      <c r="D222" s="87" t="s">
        <v>134</v>
      </c>
      <c r="E222" s="87" t="s">
        <v>512</v>
      </c>
      <c r="F222" s="88" t="s">
        <v>129</v>
      </c>
      <c r="G222" s="88" t="s">
        <v>112</v>
      </c>
      <c r="H222" s="89">
        <v>420</v>
      </c>
      <c r="I222" s="215">
        <v>2003</v>
      </c>
      <c r="J222" s="90">
        <v>51</v>
      </c>
      <c r="K222" s="91" t="s">
        <v>713</v>
      </c>
      <c r="L222" s="90" t="s">
        <v>714</v>
      </c>
      <c r="M222" s="90" t="s">
        <v>714</v>
      </c>
    </row>
    <row r="223" spans="1:13" ht="60.4" customHeight="1" x14ac:dyDescent="0.25">
      <c r="A223" s="94">
        <v>346</v>
      </c>
      <c r="B223" s="86">
        <v>1</v>
      </c>
      <c r="C223" s="87" t="s">
        <v>515</v>
      </c>
      <c r="D223" s="87" t="s">
        <v>263</v>
      </c>
      <c r="E223" s="87" t="s">
        <v>264</v>
      </c>
      <c r="F223" s="88" t="s">
        <v>143</v>
      </c>
      <c r="G223" s="88" t="s">
        <v>151</v>
      </c>
      <c r="H223" s="89" t="s">
        <v>516</v>
      </c>
      <c r="I223" s="87" t="s">
        <v>145</v>
      </c>
      <c r="J223" s="90">
        <v>42</v>
      </c>
      <c r="K223" s="91" t="s">
        <v>724</v>
      </c>
      <c r="L223" s="90" t="s">
        <v>733</v>
      </c>
      <c r="M223" s="90" t="s">
        <v>22</v>
      </c>
    </row>
    <row r="224" spans="1:13" ht="18" x14ac:dyDescent="0.25">
      <c r="A224" s="94">
        <v>347</v>
      </c>
      <c r="B224" s="86">
        <v>1</v>
      </c>
      <c r="C224" s="87" t="s">
        <v>517</v>
      </c>
      <c r="D224" s="87" t="s">
        <v>518</v>
      </c>
      <c r="E224" s="87" t="s">
        <v>275</v>
      </c>
      <c r="F224" s="88" t="s">
        <v>143</v>
      </c>
      <c r="G224" s="88" t="s">
        <v>159</v>
      </c>
      <c r="H224" s="89">
        <v>1120</v>
      </c>
      <c r="I224" s="87" t="s">
        <v>145</v>
      </c>
      <c r="J224" s="90">
        <v>42</v>
      </c>
      <c r="K224" s="91" t="s">
        <v>724</v>
      </c>
      <c r="L224" s="90" t="s">
        <v>723</v>
      </c>
      <c r="M224" s="90" t="s">
        <v>723</v>
      </c>
    </row>
    <row r="225" spans="1:13" ht="18" x14ac:dyDescent="0.25">
      <c r="A225" s="83">
        <v>348</v>
      </c>
      <c r="B225" s="86">
        <v>1</v>
      </c>
      <c r="C225" s="87" t="s">
        <v>519</v>
      </c>
      <c r="D225" s="87" t="s">
        <v>520</v>
      </c>
      <c r="E225" s="87" t="s">
        <v>275</v>
      </c>
      <c r="F225" s="87" t="s">
        <v>143</v>
      </c>
      <c r="G225" s="87" t="s">
        <v>112</v>
      </c>
      <c r="H225" s="87" t="s">
        <v>521</v>
      </c>
      <c r="I225" s="87" t="s">
        <v>145</v>
      </c>
      <c r="J225" s="90">
        <v>90</v>
      </c>
      <c r="K225" s="91" t="s">
        <v>734</v>
      </c>
      <c r="L225" s="90" t="s">
        <v>717</v>
      </c>
      <c r="M225" s="90" t="s">
        <v>717</v>
      </c>
    </row>
    <row r="226" spans="1:13" ht="18" x14ac:dyDescent="0.25">
      <c r="A226" s="82">
        <v>349</v>
      </c>
      <c r="B226" s="86">
        <v>1</v>
      </c>
      <c r="C226" s="87" t="s">
        <v>522</v>
      </c>
      <c r="D226" s="87" t="s">
        <v>523</v>
      </c>
      <c r="E226" s="87" t="s">
        <v>267</v>
      </c>
      <c r="F226" s="87" t="s">
        <v>143</v>
      </c>
      <c r="G226" s="87" t="s">
        <v>162</v>
      </c>
      <c r="H226" s="87">
        <v>1270</v>
      </c>
      <c r="I226" s="215">
        <v>2003</v>
      </c>
      <c r="J226" s="90">
        <v>41</v>
      </c>
      <c r="K226" s="91" t="s">
        <v>724</v>
      </c>
      <c r="L226" s="90" t="s">
        <v>718</v>
      </c>
      <c r="M226" s="90" t="s">
        <v>718</v>
      </c>
    </row>
    <row r="227" spans="1:13" ht="18" x14ac:dyDescent="0.25">
      <c r="A227" s="83">
        <v>350</v>
      </c>
      <c r="B227" s="86">
        <v>1</v>
      </c>
      <c r="C227" s="87" t="s">
        <v>524</v>
      </c>
      <c r="D227" s="87" t="s">
        <v>525</v>
      </c>
      <c r="E227" s="87" t="s">
        <v>267</v>
      </c>
      <c r="F227" s="87" t="s">
        <v>143</v>
      </c>
      <c r="G227" s="87" t="s">
        <v>162</v>
      </c>
      <c r="H227" s="87" t="s">
        <v>526</v>
      </c>
      <c r="I227" s="87" t="s">
        <v>145</v>
      </c>
      <c r="J227" s="90">
        <v>31</v>
      </c>
      <c r="K227" s="91" t="s">
        <v>5</v>
      </c>
      <c r="L227" s="90" t="s">
        <v>714</v>
      </c>
      <c r="M227" s="90" t="s">
        <v>714</v>
      </c>
    </row>
    <row r="228" spans="1:13" ht="18" x14ac:dyDescent="0.25">
      <c r="A228" s="82">
        <v>351</v>
      </c>
      <c r="B228" s="86">
        <v>1</v>
      </c>
      <c r="C228" s="87" t="s">
        <v>527</v>
      </c>
      <c r="D228" s="87" t="s">
        <v>528</v>
      </c>
      <c r="E228" s="87" t="s">
        <v>267</v>
      </c>
      <c r="F228" s="88" t="s">
        <v>143</v>
      </c>
      <c r="G228" s="88" t="s">
        <v>159</v>
      </c>
      <c r="H228" s="89">
        <v>950</v>
      </c>
      <c r="I228" s="215">
        <v>2003</v>
      </c>
      <c r="J228" s="90">
        <v>41</v>
      </c>
      <c r="K228" s="91" t="s">
        <v>724</v>
      </c>
      <c r="L228" s="90" t="s">
        <v>714</v>
      </c>
      <c r="M228" s="90" t="s">
        <v>714</v>
      </c>
    </row>
    <row r="229" spans="1:13" ht="18" x14ac:dyDescent="0.25">
      <c r="A229" s="82">
        <v>352</v>
      </c>
      <c r="B229" s="86">
        <v>1</v>
      </c>
      <c r="C229" s="87" t="s">
        <v>529</v>
      </c>
      <c r="D229" s="87" t="s">
        <v>530</v>
      </c>
      <c r="E229" s="87" t="s">
        <v>531</v>
      </c>
      <c r="F229" s="88" t="s">
        <v>143</v>
      </c>
      <c r="G229" s="88" t="s">
        <v>162</v>
      </c>
      <c r="H229" s="89">
        <v>1200</v>
      </c>
      <c r="I229" s="215">
        <v>2003</v>
      </c>
      <c r="J229" s="90">
        <v>41</v>
      </c>
      <c r="K229" s="91" t="s">
        <v>724</v>
      </c>
      <c r="L229" s="90" t="s">
        <v>718</v>
      </c>
      <c r="M229" s="90" t="s">
        <v>718</v>
      </c>
    </row>
    <row r="230" spans="1:13" ht="18" x14ac:dyDescent="0.25">
      <c r="A230" s="82">
        <v>353</v>
      </c>
      <c r="B230" s="86">
        <v>1</v>
      </c>
      <c r="C230" s="87" t="s">
        <v>532</v>
      </c>
      <c r="D230" s="87" t="s">
        <v>533</v>
      </c>
      <c r="E230" s="87" t="s">
        <v>267</v>
      </c>
      <c r="F230" s="88" t="s">
        <v>143</v>
      </c>
      <c r="G230" s="88" t="s">
        <v>272</v>
      </c>
      <c r="H230" s="89">
        <v>1660</v>
      </c>
      <c r="I230" s="215">
        <v>2003</v>
      </c>
      <c r="J230" s="90">
        <v>31</v>
      </c>
      <c r="K230" s="91" t="s">
        <v>5</v>
      </c>
      <c r="L230" s="90" t="s">
        <v>718</v>
      </c>
      <c r="M230" s="90" t="s">
        <v>718</v>
      </c>
    </row>
    <row r="231" spans="1:13" ht="18" x14ac:dyDescent="0.25">
      <c r="A231" s="82">
        <v>354</v>
      </c>
      <c r="B231" s="86">
        <v>1</v>
      </c>
      <c r="C231" s="87" t="s">
        <v>534</v>
      </c>
      <c r="D231" s="87" t="s">
        <v>535</v>
      </c>
      <c r="E231" s="87" t="s">
        <v>267</v>
      </c>
      <c r="F231" s="88" t="s">
        <v>143</v>
      </c>
      <c r="G231" s="88" t="s">
        <v>272</v>
      </c>
      <c r="H231" s="89">
        <v>1600</v>
      </c>
      <c r="I231" s="215">
        <v>2003</v>
      </c>
      <c r="J231" s="90">
        <v>31</v>
      </c>
      <c r="K231" s="91" t="s">
        <v>5</v>
      </c>
      <c r="L231" s="90" t="s">
        <v>718</v>
      </c>
      <c r="M231" s="90" t="s">
        <v>718</v>
      </c>
    </row>
    <row r="232" spans="1:13" ht="18" x14ac:dyDescent="0.25">
      <c r="A232" s="82">
        <v>355</v>
      </c>
      <c r="B232" s="86">
        <v>1</v>
      </c>
      <c r="C232" s="87" t="s">
        <v>536</v>
      </c>
      <c r="D232" s="87" t="s">
        <v>269</v>
      </c>
      <c r="E232" s="87" t="s">
        <v>267</v>
      </c>
      <c r="F232" s="88" t="s">
        <v>143</v>
      </c>
      <c r="G232" s="88" t="s">
        <v>162</v>
      </c>
      <c r="H232" s="89">
        <v>1280</v>
      </c>
      <c r="I232" s="215">
        <v>2003</v>
      </c>
      <c r="J232" s="90">
        <v>41</v>
      </c>
      <c r="K232" s="91" t="s">
        <v>724</v>
      </c>
      <c r="L232" s="90" t="s">
        <v>718</v>
      </c>
      <c r="M232" s="90" t="s">
        <v>718</v>
      </c>
    </row>
    <row r="233" spans="1:13" ht="18" x14ac:dyDescent="0.25">
      <c r="A233" s="82">
        <v>356</v>
      </c>
      <c r="B233" s="86">
        <v>1</v>
      </c>
      <c r="C233" s="87" t="s">
        <v>537</v>
      </c>
      <c r="D233" s="87" t="s">
        <v>538</v>
      </c>
      <c r="E233" s="87" t="s">
        <v>267</v>
      </c>
      <c r="F233" s="88" t="s">
        <v>150</v>
      </c>
      <c r="G233" s="88" t="s">
        <v>272</v>
      </c>
      <c r="H233" s="89">
        <v>1580</v>
      </c>
      <c r="I233" s="215">
        <v>2003</v>
      </c>
      <c r="J233" s="90">
        <v>31</v>
      </c>
      <c r="K233" s="91" t="s">
        <v>5</v>
      </c>
      <c r="L233" s="90" t="s">
        <v>718</v>
      </c>
      <c r="M233" s="90" t="s">
        <v>718</v>
      </c>
    </row>
    <row r="234" spans="1:13" ht="18" x14ac:dyDescent="0.25">
      <c r="A234" s="82">
        <v>357</v>
      </c>
      <c r="B234" s="86">
        <v>1</v>
      </c>
      <c r="C234" s="87" t="s">
        <v>539</v>
      </c>
      <c r="D234" s="87" t="s">
        <v>540</v>
      </c>
      <c r="E234" s="87" t="s">
        <v>335</v>
      </c>
      <c r="F234" s="88" t="s">
        <v>336</v>
      </c>
      <c r="G234" s="88" t="s">
        <v>162</v>
      </c>
      <c r="H234" s="89">
        <v>1280</v>
      </c>
      <c r="I234" s="215">
        <v>2003</v>
      </c>
      <c r="J234" s="90">
        <v>41</v>
      </c>
      <c r="K234" s="91" t="s">
        <v>724</v>
      </c>
      <c r="L234" s="90" t="s">
        <v>718</v>
      </c>
      <c r="M234" s="90" t="s">
        <v>718</v>
      </c>
    </row>
    <row r="235" spans="1:13" ht="27" x14ac:dyDescent="0.25">
      <c r="A235" s="82">
        <v>358</v>
      </c>
      <c r="B235" s="86">
        <v>1</v>
      </c>
      <c r="C235" s="87" t="s">
        <v>541</v>
      </c>
      <c r="D235" s="87" t="s">
        <v>334</v>
      </c>
      <c r="E235" s="87" t="s">
        <v>335</v>
      </c>
      <c r="F235" s="88" t="s">
        <v>336</v>
      </c>
      <c r="G235" s="88" t="s">
        <v>151</v>
      </c>
      <c r="H235" s="89">
        <v>630</v>
      </c>
      <c r="I235" s="215">
        <v>2003</v>
      </c>
      <c r="J235" s="90">
        <v>61</v>
      </c>
      <c r="K235" s="91" t="s">
        <v>6</v>
      </c>
      <c r="L235" s="90" t="s">
        <v>718</v>
      </c>
      <c r="M235" s="90" t="s">
        <v>718</v>
      </c>
    </row>
    <row r="236" spans="1:13" ht="27" x14ac:dyDescent="0.25">
      <c r="A236" s="82">
        <v>359</v>
      </c>
      <c r="B236" s="86">
        <v>1</v>
      </c>
      <c r="C236" s="87" t="s">
        <v>542</v>
      </c>
      <c r="D236" s="87" t="s">
        <v>334</v>
      </c>
      <c r="E236" s="87" t="s">
        <v>335</v>
      </c>
      <c r="F236" s="88" t="s">
        <v>336</v>
      </c>
      <c r="G236" s="88" t="s">
        <v>112</v>
      </c>
      <c r="H236" s="89">
        <v>430</v>
      </c>
      <c r="I236" s="215">
        <v>2003</v>
      </c>
      <c r="J236" s="90">
        <v>61</v>
      </c>
      <c r="K236" s="91" t="s">
        <v>6</v>
      </c>
      <c r="L236" s="90" t="s">
        <v>718</v>
      </c>
      <c r="M236" s="90" t="s">
        <v>718</v>
      </c>
    </row>
    <row r="237" spans="1:13" ht="18" x14ac:dyDescent="0.25">
      <c r="A237" s="82">
        <v>360</v>
      </c>
      <c r="B237" s="86">
        <v>1</v>
      </c>
      <c r="C237" s="87" t="s">
        <v>543</v>
      </c>
      <c r="D237" s="87" t="s">
        <v>544</v>
      </c>
      <c r="E237" s="87" t="s">
        <v>335</v>
      </c>
      <c r="F237" s="88" t="s">
        <v>336</v>
      </c>
      <c r="G237" s="88" t="s">
        <v>162</v>
      </c>
      <c r="H237" s="89">
        <v>1330</v>
      </c>
      <c r="I237" s="215">
        <v>2003</v>
      </c>
      <c r="J237" s="90">
        <v>31</v>
      </c>
      <c r="K237" s="91" t="s">
        <v>5</v>
      </c>
      <c r="L237" s="90" t="s">
        <v>718</v>
      </c>
      <c r="M237" s="90" t="s">
        <v>718</v>
      </c>
    </row>
    <row r="238" spans="1:13" ht="18" x14ac:dyDescent="0.25">
      <c r="A238" s="82">
        <v>361</v>
      </c>
      <c r="B238" s="86">
        <v>1</v>
      </c>
      <c r="C238" s="87" t="s">
        <v>545</v>
      </c>
      <c r="D238" s="87" t="s">
        <v>544</v>
      </c>
      <c r="E238" s="87" t="s">
        <v>335</v>
      </c>
      <c r="F238" s="88" t="s">
        <v>336</v>
      </c>
      <c r="G238" s="88" t="s">
        <v>159</v>
      </c>
      <c r="H238" s="89">
        <v>1030</v>
      </c>
      <c r="I238" s="215">
        <v>2003</v>
      </c>
      <c r="J238" s="90">
        <v>41</v>
      </c>
      <c r="K238" s="91" t="s">
        <v>724</v>
      </c>
      <c r="L238" s="90" t="s">
        <v>718</v>
      </c>
      <c r="M238" s="90" t="s">
        <v>718</v>
      </c>
    </row>
    <row r="239" spans="1:13" ht="18" x14ac:dyDescent="0.25">
      <c r="A239" s="82">
        <v>362</v>
      </c>
      <c r="B239" s="86">
        <v>1</v>
      </c>
      <c r="C239" s="87" t="s">
        <v>546</v>
      </c>
      <c r="D239" s="87" t="s">
        <v>547</v>
      </c>
      <c r="E239" s="87" t="s">
        <v>335</v>
      </c>
      <c r="F239" s="88" t="s">
        <v>336</v>
      </c>
      <c r="G239" s="88" t="s">
        <v>159</v>
      </c>
      <c r="H239" s="89">
        <v>1050</v>
      </c>
      <c r="I239" s="215">
        <v>2003</v>
      </c>
      <c r="J239" s="90">
        <v>41</v>
      </c>
      <c r="K239" s="91" t="s">
        <v>724</v>
      </c>
      <c r="L239" s="90" t="s">
        <v>718</v>
      </c>
      <c r="M239" s="90" t="s">
        <v>718</v>
      </c>
    </row>
    <row r="240" spans="1:13" ht="18" x14ac:dyDescent="0.25">
      <c r="A240" s="82">
        <v>363</v>
      </c>
      <c r="B240" s="86">
        <v>1</v>
      </c>
      <c r="C240" s="87" t="s">
        <v>548</v>
      </c>
      <c r="D240" s="87" t="s">
        <v>549</v>
      </c>
      <c r="E240" s="87" t="s">
        <v>335</v>
      </c>
      <c r="F240" s="88" t="s">
        <v>336</v>
      </c>
      <c r="G240" s="88" t="s">
        <v>162</v>
      </c>
      <c r="H240" s="89">
        <v>1380</v>
      </c>
      <c r="I240" s="215">
        <v>2003</v>
      </c>
      <c r="J240" s="90">
        <v>31</v>
      </c>
      <c r="K240" s="91" t="s">
        <v>5</v>
      </c>
      <c r="L240" s="90" t="s">
        <v>718</v>
      </c>
      <c r="M240" s="90" t="s">
        <v>718</v>
      </c>
    </row>
    <row r="241" spans="1:13" ht="18" x14ac:dyDescent="0.25">
      <c r="A241" s="82">
        <v>364</v>
      </c>
      <c r="B241" s="86">
        <v>1</v>
      </c>
      <c r="C241" s="87" t="s">
        <v>550</v>
      </c>
      <c r="D241" s="87" t="s">
        <v>551</v>
      </c>
      <c r="E241" s="87" t="s">
        <v>335</v>
      </c>
      <c r="F241" s="88" t="s">
        <v>347</v>
      </c>
      <c r="G241" s="88" t="s">
        <v>151</v>
      </c>
      <c r="H241" s="89">
        <v>830</v>
      </c>
      <c r="I241" s="215">
        <v>2003</v>
      </c>
      <c r="J241" s="90">
        <v>41</v>
      </c>
      <c r="K241" s="91" t="s">
        <v>724</v>
      </c>
      <c r="L241" s="90" t="s">
        <v>718</v>
      </c>
      <c r="M241" s="90" t="s">
        <v>718</v>
      </c>
    </row>
    <row r="242" spans="1:13" ht="18" x14ac:dyDescent="0.25">
      <c r="A242" s="82">
        <v>365</v>
      </c>
      <c r="B242" s="86">
        <v>1</v>
      </c>
      <c r="C242" s="87" t="s">
        <v>552</v>
      </c>
      <c r="D242" s="87" t="s">
        <v>553</v>
      </c>
      <c r="E242" s="87" t="s">
        <v>335</v>
      </c>
      <c r="F242" s="88" t="s">
        <v>347</v>
      </c>
      <c r="G242" s="88" t="s">
        <v>159</v>
      </c>
      <c r="H242" s="89">
        <v>1120</v>
      </c>
      <c r="I242" s="215">
        <v>2003</v>
      </c>
      <c r="J242" s="90">
        <v>41</v>
      </c>
      <c r="K242" s="91" t="s">
        <v>724</v>
      </c>
      <c r="L242" s="90" t="s">
        <v>714</v>
      </c>
      <c r="M242" s="90" t="s">
        <v>714</v>
      </c>
    </row>
    <row r="243" spans="1:13" ht="27" x14ac:dyDescent="0.25">
      <c r="A243" s="82">
        <v>366</v>
      </c>
      <c r="B243" s="86">
        <v>1</v>
      </c>
      <c r="C243" s="87" t="s">
        <v>554</v>
      </c>
      <c r="D243" s="87" t="s">
        <v>555</v>
      </c>
      <c r="E243" s="87" t="s">
        <v>335</v>
      </c>
      <c r="F243" s="88" t="s">
        <v>347</v>
      </c>
      <c r="G243" s="88" t="s">
        <v>151</v>
      </c>
      <c r="H243" s="89">
        <v>610</v>
      </c>
      <c r="I243" s="215">
        <v>2003</v>
      </c>
      <c r="J243" s="90">
        <v>61</v>
      </c>
      <c r="K243" s="91" t="s">
        <v>6</v>
      </c>
      <c r="L243" s="90" t="s">
        <v>714</v>
      </c>
      <c r="M243" s="90" t="s">
        <v>714</v>
      </c>
    </row>
    <row r="244" spans="1:13" ht="18" x14ac:dyDescent="0.25">
      <c r="A244" s="82">
        <v>367</v>
      </c>
      <c r="B244" s="86">
        <v>1</v>
      </c>
      <c r="C244" s="87" t="s">
        <v>556</v>
      </c>
      <c r="D244" s="87" t="s">
        <v>557</v>
      </c>
      <c r="E244" s="87" t="s">
        <v>335</v>
      </c>
      <c r="F244" s="88" t="s">
        <v>347</v>
      </c>
      <c r="G244" s="88" t="s">
        <v>112</v>
      </c>
      <c r="H244" s="89">
        <v>270</v>
      </c>
      <c r="I244" s="215">
        <v>2003</v>
      </c>
      <c r="J244" s="90">
        <v>90</v>
      </c>
      <c r="K244" s="91" t="s">
        <v>734</v>
      </c>
      <c r="L244" s="90" t="s">
        <v>718</v>
      </c>
      <c r="M244" s="90" t="s">
        <v>718</v>
      </c>
    </row>
    <row r="245" spans="1:13" ht="27" x14ac:dyDescent="0.25">
      <c r="A245" s="94">
        <v>368</v>
      </c>
      <c r="B245" s="86">
        <v>1</v>
      </c>
      <c r="C245" s="87" t="s">
        <v>558</v>
      </c>
      <c r="D245" s="93" t="s">
        <v>559</v>
      </c>
      <c r="E245" s="87" t="s">
        <v>335</v>
      </c>
      <c r="F245" s="88" t="s">
        <v>347</v>
      </c>
      <c r="G245" s="88" t="s">
        <v>112</v>
      </c>
      <c r="H245" s="89">
        <v>330</v>
      </c>
      <c r="I245" s="87" t="s">
        <v>145</v>
      </c>
      <c r="J245" s="90">
        <v>61</v>
      </c>
      <c r="K245" s="91" t="s">
        <v>6</v>
      </c>
      <c r="L245" s="90" t="s">
        <v>723</v>
      </c>
      <c r="M245" s="90" t="s">
        <v>23</v>
      </c>
    </row>
    <row r="246" spans="1:13" ht="27" x14ac:dyDescent="0.25">
      <c r="A246" s="82">
        <v>369</v>
      </c>
      <c r="B246" s="86">
        <v>1</v>
      </c>
      <c r="C246" s="87" t="s">
        <v>560</v>
      </c>
      <c r="D246" s="87" t="s">
        <v>561</v>
      </c>
      <c r="E246" s="87" t="s">
        <v>135</v>
      </c>
      <c r="F246" s="88" t="s">
        <v>129</v>
      </c>
      <c r="G246" s="88" t="s">
        <v>112</v>
      </c>
      <c r="H246" s="89">
        <v>490</v>
      </c>
      <c r="I246" s="215">
        <v>2003</v>
      </c>
      <c r="J246" s="90">
        <v>51</v>
      </c>
      <c r="K246" s="91" t="s">
        <v>713</v>
      </c>
      <c r="L246" s="90" t="s">
        <v>714</v>
      </c>
      <c r="M246" s="90" t="s">
        <v>714</v>
      </c>
    </row>
    <row r="247" spans="1:13" ht="18" x14ac:dyDescent="0.25">
      <c r="A247" s="82">
        <v>371</v>
      </c>
      <c r="B247" s="86">
        <v>1</v>
      </c>
      <c r="C247" s="87" t="s">
        <v>562</v>
      </c>
      <c r="D247" s="87" t="s">
        <v>563</v>
      </c>
      <c r="E247" s="87" t="s">
        <v>564</v>
      </c>
      <c r="F247" s="88" t="s">
        <v>143</v>
      </c>
      <c r="G247" s="88" t="s">
        <v>159</v>
      </c>
      <c r="H247" s="89">
        <v>1030</v>
      </c>
      <c r="I247" s="215">
        <v>2003</v>
      </c>
      <c r="J247" s="90">
        <v>41</v>
      </c>
      <c r="K247" s="91" t="s">
        <v>724</v>
      </c>
      <c r="L247" s="90" t="s">
        <v>718</v>
      </c>
      <c r="M247" s="90" t="s">
        <v>718</v>
      </c>
    </row>
    <row r="248" spans="1:13" ht="18" x14ac:dyDescent="0.25">
      <c r="A248" s="83">
        <v>372</v>
      </c>
      <c r="B248" s="86">
        <v>1</v>
      </c>
      <c r="C248" s="87" t="s">
        <v>565</v>
      </c>
      <c r="D248" s="93" t="s">
        <v>566</v>
      </c>
      <c r="E248" s="93" t="s">
        <v>567</v>
      </c>
      <c r="F248" s="88" t="s">
        <v>143</v>
      </c>
      <c r="G248" s="88" t="s">
        <v>151</v>
      </c>
      <c r="H248" s="89" t="s">
        <v>451</v>
      </c>
      <c r="I248" s="87" t="s">
        <v>145</v>
      </c>
      <c r="J248" s="90">
        <v>41</v>
      </c>
      <c r="K248" s="91" t="s">
        <v>724</v>
      </c>
      <c r="L248" s="90" t="s">
        <v>714</v>
      </c>
      <c r="M248" s="90" t="s">
        <v>714</v>
      </c>
    </row>
    <row r="249" spans="1:13" ht="18" x14ac:dyDescent="0.25">
      <c r="A249" s="82">
        <v>373</v>
      </c>
      <c r="B249" s="86">
        <v>1</v>
      </c>
      <c r="C249" s="87" t="s">
        <v>568</v>
      </c>
      <c r="D249" s="87" t="s">
        <v>569</v>
      </c>
      <c r="E249" s="87" t="s">
        <v>135</v>
      </c>
      <c r="F249" s="88" t="s">
        <v>143</v>
      </c>
      <c r="G249" s="88" t="s">
        <v>159</v>
      </c>
      <c r="H249" s="89">
        <v>1130</v>
      </c>
      <c r="I249" s="215">
        <v>2003</v>
      </c>
      <c r="J249" s="90">
        <v>41</v>
      </c>
      <c r="K249" s="91" t="s">
        <v>724</v>
      </c>
      <c r="L249" s="90" t="s">
        <v>718</v>
      </c>
      <c r="M249" s="90" t="s">
        <v>718</v>
      </c>
    </row>
    <row r="250" spans="1:13" ht="45" x14ac:dyDescent="0.25">
      <c r="A250" s="82">
        <v>374</v>
      </c>
      <c r="B250" s="86">
        <v>1</v>
      </c>
      <c r="C250" s="87" t="s">
        <v>570</v>
      </c>
      <c r="D250" s="87" t="s">
        <v>571</v>
      </c>
      <c r="E250" s="87" t="s">
        <v>135</v>
      </c>
      <c r="F250" s="88" t="s">
        <v>143</v>
      </c>
      <c r="G250" s="88" t="s">
        <v>112</v>
      </c>
      <c r="H250" s="89">
        <v>460</v>
      </c>
      <c r="I250" s="215">
        <v>2003</v>
      </c>
      <c r="J250" s="90">
        <v>52</v>
      </c>
      <c r="K250" s="91" t="s">
        <v>715</v>
      </c>
      <c r="L250" s="90" t="s">
        <v>718</v>
      </c>
      <c r="M250" s="90" t="s">
        <v>24</v>
      </c>
    </row>
    <row r="251" spans="1:13" ht="45" x14ac:dyDescent="0.25">
      <c r="A251" s="83">
        <v>375</v>
      </c>
      <c r="B251" s="86">
        <v>1</v>
      </c>
      <c r="C251" s="87" t="s">
        <v>572</v>
      </c>
      <c r="D251" s="93" t="s">
        <v>109</v>
      </c>
      <c r="E251" s="93" t="s">
        <v>142</v>
      </c>
      <c r="F251" s="88" t="s">
        <v>143</v>
      </c>
      <c r="G251" s="88" t="s">
        <v>112</v>
      </c>
      <c r="H251" s="89" t="s">
        <v>573</v>
      </c>
      <c r="I251" s="87" t="s">
        <v>145</v>
      </c>
      <c r="J251" s="90">
        <v>51</v>
      </c>
      <c r="K251" s="91" t="s">
        <v>713</v>
      </c>
      <c r="L251" s="90" t="s">
        <v>718</v>
      </c>
      <c r="M251" s="90" t="s">
        <v>24</v>
      </c>
    </row>
    <row r="252" spans="1:13" ht="27" x14ac:dyDescent="0.25">
      <c r="A252" s="82">
        <v>376</v>
      </c>
      <c r="B252" s="86">
        <v>1</v>
      </c>
      <c r="C252" s="87" t="s">
        <v>574</v>
      </c>
      <c r="D252" s="87" t="s">
        <v>109</v>
      </c>
      <c r="E252" s="87" t="s">
        <v>135</v>
      </c>
      <c r="F252" s="88" t="s">
        <v>143</v>
      </c>
      <c r="G252" s="88" t="s">
        <v>112</v>
      </c>
      <c r="H252" s="89">
        <v>510</v>
      </c>
      <c r="I252" s="215">
        <v>2003</v>
      </c>
      <c r="J252" s="90">
        <v>52</v>
      </c>
      <c r="K252" s="91" t="s">
        <v>715</v>
      </c>
      <c r="L252" s="90" t="s">
        <v>21</v>
      </c>
      <c r="M252" s="90" t="s">
        <v>21</v>
      </c>
    </row>
    <row r="253" spans="1:13" ht="18" x14ac:dyDescent="0.25">
      <c r="A253" s="83">
        <v>379</v>
      </c>
      <c r="B253" s="86">
        <v>1</v>
      </c>
      <c r="C253" s="87" t="s">
        <v>575</v>
      </c>
      <c r="D253" s="95" t="s">
        <v>576</v>
      </c>
      <c r="E253" s="93" t="s">
        <v>142</v>
      </c>
      <c r="F253" s="88" t="s">
        <v>150</v>
      </c>
      <c r="G253" s="88" t="s">
        <v>272</v>
      </c>
      <c r="H253" s="89" t="s">
        <v>577</v>
      </c>
      <c r="I253" s="87" t="s">
        <v>145</v>
      </c>
      <c r="J253" s="90">
        <v>31</v>
      </c>
      <c r="K253" s="91" t="s">
        <v>5</v>
      </c>
      <c r="L253" s="90" t="s">
        <v>718</v>
      </c>
      <c r="M253" s="90" t="s">
        <v>717</v>
      </c>
    </row>
    <row r="254" spans="1:13" ht="18" x14ac:dyDescent="0.25">
      <c r="A254" s="82">
        <v>380</v>
      </c>
      <c r="B254" s="86">
        <v>1</v>
      </c>
      <c r="C254" s="87" t="s">
        <v>578</v>
      </c>
      <c r="D254" s="87" t="s">
        <v>579</v>
      </c>
      <c r="E254" s="87" t="s">
        <v>142</v>
      </c>
      <c r="F254" s="88" t="s">
        <v>150</v>
      </c>
      <c r="G254" s="88" t="s">
        <v>162</v>
      </c>
      <c r="H254" s="89">
        <v>1320</v>
      </c>
      <c r="I254" s="215">
        <v>2003</v>
      </c>
      <c r="J254" s="90">
        <v>31</v>
      </c>
      <c r="K254" s="91" t="s">
        <v>5</v>
      </c>
      <c r="L254" s="90" t="s">
        <v>718</v>
      </c>
      <c r="M254" s="90" t="s">
        <v>718</v>
      </c>
    </row>
    <row r="255" spans="1:13" ht="18" x14ac:dyDescent="0.25">
      <c r="A255" s="83">
        <v>381</v>
      </c>
      <c r="B255" s="86">
        <v>1</v>
      </c>
      <c r="C255" s="87" t="s">
        <v>580</v>
      </c>
      <c r="D255" s="87" t="s">
        <v>155</v>
      </c>
      <c r="E255" s="93" t="s">
        <v>142</v>
      </c>
      <c r="F255" s="88" t="s">
        <v>150</v>
      </c>
      <c r="G255" s="88" t="s">
        <v>151</v>
      </c>
      <c r="H255" s="89" t="s">
        <v>581</v>
      </c>
      <c r="I255" s="87" t="s">
        <v>145</v>
      </c>
      <c r="J255" s="90">
        <v>41</v>
      </c>
      <c r="K255" s="91" t="s">
        <v>724</v>
      </c>
      <c r="L255" s="90" t="s">
        <v>718</v>
      </c>
      <c r="M255" s="90" t="s">
        <v>718</v>
      </c>
    </row>
    <row r="256" spans="1:13" ht="18" x14ac:dyDescent="0.25">
      <c r="A256" s="83">
        <v>382</v>
      </c>
      <c r="B256" s="86">
        <v>1</v>
      </c>
      <c r="C256" s="87" t="s">
        <v>582</v>
      </c>
      <c r="D256" s="87" t="s">
        <v>583</v>
      </c>
      <c r="E256" s="93" t="s">
        <v>142</v>
      </c>
      <c r="F256" s="88" t="s">
        <v>150</v>
      </c>
      <c r="G256" s="88" t="s">
        <v>159</v>
      </c>
      <c r="H256" s="89" t="s">
        <v>584</v>
      </c>
      <c r="I256" s="87" t="s">
        <v>145</v>
      </c>
      <c r="J256" s="90">
        <v>41</v>
      </c>
      <c r="K256" s="91" t="s">
        <v>724</v>
      </c>
      <c r="L256" s="90" t="s">
        <v>714</v>
      </c>
      <c r="M256" s="90" t="s">
        <v>714</v>
      </c>
    </row>
    <row r="257" spans="1:13" ht="18" x14ac:dyDescent="0.25">
      <c r="A257" s="83">
        <v>383</v>
      </c>
      <c r="B257" s="86">
        <v>1</v>
      </c>
      <c r="C257" s="87" t="s">
        <v>585</v>
      </c>
      <c r="D257" s="87" t="s">
        <v>583</v>
      </c>
      <c r="E257" s="93" t="s">
        <v>142</v>
      </c>
      <c r="F257" s="88" t="s">
        <v>150</v>
      </c>
      <c r="G257" s="88" t="s">
        <v>151</v>
      </c>
      <c r="H257" s="89" t="s">
        <v>586</v>
      </c>
      <c r="I257" s="87" t="s">
        <v>145</v>
      </c>
      <c r="J257" s="90">
        <v>42</v>
      </c>
      <c r="K257" s="91" t="s">
        <v>722</v>
      </c>
      <c r="L257" s="90" t="s">
        <v>714</v>
      </c>
      <c r="M257" s="90" t="s">
        <v>714</v>
      </c>
    </row>
    <row r="258" spans="1:13" ht="18" x14ac:dyDescent="0.25">
      <c r="A258" s="83">
        <v>384</v>
      </c>
      <c r="B258" s="86">
        <v>1</v>
      </c>
      <c r="C258" s="87" t="s">
        <v>587</v>
      </c>
      <c r="D258" s="87" t="s">
        <v>583</v>
      </c>
      <c r="E258" s="93" t="s">
        <v>142</v>
      </c>
      <c r="F258" s="88" t="s">
        <v>150</v>
      </c>
      <c r="G258" s="88" t="s">
        <v>151</v>
      </c>
      <c r="H258" s="88" t="s">
        <v>588</v>
      </c>
      <c r="I258" s="87" t="s">
        <v>145</v>
      </c>
      <c r="J258" s="90">
        <v>41</v>
      </c>
      <c r="K258" s="91" t="s">
        <v>724</v>
      </c>
      <c r="L258" s="90" t="s">
        <v>718</v>
      </c>
      <c r="M258" s="90" t="s">
        <v>718</v>
      </c>
    </row>
    <row r="259" spans="1:13" ht="18" x14ac:dyDescent="0.25">
      <c r="A259" s="83">
        <v>385</v>
      </c>
      <c r="B259" s="86">
        <v>1</v>
      </c>
      <c r="C259" s="87" t="s">
        <v>589</v>
      </c>
      <c r="D259" s="87" t="s">
        <v>590</v>
      </c>
      <c r="E259" s="93" t="s">
        <v>142</v>
      </c>
      <c r="F259" s="88" t="s">
        <v>150</v>
      </c>
      <c r="G259" s="88" t="s">
        <v>151</v>
      </c>
      <c r="H259" s="88" t="s">
        <v>591</v>
      </c>
      <c r="I259" s="87" t="s">
        <v>145</v>
      </c>
      <c r="J259" s="90">
        <v>41</v>
      </c>
      <c r="K259" s="91" t="s">
        <v>724</v>
      </c>
      <c r="L259" s="90" t="s">
        <v>733</v>
      </c>
      <c r="M259" s="90" t="s">
        <v>733</v>
      </c>
    </row>
    <row r="260" spans="1:13" ht="18" x14ac:dyDescent="0.25">
      <c r="A260" s="83">
        <v>386</v>
      </c>
      <c r="B260" s="86">
        <v>1</v>
      </c>
      <c r="C260" s="87" t="s">
        <v>592</v>
      </c>
      <c r="D260" s="87" t="s">
        <v>593</v>
      </c>
      <c r="E260" s="93" t="s">
        <v>142</v>
      </c>
      <c r="F260" s="88" t="s">
        <v>150</v>
      </c>
      <c r="G260" s="88" t="s">
        <v>272</v>
      </c>
      <c r="H260" s="88" t="s">
        <v>480</v>
      </c>
      <c r="I260" s="87" t="s">
        <v>145</v>
      </c>
      <c r="J260" s="90">
        <v>31</v>
      </c>
      <c r="K260" s="91" t="s">
        <v>5</v>
      </c>
      <c r="L260" s="90" t="s">
        <v>718</v>
      </c>
      <c r="M260" s="90" t="s">
        <v>718</v>
      </c>
    </row>
    <row r="261" spans="1:13" ht="18" x14ac:dyDescent="0.25">
      <c r="A261" s="83">
        <v>387</v>
      </c>
      <c r="B261" s="86">
        <v>1</v>
      </c>
      <c r="C261" s="87" t="s">
        <v>594</v>
      </c>
      <c r="D261" s="87" t="s">
        <v>593</v>
      </c>
      <c r="E261" s="93" t="s">
        <v>142</v>
      </c>
      <c r="F261" s="88" t="s">
        <v>150</v>
      </c>
      <c r="G261" s="88" t="s">
        <v>162</v>
      </c>
      <c r="H261" s="88" t="s">
        <v>595</v>
      </c>
      <c r="I261" s="87" t="s">
        <v>145</v>
      </c>
      <c r="J261" s="90">
        <v>31</v>
      </c>
      <c r="K261" s="91" t="s">
        <v>5</v>
      </c>
      <c r="L261" s="90" t="s">
        <v>718</v>
      </c>
      <c r="M261" s="90" t="s">
        <v>718</v>
      </c>
    </row>
    <row r="262" spans="1:13" ht="18" x14ac:dyDescent="0.25">
      <c r="A262" s="83">
        <v>388</v>
      </c>
      <c r="B262" s="86">
        <v>1</v>
      </c>
      <c r="C262" s="87" t="s">
        <v>596</v>
      </c>
      <c r="D262" s="87" t="s">
        <v>597</v>
      </c>
      <c r="E262" s="93" t="s">
        <v>142</v>
      </c>
      <c r="F262" s="88" t="s">
        <v>150</v>
      </c>
      <c r="G262" s="88" t="s">
        <v>151</v>
      </c>
      <c r="H262" s="88" t="s">
        <v>598</v>
      </c>
      <c r="I262" s="87" t="s">
        <v>145</v>
      </c>
      <c r="J262" s="90">
        <v>31</v>
      </c>
      <c r="K262" s="91" t="s">
        <v>724</v>
      </c>
      <c r="L262" s="90" t="s">
        <v>718</v>
      </c>
      <c r="M262" s="90" t="s">
        <v>718</v>
      </c>
    </row>
    <row r="263" spans="1:13" ht="43.9" customHeight="1" x14ac:dyDescent="0.25">
      <c r="A263" s="83">
        <v>389</v>
      </c>
      <c r="B263" s="86">
        <v>1</v>
      </c>
      <c r="C263" s="87" t="s">
        <v>599</v>
      </c>
      <c r="D263" s="87" t="s">
        <v>600</v>
      </c>
      <c r="E263" s="93" t="s">
        <v>142</v>
      </c>
      <c r="F263" s="88" t="s">
        <v>143</v>
      </c>
      <c r="G263" s="88" t="s">
        <v>151</v>
      </c>
      <c r="H263" s="88" t="s">
        <v>451</v>
      </c>
      <c r="I263" s="87" t="s">
        <v>145</v>
      </c>
      <c r="J263" s="90">
        <v>41</v>
      </c>
      <c r="K263" s="91" t="s">
        <v>724</v>
      </c>
      <c r="L263" s="90" t="s">
        <v>718</v>
      </c>
      <c r="M263" s="90" t="s">
        <v>718</v>
      </c>
    </row>
    <row r="264" spans="1:13" ht="18" x14ac:dyDescent="0.25">
      <c r="A264" s="83">
        <v>390</v>
      </c>
      <c r="B264" s="86">
        <v>1</v>
      </c>
      <c r="C264" s="87" t="s">
        <v>601</v>
      </c>
      <c r="D264" s="87" t="s">
        <v>602</v>
      </c>
      <c r="E264" s="93" t="s">
        <v>142</v>
      </c>
      <c r="F264" s="88" t="s">
        <v>150</v>
      </c>
      <c r="G264" s="88" t="s">
        <v>272</v>
      </c>
      <c r="H264" s="88" t="s">
        <v>603</v>
      </c>
      <c r="I264" s="87" t="s">
        <v>145</v>
      </c>
      <c r="J264" s="90">
        <v>31</v>
      </c>
      <c r="K264" s="91" t="s">
        <v>5</v>
      </c>
      <c r="L264" s="90" t="s">
        <v>718</v>
      </c>
      <c r="M264" s="90" t="s">
        <v>718</v>
      </c>
    </row>
    <row r="265" spans="1:13" ht="18" x14ac:dyDescent="0.25">
      <c r="A265" s="83">
        <v>391</v>
      </c>
      <c r="B265" s="86">
        <v>1</v>
      </c>
      <c r="C265" s="87" t="s">
        <v>604</v>
      </c>
      <c r="D265" s="87" t="s">
        <v>605</v>
      </c>
      <c r="E265" s="93" t="s">
        <v>142</v>
      </c>
      <c r="F265" s="88" t="s">
        <v>336</v>
      </c>
      <c r="G265" s="88" t="s">
        <v>159</v>
      </c>
      <c r="H265" s="88" t="s">
        <v>606</v>
      </c>
      <c r="I265" s="87" t="s">
        <v>145</v>
      </c>
      <c r="J265" s="90">
        <v>41</v>
      </c>
      <c r="K265" s="91" t="s">
        <v>724</v>
      </c>
      <c r="L265" s="90" t="s">
        <v>714</v>
      </c>
      <c r="M265" s="90" t="s">
        <v>714</v>
      </c>
    </row>
    <row r="266" spans="1:13" ht="18" x14ac:dyDescent="0.25">
      <c r="A266" s="83">
        <v>392</v>
      </c>
      <c r="B266" s="86">
        <v>1</v>
      </c>
      <c r="C266" s="87" t="s">
        <v>607</v>
      </c>
      <c r="D266" s="87" t="s">
        <v>608</v>
      </c>
      <c r="E266" s="93" t="s">
        <v>142</v>
      </c>
      <c r="F266" s="88" t="s">
        <v>336</v>
      </c>
      <c r="G266" s="88" t="s">
        <v>272</v>
      </c>
      <c r="H266" s="88" t="s">
        <v>609</v>
      </c>
      <c r="I266" s="87" t="s">
        <v>145</v>
      </c>
      <c r="J266" s="90">
        <v>31</v>
      </c>
      <c r="K266" s="91" t="s">
        <v>5</v>
      </c>
      <c r="L266" s="90" t="s">
        <v>718</v>
      </c>
      <c r="M266" s="90" t="s">
        <v>718</v>
      </c>
    </row>
    <row r="267" spans="1:13" ht="18" x14ac:dyDescent="0.25">
      <c r="A267" s="82">
        <v>393</v>
      </c>
      <c r="B267" s="86">
        <v>1</v>
      </c>
      <c r="C267" s="87" t="s">
        <v>610</v>
      </c>
      <c r="D267" s="87" t="s">
        <v>611</v>
      </c>
      <c r="E267" s="87" t="s">
        <v>142</v>
      </c>
      <c r="F267" s="88" t="s">
        <v>150</v>
      </c>
      <c r="G267" s="88" t="s">
        <v>309</v>
      </c>
      <c r="H267" s="89">
        <v>1800</v>
      </c>
      <c r="I267" s="215">
        <v>2003</v>
      </c>
      <c r="J267" s="90">
        <v>90</v>
      </c>
      <c r="K267" s="91" t="s">
        <v>734</v>
      </c>
      <c r="L267" s="90" t="s">
        <v>718</v>
      </c>
      <c r="M267" s="90" t="s">
        <v>718</v>
      </c>
    </row>
    <row r="268" spans="1:13" ht="18" x14ac:dyDescent="0.25">
      <c r="A268" s="82">
        <v>394</v>
      </c>
      <c r="B268" s="86">
        <v>1</v>
      </c>
      <c r="C268" s="87" t="s">
        <v>612</v>
      </c>
      <c r="D268" s="87" t="s">
        <v>612</v>
      </c>
      <c r="E268" s="87" t="s">
        <v>142</v>
      </c>
      <c r="F268" s="88" t="s">
        <v>150</v>
      </c>
      <c r="G268" s="88" t="s">
        <v>309</v>
      </c>
      <c r="H268" s="88">
        <v>1800</v>
      </c>
      <c r="I268" s="215">
        <v>2003</v>
      </c>
      <c r="J268" s="90">
        <v>31</v>
      </c>
      <c r="K268" s="91" t="s">
        <v>5</v>
      </c>
      <c r="L268" s="90" t="s">
        <v>718</v>
      </c>
      <c r="M268" s="90" t="s">
        <v>718</v>
      </c>
    </row>
    <row r="269" spans="1:13" ht="18" x14ac:dyDescent="0.25">
      <c r="A269" s="83">
        <v>395</v>
      </c>
      <c r="B269" s="86">
        <v>1</v>
      </c>
      <c r="C269" s="87" t="s">
        <v>613</v>
      </c>
      <c r="D269" s="87" t="s">
        <v>614</v>
      </c>
      <c r="E269" s="93" t="s">
        <v>142</v>
      </c>
      <c r="F269" s="88" t="s">
        <v>150</v>
      </c>
      <c r="G269" s="88" t="s">
        <v>272</v>
      </c>
      <c r="H269" s="88" t="s">
        <v>615</v>
      </c>
      <c r="I269" s="87" t="s">
        <v>145</v>
      </c>
      <c r="J269" s="90">
        <v>31</v>
      </c>
      <c r="K269" s="91" t="s">
        <v>5</v>
      </c>
      <c r="L269" s="90" t="s">
        <v>714</v>
      </c>
      <c r="M269" s="90" t="s">
        <v>714</v>
      </c>
    </row>
    <row r="270" spans="1:13" ht="18" x14ac:dyDescent="0.25">
      <c r="A270" s="96">
        <v>396</v>
      </c>
      <c r="B270" s="97">
        <v>1</v>
      </c>
      <c r="C270" s="98" t="s">
        <v>616</v>
      </c>
      <c r="D270" s="87" t="s">
        <v>616</v>
      </c>
      <c r="E270" s="98" t="s">
        <v>142</v>
      </c>
      <c r="F270" s="99" t="s">
        <v>150</v>
      </c>
      <c r="G270" s="88" t="s">
        <v>272</v>
      </c>
      <c r="H270" s="88">
        <v>1740</v>
      </c>
      <c r="I270" s="216">
        <v>2003</v>
      </c>
      <c r="J270" s="90">
        <v>31</v>
      </c>
      <c r="K270" s="100" t="s">
        <v>5</v>
      </c>
      <c r="L270" s="90" t="s">
        <v>714</v>
      </c>
      <c r="M270" s="90" t="s">
        <v>714</v>
      </c>
    </row>
    <row r="271" spans="1:13" ht="18" x14ac:dyDescent="0.25">
      <c r="A271" s="101">
        <v>397</v>
      </c>
      <c r="B271" s="97">
        <v>1</v>
      </c>
      <c r="C271" s="98" t="s">
        <v>617</v>
      </c>
      <c r="D271" s="87" t="s">
        <v>618</v>
      </c>
      <c r="E271" s="102" t="s">
        <v>142</v>
      </c>
      <c r="F271" s="99" t="s">
        <v>150</v>
      </c>
      <c r="G271" s="88" t="s">
        <v>272</v>
      </c>
      <c r="H271" s="88" t="s">
        <v>491</v>
      </c>
      <c r="I271" s="98" t="s">
        <v>145</v>
      </c>
      <c r="J271" s="90">
        <v>31</v>
      </c>
      <c r="K271" s="100" t="s">
        <v>5</v>
      </c>
      <c r="L271" s="90" t="s">
        <v>714</v>
      </c>
      <c r="M271" s="90" t="s">
        <v>714</v>
      </c>
    </row>
    <row r="272" spans="1:13" ht="27" x14ac:dyDescent="0.25">
      <c r="A272" s="101">
        <v>398</v>
      </c>
      <c r="B272" s="97">
        <v>1</v>
      </c>
      <c r="C272" s="87" t="s">
        <v>619</v>
      </c>
      <c r="D272" s="93" t="s">
        <v>334</v>
      </c>
      <c r="E272" s="102" t="s">
        <v>335</v>
      </c>
      <c r="F272" s="99" t="s">
        <v>620</v>
      </c>
      <c r="G272" s="88" t="s">
        <v>112</v>
      </c>
      <c r="H272" s="88" t="s">
        <v>621</v>
      </c>
      <c r="I272" s="98" t="s">
        <v>145</v>
      </c>
      <c r="J272" s="90">
        <v>62</v>
      </c>
      <c r="K272" s="91" t="s">
        <v>12</v>
      </c>
      <c r="L272" s="90" t="s">
        <v>718</v>
      </c>
      <c r="M272" s="90" t="s">
        <v>25</v>
      </c>
    </row>
    <row r="273" spans="1:13" ht="15.75" thickBot="1" x14ac:dyDescent="0.3">
      <c r="A273" s="103">
        <v>399</v>
      </c>
      <c r="B273" s="104">
        <v>1</v>
      </c>
      <c r="C273" s="105" t="s">
        <v>740</v>
      </c>
      <c r="D273" s="105" t="s">
        <v>330</v>
      </c>
      <c r="E273" s="104" t="s">
        <v>331</v>
      </c>
      <c r="F273" s="106" t="s">
        <v>117</v>
      </c>
      <c r="G273" s="106" t="s">
        <v>112</v>
      </c>
      <c r="H273" s="104" t="s">
        <v>622</v>
      </c>
      <c r="I273" s="104"/>
      <c r="J273" s="107">
        <v>83</v>
      </c>
      <c r="K273" s="108" t="s">
        <v>26</v>
      </c>
      <c r="L273" s="107" t="s">
        <v>21</v>
      </c>
      <c r="M273" s="107" t="s">
        <v>21</v>
      </c>
    </row>
  </sheetData>
  <phoneticPr fontId="10" type="noConversion"/>
  <conditionalFormatting sqref="I2:I273">
    <cfRule type="cellIs" dxfId="123" priority="1" operator="equal">
      <formula>"candidat"</formula>
    </cfRule>
  </conditionalFormatting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3"/>
  <sheetViews>
    <sheetView zoomScaleNormal="100" workbookViewId="0">
      <pane xSplit="1" ySplit="1" topLeftCell="B53" activePane="bottomRight" state="frozen"/>
      <selection pane="topRight" activeCell="F1" sqref="F1"/>
      <selection pane="bottomLeft" activeCell="A2" sqref="A2"/>
      <selection pane="bottomRight" activeCell="H29" sqref="H29"/>
    </sheetView>
  </sheetViews>
  <sheetFormatPr baseColWidth="10" defaultColWidth="7.5703125" defaultRowHeight="15" x14ac:dyDescent="0.25"/>
  <cols>
    <col min="1" max="2" width="7.5703125" style="143"/>
    <col min="3" max="3" width="7.5703125" style="140"/>
    <col min="4" max="4" width="9.7109375" style="140" customWidth="1"/>
    <col min="5" max="5" width="8.85546875" style="140" customWidth="1"/>
    <col min="6" max="6" width="12.28515625" style="140" customWidth="1"/>
    <col min="7" max="7" width="7.5703125" style="140"/>
    <col min="8" max="8" width="11.42578125" style="140" customWidth="1"/>
    <col min="9" max="9" width="7.5703125" style="140"/>
    <col min="10" max="10" width="14.7109375" style="140" customWidth="1"/>
    <col min="11" max="11" width="17.5703125" style="140" customWidth="1"/>
    <col min="12" max="12" width="10.7109375" style="140" customWidth="1"/>
    <col min="13" max="13" width="12.140625" style="140" customWidth="1"/>
    <col min="14" max="14" width="10.5703125" style="140" customWidth="1"/>
    <col min="15" max="15" width="28.140625" style="140" customWidth="1"/>
    <col min="16" max="16" width="5.28515625" style="144" customWidth="1"/>
    <col min="17" max="17" width="26.7109375" style="140" customWidth="1"/>
    <col min="18" max="18" width="12.28515625" style="140" customWidth="1"/>
    <col min="19" max="19" width="11.42578125" style="140" customWidth="1"/>
    <col min="20" max="16384" width="7.5703125" style="140"/>
  </cols>
  <sheetData>
    <row r="1" spans="1:19" s="138" customFormat="1" ht="224.25" x14ac:dyDescent="0.25">
      <c r="A1" s="202" t="s">
        <v>104</v>
      </c>
      <c r="B1" s="202" t="s">
        <v>746</v>
      </c>
      <c r="C1" s="202" t="s">
        <v>792</v>
      </c>
      <c r="D1" s="202" t="s">
        <v>793</v>
      </c>
      <c r="E1" s="202" t="s">
        <v>623</v>
      </c>
      <c r="F1" s="202" t="s">
        <v>794</v>
      </c>
      <c r="G1" s="202" t="s">
        <v>624</v>
      </c>
      <c r="H1" s="202" t="s">
        <v>795</v>
      </c>
      <c r="I1" s="202" t="s">
        <v>625</v>
      </c>
      <c r="J1" s="202" t="s">
        <v>796</v>
      </c>
      <c r="K1" s="202" t="s">
        <v>797</v>
      </c>
      <c r="L1" s="202" t="s">
        <v>798</v>
      </c>
      <c r="M1" s="202" t="s">
        <v>799</v>
      </c>
      <c r="N1" s="202" t="s">
        <v>800</v>
      </c>
      <c r="O1" s="202" t="s">
        <v>801</v>
      </c>
      <c r="P1" s="202" t="s">
        <v>802</v>
      </c>
      <c r="Q1" s="202" t="s">
        <v>803</v>
      </c>
      <c r="R1" s="202" t="s">
        <v>804</v>
      </c>
      <c r="S1" s="202" t="s">
        <v>805</v>
      </c>
    </row>
    <row r="2" spans="1:19" ht="40.9" customHeight="1" x14ac:dyDescent="0.25">
      <c r="A2" s="110">
        <v>2</v>
      </c>
      <c r="B2" s="110" t="str">
        <f>IF(VLOOKUP(A2,'Données de base - Grunddaten'!$A$2:$M$273,5,FALSE)="","",VLOOKUP(A2,'Données de base - Grunddaten'!$A$2:$M$273,5,FALSE))</f>
        <v>AG</v>
      </c>
      <c r="C2" s="111" t="s">
        <v>701</v>
      </c>
      <c r="D2" s="112" t="s">
        <v>626</v>
      </c>
      <c r="E2" s="113"/>
      <c r="F2" s="113" t="s">
        <v>628</v>
      </c>
      <c r="G2" s="1">
        <v>0.68830003493911995</v>
      </c>
      <c r="H2" s="2" t="s">
        <v>702</v>
      </c>
      <c r="I2" s="1">
        <v>0.15460550774000001</v>
      </c>
      <c r="J2" s="2" t="s">
        <v>703</v>
      </c>
      <c r="K2" s="114"/>
      <c r="L2" s="114"/>
      <c r="M2" s="114"/>
      <c r="N2" s="114"/>
      <c r="O2" s="37" t="s">
        <v>626</v>
      </c>
      <c r="P2" s="16" t="s">
        <v>101</v>
      </c>
      <c r="Q2" s="139"/>
      <c r="R2" s="139"/>
      <c r="S2" s="139"/>
    </row>
    <row r="3" spans="1:19" ht="45" customHeight="1" x14ac:dyDescent="0.25">
      <c r="A3" s="110">
        <v>3</v>
      </c>
      <c r="B3" s="110" t="str">
        <f>IF(VLOOKUP(A3,'Données de base - Grunddaten'!$A$2:$M$273,5,FALSE)="","",VLOOKUP(A3,'Données de base - Grunddaten'!$A$2:$M$273,5,FALSE))</f>
        <v>AG</v>
      </c>
      <c r="C3" s="111" t="s">
        <v>701</v>
      </c>
      <c r="D3" s="112" t="s">
        <v>626</v>
      </c>
      <c r="E3" s="113"/>
      <c r="F3" s="113" t="s">
        <v>628</v>
      </c>
      <c r="G3" s="1">
        <v>3.7888086047808203E-2</v>
      </c>
      <c r="H3" s="2" t="s">
        <v>704</v>
      </c>
      <c r="I3" s="1">
        <v>5.3551822269000002E-2</v>
      </c>
      <c r="J3" s="2" t="s">
        <v>703</v>
      </c>
      <c r="K3" s="114"/>
      <c r="L3" s="114"/>
      <c r="M3" s="117"/>
      <c r="N3" s="114"/>
      <c r="O3" s="24" t="s">
        <v>626</v>
      </c>
      <c r="P3" s="16" t="s">
        <v>101</v>
      </c>
      <c r="Q3" s="139"/>
      <c r="R3" s="139"/>
      <c r="S3" s="139"/>
    </row>
    <row r="4" spans="1:19" ht="36" x14ac:dyDescent="0.25">
      <c r="A4" s="110">
        <v>4</v>
      </c>
      <c r="B4" s="110" t="str">
        <f>IF(VLOOKUP(A4,'Données de base - Grunddaten'!$A$2:$M$273,5,FALSE)="","",VLOOKUP(A4,'Données de base - Grunddaten'!$A$2:$M$273,5,FALSE))</f>
        <v>SH</v>
      </c>
      <c r="C4" s="111" t="s">
        <v>701</v>
      </c>
      <c r="D4" s="111" t="s">
        <v>628</v>
      </c>
      <c r="E4" s="118" t="s">
        <v>627</v>
      </c>
      <c r="F4" s="118" t="s">
        <v>628</v>
      </c>
      <c r="G4" s="3">
        <v>0</v>
      </c>
      <c r="H4" s="4" t="s">
        <v>704</v>
      </c>
      <c r="I4" s="3">
        <v>0.14286229820999999</v>
      </c>
      <c r="J4" s="4" t="s">
        <v>703</v>
      </c>
      <c r="K4" s="119"/>
      <c r="L4" s="120" t="s">
        <v>629</v>
      </c>
      <c r="M4" s="120" t="s">
        <v>630</v>
      </c>
      <c r="N4" s="119" t="s">
        <v>631</v>
      </c>
      <c r="O4" s="24" t="s">
        <v>827</v>
      </c>
      <c r="P4" s="17" t="s">
        <v>102</v>
      </c>
      <c r="Q4" s="139"/>
      <c r="R4" s="139"/>
      <c r="S4" s="139"/>
    </row>
    <row r="5" spans="1:19" ht="54" x14ac:dyDescent="0.25">
      <c r="A5" s="110">
        <v>5</v>
      </c>
      <c r="B5" s="110" t="str">
        <f>IF(VLOOKUP(A5,'Données de base - Grunddaten'!$A$2:$M$273,5,FALSE)="","",VLOOKUP(A5,'Données de base - Grunddaten'!$A$2:$M$273,5,FALSE))</f>
        <v>SH/ZH</v>
      </c>
      <c r="C5" s="111" t="s">
        <v>701</v>
      </c>
      <c r="D5" s="112" t="s">
        <v>632</v>
      </c>
      <c r="E5" s="113">
        <v>-2.0150946356319999</v>
      </c>
      <c r="F5" s="113" t="s">
        <v>705</v>
      </c>
      <c r="G5" s="1">
        <v>1.0261103395484601</v>
      </c>
      <c r="H5" s="2" t="s">
        <v>702</v>
      </c>
      <c r="I5" s="1">
        <v>3.7461665029000002E-2</v>
      </c>
      <c r="J5" s="2" t="s">
        <v>703</v>
      </c>
      <c r="K5" s="114"/>
      <c r="L5" s="114"/>
      <c r="M5" s="114"/>
      <c r="N5" s="114"/>
      <c r="O5" s="24" t="s">
        <v>632</v>
      </c>
      <c r="P5" s="16" t="s">
        <v>101</v>
      </c>
      <c r="Q5" s="139"/>
      <c r="R5" s="139"/>
      <c r="S5" s="139"/>
    </row>
    <row r="6" spans="1:19" ht="54" customHeight="1" x14ac:dyDescent="0.25">
      <c r="A6" s="110">
        <v>6</v>
      </c>
      <c r="B6" s="110" t="str">
        <f>IF(VLOOKUP(A6,'Données de base - Grunddaten'!$A$2:$M$273,5,FALSE)="","",VLOOKUP(A6,'Données de base - Grunddaten'!$A$2:$M$273,5,FALSE))</f>
        <v>TG</v>
      </c>
      <c r="C6" s="111" t="s">
        <v>701</v>
      </c>
      <c r="D6" s="112" t="s">
        <v>632</v>
      </c>
      <c r="E6" s="113" t="s">
        <v>627</v>
      </c>
      <c r="F6" s="113" t="s">
        <v>628</v>
      </c>
      <c r="G6" s="1">
        <v>0.87682758370540703</v>
      </c>
      <c r="H6" s="2" t="s">
        <v>702</v>
      </c>
      <c r="I6" s="1">
        <v>9.6796702336999996E-2</v>
      </c>
      <c r="J6" s="2" t="s">
        <v>703</v>
      </c>
      <c r="K6" s="114"/>
      <c r="L6" s="114"/>
      <c r="M6" s="114"/>
      <c r="N6" s="114"/>
      <c r="O6" s="24" t="s">
        <v>632</v>
      </c>
      <c r="P6" s="16" t="s">
        <v>101</v>
      </c>
      <c r="Q6" s="139"/>
      <c r="R6" s="139"/>
      <c r="S6" s="139"/>
    </row>
    <row r="7" spans="1:19" ht="27" x14ac:dyDescent="0.25">
      <c r="A7" s="110">
        <v>7</v>
      </c>
      <c r="B7" s="110" t="str">
        <f>IF(VLOOKUP(A7,'Données de base - Grunddaten'!$A$2:$M$273,5,FALSE)="","",VLOOKUP(A7,'Données de base - Grunddaten'!$A$2:$M$273,5,FALSE))</f>
        <v>TG</v>
      </c>
      <c r="C7" s="111" t="s">
        <v>701</v>
      </c>
      <c r="D7" s="112" t="s">
        <v>632</v>
      </c>
      <c r="E7" s="113" t="s">
        <v>627</v>
      </c>
      <c r="F7" s="113" t="s">
        <v>628</v>
      </c>
      <c r="G7" s="1">
        <v>0.79935935628404098</v>
      </c>
      <c r="H7" s="2" t="s">
        <v>702</v>
      </c>
      <c r="I7" s="1">
        <v>6.3247062393E-2</v>
      </c>
      <c r="J7" s="2" t="s">
        <v>703</v>
      </c>
      <c r="K7" s="114"/>
      <c r="L7" s="114"/>
      <c r="M7" s="114"/>
      <c r="N7" s="114"/>
      <c r="O7" s="24" t="s">
        <v>632</v>
      </c>
      <c r="P7" s="16" t="s">
        <v>101</v>
      </c>
      <c r="Q7" s="139"/>
      <c r="R7" s="139"/>
      <c r="S7" s="139"/>
    </row>
    <row r="8" spans="1:19" ht="27" x14ac:dyDescent="0.25">
      <c r="A8" s="110">
        <v>8</v>
      </c>
      <c r="B8" s="110" t="str">
        <f>IF(VLOOKUP(A8,'Données de base - Grunddaten'!$A$2:$M$273,5,FALSE)="","",VLOOKUP(A8,'Données de base - Grunddaten'!$A$2:$M$273,5,FALSE))</f>
        <v>TG</v>
      </c>
      <c r="C8" s="111" t="s">
        <v>701</v>
      </c>
      <c r="D8" s="112" t="s">
        <v>632</v>
      </c>
      <c r="E8" s="113" t="s">
        <v>627</v>
      </c>
      <c r="F8" s="113" t="s">
        <v>628</v>
      </c>
      <c r="G8" s="1">
        <v>1.7452076915558901</v>
      </c>
      <c r="H8" s="2" t="s">
        <v>702</v>
      </c>
      <c r="I8" s="1">
        <v>6.5745757917999997E-2</v>
      </c>
      <c r="J8" s="2" t="s">
        <v>703</v>
      </c>
      <c r="K8" s="114"/>
      <c r="L8" s="114"/>
      <c r="M8" s="114"/>
      <c r="N8" s="114"/>
      <c r="O8" s="24" t="s">
        <v>632</v>
      </c>
      <c r="P8" s="16" t="s">
        <v>101</v>
      </c>
      <c r="Q8" s="139"/>
      <c r="R8" s="139"/>
      <c r="S8" s="139"/>
    </row>
    <row r="9" spans="1:19" ht="27" x14ac:dyDescent="0.25">
      <c r="A9" s="110">
        <v>9</v>
      </c>
      <c r="B9" s="110">
        <f>IF(VLOOKUP(A9,'Données de base - Grunddaten'!$A$2:$M$273,5,FALSE)="","",VLOOKUP(A9,'Données de base - Grunddaten'!$A$2:$M$273,5,FALSE))</f>
        <v>0</v>
      </c>
      <c r="C9" s="111" t="s">
        <v>701</v>
      </c>
      <c r="D9" s="112" t="s">
        <v>632</v>
      </c>
      <c r="E9" s="113" t="s">
        <v>627</v>
      </c>
      <c r="F9" s="113" t="s">
        <v>628</v>
      </c>
      <c r="G9" s="1">
        <v>1.6929716091413101</v>
      </c>
      <c r="H9" s="2" t="s">
        <v>702</v>
      </c>
      <c r="I9" s="1">
        <v>9.3583705631000005E-2</v>
      </c>
      <c r="J9" s="2" t="s">
        <v>703</v>
      </c>
      <c r="K9" s="114"/>
      <c r="L9" s="114"/>
      <c r="M9" s="114"/>
      <c r="N9" s="114"/>
      <c r="O9" s="24" t="s">
        <v>632</v>
      </c>
      <c r="P9" s="16" t="s">
        <v>101</v>
      </c>
      <c r="Q9" s="139"/>
      <c r="R9" s="139"/>
      <c r="S9" s="139"/>
    </row>
    <row r="10" spans="1:19" ht="35.25" customHeight="1" x14ac:dyDescent="0.25">
      <c r="A10" s="110">
        <v>11</v>
      </c>
      <c r="B10" s="110" t="str">
        <f>IF(VLOOKUP(A10,'Données de base - Grunddaten'!$A$2:$M$273,5,FALSE)="","",VLOOKUP(A10,'Données de base - Grunddaten'!$A$2:$M$273,5,FALSE))</f>
        <v>TG</v>
      </c>
      <c r="C10" s="111" t="s">
        <v>701</v>
      </c>
      <c r="D10" s="112" t="s">
        <v>632</v>
      </c>
      <c r="E10" s="113" t="s">
        <v>627</v>
      </c>
      <c r="F10" s="113" t="s">
        <v>628</v>
      </c>
      <c r="G10" s="1">
        <v>0.69988986574356604</v>
      </c>
      <c r="H10" s="2" t="s">
        <v>702</v>
      </c>
      <c r="I10" s="1">
        <v>5.3467492422000003E-2</v>
      </c>
      <c r="J10" s="2" t="s">
        <v>703</v>
      </c>
      <c r="K10" s="114"/>
      <c r="L10" s="114"/>
      <c r="M10" s="114"/>
      <c r="N10" s="114"/>
      <c r="O10" s="24" t="s">
        <v>632</v>
      </c>
      <c r="P10" s="16" t="s">
        <v>101</v>
      </c>
      <c r="Q10" s="139"/>
      <c r="R10" s="139"/>
      <c r="S10" s="139"/>
    </row>
    <row r="11" spans="1:19" ht="27" x14ac:dyDescent="0.25">
      <c r="A11" s="110">
        <v>12</v>
      </c>
      <c r="B11" s="110" t="str">
        <f>IF(VLOOKUP(A11,'Données de base - Grunddaten'!$A$2:$M$273,5,FALSE)="","",VLOOKUP(A11,'Données de base - Grunddaten'!$A$2:$M$273,5,FALSE))</f>
        <v>SG/TG</v>
      </c>
      <c r="C11" s="111" t="s">
        <v>701</v>
      </c>
      <c r="D11" s="112" t="s">
        <v>632</v>
      </c>
      <c r="E11" s="113" t="s">
        <v>627</v>
      </c>
      <c r="F11" s="113" t="s">
        <v>628</v>
      </c>
      <c r="G11" s="1">
        <v>1.0030271554377499</v>
      </c>
      <c r="H11" s="2" t="s">
        <v>702</v>
      </c>
      <c r="I11" s="1">
        <v>6.7860281679000004E-2</v>
      </c>
      <c r="J11" s="2" t="s">
        <v>703</v>
      </c>
      <c r="K11" s="114"/>
      <c r="L11" s="114"/>
      <c r="M11" s="114"/>
      <c r="N11" s="114"/>
      <c r="O11" s="24" t="s">
        <v>632</v>
      </c>
      <c r="P11" s="16" t="s">
        <v>101</v>
      </c>
      <c r="Q11" s="139"/>
      <c r="R11" s="139"/>
      <c r="S11" s="139"/>
    </row>
    <row r="12" spans="1:19" ht="18" x14ac:dyDescent="0.25">
      <c r="A12" s="110">
        <v>14</v>
      </c>
      <c r="B12" s="110" t="str">
        <f>IF(VLOOKUP(A12,'Données de base - Grunddaten'!$A$2:$M$273,5,FALSE)="","",VLOOKUP(A12,'Données de base - Grunddaten'!$A$2:$M$273,5,FALSE))</f>
        <v>SG</v>
      </c>
      <c r="C12" s="111" t="s">
        <v>701</v>
      </c>
      <c r="D12" s="112" t="s">
        <v>633</v>
      </c>
      <c r="E12" s="113" t="s">
        <v>627</v>
      </c>
      <c r="F12" s="113" t="s">
        <v>628</v>
      </c>
      <c r="G12" s="1">
        <v>0.123582186117996</v>
      </c>
      <c r="H12" s="2" t="s">
        <v>704</v>
      </c>
      <c r="I12" s="1">
        <v>7.0725282759000002E-2</v>
      </c>
      <c r="J12" s="2" t="s">
        <v>703</v>
      </c>
      <c r="K12" s="114"/>
      <c r="L12" s="114"/>
      <c r="M12" s="114"/>
      <c r="N12" s="114"/>
      <c r="O12" s="24" t="s">
        <v>633</v>
      </c>
      <c r="P12" s="16" t="s">
        <v>101</v>
      </c>
      <c r="Q12" s="139"/>
      <c r="R12" s="139"/>
      <c r="S12" s="139"/>
    </row>
    <row r="13" spans="1:19" ht="27" x14ac:dyDescent="0.25">
      <c r="A13" s="110">
        <v>16</v>
      </c>
      <c r="B13" s="110" t="str">
        <f>IF(VLOOKUP(A13,'Données de base - Grunddaten'!$A$2:$M$273,5,FALSE)="","",VLOOKUP(A13,'Données de base - Grunddaten'!$A$2:$M$273,5,FALSE))</f>
        <v>SG</v>
      </c>
      <c r="C13" s="111" t="s">
        <v>701</v>
      </c>
      <c r="D13" s="112" t="s">
        <v>632</v>
      </c>
      <c r="E13" s="113" t="s">
        <v>627</v>
      </c>
      <c r="F13" s="113" t="s">
        <v>628</v>
      </c>
      <c r="G13" s="1">
        <v>0.72852571824261703</v>
      </c>
      <c r="H13" s="2" t="s">
        <v>702</v>
      </c>
      <c r="I13" s="1">
        <v>9.8825064944999999E-2</v>
      </c>
      <c r="J13" s="2" t="s">
        <v>703</v>
      </c>
      <c r="K13" s="114"/>
      <c r="L13" s="114"/>
      <c r="M13" s="114"/>
      <c r="N13" s="114"/>
      <c r="O13" s="24" t="s">
        <v>632</v>
      </c>
      <c r="P13" s="16" t="s">
        <v>101</v>
      </c>
      <c r="Q13" s="139"/>
      <c r="R13" s="139"/>
      <c r="S13" s="139"/>
    </row>
    <row r="14" spans="1:19" ht="27" x14ac:dyDescent="0.25">
      <c r="A14" s="110">
        <v>18</v>
      </c>
      <c r="B14" s="110" t="str">
        <f>IF(VLOOKUP(A14,'Données de base - Grunddaten'!$A$2:$M$273,5,FALSE)="","",VLOOKUP(A14,'Données de base - Grunddaten'!$A$2:$M$273,5,FALSE))</f>
        <v>SG</v>
      </c>
      <c r="C14" s="111" t="s">
        <v>701</v>
      </c>
      <c r="D14" s="112" t="s">
        <v>632</v>
      </c>
      <c r="E14" s="113" t="s">
        <v>627</v>
      </c>
      <c r="F14" s="113" t="s">
        <v>628</v>
      </c>
      <c r="G14" s="1">
        <v>0.86792141642933995</v>
      </c>
      <c r="H14" s="2" t="s">
        <v>702</v>
      </c>
      <c r="I14" s="1">
        <v>2.2360712735999998E-2</v>
      </c>
      <c r="J14" s="2" t="s">
        <v>703</v>
      </c>
      <c r="K14" s="114"/>
      <c r="L14" s="114"/>
      <c r="M14" s="114"/>
      <c r="N14" s="114"/>
      <c r="O14" s="24" t="s">
        <v>632</v>
      </c>
      <c r="P14" s="16" t="s">
        <v>101</v>
      </c>
      <c r="Q14" s="139"/>
      <c r="R14" s="139"/>
      <c r="S14" s="139"/>
    </row>
    <row r="15" spans="1:19" ht="18" x14ac:dyDescent="0.25">
      <c r="A15" s="110">
        <v>19</v>
      </c>
      <c r="B15" s="110" t="str">
        <f>IF(VLOOKUP(A15,'Données de base - Grunddaten'!$A$2:$M$273,5,FALSE)="","",VLOOKUP(A15,'Données de base - Grunddaten'!$A$2:$M$273,5,FALSE))</f>
        <v>SG</v>
      </c>
      <c r="C15" s="111" t="s">
        <v>701</v>
      </c>
      <c r="D15" s="112" t="s">
        <v>632</v>
      </c>
      <c r="E15" s="113" t="s">
        <v>627</v>
      </c>
      <c r="F15" s="113" t="s">
        <v>628</v>
      </c>
      <c r="G15" s="1">
        <v>2.5996407956088801E-2</v>
      </c>
      <c r="H15" s="2" t="s">
        <v>704</v>
      </c>
      <c r="I15" s="1">
        <v>0.12687276043000001</v>
      </c>
      <c r="J15" s="2" t="s">
        <v>703</v>
      </c>
      <c r="K15" s="114"/>
      <c r="L15" s="114"/>
      <c r="M15" s="114"/>
      <c r="N15" s="114"/>
      <c r="O15" s="24" t="s">
        <v>632</v>
      </c>
      <c r="P15" s="16" t="s">
        <v>101</v>
      </c>
      <c r="Q15" s="139"/>
      <c r="R15" s="139"/>
      <c r="S15" s="139"/>
    </row>
    <row r="16" spans="1:19" ht="36" x14ac:dyDescent="0.25">
      <c r="A16" s="141">
        <v>22</v>
      </c>
      <c r="B16" s="110" t="str">
        <f>IF(VLOOKUP(A16,'Données de base - Grunddaten'!$A$2:$M$273,5,FALSE)="","",VLOOKUP(A16,'Données de base - Grunddaten'!$A$2:$M$273,5,FALSE))</f>
        <v>GR</v>
      </c>
      <c r="C16" s="111" t="s">
        <v>701</v>
      </c>
      <c r="D16" s="112" t="s">
        <v>633</v>
      </c>
      <c r="E16" s="113"/>
      <c r="F16" s="113" t="s">
        <v>628</v>
      </c>
      <c r="G16" s="1">
        <v>0.73199999999999998</v>
      </c>
      <c r="H16" s="2" t="s">
        <v>702</v>
      </c>
      <c r="I16" s="1">
        <v>0.375</v>
      </c>
      <c r="J16" s="2" t="s">
        <v>706</v>
      </c>
      <c r="K16" s="114"/>
      <c r="L16" s="114"/>
      <c r="M16" s="114"/>
      <c r="N16" s="114"/>
      <c r="O16" s="24" t="s">
        <v>633</v>
      </c>
      <c r="P16" s="16" t="s">
        <v>101</v>
      </c>
      <c r="Q16" s="139"/>
      <c r="R16" s="139"/>
      <c r="S16" s="139"/>
    </row>
    <row r="17" spans="1:19" ht="27" x14ac:dyDescent="0.25">
      <c r="A17" s="141">
        <v>25</v>
      </c>
      <c r="B17" s="110" t="str">
        <f>IF(VLOOKUP(A17,'Données de base - Grunddaten'!$A$2:$M$273,5,FALSE)="","",VLOOKUP(A17,'Données de base - Grunddaten'!$A$2:$M$273,5,FALSE))</f>
        <v>GR</v>
      </c>
      <c r="C17" s="111" t="s">
        <v>701</v>
      </c>
      <c r="D17" s="112" t="s">
        <v>633</v>
      </c>
      <c r="E17" s="113"/>
      <c r="F17" s="113" t="s">
        <v>628</v>
      </c>
      <c r="G17" s="1">
        <v>1.153</v>
      </c>
      <c r="H17" s="2" t="s">
        <v>702</v>
      </c>
      <c r="I17" s="1">
        <v>0.23200000000000001</v>
      </c>
      <c r="J17" s="2" t="s">
        <v>703</v>
      </c>
      <c r="K17" s="114"/>
      <c r="L17" s="114"/>
      <c r="M17" s="114"/>
      <c r="N17" s="114"/>
      <c r="O17" s="24" t="s">
        <v>633</v>
      </c>
      <c r="P17" s="16" t="s">
        <v>101</v>
      </c>
      <c r="Q17" s="139"/>
      <c r="R17" s="139"/>
      <c r="S17" s="139"/>
    </row>
    <row r="18" spans="1:19" ht="45" x14ac:dyDescent="0.25">
      <c r="A18" s="110">
        <v>27</v>
      </c>
      <c r="B18" s="110" t="str">
        <f>IF(VLOOKUP(A18,'Données de base - Grunddaten'!$A$2:$M$273,5,FALSE)="","",VLOOKUP(A18,'Données de base - Grunddaten'!$A$2:$M$273,5,FALSE))</f>
        <v>GR</v>
      </c>
      <c r="C18" s="111" t="s">
        <v>701</v>
      </c>
      <c r="D18" s="111" t="s">
        <v>628</v>
      </c>
      <c r="E18" s="118" t="s">
        <v>627</v>
      </c>
      <c r="F18" s="118" t="s">
        <v>628</v>
      </c>
      <c r="G18" s="3">
        <v>0.14758856661939801</v>
      </c>
      <c r="H18" s="4" t="s">
        <v>704</v>
      </c>
      <c r="I18" s="3">
        <v>0.29762384959999999</v>
      </c>
      <c r="J18" s="4" t="s">
        <v>703</v>
      </c>
      <c r="K18" s="119"/>
      <c r="L18" s="120" t="s">
        <v>629</v>
      </c>
      <c r="M18" s="120" t="s">
        <v>91</v>
      </c>
      <c r="N18" s="119" t="s">
        <v>634</v>
      </c>
      <c r="O18" s="24" t="s">
        <v>828</v>
      </c>
      <c r="P18" s="17" t="s">
        <v>102</v>
      </c>
      <c r="Q18" s="139"/>
      <c r="R18" s="139"/>
      <c r="S18" s="139"/>
    </row>
    <row r="19" spans="1:19" ht="44.45" customHeight="1" x14ac:dyDescent="0.25">
      <c r="A19" s="110">
        <v>28</v>
      </c>
      <c r="B19" s="110" t="str">
        <f>IF(VLOOKUP(A19,'Données de base - Grunddaten'!$A$2:$M$273,5,FALSE)="","",VLOOKUP(A19,'Données de base - Grunddaten'!$A$2:$M$273,5,FALSE))</f>
        <v>GR</v>
      </c>
      <c r="C19" s="111" t="s">
        <v>701</v>
      </c>
      <c r="D19" s="112" t="s">
        <v>626</v>
      </c>
      <c r="E19" s="113" t="s">
        <v>627</v>
      </c>
      <c r="F19" s="113" t="s">
        <v>628</v>
      </c>
      <c r="G19" s="1">
        <v>0.621213180247013</v>
      </c>
      <c r="H19" s="2" t="s">
        <v>702</v>
      </c>
      <c r="I19" s="1">
        <v>9.9135178047000005E-2</v>
      </c>
      <c r="J19" s="2" t="s">
        <v>703</v>
      </c>
      <c r="K19" s="114"/>
      <c r="L19" s="114"/>
      <c r="M19" s="114"/>
      <c r="N19" s="114"/>
      <c r="O19" s="24" t="s">
        <v>626</v>
      </c>
      <c r="P19" s="16" t="s">
        <v>101</v>
      </c>
      <c r="Q19" s="139"/>
      <c r="R19" s="139"/>
      <c r="S19" s="139"/>
    </row>
    <row r="20" spans="1:19" ht="36" x14ac:dyDescent="0.25">
      <c r="A20" s="110">
        <v>29</v>
      </c>
      <c r="B20" s="110" t="str">
        <f>IF(VLOOKUP(A20,'Données de base - Grunddaten'!$A$2:$M$273,5,FALSE)="","",VLOOKUP(A20,'Données de base - Grunddaten'!$A$2:$M$273,5,FALSE))</f>
        <v>GR</v>
      </c>
      <c r="C20" s="111" t="s">
        <v>701</v>
      </c>
      <c r="D20" s="112" t="s">
        <v>632</v>
      </c>
      <c r="E20" s="113">
        <v>4.2446465504115203</v>
      </c>
      <c r="F20" s="113" t="s">
        <v>707</v>
      </c>
      <c r="G20" s="1">
        <v>5.86505365925847E-2</v>
      </c>
      <c r="H20" s="2" t="s">
        <v>704</v>
      </c>
      <c r="I20" s="1">
        <v>0.37697959578000001</v>
      </c>
      <c r="J20" s="2" t="s">
        <v>706</v>
      </c>
      <c r="K20" s="114"/>
      <c r="L20" s="114"/>
      <c r="M20" s="114"/>
      <c r="N20" s="114"/>
      <c r="O20" s="24" t="s">
        <v>632</v>
      </c>
      <c r="P20" s="16" t="s">
        <v>101</v>
      </c>
      <c r="Q20" s="139"/>
      <c r="R20" s="139"/>
      <c r="S20" s="139"/>
    </row>
    <row r="21" spans="1:19" ht="36" x14ac:dyDescent="0.25">
      <c r="A21" s="110">
        <v>30</v>
      </c>
      <c r="B21" s="110" t="str">
        <f>IF(VLOOKUP(A21,'Données de base - Grunddaten'!$A$2:$M$273,5,FALSE)="","",VLOOKUP(A21,'Données de base - Grunddaten'!$A$2:$M$273,5,FALSE))</f>
        <v>GR</v>
      </c>
      <c r="C21" s="111" t="s">
        <v>701</v>
      </c>
      <c r="D21" s="112" t="s">
        <v>635</v>
      </c>
      <c r="E21" s="113">
        <v>2.5263697060866099</v>
      </c>
      <c r="F21" s="113" t="s">
        <v>707</v>
      </c>
      <c r="G21" s="1">
        <v>0.45579678711035598</v>
      </c>
      <c r="H21" s="2" t="s">
        <v>702</v>
      </c>
      <c r="I21" s="1">
        <v>0.65996747325000005</v>
      </c>
      <c r="J21" s="2" t="s">
        <v>706</v>
      </c>
      <c r="K21" s="114"/>
      <c r="L21" s="114"/>
      <c r="M21" s="114"/>
      <c r="N21" s="114"/>
      <c r="O21" s="24" t="s">
        <v>635</v>
      </c>
      <c r="P21" s="16" t="s">
        <v>101</v>
      </c>
      <c r="Q21" s="139"/>
      <c r="R21" s="139"/>
      <c r="S21" s="139"/>
    </row>
    <row r="22" spans="1:19" ht="36" x14ac:dyDescent="0.25">
      <c r="A22" s="110">
        <v>31</v>
      </c>
      <c r="B22" s="110" t="str">
        <f>IF(VLOOKUP(A22,'Données de base - Grunddaten'!$A$2:$M$273,5,FALSE)="","",VLOOKUP(A22,'Données de base - Grunddaten'!$A$2:$M$273,5,FALSE))</f>
        <v>GR</v>
      </c>
      <c r="C22" s="111" t="s">
        <v>701</v>
      </c>
      <c r="D22" s="112" t="s">
        <v>635</v>
      </c>
      <c r="E22" s="113" t="s">
        <v>627</v>
      </c>
      <c r="F22" s="113" t="s">
        <v>628</v>
      </c>
      <c r="G22" s="1">
        <v>0.18883518988357501</v>
      </c>
      <c r="H22" s="2" t="s">
        <v>704</v>
      </c>
      <c r="I22" s="1">
        <v>0.41764269218</v>
      </c>
      <c r="J22" s="2" t="s">
        <v>706</v>
      </c>
      <c r="K22" s="114"/>
      <c r="L22" s="114"/>
      <c r="M22" s="114"/>
      <c r="N22" s="114"/>
      <c r="O22" s="24" t="s">
        <v>635</v>
      </c>
      <c r="P22" s="16" t="s">
        <v>101</v>
      </c>
      <c r="Q22" s="139"/>
      <c r="R22" s="139"/>
      <c r="S22" s="139"/>
    </row>
    <row r="23" spans="1:19" ht="36" x14ac:dyDescent="0.25">
      <c r="A23" s="110">
        <v>32</v>
      </c>
      <c r="B23" s="110" t="str">
        <f>IF(VLOOKUP(A23,'Données de base - Grunddaten'!$A$2:$M$273,5,FALSE)="","",VLOOKUP(A23,'Données de base - Grunddaten'!$A$2:$M$273,5,FALSE))</f>
        <v>GR</v>
      </c>
      <c r="C23" s="111" t="s">
        <v>701</v>
      </c>
      <c r="D23" s="112" t="s">
        <v>635</v>
      </c>
      <c r="E23" s="113" t="s">
        <v>627</v>
      </c>
      <c r="F23" s="113" t="s">
        <v>628</v>
      </c>
      <c r="G23" s="1">
        <v>7.3781989742192997E-3</v>
      </c>
      <c r="H23" s="2" t="s">
        <v>704</v>
      </c>
      <c r="I23" s="1">
        <v>0.63661994676</v>
      </c>
      <c r="J23" s="2" t="s">
        <v>706</v>
      </c>
      <c r="K23" s="114"/>
      <c r="L23" s="114"/>
      <c r="M23" s="114"/>
      <c r="N23" s="114"/>
      <c r="O23" s="24" t="s">
        <v>635</v>
      </c>
      <c r="P23" s="16" t="s">
        <v>101</v>
      </c>
      <c r="Q23" s="139"/>
      <c r="R23" s="139"/>
      <c r="S23" s="139"/>
    </row>
    <row r="24" spans="1:19" ht="27" x14ac:dyDescent="0.25">
      <c r="A24" s="110">
        <v>33</v>
      </c>
      <c r="B24" s="110" t="str">
        <f>IF(VLOOKUP(A24,'Données de base - Grunddaten'!$A$2:$M$273,5,FALSE)="","",VLOOKUP(A24,'Données de base - Grunddaten'!$A$2:$M$273,5,FALSE))</f>
        <v>GR</v>
      </c>
      <c r="C24" s="111" t="s">
        <v>701</v>
      </c>
      <c r="D24" s="112" t="s">
        <v>635</v>
      </c>
      <c r="E24" s="113" t="s">
        <v>627</v>
      </c>
      <c r="F24" s="113" t="s">
        <v>628</v>
      </c>
      <c r="G24" s="1">
        <v>0.25338417377245098</v>
      </c>
      <c r="H24" s="2" t="s">
        <v>702</v>
      </c>
      <c r="I24" s="1">
        <v>0.15712876894</v>
      </c>
      <c r="J24" s="2" t="s">
        <v>703</v>
      </c>
      <c r="K24" s="114"/>
      <c r="L24" s="114"/>
      <c r="M24" s="114"/>
      <c r="N24" s="114"/>
      <c r="O24" s="24" t="s">
        <v>635</v>
      </c>
      <c r="P24" s="16" t="s">
        <v>101</v>
      </c>
      <c r="Q24" s="139"/>
      <c r="R24" s="139"/>
      <c r="S24" s="139"/>
    </row>
    <row r="25" spans="1:19" ht="36" x14ac:dyDescent="0.25">
      <c r="A25" s="110">
        <v>34</v>
      </c>
      <c r="B25" s="110" t="str">
        <f>IF(VLOOKUP(A25,'Données de base - Grunddaten'!$A$2:$M$273,5,FALSE)="","",VLOOKUP(A25,'Données de base - Grunddaten'!$A$2:$M$273,5,FALSE))</f>
        <v>GR</v>
      </c>
      <c r="C25" s="111" t="s">
        <v>701</v>
      </c>
      <c r="D25" s="112" t="s">
        <v>635</v>
      </c>
      <c r="E25" s="113" t="s">
        <v>627</v>
      </c>
      <c r="F25" s="113" t="s">
        <v>628</v>
      </c>
      <c r="G25" s="1">
        <v>4.6441303536508501E-2</v>
      </c>
      <c r="H25" s="2" t="s">
        <v>704</v>
      </c>
      <c r="I25" s="1">
        <v>0.65433831493000005</v>
      </c>
      <c r="J25" s="2" t="s">
        <v>706</v>
      </c>
      <c r="K25" s="114"/>
      <c r="L25" s="114"/>
      <c r="M25" s="114"/>
      <c r="N25" s="114"/>
      <c r="O25" s="24" t="s">
        <v>635</v>
      </c>
      <c r="P25" s="16" t="s">
        <v>101</v>
      </c>
      <c r="Q25" s="139"/>
      <c r="R25" s="139"/>
      <c r="S25" s="139"/>
    </row>
    <row r="26" spans="1:19" ht="54" x14ac:dyDescent="0.25">
      <c r="A26" s="110">
        <v>35</v>
      </c>
      <c r="B26" s="110" t="str">
        <f>IF(VLOOKUP(A26,'Données de base - Grunddaten'!$A$2:$M$273,5,FALSE)="","",VLOOKUP(A26,'Données de base - Grunddaten'!$A$2:$M$273,5,FALSE))</f>
        <v>GR</v>
      </c>
      <c r="C26" s="111" t="s">
        <v>701</v>
      </c>
      <c r="D26" s="112" t="s">
        <v>635</v>
      </c>
      <c r="E26" s="113">
        <v>-2.3580359996111899</v>
      </c>
      <c r="F26" s="113" t="s">
        <v>705</v>
      </c>
      <c r="G26" s="1">
        <v>0.40753604198434101</v>
      </c>
      <c r="H26" s="2" t="s">
        <v>702</v>
      </c>
      <c r="I26" s="1">
        <v>0.38971160477</v>
      </c>
      <c r="J26" s="2" t="s">
        <v>706</v>
      </c>
      <c r="K26" s="114"/>
      <c r="L26" s="114"/>
      <c r="M26" s="114"/>
      <c r="N26" s="114"/>
      <c r="O26" s="24" t="s">
        <v>635</v>
      </c>
      <c r="P26" s="16" t="s">
        <v>101</v>
      </c>
      <c r="Q26" s="139"/>
      <c r="R26" s="139"/>
      <c r="S26" s="139"/>
    </row>
    <row r="27" spans="1:19" ht="27" x14ac:dyDescent="0.25">
      <c r="A27" s="110">
        <v>36</v>
      </c>
      <c r="B27" s="110" t="str">
        <f>IF(VLOOKUP(A27,'Données de base - Grunddaten'!$A$2:$M$273,5,FALSE)="","",VLOOKUP(A27,'Données de base - Grunddaten'!$A$2:$M$273,5,FALSE))</f>
        <v>AG</v>
      </c>
      <c r="C27" s="112" t="s">
        <v>708</v>
      </c>
      <c r="D27" s="122"/>
      <c r="E27" s="113" t="s">
        <v>627</v>
      </c>
      <c r="F27" s="113" t="s">
        <v>628</v>
      </c>
      <c r="G27" s="1">
        <v>0.57791442055503695</v>
      </c>
      <c r="H27" s="2" t="s">
        <v>702</v>
      </c>
      <c r="I27" s="1">
        <v>0.23298043498000001</v>
      </c>
      <c r="J27" s="2" t="s">
        <v>703</v>
      </c>
      <c r="K27" s="114"/>
      <c r="L27" s="114"/>
      <c r="M27" s="114"/>
      <c r="N27" s="114"/>
      <c r="O27" s="24" t="s">
        <v>831</v>
      </c>
      <c r="P27" s="16" t="s">
        <v>101</v>
      </c>
      <c r="Q27" s="139"/>
      <c r="R27" s="139"/>
      <c r="S27" s="139"/>
    </row>
    <row r="28" spans="1:19" ht="18" x14ac:dyDescent="0.25">
      <c r="A28" s="110">
        <v>37</v>
      </c>
      <c r="B28" s="110" t="str">
        <f>IF(VLOOKUP(A28,'Données de base - Grunddaten'!$A$2:$M$273,5,FALSE)="","",VLOOKUP(A28,'Données de base - Grunddaten'!$A$2:$M$273,5,FALSE))</f>
        <v>AG</v>
      </c>
      <c r="C28" s="111" t="s">
        <v>701</v>
      </c>
      <c r="D28" s="112" t="s">
        <v>626</v>
      </c>
      <c r="E28" s="113">
        <v>-0.15863530346399199</v>
      </c>
      <c r="F28" s="113" t="s">
        <v>709</v>
      </c>
      <c r="G28" s="1">
        <v>9.3782348836345994E-2</v>
      </c>
      <c r="H28" s="2" t="s">
        <v>704</v>
      </c>
      <c r="I28" s="1">
        <v>2.2212684214000002E-2</v>
      </c>
      <c r="J28" s="2" t="s">
        <v>703</v>
      </c>
      <c r="K28" s="114"/>
      <c r="L28" s="114"/>
      <c r="M28" s="114"/>
      <c r="N28" s="114"/>
      <c r="O28" s="24" t="s">
        <v>626</v>
      </c>
      <c r="P28" s="16" t="s">
        <v>101</v>
      </c>
      <c r="Q28" s="139"/>
      <c r="R28" s="139"/>
      <c r="S28" s="139"/>
    </row>
    <row r="29" spans="1:19" ht="36" x14ac:dyDescent="0.25">
      <c r="A29" s="110">
        <v>40</v>
      </c>
      <c r="B29" s="110" t="str">
        <f>IF(VLOOKUP(A29,'Données de base - Grunddaten'!$A$2:$M$273,5,FALSE)="","",VLOOKUP(A29,'Données de base - Grunddaten'!$A$2:$M$273,5,FALSE))</f>
        <v>AG</v>
      </c>
      <c r="C29" s="111" t="s">
        <v>701</v>
      </c>
      <c r="D29" s="112" t="s">
        <v>626</v>
      </c>
      <c r="E29" s="113" t="s">
        <v>627</v>
      </c>
      <c r="F29" s="113" t="s">
        <v>628</v>
      </c>
      <c r="G29" s="1">
        <v>2.5000000000000001E-2</v>
      </c>
      <c r="H29" s="2" t="s">
        <v>704</v>
      </c>
      <c r="I29" s="1">
        <v>0.34477805179999998</v>
      </c>
      <c r="J29" s="2" t="s">
        <v>706</v>
      </c>
      <c r="K29" s="114"/>
      <c r="L29" s="114"/>
      <c r="M29" s="114"/>
      <c r="N29" s="114"/>
      <c r="O29" s="24" t="s">
        <v>626</v>
      </c>
      <c r="P29" s="16" t="s">
        <v>101</v>
      </c>
      <c r="Q29" s="139"/>
      <c r="R29" s="139"/>
      <c r="S29" s="139"/>
    </row>
    <row r="30" spans="1:19" ht="27" x14ac:dyDescent="0.25">
      <c r="A30" s="110">
        <v>44</v>
      </c>
      <c r="B30" s="110" t="str">
        <f>IF(VLOOKUP(A30,'Données de base - Grunddaten'!$A$2:$M$273,5,FALSE)="","",VLOOKUP(A30,'Données de base - Grunddaten'!$A$2:$M$273,5,FALSE))</f>
        <v>BE</v>
      </c>
      <c r="C30" s="111" t="s">
        <v>701</v>
      </c>
      <c r="D30" s="112" t="s">
        <v>635</v>
      </c>
      <c r="E30" s="113">
        <v>-0.66853675722874895</v>
      </c>
      <c r="F30" s="113" t="s">
        <v>709</v>
      </c>
      <c r="G30" s="1">
        <v>1.3593108732085899</v>
      </c>
      <c r="H30" s="2" t="s">
        <v>702</v>
      </c>
      <c r="I30" s="1">
        <v>3.3483626385999998E-2</v>
      </c>
      <c r="J30" s="2" t="s">
        <v>703</v>
      </c>
      <c r="K30" s="114"/>
      <c r="L30" s="114"/>
      <c r="M30" s="114"/>
      <c r="N30" s="114"/>
      <c r="O30" s="24" t="s">
        <v>635</v>
      </c>
      <c r="P30" s="16" t="s">
        <v>101</v>
      </c>
      <c r="Q30" s="139"/>
      <c r="R30" s="139"/>
      <c r="S30" s="139"/>
    </row>
    <row r="31" spans="1:19" ht="36" x14ac:dyDescent="0.25">
      <c r="A31" s="110">
        <v>45</v>
      </c>
      <c r="B31" s="110" t="str">
        <f>IF(VLOOKUP(A31,'Données de base - Grunddaten'!$A$2:$M$273,5,FALSE)="","",VLOOKUP(A31,'Données de base - Grunddaten'!$A$2:$M$273,5,FALSE))</f>
        <v>SO</v>
      </c>
      <c r="C31" s="111" t="s">
        <v>701</v>
      </c>
      <c r="D31" s="112" t="s">
        <v>635</v>
      </c>
      <c r="E31" s="113">
        <v>0.45148814228414802</v>
      </c>
      <c r="F31" s="113" t="s">
        <v>709</v>
      </c>
      <c r="G31" s="1">
        <v>1.2066280128763271</v>
      </c>
      <c r="H31" s="2" t="s">
        <v>702</v>
      </c>
      <c r="I31" s="1">
        <v>0.34951352568999999</v>
      </c>
      <c r="J31" s="2" t="s">
        <v>706</v>
      </c>
      <c r="K31" s="114"/>
      <c r="L31" s="114"/>
      <c r="M31" s="114"/>
      <c r="N31" s="114"/>
      <c r="O31" s="24" t="s">
        <v>635</v>
      </c>
      <c r="P31" s="16" t="s">
        <v>101</v>
      </c>
      <c r="Q31" s="139"/>
      <c r="R31" s="139"/>
      <c r="S31" s="139"/>
    </row>
    <row r="32" spans="1:19" ht="54" x14ac:dyDescent="0.25">
      <c r="A32" s="110">
        <v>46</v>
      </c>
      <c r="B32" s="110" t="str">
        <f>IF(VLOOKUP(A32,'Données de base - Grunddaten'!$A$2:$M$273,5,FALSE)="","",VLOOKUP(A32,'Données de base - Grunddaten'!$A$2:$M$273,5,FALSE))</f>
        <v>BE</v>
      </c>
      <c r="C32" s="111" t="s">
        <v>701</v>
      </c>
      <c r="D32" s="112" t="s">
        <v>635</v>
      </c>
      <c r="E32" s="113">
        <v>-1.69615858849959</v>
      </c>
      <c r="F32" s="113" t="s">
        <v>705</v>
      </c>
      <c r="G32" s="1">
        <v>1.35525261303477</v>
      </c>
      <c r="H32" s="2" t="s">
        <v>702</v>
      </c>
      <c r="I32" s="1">
        <v>0</v>
      </c>
      <c r="J32" s="2" t="s">
        <v>703</v>
      </c>
      <c r="K32" s="114"/>
      <c r="L32" s="114"/>
      <c r="M32" s="114"/>
      <c r="N32" s="114"/>
      <c r="O32" s="24" t="s">
        <v>635</v>
      </c>
      <c r="P32" s="16" t="s">
        <v>101</v>
      </c>
      <c r="Q32" s="139"/>
      <c r="R32" s="139"/>
      <c r="S32" s="139"/>
    </row>
    <row r="33" spans="1:19" ht="56.25" x14ac:dyDescent="0.25">
      <c r="A33" s="123">
        <v>47.1</v>
      </c>
      <c r="B33" s="110" t="str">
        <f>IF(VLOOKUP(A33,'Données de base - Grunddaten'!$A$2:$M$273,5,FALSE)="","",VLOOKUP(A33,'Données de base - Grunddaten'!$A$2:$M$273,5,FALSE))</f>
        <v>BE</v>
      </c>
      <c r="C33" s="111" t="s">
        <v>701</v>
      </c>
      <c r="D33" s="111" t="s">
        <v>628</v>
      </c>
      <c r="E33" s="118" t="s">
        <v>627</v>
      </c>
      <c r="F33" s="118" t="s">
        <v>628</v>
      </c>
      <c r="G33" s="124">
        <v>0</v>
      </c>
      <c r="H33" s="4" t="s">
        <v>704</v>
      </c>
      <c r="I33" s="5">
        <v>0.317</v>
      </c>
      <c r="J33" s="6" t="s">
        <v>706</v>
      </c>
      <c r="K33" s="114"/>
      <c r="L33" s="114"/>
      <c r="M33" s="114"/>
      <c r="N33" s="114"/>
      <c r="O33" s="24" t="s">
        <v>829</v>
      </c>
      <c r="P33" s="18" t="s">
        <v>101</v>
      </c>
      <c r="Q33" s="139"/>
      <c r="R33" s="139"/>
      <c r="S33" s="139"/>
    </row>
    <row r="34" spans="1:19" ht="45" x14ac:dyDescent="0.25">
      <c r="A34" s="123">
        <v>47.2</v>
      </c>
      <c r="B34" s="110" t="str">
        <f>IF(VLOOKUP(A34,'Données de base - Grunddaten'!$A$2:$M$273,5,FALSE)="","",VLOOKUP(A34,'Données de base - Grunddaten'!$A$2:$M$273,5,FALSE))</f>
        <v>BE</v>
      </c>
      <c r="C34" s="111" t="s">
        <v>701</v>
      </c>
      <c r="D34" s="111" t="s">
        <v>628</v>
      </c>
      <c r="E34" s="118"/>
      <c r="F34" s="118" t="s">
        <v>628</v>
      </c>
      <c r="G34" s="124">
        <v>0.76200000000000001</v>
      </c>
      <c r="H34" s="7" t="s">
        <v>702</v>
      </c>
      <c r="I34" s="1">
        <v>0.06</v>
      </c>
      <c r="J34" s="2" t="s">
        <v>703</v>
      </c>
      <c r="K34" s="114"/>
      <c r="L34" s="114"/>
      <c r="M34" s="114"/>
      <c r="N34" s="114"/>
      <c r="O34" s="24" t="s">
        <v>830</v>
      </c>
      <c r="P34" s="17" t="s">
        <v>102</v>
      </c>
      <c r="Q34" s="139"/>
      <c r="R34" s="139"/>
      <c r="S34" s="139"/>
    </row>
    <row r="35" spans="1:19" ht="33.75" x14ac:dyDescent="0.25">
      <c r="A35" s="110">
        <v>48</v>
      </c>
      <c r="B35" s="110" t="str">
        <f>IF(VLOOKUP(A35,'Données de base - Grunddaten'!$A$2:$M$273,5,FALSE)="","",VLOOKUP(A35,'Données de base - Grunddaten'!$A$2:$M$273,5,FALSE))</f>
        <v>BE</v>
      </c>
      <c r="C35" s="111" t="s">
        <v>701</v>
      </c>
      <c r="D35" s="111" t="s">
        <v>628</v>
      </c>
      <c r="E35" s="118" t="s">
        <v>627</v>
      </c>
      <c r="F35" s="118" t="s">
        <v>628</v>
      </c>
      <c r="G35" s="3">
        <v>4.4108513067570299E-2</v>
      </c>
      <c r="H35" s="4" t="s">
        <v>704</v>
      </c>
      <c r="I35" s="3">
        <v>4.8317229879000001E-2</v>
      </c>
      <c r="J35" s="4" t="s">
        <v>703</v>
      </c>
      <c r="K35" s="120" t="s">
        <v>636</v>
      </c>
      <c r="L35" s="119" t="s">
        <v>634</v>
      </c>
      <c r="M35" s="117"/>
      <c r="N35" s="117"/>
      <c r="O35" s="24" t="s">
        <v>828</v>
      </c>
      <c r="P35" s="18" t="s">
        <v>102</v>
      </c>
      <c r="Q35" s="139"/>
      <c r="R35" s="139"/>
      <c r="S35" s="139"/>
    </row>
    <row r="36" spans="1:19" ht="36" x14ac:dyDescent="0.25">
      <c r="A36" s="110">
        <v>49</v>
      </c>
      <c r="B36" s="110" t="str">
        <f>IF(VLOOKUP(A36,'Données de base - Grunddaten'!$A$2:$M$273,5,FALSE)="","",VLOOKUP(A36,'Données de base - Grunddaten'!$A$2:$M$273,5,FALSE))</f>
        <v>BE</v>
      </c>
      <c r="C36" s="111" t="s">
        <v>701</v>
      </c>
      <c r="D36" s="111" t="s">
        <v>628</v>
      </c>
      <c r="E36" s="118" t="s">
        <v>627</v>
      </c>
      <c r="F36" s="118" t="s">
        <v>628</v>
      </c>
      <c r="G36" s="3">
        <v>8.3076023394638501E-2</v>
      </c>
      <c r="H36" s="4" t="s">
        <v>704</v>
      </c>
      <c r="I36" s="3">
        <v>8.7633418246000003E-3</v>
      </c>
      <c r="J36" s="4" t="s">
        <v>703</v>
      </c>
      <c r="K36" s="120" t="s">
        <v>637</v>
      </c>
      <c r="L36" s="119" t="s">
        <v>634</v>
      </c>
      <c r="M36" s="117"/>
      <c r="N36" s="117"/>
      <c r="O36" s="24" t="s">
        <v>828</v>
      </c>
      <c r="P36" s="18" t="s">
        <v>102</v>
      </c>
      <c r="Q36" s="139"/>
      <c r="R36" s="139"/>
      <c r="S36" s="139"/>
    </row>
    <row r="37" spans="1:19" ht="56.25" x14ac:dyDescent="0.25">
      <c r="A37" s="110">
        <v>50</v>
      </c>
      <c r="B37" s="110" t="str">
        <f>IF(VLOOKUP(A37,'Données de base - Grunddaten'!$A$2:$M$273,5,FALSE)="","",VLOOKUP(A37,'Données de base - Grunddaten'!$A$2:$M$273,5,FALSE))</f>
        <v>VD</v>
      </c>
      <c r="C37" s="111" t="s">
        <v>701</v>
      </c>
      <c r="D37" s="111" t="s">
        <v>628</v>
      </c>
      <c r="E37" s="118" t="s">
        <v>627</v>
      </c>
      <c r="F37" s="118" t="s">
        <v>628</v>
      </c>
      <c r="G37" s="3">
        <v>0</v>
      </c>
      <c r="H37" s="4" t="s">
        <v>704</v>
      </c>
      <c r="I37" s="3">
        <v>0.49982881820000002</v>
      </c>
      <c r="J37" s="7" t="s">
        <v>706</v>
      </c>
      <c r="K37" s="114"/>
      <c r="L37" s="114"/>
      <c r="M37" s="114"/>
      <c r="N37" s="114"/>
      <c r="O37" s="24" t="s">
        <v>829</v>
      </c>
      <c r="P37" s="18" t="s">
        <v>102</v>
      </c>
      <c r="Q37" s="139"/>
      <c r="R37" s="139"/>
      <c r="S37" s="139"/>
    </row>
    <row r="38" spans="1:19" ht="34.9" customHeight="1" x14ac:dyDescent="0.25">
      <c r="A38" s="110">
        <v>51</v>
      </c>
      <c r="B38" s="110" t="str">
        <f>IF(VLOOKUP(A38,'Données de base - Grunddaten'!$A$2:$M$273,5,FALSE)="","",VLOOKUP(A38,'Données de base - Grunddaten'!$A$2:$M$273,5,FALSE))</f>
        <v>AG</v>
      </c>
      <c r="C38" s="111" t="s">
        <v>701</v>
      </c>
      <c r="D38" s="112" t="s">
        <v>626</v>
      </c>
      <c r="E38" s="113">
        <v>0.56094222836873497</v>
      </c>
      <c r="F38" s="113" t="s">
        <v>709</v>
      </c>
      <c r="G38" s="1">
        <v>0</v>
      </c>
      <c r="H38" s="2" t="s">
        <v>704</v>
      </c>
      <c r="I38" s="1">
        <v>2.7694473689999998E-3</v>
      </c>
      <c r="J38" s="2" t="s">
        <v>703</v>
      </c>
      <c r="K38" s="114"/>
      <c r="L38" s="114"/>
      <c r="M38" s="114"/>
      <c r="N38" s="114"/>
      <c r="O38" s="24" t="s">
        <v>626</v>
      </c>
      <c r="P38" s="16" t="s">
        <v>101</v>
      </c>
      <c r="Q38" s="139"/>
      <c r="R38" s="139"/>
      <c r="S38" s="139"/>
    </row>
    <row r="39" spans="1:19" ht="56.25" x14ac:dyDescent="0.25">
      <c r="A39" s="110">
        <v>52</v>
      </c>
      <c r="B39" s="110" t="str">
        <f>IF(VLOOKUP(A39,'Données de base - Grunddaten'!$A$2:$M$273,5,FALSE)="","",VLOOKUP(A39,'Données de base - Grunddaten'!$A$2:$M$273,5,FALSE))</f>
        <v>FR/VD</v>
      </c>
      <c r="C39" s="111" t="s">
        <v>701</v>
      </c>
      <c r="D39" s="111" t="s">
        <v>628</v>
      </c>
      <c r="E39" s="118">
        <v>-15</v>
      </c>
      <c r="F39" s="125" t="s">
        <v>705</v>
      </c>
      <c r="G39" s="1">
        <v>0.53895761671085396</v>
      </c>
      <c r="H39" s="2" t="s">
        <v>702</v>
      </c>
      <c r="I39" s="1">
        <v>1.1487370304999999E-2</v>
      </c>
      <c r="J39" s="2" t="s">
        <v>703</v>
      </c>
      <c r="K39" s="114"/>
      <c r="L39" s="114"/>
      <c r="M39" s="114"/>
      <c r="N39" s="114"/>
      <c r="O39" s="24" t="s">
        <v>832</v>
      </c>
      <c r="P39" s="18" t="s">
        <v>102</v>
      </c>
      <c r="Q39" s="139"/>
      <c r="R39" s="139"/>
      <c r="S39" s="139"/>
    </row>
    <row r="40" spans="1:19" ht="54" x14ac:dyDescent="0.25">
      <c r="A40" s="110">
        <v>53</v>
      </c>
      <c r="B40" s="110" t="str">
        <f>IF(VLOOKUP(A40,'Données de base - Grunddaten'!$A$2:$M$273,5,FALSE)="","",VLOOKUP(A40,'Données de base - Grunddaten'!$A$2:$M$273,5,FALSE))</f>
        <v>BE</v>
      </c>
      <c r="C40" s="112" t="s">
        <v>708</v>
      </c>
      <c r="D40" s="126"/>
      <c r="E40" s="127">
        <v>-2.4785685495602801</v>
      </c>
      <c r="F40" s="128" t="s">
        <v>705</v>
      </c>
      <c r="G40" s="1">
        <v>0.188001034076937</v>
      </c>
      <c r="H40" s="2" t="s">
        <v>704</v>
      </c>
      <c r="I40" s="1">
        <v>0.26657362384</v>
      </c>
      <c r="J40" s="2" t="s">
        <v>703</v>
      </c>
      <c r="K40" s="114"/>
      <c r="L40" s="114"/>
      <c r="M40" s="114"/>
      <c r="N40" s="114"/>
      <c r="O40" s="24" t="s">
        <v>830</v>
      </c>
      <c r="P40" s="16" t="s">
        <v>102</v>
      </c>
      <c r="Q40" s="139"/>
      <c r="R40" s="139"/>
      <c r="S40" s="139"/>
    </row>
    <row r="41" spans="1:19" ht="36" x14ac:dyDescent="0.25">
      <c r="A41" s="110">
        <v>55</v>
      </c>
      <c r="B41" s="110" t="str">
        <f>IF(VLOOKUP(A41,'Données de base - Grunddaten'!$A$2:$M$273,5,FALSE)="","",VLOOKUP(A41,'Données de base - Grunddaten'!$A$2:$M$273,5,FALSE))</f>
        <v>BE/FR</v>
      </c>
      <c r="C41" s="111" t="s">
        <v>701</v>
      </c>
      <c r="D41" s="112" t="s">
        <v>632</v>
      </c>
      <c r="E41" s="113">
        <v>1</v>
      </c>
      <c r="F41" s="113" t="s">
        <v>707</v>
      </c>
      <c r="G41" s="1">
        <v>3.39844288022009E-2</v>
      </c>
      <c r="H41" s="2" t="s">
        <v>704</v>
      </c>
      <c r="I41" s="1">
        <v>0.37955056141999999</v>
      </c>
      <c r="J41" s="2" t="s">
        <v>706</v>
      </c>
      <c r="K41" s="114"/>
      <c r="L41" s="114"/>
      <c r="M41" s="114"/>
      <c r="N41" s="114"/>
      <c r="O41" s="24" t="s">
        <v>632</v>
      </c>
      <c r="P41" s="16" t="s">
        <v>101</v>
      </c>
      <c r="Q41" s="139"/>
      <c r="R41" s="139"/>
      <c r="S41" s="139"/>
    </row>
    <row r="42" spans="1:19" ht="18" x14ac:dyDescent="0.25">
      <c r="A42" s="110">
        <v>58</v>
      </c>
      <c r="B42" s="110" t="str">
        <f>IF(VLOOKUP(A42,'Données de base - Grunddaten'!$A$2:$M$273,5,FALSE)="","",VLOOKUP(A42,'Données de base - Grunddaten'!$A$2:$M$273,5,FALSE))</f>
        <v>BE</v>
      </c>
      <c r="C42" s="111" t="s">
        <v>701</v>
      </c>
      <c r="D42" s="112" t="s">
        <v>632</v>
      </c>
      <c r="E42" s="113" t="s">
        <v>627</v>
      </c>
      <c r="F42" s="113" t="s">
        <v>628</v>
      </c>
      <c r="G42" s="1">
        <v>9.8335333479352E-2</v>
      </c>
      <c r="H42" s="2" t="s">
        <v>704</v>
      </c>
      <c r="I42" s="1">
        <v>0.30387390693999999</v>
      </c>
      <c r="J42" s="2" t="s">
        <v>703</v>
      </c>
      <c r="K42" s="114"/>
      <c r="L42" s="114"/>
      <c r="M42" s="114"/>
      <c r="N42" s="114"/>
      <c r="O42" s="24" t="s">
        <v>632</v>
      </c>
      <c r="P42" s="16" t="s">
        <v>101</v>
      </c>
      <c r="Q42" s="139"/>
      <c r="R42" s="139"/>
      <c r="S42" s="139"/>
    </row>
    <row r="43" spans="1:19" ht="54" x14ac:dyDescent="0.25">
      <c r="A43" s="110">
        <v>59</v>
      </c>
      <c r="B43" s="110" t="str">
        <f>IF(VLOOKUP(A43,'Données de base - Grunddaten'!$A$2:$M$273,5,FALSE)="","",VLOOKUP(A43,'Données de base - Grunddaten'!$A$2:$M$273,5,FALSE))</f>
        <v>BE</v>
      </c>
      <c r="C43" s="111" t="s">
        <v>701</v>
      </c>
      <c r="D43" s="112" t="s">
        <v>633</v>
      </c>
      <c r="E43" s="113">
        <v>-1.1962488253975501</v>
      </c>
      <c r="F43" s="113" t="s">
        <v>705</v>
      </c>
      <c r="G43" s="1">
        <v>1.0022177609951299</v>
      </c>
      <c r="H43" s="2" t="s">
        <v>702</v>
      </c>
      <c r="I43" s="1">
        <v>4.7362589758E-2</v>
      </c>
      <c r="J43" s="2" t="s">
        <v>703</v>
      </c>
      <c r="K43" s="114"/>
      <c r="L43" s="114"/>
      <c r="M43" s="114"/>
      <c r="N43" s="114"/>
      <c r="O43" s="24" t="s">
        <v>633</v>
      </c>
      <c r="P43" s="16" t="s">
        <v>101</v>
      </c>
      <c r="Q43" s="139"/>
      <c r="R43" s="139"/>
      <c r="S43" s="139"/>
    </row>
    <row r="44" spans="1:19" ht="81" x14ac:dyDescent="0.25">
      <c r="A44" s="110">
        <v>60</v>
      </c>
      <c r="B44" s="110" t="str">
        <f>IF(VLOOKUP(A44,'Données de base - Grunddaten'!$A$2:$M$273,5,FALSE)="","",VLOOKUP(A44,'Données de base - Grunddaten'!$A$2:$M$273,5,FALSE))</f>
        <v>FR</v>
      </c>
      <c r="C44" s="111" t="s">
        <v>701</v>
      </c>
      <c r="D44" s="111" t="s">
        <v>628</v>
      </c>
      <c r="E44" s="118" t="s">
        <v>627</v>
      </c>
      <c r="F44" s="118" t="s">
        <v>628</v>
      </c>
      <c r="G44" s="3">
        <v>5.25680719652942E-2</v>
      </c>
      <c r="H44" s="4" t="s">
        <v>704</v>
      </c>
      <c r="I44" s="3">
        <v>0.27605354364000001</v>
      </c>
      <c r="J44" s="4" t="s">
        <v>703</v>
      </c>
      <c r="K44" s="120" t="s">
        <v>638</v>
      </c>
      <c r="L44" s="119" t="s">
        <v>639</v>
      </c>
      <c r="M44" s="117"/>
      <c r="N44" s="117"/>
      <c r="O44" s="24" t="s">
        <v>826</v>
      </c>
      <c r="P44" s="18" t="s">
        <v>102</v>
      </c>
      <c r="Q44" s="139"/>
      <c r="R44" s="139"/>
      <c r="S44" s="139"/>
    </row>
    <row r="45" spans="1:19" ht="33.75" x14ac:dyDescent="0.25">
      <c r="A45" s="110">
        <v>61</v>
      </c>
      <c r="B45" s="110" t="str">
        <f>IF(VLOOKUP(A45,'Données de base - Grunddaten'!$A$2:$M$273,5,FALSE)="","",VLOOKUP(A45,'Données de base - Grunddaten'!$A$2:$M$273,5,FALSE))</f>
        <v>FR</v>
      </c>
      <c r="C45" s="111" t="s">
        <v>701</v>
      </c>
      <c r="D45" s="111" t="s">
        <v>628</v>
      </c>
      <c r="E45" s="118" t="s">
        <v>627</v>
      </c>
      <c r="F45" s="118" t="s">
        <v>628</v>
      </c>
      <c r="G45" s="3">
        <v>0.13871811459155101</v>
      </c>
      <c r="H45" s="4" t="s">
        <v>704</v>
      </c>
      <c r="I45" s="3">
        <v>0.24743305757</v>
      </c>
      <c r="J45" s="4" t="s">
        <v>703</v>
      </c>
      <c r="K45" s="129"/>
      <c r="L45" s="120" t="s">
        <v>629</v>
      </c>
      <c r="M45" s="120" t="s">
        <v>640</v>
      </c>
      <c r="N45" s="112" t="s">
        <v>631</v>
      </c>
      <c r="O45" s="24" t="s">
        <v>827</v>
      </c>
      <c r="P45" s="18" t="s">
        <v>102</v>
      </c>
      <c r="Q45" s="139"/>
      <c r="R45" s="139"/>
      <c r="S45" s="139"/>
    </row>
    <row r="46" spans="1:19" ht="18" x14ac:dyDescent="0.25">
      <c r="A46" s="123">
        <v>62.1</v>
      </c>
      <c r="B46" s="110" t="str">
        <f>IF(VLOOKUP(A46,'Données de base - Grunddaten'!$A$2:$M$273,5,FALSE)="","",VLOOKUP(A46,'Données de base - Grunddaten'!$A$2:$M$273,5,FALSE))</f>
        <v>FR</v>
      </c>
      <c r="C46" s="111" t="s">
        <v>701</v>
      </c>
      <c r="D46" s="112" t="s">
        <v>626</v>
      </c>
      <c r="E46" s="113">
        <v>-0.4</v>
      </c>
      <c r="F46" s="113" t="s">
        <v>709</v>
      </c>
      <c r="G46" s="1">
        <v>2.00137896706413E-2</v>
      </c>
      <c r="H46" s="2" t="s">
        <v>704</v>
      </c>
      <c r="I46" s="1">
        <v>0.29117218716999999</v>
      </c>
      <c r="J46" s="2" t="s">
        <v>703</v>
      </c>
      <c r="K46" s="114"/>
      <c r="L46" s="114"/>
      <c r="M46" s="114"/>
      <c r="N46" s="114"/>
      <c r="O46" s="24" t="s">
        <v>626</v>
      </c>
      <c r="P46" s="16" t="s">
        <v>101</v>
      </c>
      <c r="Q46" s="139"/>
      <c r="R46" s="139"/>
      <c r="S46" s="139"/>
    </row>
    <row r="47" spans="1:19" ht="18" x14ac:dyDescent="0.25">
      <c r="A47" s="123">
        <v>62.2</v>
      </c>
      <c r="B47" s="110" t="str">
        <f>IF(VLOOKUP(A47,'Données de base - Grunddaten'!$A$2:$M$273,5,FALSE)="","",VLOOKUP(A47,'Données de base - Grunddaten'!$A$2:$M$273,5,FALSE))</f>
        <v>FR</v>
      </c>
      <c r="C47" s="111" t="s">
        <v>701</v>
      </c>
      <c r="D47" s="112" t="s">
        <v>626</v>
      </c>
      <c r="E47" s="113">
        <v>-0.4</v>
      </c>
      <c r="F47" s="113" t="s">
        <v>709</v>
      </c>
      <c r="G47" s="1">
        <v>2.00137896706413E-2</v>
      </c>
      <c r="H47" s="2" t="s">
        <v>704</v>
      </c>
      <c r="I47" s="1">
        <v>0.29117218716999999</v>
      </c>
      <c r="J47" s="2" t="s">
        <v>703</v>
      </c>
      <c r="K47" s="114"/>
      <c r="L47" s="114"/>
      <c r="M47" s="114"/>
      <c r="N47" s="114"/>
      <c r="O47" s="24" t="s">
        <v>626</v>
      </c>
      <c r="P47" s="16" t="s">
        <v>101</v>
      </c>
      <c r="Q47" s="139"/>
      <c r="R47" s="139"/>
      <c r="S47" s="139"/>
    </row>
    <row r="48" spans="1:19" ht="36" x14ac:dyDescent="0.25">
      <c r="A48" s="110">
        <v>64</v>
      </c>
      <c r="B48" s="110" t="str">
        <f>IF(VLOOKUP(A48,'Données de base - Grunddaten'!$A$2:$M$273,5,FALSE)="","",VLOOKUP(A48,'Données de base - Grunddaten'!$A$2:$M$273,5,FALSE))</f>
        <v>FR</v>
      </c>
      <c r="C48" s="112" t="s">
        <v>708</v>
      </c>
      <c r="D48" s="122"/>
      <c r="E48" s="113" t="s">
        <v>627</v>
      </c>
      <c r="F48" s="113" t="s">
        <v>628</v>
      </c>
      <c r="G48" s="1">
        <v>0.269722201881334</v>
      </c>
      <c r="H48" s="2" t="s">
        <v>702</v>
      </c>
      <c r="I48" s="1">
        <v>0.50057435262000005</v>
      </c>
      <c r="J48" s="2" t="s">
        <v>706</v>
      </c>
      <c r="K48" s="114"/>
      <c r="L48" s="114"/>
      <c r="M48" s="114"/>
      <c r="N48" s="114"/>
      <c r="O48" s="24" t="s">
        <v>828</v>
      </c>
      <c r="P48" s="18" t="s">
        <v>102</v>
      </c>
      <c r="Q48" s="139"/>
      <c r="R48" s="139"/>
      <c r="S48" s="139"/>
    </row>
    <row r="49" spans="1:19" ht="56.25" x14ac:dyDescent="0.25">
      <c r="A49" s="110">
        <v>65</v>
      </c>
      <c r="B49" s="110" t="str">
        <f>IF(VLOOKUP(A49,'Données de base - Grunddaten'!$A$2:$M$273,5,FALSE)="","",VLOOKUP(A49,'Données de base - Grunddaten'!$A$2:$M$273,5,FALSE))</f>
        <v>FR</v>
      </c>
      <c r="C49" s="111" t="s">
        <v>701</v>
      </c>
      <c r="D49" s="111" t="s">
        <v>628</v>
      </c>
      <c r="E49" s="118">
        <v>-2</v>
      </c>
      <c r="F49" s="125" t="s">
        <v>705</v>
      </c>
      <c r="G49" s="1">
        <v>0.45556250281427402</v>
      </c>
      <c r="H49" s="2" t="s">
        <v>702</v>
      </c>
      <c r="I49" s="1">
        <v>3.0341068857000001E-2</v>
      </c>
      <c r="J49" s="2" t="s">
        <v>703</v>
      </c>
      <c r="K49" s="114"/>
      <c r="L49" s="114"/>
      <c r="M49" s="114"/>
      <c r="N49" s="114"/>
      <c r="O49" s="24" t="s">
        <v>832</v>
      </c>
      <c r="P49" s="18" t="s">
        <v>101</v>
      </c>
      <c r="Q49" s="139"/>
      <c r="R49" s="139"/>
      <c r="S49" s="139"/>
    </row>
    <row r="50" spans="1:19" ht="56.25" x14ac:dyDescent="0.25">
      <c r="A50" s="110">
        <v>66</v>
      </c>
      <c r="B50" s="110" t="str">
        <f>IF(VLOOKUP(A50,'Données de base - Grunddaten'!$A$2:$M$273,5,FALSE)="","",VLOOKUP(A50,'Données de base - Grunddaten'!$A$2:$M$273,5,FALSE))</f>
        <v>FR</v>
      </c>
      <c r="C50" s="111" t="s">
        <v>701</v>
      </c>
      <c r="D50" s="111" t="s">
        <v>628</v>
      </c>
      <c r="E50" s="118" t="s">
        <v>627</v>
      </c>
      <c r="F50" s="118" t="s">
        <v>628</v>
      </c>
      <c r="G50" s="3">
        <v>0.45299590766787201</v>
      </c>
      <c r="H50" s="7" t="s">
        <v>702</v>
      </c>
      <c r="I50" s="1">
        <v>0.12505689522999999</v>
      </c>
      <c r="J50" s="2" t="s">
        <v>703</v>
      </c>
      <c r="K50" s="114"/>
      <c r="L50" s="114"/>
      <c r="M50" s="114"/>
      <c r="N50" s="114"/>
      <c r="O50" s="24" t="s">
        <v>832</v>
      </c>
      <c r="P50" s="18" t="s">
        <v>101</v>
      </c>
      <c r="Q50" s="139"/>
      <c r="R50" s="139"/>
      <c r="S50" s="139"/>
    </row>
    <row r="51" spans="1:19" ht="56.25" x14ac:dyDescent="0.25">
      <c r="A51" s="110">
        <v>68</v>
      </c>
      <c r="B51" s="110" t="str">
        <f>IF(VLOOKUP(A51,'Données de base - Grunddaten'!$A$2:$M$273,5,FALSE)="","",VLOOKUP(A51,'Données de base - Grunddaten'!$A$2:$M$273,5,FALSE))</f>
        <v>VD</v>
      </c>
      <c r="C51" s="111" t="s">
        <v>701</v>
      </c>
      <c r="D51" s="111" t="s">
        <v>628</v>
      </c>
      <c r="E51" s="118" t="s">
        <v>627</v>
      </c>
      <c r="F51" s="118" t="s">
        <v>628</v>
      </c>
      <c r="G51" s="3">
        <v>0.207027468305717</v>
      </c>
      <c r="H51" s="4" t="s">
        <v>704</v>
      </c>
      <c r="I51" s="3">
        <v>0.41019369326999999</v>
      </c>
      <c r="J51" s="7" t="s">
        <v>706</v>
      </c>
      <c r="K51" s="114"/>
      <c r="L51" s="114"/>
      <c r="M51" s="114"/>
      <c r="N51" s="114"/>
      <c r="O51" s="24" t="s">
        <v>829</v>
      </c>
      <c r="P51" s="18" t="s">
        <v>102</v>
      </c>
      <c r="Q51" s="139"/>
      <c r="R51" s="139"/>
      <c r="S51" s="139"/>
    </row>
    <row r="52" spans="1:19" ht="27" x14ac:dyDescent="0.25">
      <c r="A52" s="130">
        <v>69</v>
      </c>
      <c r="B52" s="110" t="str">
        <f>IF(VLOOKUP(A52,'Données de base - Grunddaten'!$A$2:$M$273,5,FALSE)="","",VLOOKUP(A52,'Données de base - Grunddaten'!$A$2:$M$273,5,FALSE))</f>
        <v>BE</v>
      </c>
      <c r="C52" s="111" t="s">
        <v>701</v>
      </c>
      <c r="D52" s="112" t="s">
        <v>635</v>
      </c>
      <c r="E52" s="113">
        <v>-0.34211063121271401</v>
      </c>
      <c r="F52" s="113" t="s">
        <v>709</v>
      </c>
      <c r="G52" s="1">
        <v>1.53095073315429</v>
      </c>
      <c r="H52" s="2" t="s">
        <v>702</v>
      </c>
      <c r="I52" s="1">
        <v>0.10298976047</v>
      </c>
      <c r="J52" s="2" t="s">
        <v>703</v>
      </c>
      <c r="K52" s="114"/>
      <c r="L52" s="114"/>
      <c r="M52" s="114"/>
      <c r="N52" s="114"/>
      <c r="O52" s="24" t="s">
        <v>635</v>
      </c>
      <c r="P52" s="16" t="s">
        <v>101</v>
      </c>
      <c r="Q52" s="139"/>
      <c r="R52" s="139"/>
      <c r="S52" s="139"/>
    </row>
    <row r="53" spans="1:19" ht="18" x14ac:dyDescent="0.25">
      <c r="A53" s="110">
        <v>70</v>
      </c>
      <c r="B53" s="110" t="str">
        <f>IF(VLOOKUP(A53,'Données de base - Grunddaten'!$A$2:$M$273,5,FALSE)="","",VLOOKUP(A53,'Données de base - Grunddaten'!$A$2:$M$273,5,FALSE))</f>
        <v>BE</v>
      </c>
      <c r="C53" s="111" t="s">
        <v>701</v>
      </c>
      <c r="D53" s="112" t="s">
        <v>633</v>
      </c>
      <c r="E53" s="113" t="s">
        <v>627</v>
      </c>
      <c r="F53" s="113" t="s">
        <v>628</v>
      </c>
      <c r="G53" s="1">
        <v>0.21282576491111299</v>
      </c>
      <c r="H53" s="2" t="s">
        <v>704</v>
      </c>
      <c r="I53" s="1">
        <v>6.5962408447999998E-2</v>
      </c>
      <c r="J53" s="2" t="s">
        <v>703</v>
      </c>
      <c r="K53" s="114"/>
      <c r="L53" s="114"/>
      <c r="M53" s="114"/>
      <c r="N53" s="114"/>
      <c r="O53" s="24" t="s">
        <v>633</v>
      </c>
      <c r="P53" s="16" t="s">
        <v>101</v>
      </c>
      <c r="Q53" s="139"/>
      <c r="R53" s="139"/>
      <c r="S53" s="139"/>
    </row>
    <row r="54" spans="1:19" ht="27" x14ac:dyDescent="0.25">
      <c r="A54" s="110">
        <v>71</v>
      </c>
      <c r="B54" s="110" t="str">
        <f>IF(VLOOKUP(A54,'Données de base - Grunddaten'!$A$2:$M$273,5,FALSE)="","",VLOOKUP(A54,'Données de base - Grunddaten'!$A$2:$M$273,5,FALSE))</f>
        <v>BE</v>
      </c>
      <c r="C54" s="111" t="s">
        <v>701</v>
      </c>
      <c r="D54" s="112" t="s">
        <v>633</v>
      </c>
      <c r="E54" s="113" t="s">
        <v>627</v>
      </c>
      <c r="F54" s="113" t="s">
        <v>628</v>
      </c>
      <c r="G54" s="1">
        <v>0.32866883295163501</v>
      </c>
      <c r="H54" s="2" t="s">
        <v>702</v>
      </c>
      <c r="I54" s="1">
        <v>0.29274214354</v>
      </c>
      <c r="J54" s="2" t="s">
        <v>703</v>
      </c>
      <c r="K54" s="114"/>
      <c r="L54" s="114"/>
      <c r="M54" s="114"/>
      <c r="N54" s="114"/>
      <c r="O54" s="24" t="s">
        <v>633</v>
      </c>
      <c r="P54" s="16" t="s">
        <v>101</v>
      </c>
      <c r="Q54" s="139"/>
      <c r="R54" s="139"/>
      <c r="S54" s="139"/>
    </row>
    <row r="55" spans="1:19" ht="27" x14ac:dyDescent="0.25">
      <c r="A55" s="110">
        <v>72</v>
      </c>
      <c r="B55" s="110" t="str">
        <f>IF(VLOOKUP(A55,'Données de base - Grunddaten'!$A$2:$M$273,5,FALSE)="","",VLOOKUP(A55,'Données de base - Grunddaten'!$A$2:$M$273,5,FALSE))</f>
        <v>BE</v>
      </c>
      <c r="C55" s="111" t="s">
        <v>701</v>
      </c>
      <c r="D55" s="112" t="s">
        <v>626</v>
      </c>
      <c r="E55" s="113" t="s">
        <v>627</v>
      </c>
      <c r="F55" s="113" t="s">
        <v>628</v>
      </c>
      <c r="G55" s="1">
        <v>0.46878837632166198</v>
      </c>
      <c r="H55" s="2" t="s">
        <v>702</v>
      </c>
      <c r="I55" s="1">
        <v>0.33813131726000001</v>
      </c>
      <c r="J55" s="2" t="s">
        <v>703</v>
      </c>
      <c r="K55" s="114"/>
      <c r="L55" s="114"/>
      <c r="M55" s="114"/>
      <c r="N55" s="114"/>
      <c r="O55" s="24" t="s">
        <v>626</v>
      </c>
      <c r="P55" s="16" t="s">
        <v>101</v>
      </c>
      <c r="Q55" s="139"/>
      <c r="R55" s="139"/>
      <c r="S55" s="139"/>
    </row>
    <row r="56" spans="1:19" ht="18" x14ac:dyDescent="0.25">
      <c r="A56" s="110">
        <v>74</v>
      </c>
      <c r="B56" s="110" t="str">
        <f>IF(VLOOKUP(A56,'Données de base - Grunddaten'!$A$2:$M$273,5,FALSE)="","",VLOOKUP(A56,'Données de base - Grunddaten'!$A$2:$M$273,5,FALSE))</f>
        <v>BE</v>
      </c>
      <c r="C56" s="111" t="s">
        <v>701</v>
      </c>
      <c r="D56" s="112" t="s">
        <v>632</v>
      </c>
      <c r="E56" s="113" t="s">
        <v>627</v>
      </c>
      <c r="F56" s="113" t="s">
        <v>628</v>
      </c>
      <c r="G56" s="1">
        <v>0.10384826159254799</v>
      </c>
      <c r="H56" s="2" t="s">
        <v>704</v>
      </c>
      <c r="I56" s="1">
        <v>0.27647094793999999</v>
      </c>
      <c r="J56" s="2" t="s">
        <v>703</v>
      </c>
      <c r="K56" s="114"/>
      <c r="L56" s="114"/>
      <c r="M56" s="114"/>
      <c r="N56" s="114"/>
      <c r="O56" s="24" t="s">
        <v>632</v>
      </c>
      <c r="P56" s="16" t="s">
        <v>101</v>
      </c>
      <c r="Q56" s="139"/>
      <c r="R56" s="139"/>
      <c r="S56" s="139"/>
    </row>
    <row r="57" spans="1:19" ht="27" x14ac:dyDescent="0.25">
      <c r="A57" s="110">
        <v>75</v>
      </c>
      <c r="B57" s="110" t="str">
        <f>IF(VLOOKUP(A57,'Données de base - Grunddaten'!$A$2:$M$273,5,FALSE)="","",VLOOKUP(A57,'Données de base - Grunddaten'!$A$2:$M$273,5,FALSE))</f>
        <v>BE</v>
      </c>
      <c r="C57" s="111" t="s">
        <v>701</v>
      </c>
      <c r="D57" s="112" t="s">
        <v>635</v>
      </c>
      <c r="E57" s="113" t="s">
        <v>627</v>
      </c>
      <c r="F57" s="113" t="s">
        <v>628</v>
      </c>
      <c r="G57" s="1">
        <v>0.92325177765816102</v>
      </c>
      <c r="H57" s="2" t="s">
        <v>702</v>
      </c>
      <c r="I57" s="1">
        <v>0.17909394648999999</v>
      </c>
      <c r="J57" s="2" t="s">
        <v>703</v>
      </c>
      <c r="K57" s="114"/>
      <c r="L57" s="114"/>
      <c r="M57" s="114"/>
      <c r="N57" s="114"/>
      <c r="O57" s="24" t="s">
        <v>635</v>
      </c>
      <c r="P57" s="16" t="s">
        <v>101</v>
      </c>
      <c r="Q57" s="139"/>
      <c r="R57" s="139"/>
      <c r="S57" s="139"/>
    </row>
    <row r="58" spans="1:19" ht="27" x14ac:dyDescent="0.25">
      <c r="A58" s="110">
        <v>76</v>
      </c>
      <c r="B58" s="110" t="str">
        <f>IF(VLOOKUP(A58,'Données de base - Grunddaten'!$A$2:$M$273,5,FALSE)="","",VLOOKUP(A58,'Données de base - Grunddaten'!$A$2:$M$273,5,FALSE))</f>
        <v>BE</v>
      </c>
      <c r="C58" s="111" t="s">
        <v>701</v>
      </c>
      <c r="D58" s="112" t="s">
        <v>635</v>
      </c>
      <c r="E58" s="113">
        <v>5</v>
      </c>
      <c r="F58" s="113" t="s">
        <v>707</v>
      </c>
      <c r="G58" s="1">
        <v>0.31456433070312401</v>
      </c>
      <c r="H58" s="2" t="s">
        <v>702</v>
      </c>
      <c r="I58" s="1">
        <v>9.2981215224000005E-2</v>
      </c>
      <c r="J58" s="2" t="s">
        <v>703</v>
      </c>
      <c r="K58" s="114"/>
      <c r="L58" s="114"/>
      <c r="M58" s="114"/>
      <c r="N58" s="114"/>
      <c r="O58" s="24" t="s">
        <v>635</v>
      </c>
      <c r="P58" s="16" t="s">
        <v>101</v>
      </c>
      <c r="Q58" s="139"/>
      <c r="R58" s="139"/>
      <c r="S58" s="139"/>
    </row>
    <row r="59" spans="1:19" ht="18" x14ac:dyDescent="0.25">
      <c r="A59" s="110">
        <v>77</v>
      </c>
      <c r="B59" s="110" t="str">
        <f>IF(VLOOKUP(A59,'Données de base - Grunddaten'!$A$2:$M$273,5,FALSE)="","",VLOOKUP(A59,'Données de base - Grunddaten'!$A$2:$M$273,5,FALSE))</f>
        <v>BE</v>
      </c>
      <c r="C59" s="111" t="s">
        <v>701</v>
      </c>
      <c r="D59" s="112" t="s">
        <v>635</v>
      </c>
      <c r="E59" s="113" t="s">
        <v>627</v>
      </c>
      <c r="F59" s="113" t="s">
        <v>628</v>
      </c>
      <c r="G59" s="1">
        <v>0.17592207217650099</v>
      </c>
      <c r="H59" s="2" t="s">
        <v>704</v>
      </c>
      <c r="I59" s="1">
        <v>0.31111467747999999</v>
      </c>
      <c r="J59" s="2" t="s">
        <v>703</v>
      </c>
      <c r="K59" s="114"/>
      <c r="L59" s="114"/>
      <c r="M59" s="114"/>
      <c r="N59" s="114"/>
      <c r="O59" s="24" t="s">
        <v>635</v>
      </c>
      <c r="P59" s="16" t="s">
        <v>101</v>
      </c>
      <c r="Q59" s="139"/>
      <c r="R59" s="139"/>
      <c r="S59" s="139"/>
    </row>
    <row r="60" spans="1:19" ht="36" x14ac:dyDescent="0.25">
      <c r="A60" s="110">
        <v>78</v>
      </c>
      <c r="B60" s="110" t="str">
        <f>IF(VLOOKUP(A60,'Données de base - Grunddaten'!$A$2:$M$273,5,FALSE)="","",VLOOKUP(A60,'Données de base - Grunddaten'!$A$2:$M$273,5,FALSE))</f>
        <v>BE</v>
      </c>
      <c r="C60" s="111" t="s">
        <v>701</v>
      </c>
      <c r="D60" s="112" t="s">
        <v>632</v>
      </c>
      <c r="E60" s="113" t="s">
        <v>627</v>
      </c>
      <c r="F60" s="113" t="s">
        <v>628</v>
      </c>
      <c r="G60" s="1">
        <v>6.2442320379716899E-2</v>
      </c>
      <c r="H60" s="2" t="s">
        <v>704</v>
      </c>
      <c r="I60" s="1">
        <v>0.35051690992000001</v>
      </c>
      <c r="J60" s="2" t="s">
        <v>706</v>
      </c>
      <c r="K60" s="114"/>
      <c r="L60" s="114"/>
      <c r="M60" s="114"/>
      <c r="N60" s="114"/>
      <c r="O60" s="24" t="s">
        <v>632</v>
      </c>
      <c r="P60" s="16" t="s">
        <v>101</v>
      </c>
      <c r="Q60" s="139"/>
      <c r="R60" s="139"/>
      <c r="S60" s="139"/>
    </row>
    <row r="61" spans="1:19" ht="45" x14ac:dyDescent="0.25">
      <c r="A61" s="123">
        <v>79.099999999999994</v>
      </c>
      <c r="B61" s="110" t="str">
        <f>IF(VLOOKUP(A61,'Données de base - Grunddaten'!$A$2:$M$273,5,FALSE)="","",VLOOKUP(A61,'Données de base - Grunddaten'!$A$2:$M$273,5,FALSE))</f>
        <v>BE</v>
      </c>
      <c r="C61" s="111" t="s">
        <v>701</v>
      </c>
      <c r="D61" s="111" t="s">
        <v>628</v>
      </c>
      <c r="E61" s="118" t="s">
        <v>627</v>
      </c>
      <c r="F61" s="118" t="s">
        <v>628</v>
      </c>
      <c r="G61" s="3">
        <v>0.38748341771115602</v>
      </c>
      <c r="H61" s="7" t="s">
        <v>702</v>
      </c>
      <c r="I61" s="1">
        <v>0.42979403532999999</v>
      </c>
      <c r="J61" s="2" t="s">
        <v>706</v>
      </c>
      <c r="K61" s="114"/>
      <c r="L61" s="114"/>
      <c r="M61" s="114"/>
      <c r="N61" s="114"/>
      <c r="O61" s="24" t="s">
        <v>830</v>
      </c>
      <c r="P61" s="18" t="s">
        <v>102</v>
      </c>
      <c r="Q61" s="139"/>
      <c r="R61" s="139"/>
      <c r="S61" s="139"/>
    </row>
    <row r="62" spans="1:19" ht="36" x14ac:dyDescent="0.25">
      <c r="A62" s="123">
        <v>79.2</v>
      </c>
      <c r="B62" s="110" t="str">
        <f>IF(VLOOKUP(A62,'Données de base - Grunddaten'!$A$2:$M$273,5,FALSE)="","",VLOOKUP(A62,'Données de base - Grunddaten'!$A$2:$M$273,5,FALSE))</f>
        <v>BE</v>
      </c>
      <c r="C62" s="112" t="s">
        <v>708</v>
      </c>
      <c r="D62" s="122"/>
      <c r="E62" s="113" t="s">
        <v>627</v>
      </c>
      <c r="F62" s="113" t="s">
        <v>628</v>
      </c>
      <c r="G62" s="1">
        <v>1.0857306906347</v>
      </c>
      <c r="H62" s="2" t="s">
        <v>702</v>
      </c>
      <c r="I62" s="1">
        <v>0.52454070108999995</v>
      </c>
      <c r="J62" s="2" t="s">
        <v>706</v>
      </c>
      <c r="K62" s="114"/>
      <c r="L62" s="114"/>
      <c r="M62" s="114"/>
      <c r="N62" s="114"/>
      <c r="O62" s="24" t="s">
        <v>831</v>
      </c>
      <c r="P62" s="18" t="s">
        <v>101</v>
      </c>
      <c r="Q62" s="139"/>
      <c r="R62" s="139"/>
      <c r="S62" s="139"/>
    </row>
    <row r="63" spans="1:19" ht="45" x14ac:dyDescent="0.25">
      <c r="A63" s="110">
        <v>80</v>
      </c>
      <c r="B63" s="110" t="str">
        <f>IF(VLOOKUP(A63,'Données de base - Grunddaten'!$A$2:$M$273,5,FALSE)="","",VLOOKUP(A63,'Données de base - Grunddaten'!$A$2:$M$273,5,FALSE))</f>
        <v>BE</v>
      </c>
      <c r="C63" s="111" t="s">
        <v>701</v>
      </c>
      <c r="D63" s="111" t="s">
        <v>628</v>
      </c>
      <c r="E63" s="118" t="s">
        <v>627</v>
      </c>
      <c r="F63" s="118" t="s">
        <v>628</v>
      </c>
      <c r="G63" s="3">
        <v>0.37634819072995501</v>
      </c>
      <c r="H63" s="7" t="s">
        <v>702</v>
      </c>
      <c r="I63" s="1">
        <v>8.0401557449000002E-2</v>
      </c>
      <c r="J63" s="2" t="s">
        <v>703</v>
      </c>
      <c r="K63" s="114"/>
      <c r="L63" s="114"/>
      <c r="M63" s="114"/>
      <c r="N63" s="114"/>
      <c r="O63" s="24" t="s">
        <v>830</v>
      </c>
      <c r="P63" s="18" t="s">
        <v>102</v>
      </c>
      <c r="Q63" s="139"/>
      <c r="R63" s="139"/>
      <c r="S63" s="139"/>
    </row>
    <row r="64" spans="1:19" ht="36" x14ac:dyDescent="0.25">
      <c r="A64" s="110">
        <v>81</v>
      </c>
      <c r="B64" s="110" t="str">
        <f>IF(VLOOKUP(A64,'Données de base - Grunddaten'!$A$2:$M$273,5,FALSE)="","",VLOOKUP(A64,'Données de base - Grunddaten'!$A$2:$M$273,5,FALSE))</f>
        <v>BE</v>
      </c>
      <c r="C64" s="111" t="s">
        <v>701</v>
      </c>
      <c r="D64" s="112" t="s">
        <v>633</v>
      </c>
      <c r="E64" s="113" t="s">
        <v>627</v>
      </c>
      <c r="F64" s="113" t="s">
        <v>628</v>
      </c>
      <c r="G64" s="1">
        <v>0.67431905567536299</v>
      </c>
      <c r="H64" s="2" t="s">
        <v>702</v>
      </c>
      <c r="I64" s="1">
        <v>0.68492681112999998</v>
      </c>
      <c r="J64" s="2" t="s">
        <v>706</v>
      </c>
      <c r="K64" s="114"/>
      <c r="L64" s="114"/>
      <c r="M64" s="114"/>
      <c r="N64" s="114"/>
      <c r="O64" s="24" t="s">
        <v>633</v>
      </c>
      <c r="P64" s="16" t="s">
        <v>101</v>
      </c>
      <c r="Q64" s="139"/>
      <c r="R64" s="139"/>
      <c r="S64" s="139"/>
    </row>
    <row r="65" spans="1:19" ht="54" x14ac:dyDescent="0.25">
      <c r="A65" s="110">
        <v>83</v>
      </c>
      <c r="B65" s="110" t="str">
        <f>IF(VLOOKUP(A65,'Données de base - Grunddaten'!$A$2:$M$273,5,FALSE)="","",VLOOKUP(A65,'Données de base - Grunddaten'!$A$2:$M$273,5,FALSE))</f>
        <v>BE</v>
      </c>
      <c r="C65" s="111" t="s">
        <v>701</v>
      </c>
      <c r="D65" s="111" t="s">
        <v>628</v>
      </c>
      <c r="E65" s="118">
        <v>-1.3137277028201899</v>
      </c>
      <c r="F65" s="125" t="s">
        <v>705</v>
      </c>
      <c r="G65" s="1">
        <v>0</v>
      </c>
      <c r="H65" s="2" t="s">
        <v>704</v>
      </c>
      <c r="I65" s="1">
        <v>0.41249757369000001</v>
      </c>
      <c r="J65" s="2" t="s">
        <v>706</v>
      </c>
      <c r="K65" s="114"/>
      <c r="L65" s="114"/>
      <c r="M65" s="114"/>
      <c r="N65" s="114"/>
      <c r="O65" s="24" t="s">
        <v>831</v>
      </c>
      <c r="P65" s="18" t="s">
        <v>101</v>
      </c>
      <c r="Q65" s="139"/>
      <c r="R65" s="139"/>
      <c r="S65" s="139"/>
    </row>
    <row r="66" spans="1:19" ht="18" x14ac:dyDescent="0.25">
      <c r="A66" s="110">
        <v>84</v>
      </c>
      <c r="B66" s="110" t="str">
        <f>IF(VLOOKUP(A66,'Données de base - Grunddaten'!$A$2:$M$273,5,FALSE)="","",VLOOKUP(A66,'Données de base - Grunddaten'!$A$2:$M$273,5,FALSE))</f>
        <v>BE</v>
      </c>
      <c r="C66" s="111" t="s">
        <v>701</v>
      </c>
      <c r="D66" s="112" t="s">
        <v>635</v>
      </c>
      <c r="E66" s="113">
        <v>0.15222419159425399</v>
      </c>
      <c r="F66" s="113" t="s">
        <v>709</v>
      </c>
      <c r="G66" s="1">
        <v>3.4295260430952004E-2</v>
      </c>
      <c r="H66" s="2" t="s">
        <v>704</v>
      </c>
      <c r="I66" s="1">
        <v>0.31089022440000003</v>
      </c>
      <c r="J66" s="2" t="s">
        <v>703</v>
      </c>
      <c r="K66" s="114"/>
      <c r="L66" s="114"/>
      <c r="M66" s="114"/>
      <c r="N66" s="114"/>
      <c r="O66" s="24" t="s">
        <v>635</v>
      </c>
      <c r="P66" s="16" t="s">
        <v>101</v>
      </c>
      <c r="Q66" s="139"/>
      <c r="R66" s="139"/>
      <c r="S66" s="139"/>
    </row>
    <row r="67" spans="1:19" ht="56.25" x14ac:dyDescent="0.25">
      <c r="A67" s="110">
        <v>86</v>
      </c>
      <c r="B67" s="110" t="str">
        <f>IF(VLOOKUP(A67,'Données de base - Grunddaten'!$A$2:$M$273,5,FALSE)="","",VLOOKUP(A67,'Données de base - Grunddaten'!$A$2:$M$273,5,FALSE))</f>
        <v>BE</v>
      </c>
      <c r="C67" s="111" t="s">
        <v>701</v>
      </c>
      <c r="D67" s="111" t="s">
        <v>628</v>
      </c>
      <c r="E67" s="118" t="s">
        <v>627</v>
      </c>
      <c r="F67" s="118" t="s">
        <v>628</v>
      </c>
      <c r="G67" s="3">
        <v>0.10181554361315701</v>
      </c>
      <c r="H67" s="4" t="s">
        <v>704</v>
      </c>
      <c r="I67" s="3">
        <v>0.44286827539000001</v>
      </c>
      <c r="J67" s="7" t="s">
        <v>706</v>
      </c>
      <c r="K67" s="114"/>
      <c r="L67" s="114"/>
      <c r="M67" s="114"/>
      <c r="N67" s="114"/>
      <c r="O67" s="24" t="s">
        <v>829</v>
      </c>
      <c r="P67" s="18" t="s">
        <v>101</v>
      </c>
      <c r="Q67" s="139"/>
      <c r="R67" s="139"/>
      <c r="S67" s="139"/>
    </row>
    <row r="68" spans="1:19" ht="18" x14ac:dyDescent="0.25">
      <c r="A68" s="110">
        <v>87</v>
      </c>
      <c r="B68" s="110" t="str">
        <f>IF(VLOOKUP(A68,'Données de base - Grunddaten'!$A$2:$M$273,5,FALSE)="","",VLOOKUP(A68,'Données de base - Grunddaten'!$A$2:$M$273,5,FALSE))</f>
        <v>AG</v>
      </c>
      <c r="C68" s="111" t="s">
        <v>701</v>
      </c>
      <c r="D68" s="112" t="s">
        <v>626</v>
      </c>
      <c r="E68" s="113">
        <v>-5.4526267471724302E-2</v>
      </c>
      <c r="F68" s="113" t="s">
        <v>709</v>
      </c>
      <c r="G68" s="1">
        <v>0</v>
      </c>
      <c r="H68" s="2" t="s">
        <v>704</v>
      </c>
      <c r="I68" s="1">
        <v>2.0241438026000001E-2</v>
      </c>
      <c r="J68" s="2" t="s">
        <v>703</v>
      </c>
      <c r="K68" s="114"/>
      <c r="L68" s="114"/>
      <c r="M68" s="114"/>
      <c r="N68" s="114"/>
      <c r="O68" s="24" t="s">
        <v>626</v>
      </c>
      <c r="P68" s="16" t="s">
        <v>101</v>
      </c>
      <c r="Q68" s="139"/>
      <c r="R68" s="139"/>
      <c r="S68" s="139"/>
    </row>
    <row r="69" spans="1:19" ht="18" x14ac:dyDescent="0.25">
      <c r="A69" s="110">
        <v>88</v>
      </c>
      <c r="B69" s="110" t="str">
        <f>IF(VLOOKUP(A69,'Données de base - Grunddaten'!$A$2:$M$273,5,FALSE)="","",VLOOKUP(A69,'Données de base - Grunddaten'!$A$2:$M$273,5,FALSE))</f>
        <v>AG</v>
      </c>
      <c r="C69" s="111" t="s">
        <v>701</v>
      </c>
      <c r="D69" s="112" t="s">
        <v>626</v>
      </c>
      <c r="E69" s="113">
        <v>-0.199710445140588</v>
      </c>
      <c r="F69" s="113" t="s">
        <v>709</v>
      </c>
      <c r="G69" s="1">
        <v>0.20100787882418</v>
      </c>
      <c r="H69" s="2" t="s">
        <v>704</v>
      </c>
      <c r="I69" s="1">
        <v>0.14920921853999999</v>
      </c>
      <c r="J69" s="2" t="s">
        <v>703</v>
      </c>
      <c r="K69" s="114"/>
      <c r="L69" s="114"/>
      <c r="M69" s="114"/>
      <c r="N69" s="114"/>
      <c r="O69" s="24" t="s">
        <v>626</v>
      </c>
      <c r="P69" s="16" t="s">
        <v>101</v>
      </c>
      <c r="Q69" s="139"/>
      <c r="R69" s="139"/>
      <c r="S69" s="139"/>
    </row>
    <row r="70" spans="1:19" ht="27" x14ac:dyDescent="0.25">
      <c r="A70" s="110">
        <v>91</v>
      </c>
      <c r="B70" s="110" t="str">
        <f>IF(VLOOKUP(A70,'Données de base - Grunddaten'!$A$2:$M$273,5,FALSE)="","",VLOOKUP(A70,'Données de base - Grunddaten'!$A$2:$M$273,5,FALSE))</f>
        <v>AG</v>
      </c>
      <c r="C70" s="112" t="s">
        <v>708</v>
      </c>
      <c r="D70" s="131"/>
      <c r="E70" s="113" t="s">
        <v>627</v>
      </c>
      <c r="F70" s="113" t="s">
        <v>628</v>
      </c>
      <c r="G70" s="1">
        <v>0.80031568432046596</v>
      </c>
      <c r="H70" s="2" t="s">
        <v>702</v>
      </c>
      <c r="I70" s="1">
        <v>0.17406909881999999</v>
      </c>
      <c r="J70" s="2" t="s">
        <v>703</v>
      </c>
      <c r="K70" s="114"/>
      <c r="L70" s="114"/>
      <c r="M70" s="114"/>
      <c r="N70" s="114"/>
      <c r="O70" s="24" t="s">
        <v>633</v>
      </c>
      <c r="P70" s="16" t="s">
        <v>101</v>
      </c>
      <c r="Q70" s="139"/>
      <c r="R70" s="139"/>
      <c r="S70" s="139"/>
    </row>
    <row r="71" spans="1:19" ht="36" x14ac:dyDescent="0.25">
      <c r="A71" s="110">
        <v>92</v>
      </c>
      <c r="B71" s="110" t="str">
        <f>IF(VLOOKUP(A71,'Données de base - Grunddaten'!$A$2:$M$273,5,FALSE)="","",VLOOKUP(A71,'Données de base - Grunddaten'!$A$2:$M$273,5,FALSE))</f>
        <v>AG/ZH</v>
      </c>
      <c r="C71" s="111" t="s">
        <v>701</v>
      </c>
      <c r="D71" s="112" t="s">
        <v>633</v>
      </c>
      <c r="E71" s="113">
        <v>0.35492207072652598</v>
      </c>
      <c r="F71" s="113" t="s">
        <v>709</v>
      </c>
      <c r="G71" s="1">
        <v>0.79715209640276796</v>
      </c>
      <c r="H71" s="2" t="s">
        <v>702</v>
      </c>
      <c r="I71" s="1">
        <v>0.25302539301999999</v>
      </c>
      <c r="J71" s="2" t="s">
        <v>706</v>
      </c>
      <c r="K71" s="114"/>
      <c r="L71" s="114"/>
      <c r="M71" s="114"/>
      <c r="N71" s="114"/>
      <c r="O71" s="24" t="s">
        <v>633</v>
      </c>
      <c r="P71" s="16" t="s">
        <v>101</v>
      </c>
      <c r="Q71" s="139"/>
      <c r="R71" s="139"/>
      <c r="S71" s="139"/>
    </row>
    <row r="72" spans="1:19" ht="54" x14ac:dyDescent="0.25">
      <c r="A72" s="110">
        <v>95</v>
      </c>
      <c r="B72" s="110" t="str">
        <f>IF(VLOOKUP(A72,'Données de base - Grunddaten'!$A$2:$M$273,5,FALSE)="","",VLOOKUP(A72,'Données de base - Grunddaten'!$A$2:$M$273,5,FALSE))</f>
        <v>AG/ZG/ZH</v>
      </c>
      <c r="C72" s="111" t="s">
        <v>701</v>
      </c>
      <c r="D72" s="112" t="s">
        <v>633</v>
      </c>
      <c r="E72" s="113">
        <v>-1.1583344176213299</v>
      </c>
      <c r="F72" s="113" t="s">
        <v>705</v>
      </c>
      <c r="G72" s="1">
        <v>0.75576869561374005</v>
      </c>
      <c r="H72" s="2" t="s">
        <v>702</v>
      </c>
      <c r="I72" s="1">
        <v>0.12085187402</v>
      </c>
      <c r="J72" s="2" t="s">
        <v>703</v>
      </c>
      <c r="K72" s="114"/>
      <c r="L72" s="114"/>
      <c r="M72" s="114"/>
      <c r="N72" s="114"/>
      <c r="O72" s="24" t="s">
        <v>633</v>
      </c>
      <c r="P72" s="16" t="s">
        <v>101</v>
      </c>
      <c r="Q72" s="139"/>
      <c r="R72" s="139"/>
      <c r="S72" s="139"/>
    </row>
    <row r="73" spans="1:19" ht="33.75" x14ac:dyDescent="0.25">
      <c r="A73" s="110">
        <v>97</v>
      </c>
      <c r="B73" s="110" t="str">
        <f>IF(VLOOKUP(A73,'Données de base - Grunddaten'!$A$2:$M$273,5,FALSE)="","",VLOOKUP(A73,'Données de base - Grunddaten'!$A$2:$M$273,5,FALSE))</f>
        <v>ZG</v>
      </c>
      <c r="C73" s="111" t="s">
        <v>701</v>
      </c>
      <c r="D73" s="111" t="s">
        <v>628</v>
      </c>
      <c r="E73" s="118" t="s">
        <v>627</v>
      </c>
      <c r="F73" s="118" t="s">
        <v>628</v>
      </c>
      <c r="G73" s="3">
        <v>3.2691065884596603E-2</v>
      </c>
      <c r="H73" s="4" t="s">
        <v>704</v>
      </c>
      <c r="I73" s="3">
        <v>0.23976645298999999</v>
      </c>
      <c r="J73" s="4" t="s">
        <v>703</v>
      </c>
      <c r="K73" s="120" t="s">
        <v>103</v>
      </c>
      <c r="L73" s="120" t="s">
        <v>629</v>
      </c>
      <c r="M73" s="120" t="s">
        <v>641</v>
      </c>
      <c r="N73" s="119" t="s">
        <v>634</v>
      </c>
      <c r="O73" s="24" t="s">
        <v>828</v>
      </c>
      <c r="P73" s="18" t="s">
        <v>102</v>
      </c>
      <c r="Q73" s="139"/>
      <c r="R73" s="139"/>
      <c r="S73" s="139"/>
    </row>
    <row r="74" spans="1:19" ht="18" x14ac:dyDescent="0.25">
      <c r="A74" s="110">
        <v>98</v>
      </c>
      <c r="B74" s="110" t="str">
        <f>IF(VLOOKUP(A74,'Données de base - Grunddaten'!$A$2:$M$273,5,FALSE)="","",VLOOKUP(A74,'Données de base - Grunddaten'!$A$2:$M$273,5,FALSE))</f>
        <v>LU</v>
      </c>
      <c r="C74" s="111" t="s">
        <v>701</v>
      </c>
      <c r="D74" s="112" t="s">
        <v>632</v>
      </c>
      <c r="E74" s="113" t="s">
        <v>627</v>
      </c>
      <c r="F74" s="113" t="s">
        <v>628</v>
      </c>
      <c r="G74" s="1">
        <v>0.20326588450236399</v>
      </c>
      <c r="H74" s="2" t="s">
        <v>704</v>
      </c>
      <c r="I74" s="1">
        <v>8.8019619814E-2</v>
      </c>
      <c r="J74" s="2" t="s">
        <v>703</v>
      </c>
      <c r="K74" s="114"/>
      <c r="L74" s="114"/>
      <c r="M74" s="114"/>
      <c r="N74" s="114"/>
      <c r="O74" s="24" t="s">
        <v>632</v>
      </c>
      <c r="P74" s="16" t="s">
        <v>101</v>
      </c>
      <c r="Q74" s="139"/>
      <c r="R74" s="139"/>
      <c r="S74" s="139"/>
    </row>
    <row r="75" spans="1:19" ht="45" x14ac:dyDescent="0.25">
      <c r="A75" s="110">
        <v>99</v>
      </c>
      <c r="B75" s="110" t="str">
        <f>IF(VLOOKUP(A75,'Données de base - Grunddaten'!$A$2:$M$273,5,FALSE)="","",VLOOKUP(A75,'Données de base - Grunddaten'!$A$2:$M$273,5,FALSE))</f>
        <v>OW</v>
      </c>
      <c r="C75" s="111" t="s">
        <v>701</v>
      </c>
      <c r="D75" s="111" t="s">
        <v>628</v>
      </c>
      <c r="E75" s="118" t="s">
        <v>627</v>
      </c>
      <c r="F75" s="118" t="s">
        <v>628</v>
      </c>
      <c r="G75" s="3">
        <v>0.268207723401378</v>
      </c>
      <c r="H75" s="7" t="s">
        <v>702</v>
      </c>
      <c r="I75" s="1">
        <v>0.30666749182000003</v>
      </c>
      <c r="J75" s="2" t="s">
        <v>706</v>
      </c>
      <c r="K75" s="114"/>
      <c r="L75" s="114"/>
      <c r="M75" s="114"/>
      <c r="N75" s="114"/>
      <c r="O75" s="24" t="s">
        <v>830</v>
      </c>
      <c r="P75" s="18" t="s">
        <v>102</v>
      </c>
      <c r="Q75" s="139"/>
      <c r="R75" s="139"/>
      <c r="S75" s="139"/>
    </row>
    <row r="76" spans="1:19" ht="45" x14ac:dyDescent="0.25">
      <c r="A76" s="110">
        <v>100</v>
      </c>
      <c r="B76" s="110" t="str">
        <f>IF(VLOOKUP(A76,'Données de base - Grunddaten'!$A$2:$M$273,5,FALSE)="","",VLOOKUP(A76,'Données de base - Grunddaten'!$A$2:$M$273,5,FALSE))</f>
        <v>OW</v>
      </c>
      <c r="C76" s="111" t="s">
        <v>701</v>
      </c>
      <c r="D76" s="111" t="s">
        <v>628</v>
      </c>
      <c r="E76" s="118" t="s">
        <v>627</v>
      </c>
      <c r="F76" s="118" t="s">
        <v>628</v>
      </c>
      <c r="G76" s="3">
        <v>0.142215505263034</v>
      </c>
      <c r="H76" s="4" t="s">
        <v>704</v>
      </c>
      <c r="I76" s="3">
        <v>0.31513040254000002</v>
      </c>
      <c r="J76" s="7" t="s">
        <v>706</v>
      </c>
      <c r="K76" s="114"/>
      <c r="L76" s="114"/>
      <c r="M76" s="114"/>
      <c r="N76" s="114"/>
      <c r="O76" s="24" t="s">
        <v>831</v>
      </c>
      <c r="P76" s="18" t="s">
        <v>101</v>
      </c>
      <c r="Q76" s="139"/>
      <c r="R76" s="139"/>
      <c r="S76" s="139"/>
    </row>
    <row r="77" spans="1:19" ht="45" x14ac:dyDescent="0.25">
      <c r="A77" s="110">
        <v>101</v>
      </c>
      <c r="B77" s="110" t="str">
        <f>IF(VLOOKUP(A77,'Données de base - Grunddaten'!$A$2:$M$273,5,FALSE)="","",VLOOKUP(A77,'Données de base - Grunddaten'!$A$2:$M$273,5,FALSE))</f>
        <v>OW</v>
      </c>
      <c r="C77" s="111" t="s">
        <v>701</v>
      </c>
      <c r="D77" s="111" t="s">
        <v>628</v>
      </c>
      <c r="E77" s="118" t="s">
        <v>627</v>
      </c>
      <c r="F77" s="118" t="s">
        <v>628</v>
      </c>
      <c r="G77" s="3">
        <v>0.46307518832586497</v>
      </c>
      <c r="H77" s="7" t="s">
        <v>702</v>
      </c>
      <c r="I77" s="1">
        <v>0.26933026385999997</v>
      </c>
      <c r="J77" s="2" t="s">
        <v>703</v>
      </c>
      <c r="K77" s="114"/>
      <c r="L77" s="114"/>
      <c r="M77" s="114"/>
      <c r="N77" s="114"/>
      <c r="O77" s="24" t="s">
        <v>830</v>
      </c>
      <c r="P77" s="18" t="s">
        <v>101</v>
      </c>
      <c r="Q77" s="139"/>
      <c r="R77" s="139"/>
      <c r="S77" s="139"/>
    </row>
    <row r="78" spans="1:19" ht="45" x14ac:dyDescent="0.25">
      <c r="A78" s="110">
        <v>102</v>
      </c>
      <c r="B78" s="110" t="str">
        <f>IF(VLOOKUP(A78,'Données de base - Grunddaten'!$A$2:$M$273,5,FALSE)="","",VLOOKUP(A78,'Données de base - Grunddaten'!$A$2:$M$273,5,FALSE))</f>
        <v>OW</v>
      </c>
      <c r="C78" s="111" t="s">
        <v>701</v>
      </c>
      <c r="D78" s="111" t="s">
        <v>628</v>
      </c>
      <c r="E78" s="118" t="s">
        <v>627</v>
      </c>
      <c r="F78" s="118" t="s">
        <v>628</v>
      </c>
      <c r="G78" s="3">
        <v>0</v>
      </c>
      <c r="H78" s="4" t="s">
        <v>704</v>
      </c>
      <c r="I78" s="3">
        <v>0.56621448429999999</v>
      </c>
      <c r="J78" s="7" t="s">
        <v>706</v>
      </c>
      <c r="K78" s="114"/>
      <c r="L78" s="114"/>
      <c r="M78" s="114"/>
      <c r="N78" s="114"/>
      <c r="O78" s="24" t="s">
        <v>830</v>
      </c>
      <c r="P78" s="18" t="s">
        <v>101</v>
      </c>
      <c r="Q78" s="139"/>
      <c r="R78" s="139"/>
      <c r="S78" s="139"/>
    </row>
    <row r="79" spans="1:19" ht="45" x14ac:dyDescent="0.25">
      <c r="A79" s="110">
        <v>104</v>
      </c>
      <c r="B79" s="110" t="str">
        <f>IF(VLOOKUP(A79,'Données de base - Grunddaten'!$A$2:$M$273,5,FALSE)="","",VLOOKUP(A79,'Données de base - Grunddaten'!$A$2:$M$273,5,FALSE))</f>
        <v>SZ</v>
      </c>
      <c r="C79" s="111" t="s">
        <v>701</v>
      </c>
      <c r="D79" s="111" t="s">
        <v>628</v>
      </c>
      <c r="E79" s="118" t="s">
        <v>627</v>
      </c>
      <c r="F79" s="118" t="s">
        <v>628</v>
      </c>
      <c r="G79" s="3">
        <v>0.48955988298707498</v>
      </c>
      <c r="H79" s="7" t="s">
        <v>702</v>
      </c>
      <c r="I79" s="1">
        <v>0</v>
      </c>
      <c r="J79" s="2" t="s">
        <v>703</v>
      </c>
      <c r="K79" s="114"/>
      <c r="L79" s="114"/>
      <c r="M79" s="114"/>
      <c r="N79" s="114"/>
      <c r="O79" s="24" t="s">
        <v>830</v>
      </c>
      <c r="P79" s="18" t="s">
        <v>102</v>
      </c>
      <c r="Q79" s="139"/>
      <c r="R79" s="139"/>
      <c r="S79" s="139"/>
    </row>
    <row r="80" spans="1:19" ht="36" x14ac:dyDescent="0.25">
      <c r="A80" s="123">
        <v>105.1</v>
      </c>
      <c r="B80" s="110" t="str">
        <f>IF(VLOOKUP(A80,'Données de base - Grunddaten'!$A$2:$M$273,5,FALSE)="","",VLOOKUP(A80,'Données de base - Grunddaten'!$A$2:$M$273,5,FALSE))</f>
        <v>UR</v>
      </c>
      <c r="C80" s="111" t="s">
        <v>701</v>
      </c>
      <c r="D80" s="112" t="s">
        <v>633</v>
      </c>
      <c r="E80" s="113">
        <v>22.7338347488956</v>
      </c>
      <c r="F80" s="113" t="s">
        <v>707</v>
      </c>
      <c r="G80" s="1">
        <v>0.45894206865216602</v>
      </c>
      <c r="H80" s="2" t="s">
        <v>702</v>
      </c>
      <c r="I80" s="1">
        <v>0.54437453565000005</v>
      </c>
      <c r="J80" s="2" t="s">
        <v>706</v>
      </c>
      <c r="K80" s="114"/>
      <c r="L80" s="114"/>
      <c r="M80" s="114"/>
      <c r="N80" s="114"/>
      <c r="O80" s="24" t="s">
        <v>633</v>
      </c>
      <c r="P80" s="16" t="s">
        <v>101</v>
      </c>
      <c r="Q80" s="139"/>
      <c r="R80" s="139"/>
      <c r="S80" s="139"/>
    </row>
    <row r="81" spans="1:19" ht="36" x14ac:dyDescent="0.25">
      <c r="A81" s="123">
        <v>105.2</v>
      </c>
      <c r="B81" s="110" t="str">
        <f>IF(VLOOKUP(A81,'Données de base - Grunddaten'!$A$2:$M$273,5,FALSE)="","",VLOOKUP(A81,'Données de base - Grunddaten'!$A$2:$M$273,5,FALSE))</f>
        <v>UR</v>
      </c>
      <c r="C81" s="112" t="s">
        <v>708</v>
      </c>
      <c r="D81" s="122"/>
      <c r="E81" s="113">
        <v>22.7338347488956</v>
      </c>
      <c r="F81" s="113" t="s">
        <v>707</v>
      </c>
      <c r="G81" s="1">
        <v>0</v>
      </c>
      <c r="H81" s="2" t="s">
        <v>704</v>
      </c>
      <c r="I81" s="1">
        <v>0.65691724492000003</v>
      </c>
      <c r="J81" s="2" t="s">
        <v>706</v>
      </c>
      <c r="K81" s="114"/>
      <c r="L81" s="114"/>
      <c r="M81" s="114"/>
      <c r="N81" s="114"/>
      <c r="O81" s="24" t="s">
        <v>831</v>
      </c>
      <c r="P81" s="18" t="s">
        <v>101</v>
      </c>
      <c r="Q81" s="139"/>
      <c r="R81" s="139"/>
      <c r="S81" s="139"/>
    </row>
    <row r="82" spans="1:19" ht="18" x14ac:dyDescent="0.25">
      <c r="A82" s="110">
        <v>107</v>
      </c>
      <c r="B82" s="110" t="str">
        <f>IF(VLOOKUP(A82,'Données de base - Grunddaten'!$A$2:$M$273,5,FALSE)="","",VLOOKUP(A82,'Données de base - Grunddaten'!$A$2:$M$273,5,FALSE))</f>
        <v>UR</v>
      </c>
      <c r="C82" s="111" t="s">
        <v>701</v>
      </c>
      <c r="D82" s="112" t="s">
        <v>632</v>
      </c>
      <c r="E82" s="113" t="s">
        <v>627</v>
      </c>
      <c r="F82" s="113" t="s">
        <v>628</v>
      </c>
      <c r="G82" s="1">
        <v>0</v>
      </c>
      <c r="H82" s="2" t="s">
        <v>704</v>
      </c>
      <c r="I82" s="1">
        <v>0.30477530826999999</v>
      </c>
      <c r="J82" s="2" t="s">
        <v>703</v>
      </c>
      <c r="K82" s="114"/>
      <c r="L82" s="114"/>
      <c r="M82" s="114"/>
      <c r="N82" s="114"/>
      <c r="O82" s="24" t="s">
        <v>632</v>
      </c>
      <c r="P82" s="16" t="s">
        <v>101</v>
      </c>
      <c r="Q82" s="139"/>
      <c r="R82" s="139"/>
      <c r="S82" s="139"/>
    </row>
    <row r="83" spans="1:19" ht="36" x14ac:dyDescent="0.25">
      <c r="A83" s="110">
        <v>108</v>
      </c>
      <c r="B83" s="110" t="str">
        <f>IF(VLOOKUP(A83,'Données de base - Grunddaten'!$A$2:$M$273,5,FALSE)="","",VLOOKUP(A83,'Données de base - Grunddaten'!$A$2:$M$273,5,FALSE))</f>
        <v>UR</v>
      </c>
      <c r="C83" s="111" t="s">
        <v>701</v>
      </c>
      <c r="D83" s="112" t="s">
        <v>632</v>
      </c>
      <c r="E83" s="113" t="s">
        <v>627</v>
      </c>
      <c r="F83" s="113" t="s">
        <v>628</v>
      </c>
      <c r="G83" s="1">
        <v>0.31742957322101201</v>
      </c>
      <c r="H83" s="2" t="s">
        <v>702</v>
      </c>
      <c r="I83" s="1">
        <v>0.43387935976000003</v>
      </c>
      <c r="J83" s="2" t="s">
        <v>706</v>
      </c>
      <c r="K83" s="114"/>
      <c r="L83" s="114"/>
      <c r="M83" s="114"/>
      <c r="N83" s="114"/>
      <c r="O83" s="24" t="s">
        <v>632</v>
      </c>
      <c r="P83" s="16" t="s">
        <v>101</v>
      </c>
      <c r="Q83" s="139"/>
      <c r="R83" s="139"/>
      <c r="S83" s="139"/>
    </row>
    <row r="84" spans="1:19" ht="56.25" x14ac:dyDescent="0.25">
      <c r="A84" s="123">
        <v>109.1</v>
      </c>
      <c r="B84" s="110" t="str">
        <f>IF(VLOOKUP(A84,'Données de base - Grunddaten'!$A$2:$M$273,5,FALSE)="","",VLOOKUP(A84,'Données de base - Grunddaten'!$A$2:$M$273,5,FALSE))</f>
        <v>GL</v>
      </c>
      <c r="C84" s="111" t="s">
        <v>701</v>
      </c>
      <c r="D84" s="111" t="s">
        <v>628</v>
      </c>
      <c r="E84" s="118" t="s">
        <v>627</v>
      </c>
      <c r="F84" s="118" t="s">
        <v>628</v>
      </c>
      <c r="G84" s="3">
        <v>0.17258055960438001</v>
      </c>
      <c r="H84" s="4" t="s">
        <v>704</v>
      </c>
      <c r="I84" s="3">
        <v>0.40374676644000002</v>
      </c>
      <c r="J84" s="7" t="s">
        <v>706</v>
      </c>
      <c r="K84" s="114" t="s">
        <v>642</v>
      </c>
      <c r="L84" s="114"/>
      <c r="M84" s="117"/>
      <c r="N84" s="117"/>
      <c r="O84" s="24" t="s">
        <v>829</v>
      </c>
      <c r="P84" s="19" t="s">
        <v>102</v>
      </c>
      <c r="Q84" s="139"/>
      <c r="R84" s="139"/>
      <c r="S84" s="139"/>
    </row>
    <row r="85" spans="1:19" ht="56.25" x14ac:dyDescent="0.25">
      <c r="A85" s="123">
        <v>109.2</v>
      </c>
      <c r="B85" s="110" t="str">
        <f>IF(VLOOKUP(A85,'Données de base - Grunddaten'!$A$2:$M$273,5,FALSE)="","",VLOOKUP(A85,'Données de base - Grunddaten'!$A$2:$M$273,5,FALSE))</f>
        <v>GL</v>
      </c>
      <c r="C85" s="111" t="s">
        <v>701</v>
      </c>
      <c r="D85" s="111" t="s">
        <v>628</v>
      </c>
      <c r="E85" s="118" t="s">
        <v>627</v>
      </c>
      <c r="F85" s="118" t="s">
        <v>628</v>
      </c>
      <c r="G85" s="3">
        <v>2.15955722508855E-2</v>
      </c>
      <c r="H85" s="4" t="s">
        <v>704</v>
      </c>
      <c r="I85" s="3">
        <v>6.0349744114000001E-2</v>
      </c>
      <c r="J85" s="4" t="s">
        <v>703</v>
      </c>
      <c r="K85" s="120" t="s">
        <v>93</v>
      </c>
      <c r="L85" s="120" t="s">
        <v>629</v>
      </c>
      <c r="M85" s="120" t="s">
        <v>643</v>
      </c>
      <c r="N85" s="119" t="s">
        <v>634</v>
      </c>
      <c r="O85" s="24" t="s">
        <v>829</v>
      </c>
      <c r="P85" s="19" t="s">
        <v>102</v>
      </c>
      <c r="Q85" s="139"/>
      <c r="R85" s="139"/>
      <c r="S85" s="139"/>
    </row>
    <row r="86" spans="1:19" ht="56.25" x14ac:dyDescent="0.25">
      <c r="A86" s="110">
        <v>110</v>
      </c>
      <c r="B86" s="110" t="str">
        <f>IF(VLOOKUP(A86,'Données de base - Grunddaten'!$A$2:$M$273,5,FALSE)="","",VLOOKUP(A86,'Données de base - Grunddaten'!$A$2:$M$273,5,FALSE))</f>
        <v>SZ/ZG</v>
      </c>
      <c r="C86" s="111" t="s">
        <v>701</v>
      </c>
      <c r="D86" s="111" t="s">
        <v>628</v>
      </c>
      <c r="E86" s="118" t="s">
        <v>627</v>
      </c>
      <c r="F86" s="118" t="s">
        <v>628</v>
      </c>
      <c r="G86" s="3">
        <v>0</v>
      </c>
      <c r="H86" s="4" t="s">
        <v>704</v>
      </c>
      <c r="I86" s="3">
        <v>0.67477827205999996</v>
      </c>
      <c r="J86" s="7" t="s">
        <v>706</v>
      </c>
      <c r="K86" s="114"/>
      <c r="L86" s="114"/>
      <c r="M86" s="114"/>
      <c r="N86" s="114"/>
      <c r="O86" s="24" t="s">
        <v>829</v>
      </c>
      <c r="P86" s="18" t="s">
        <v>102</v>
      </c>
      <c r="Q86" s="139"/>
      <c r="R86" s="139"/>
      <c r="S86" s="139"/>
    </row>
    <row r="87" spans="1:19" ht="36" x14ac:dyDescent="0.25">
      <c r="A87" s="110">
        <v>112</v>
      </c>
      <c r="B87" s="110" t="str">
        <f>IF(VLOOKUP(A87,'Données de base - Grunddaten'!$A$2:$M$273,5,FALSE)="","",VLOOKUP(A87,'Données de base - Grunddaten'!$A$2:$M$273,5,FALSE))</f>
        <v>GE</v>
      </c>
      <c r="C87" s="111" t="s">
        <v>701</v>
      </c>
      <c r="D87" s="111" t="s">
        <v>628</v>
      </c>
      <c r="E87" s="118" t="s">
        <v>627</v>
      </c>
      <c r="F87" s="118" t="s">
        <v>628</v>
      </c>
      <c r="G87" s="3">
        <v>0.19764769090466999</v>
      </c>
      <c r="H87" s="4" t="s">
        <v>704</v>
      </c>
      <c r="I87" s="3">
        <v>8.6192770668000004E-2</v>
      </c>
      <c r="J87" s="4" t="s">
        <v>703</v>
      </c>
      <c r="K87" s="120" t="s">
        <v>92</v>
      </c>
      <c r="L87" s="119" t="s">
        <v>639</v>
      </c>
      <c r="M87" s="117"/>
      <c r="N87" s="117"/>
      <c r="O87" s="24" t="s">
        <v>826</v>
      </c>
      <c r="P87" s="18" t="s">
        <v>102</v>
      </c>
      <c r="Q87" s="139"/>
      <c r="R87" s="139"/>
      <c r="S87" s="139"/>
    </row>
    <row r="88" spans="1:19" ht="45" x14ac:dyDescent="0.25">
      <c r="A88" s="110">
        <v>113</v>
      </c>
      <c r="B88" s="110" t="str">
        <f>IF(VLOOKUP(A88,'Données de base - Grunddaten'!$A$2:$M$273,5,FALSE)="","",VLOOKUP(A88,'Données de base - Grunddaten'!$A$2:$M$273,5,FALSE))</f>
        <v>GE</v>
      </c>
      <c r="C88" s="111" t="s">
        <v>701</v>
      </c>
      <c r="D88" s="111" t="s">
        <v>628</v>
      </c>
      <c r="E88" s="118" t="s">
        <v>627</v>
      </c>
      <c r="F88" s="118" t="s">
        <v>628</v>
      </c>
      <c r="G88" s="3">
        <v>0.264453662019489</v>
      </c>
      <c r="H88" s="7" t="s">
        <v>702</v>
      </c>
      <c r="I88" s="1">
        <v>0.15401613914000001</v>
      </c>
      <c r="J88" s="2" t="s">
        <v>703</v>
      </c>
      <c r="K88" s="114"/>
      <c r="L88" s="114"/>
      <c r="M88" s="114"/>
      <c r="N88" s="114"/>
      <c r="O88" s="24" t="s">
        <v>830</v>
      </c>
      <c r="P88" s="18" t="s">
        <v>102</v>
      </c>
      <c r="Q88" s="139"/>
      <c r="R88" s="139"/>
      <c r="S88" s="139"/>
    </row>
    <row r="89" spans="1:19" ht="18" x14ac:dyDescent="0.25">
      <c r="A89" s="110">
        <v>114</v>
      </c>
      <c r="B89" s="110" t="str">
        <f>IF(VLOOKUP(A89,'Données de base - Grunddaten'!$A$2:$M$273,5,FALSE)="","",VLOOKUP(A89,'Données de base - Grunddaten'!$A$2:$M$273,5,FALSE))</f>
        <v>GE</v>
      </c>
      <c r="C89" s="111" t="s">
        <v>701</v>
      </c>
      <c r="D89" s="112" t="s">
        <v>626</v>
      </c>
      <c r="E89" s="113" t="s">
        <v>627</v>
      </c>
      <c r="F89" s="113" t="s">
        <v>628</v>
      </c>
      <c r="G89" s="1">
        <v>1.9932877587362636E-2</v>
      </c>
      <c r="H89" s="2" t="s">
        <v>704</v>
      </c>
      <c r="I89" s="1">
        <v>0.16488842045999999</v>
      </c>
      <c r="J89" s="2" t="s">
        <v>703</v>
      </c>
      <c r="K89" s="114"/>
      <c r="L89" s="114"/>
      <c r="M89" s="114"/>
      <c r="N89" s="114"/>
      <c r="O89" s="24" t="s">
        <v>626</v>
      </c>
      <c r="P89" s="16" t="s">
        <v>101</v>
      </c>
      <c r="Q89" s="139"/>
      <c r="R89" s="139"/>
      <c r="S89" s="139"/>
    </row>
    <row r="90" spans="1:19" ht="33.75" x14ac:dyDescent="0.25">
      <c r="A90" s="110">
        <v>115</v>
      </c>
      <c r="B90" s="110" t="str">
        <f>IF(VLOOKUP(A90,'Données de base - Grunddaten'!$A$2:$M$273,5,FALSE)="","",VLOOKUP(A90,'Données de base - Grunddaten'!$A$2:$M$273,5,FALSE))</f>
        <v>GE</v>
      </c>
      <c r="C90" s="111" t="s">
        <v>701</v>
      </c>
      <c r="D90" s="111" t="s">
        <v>628</v>
      </c>
      <c r="E90" s="118" t="s">
        <v>627</v>
      </c>
      <c r="F90" s="118" t="s">
        <v>628</v>
      </c>
      <c r="G90" s="3">
        <v>0.19501510513857595</v>
      </c>
      <c r="H90" s="4" t="s">
        <v>704</v>
      </c>
      <c r="I90" s="3">
        <v>1.0964267723E-2</v>
      </c>
      <c r="J90" s="4" t="s">
        <v>703</v>
      </c>
      <c r="K90" s="120" t="s">
        <v>94</v>
      </c>
      <c r="L90" s="120" t="s">
        <v>629</v>
      </c>
      <c r="M90" s="120" t="s">
        <v>644</v>
      </c>
      <c r="N90" s="112" t="s">
        <v>631</v>
      </c>
      <c r="O90" s="24" t="s">
        <v>827</v>
      </c>
      <c r="P90" s="18" t="s">
        <v>102</v>
      </c>
      <c r="Q90" s="139"/>
      <c r="R90" s="139"/>
      <c r="S90" s="139"/>
    </row>
    <row r="91" spans="1:19" ht="56.25" x14ac:dyDescent="0.25">
      <c r="A91" s="110">
        <v>118</v>
      </c>
      <c r="B91" s="110" t="str">
        <f>IF(VLOOKUP(A91,'Données de base - Grunddaten'!$A$2:$M$273,5,FALSE)="","",VLOOKUP(A91,'Données de base - Grunddaten'!$A$2:$M$273,5,FALSE))</f>
        <v>VD</v>
      </c>
      <c r="C91" s="111" t="s">
        <v>701</v>
      </c>
      <c r="D91" s="111" t="s">
        <v>628</v>
      </c>
      <c r="E91" s="118" t="s">
        <v>627</v>
      </c>
      <c r="F91" s="118" t="s">
        <v>628</v>
      </c>
      <c r="G91" s="3">
        <v>0</v>
      </c>
      <c r="H91" s="4" t="s">
        <v>704</v>
      </c>
      <c r="I91" s="3">
        <v>0.47545699062000002</v>
      </c>
      <c r="J91" s="7" t="s">
        <v>706</v>
      </c>
      <c r="K91" s="114"/>
      <c r="L91" s="114"/>
      <c r="M91" s="114"/>
      <c r="N91" s="114"/>
      <c r="O91" s="24" t="s">
        <v>829</v>
      </c>
      <c r="P91" s="18" t="s">
        <v>102</v>
      </c>
      <c r="Q91" s="139"/>
      <c r="R91" s="139"/>
      <c r="S91" s="139"/>
    </row>
    <row r="92" spans="1:19" ht="96.4" customHeight="1" x14ac:dyDescent="0.25">
      <c r="A92" s="123">
        <v>119.1</v>
      </c>
      <c r="B92" s="110" t="str">
        <f>IF(VLOOKUP(A92,'Données de base - Grunddaten'!$A$2:$M$273,5,FALSE)="","",VLOOKUP(A92,'Données de base - Grunddaten'!$A$2:$M$273,5,FALSE))</f>
        <v>VD</v>
      </c>
      <c r="C92" s="111" t="s">
        <v>701</v>
      </c>
      <c r="D92" s="111" t="s">
        <v>628</v>
      </c>
      <c r="E92" s="118" t="s">
        <v>627</v>
      </c>
      <c r="F92" s="118" t="s">
        <v>628</v>
      </c>
      <c r="G92" s="3">
        <v>0.113019441585539</v>
      </c>
      <c r="H92" s="4" t="s">
        <v>704</v>
      </c>
      <c r="I92" s="3">
        <v>2.0795891210999999E-2</v>
      </c>
      <c r="J92" s="4" t="s">
        <v>703</v>
      </c>
      <c r="K92" s="120" t="s">
        <v>645</v>
      </c>
      <c r="L92" s="119" t="s">
        <v>634</v>
      </c>
      <c r="M92" s="117"/>
      <c r="N92" s="117"/>
      <c r="O92" s="24" t="s">
        <v>832</v>
      </c>
      <c r="P92" s="17" t="s">
        <v>102</v>
      </c>
      <c r="Q92" s="139"/>
      <c r="R92" s="139"/>
      <c r="S92" s="139"/>
    </row>
    <row r="93" spans="1:19" ht="96.4" customHeight="1" x14ac:dyDescent="0.25">
      <c r="A93" s="123">
        <v>119.2</v>
      </c>
      <c r="B93" s="110" t="str">
        <f>IF(VLOOKUP(A93,'Données de base - Grunddaten'!$A$2:$M$273,5,FALSE)="","",VLOOKUP(A93,'Données de base - Grunddaten'!$A$2:$M$273,5,FALSE))</f>
        <v>VD</v>
      </c>
      <c r="C93" s="111" t="s">
        <v>701</v>
      </c>
      <c r="D93" s="111" t="s">
        <v>628</v>
      </c>
      <c r="E93" s="118" t="s">
        <v>627</v>
      </c>
      <c r="F93" s="118" t="s">
        <v>628</v>
      </c>
      <c r="G93" s="3">
        <v>0.109621417337702</v>
      </c>
      <c r="H93" s="4" t="s">
        <v>704</v>
      </c>
      <c r="I93" s="3">
        <v>3.4588633798999999E-2</v>
      </c>
      <c r="J93" s="4" t="s">
        <v>703</v>
      </c>
      <c r="K93" s="120" t="s">
        <v>645</v>
      </c>
      <c r="L93" s="119" t="s">
        <v>639</v>
      </c>
      <c r="M93" s="117"/>
      <c r="N93" s="117"/>
      <c r="O93" s="24" t="s">
        <v>826</v>
      </c>
      <c r="P93" s="17" t="s">
        <v>102</v>
      </c>
      <c r="Q93" s="139"/>
      <c r="R93" s="139"/>
      <c r="S93" s="139"/>
    </row>
    <row r="94" spans="1:19" ht="27" x14ac:dyDescent="0.25">
      <c r="A94" s="123">
        <v>119.3</v>
      </c>
      <c r="B94" s="110" t="str">
        <f>IF(VLOOKUP(A94,'Données de base - Grunddaten'!$A$2:$M$273,5,FALSE)="","",VLOOKUP(A94,'Données de base - Grunddaten'!$A$2:$M$273,5,FALSE))</f>
        <v>VD</v>
      </c>
      <c r="C94" s="112" t="s">
        <v>708</v>
      </c>
      <c r="D94" s="122"/>
      <c r="E94" s="113" t="s">
        <v>627</v>
      </c>
      <c r="F94" s="113" t="s">
        <v>628</v>
      </c>
      <c r="G94" s="1">
        <v>0.25876528950237399</v>
      </c>
      <c r="H94" s="2" t="s">
        <v>702</v>
      </c>
      <c r="I94" s="1">
        <v>0.25459243350999999</v>
      </c>
      <c r="J94" s="2" t="s">
        <v>703</v>
      </c>
      <c r="K94" s="114"/>
      <c r="L94" s="114"/>
      <c r="M94" s="114"/>
      <c r="N94" s="114"/>
      <c r="O94" s="24" t="s">
        <v>831</v>
      </c>
      <c r="P94" s="16" t="s">
        <v>101</v>
      </c>
      <c r="Q94" s="139"/>
      <c r="R94" s="139"/>
      <c r="S94" s="139"/>
    </row>
    <row r="95" spans="1:19" ht="45" x14ac:dyDescent="0.25">
      <c r="A95" s="110">
        <v>120</v>
      </c>
      <c r="B95" s="110" t="str">
        <f>IF(VLOOKUP(A95,'Données de base - Grunddaten'!$A$2:$M$273,5,FALSE)="","",VLOOKUP(A95,'Données de base - Grunddaten'!$A$2:$M$273,5,FALSE))</f>
        <v>VD</v>
      </c>
      <c r="C95" s="111" t="s">
        <v>701</v>
      </c>
      <c r="D95" s="111" t="s">
        <v>628</v>
      </c>
      <c r="E95" s="118" t="s">
        <v>627</v>
      </c>
      <c r="F95" s="118" t="s">
        <v>628</v>
      </c>
      <c r="G95" s="3">
        <v>0</v>
      </c>
      <c r="H95" s="4" t="s">
        <v>704</v>
      </c>
      <c r="I95" s="3">
        <v>4.7852620335999997E-2</v>
      </c>
      <c r="J95" s="4" t="s">
        <v>703</v>
      </c>
      <c r="K95" s="120" t="s">
        <v>646</v>
      </c>
      <c r="L95" s="119" t="s">
        <v>631</v>
      </c>
      <c r="M95" s="117"/>
      <c r="N95" s="117"/>
      <c r="O95" s="24" t="s">
        <v>827</v>
      </c>
      <c r="P95" s="18" t="s">
        <v>102</v>
      </c>
      <c r="Q95" s="139"/>
      <c r="R95" s="139"/>
      <c r="S95" s="139"/>
    </row>
    <row r="96" spans="1:19" ht="33.75" x14ac:dyDescent="0.25">
      <c r="A96" s="110">
        <v>121</v>
      </c>
      <c r="B96" s="110" t="str">
        <f>IF(VLOOKUP(A96,'Données de base - Grunddaten'!$A$2:$M$273,5,FALSE)="","",VLOOKUP(A96,'Données de base - Grunddaten'!$A$2:$M$273,5,FALSE))</f>
        <v>VD</v>
      </c>
      <c r="C96" s="111" t="s">
        <v>701</v>
      </c>
      <c r="D96" s="111" t="s">
        <v>628</v>
      </c>
      <c r="E96" s="118" t="s">
        <v>627</v>
      </c>
      <c r="F96" s="118" t="s">
        <v>628</v>
      </c>
      <c r="G96" s="3">
        <v>1.29121508640052E-2</v>
      </c>
      <c r="H96" s="4" t="s">
        <v>704</v>
      </c>
      <c r="I96" s="3">
        <v>6.1048146744999997E-2</v>
      </c>
      <c r="J96" s="4" t="s">
        <v>703</v>
      </c>
      <c r="K96" s="119"/>
      <c r="L96" s="120" t="s">
        <v>629</v>
      </c>
      <c r="M96" s="120" t="s">
        <v>647</v>
      </c>
      <c r="N96" s="119" t="s">
        <v>631</v>
      </c>
      <c r="O96" s="24" t="s">
        <v>827</v>
      </c>
      <c r="P96" s="18" t="s">
        <v>102</v>
      </c>
      <c r="Q96" s="139"/>
      <c r="R96" s="139"/>
      <c r="S96" s="139"/>
    </row>
    <row r="97" spans="1:19" ht="63" x14ac:dyDescent="0.25">
      <c r="A97" s="110">
        <v>122</v>
      </c>
      <c r="B97" s="110" t="str">
        <f>IF(VLOOKUP(A97,'Données de base - Grunddaten'!$A$2:$M$273,5,FALSE)="","",VLOOKUP(A97,'Données de base - Grunddaten'!$A$2:$M$273,5,FALSE))</f>
        <v>VD</v>
      </c>
      <c r="C97" s="111" t="s">
        <v>701</v>
      </c>
      <c r="D97" s="111" t="s">
        <v>628</v>
      </c>
      <c r="E97" s="118" t="s">
        <v>627</v>
      </c>
      <c r="F97" s="118" t="s">
        <v>628</v>
      </c>
      <c r="G97" s="3">
        <v>0</v>
      </c>
      <c r="H97" s="4" t="s">
        <v>704</v>
      </c>
      <c r="I97" s="3">
        <v>4.0717261168999999E-2</v>
      </c>
      <c r="J97" s="4" t="s">
        <v>703</v>
      </c>
      <c r="K97" s="120" t="s">
        <v>648</v>
      </c>
      <c r="L97" s="119" t="s">
        <v>634</v>
      </c>
      <c r="M97" s="117"/>
      <c r="N97" s="117"/>
      <c r="O97" s="24" t="s">
        <v>828</v>
      </c>
      <c r="P97" s="18" t="s">
        <v>102</v>
      </c>
      <c r="Q97" s="139"/>
      <c r="R97" s="139"/>
      <c r="S97" s="139"/>
    </row>
    <row r="98" spans="1:19" ht="18" x14ac:dyDescent="0.25">
      <c r="A98" s="123">
        <v>123.1</v>
      </c>
      <c r="B98" s="110" t="str">
        <f>IF(VLOOKUP(A98,'Données de base - Grunddaten'!$A$2:$M$273,5,FALSE)="","",VLOOKUP(A98,'Données de base - Grunddaten'!$A$2:$M$273,5,FALSE))</f>
        <v>VD</v>
      </c>
      <c r="C98" s="111" t="s">
        <v>701</v>
      </c>
      <c r="D98" s="112" t="s">
        <v>635</v>
      </c>
      <c r="E98" s="113" t="s">
        <v>627</v>
      </c>
      <c r="F98" s="113" t="s">
        <v>628</v>
      </c>
      <c r="G98" s="1">
        <v>7.5429700175141902E-3</v>
      </c>
      <c r="H98" s="2" t="s">
        <v>704</v>
      </c>
      <c r="I98" s="1">
        <v>0.13174886111</v>
      </c>
      <c r="J98" s="2" t="s">
        <v>703</v>
      </c>
      <c r="K98" s="114"/>
      <c r="L98" s="114"/>
      <c r="M98" s="114"/>
      <c r="N98" s="114"/>
      <c r="O98" s="24" t="s">
        <v>635</v>
      </c>
      <c r="P98" s="16" t="s">
        <v>101</v>
      </c>
      <c r="Q98" s="139"/>
      <c r="R98" s="139"/>
      <c r="S98" s="139"/>
    </row>
    <row r="99" spans="1:19" ht="18" x14ac:dyDescent="0.25">
      <c r="A99" s="123">
        <v>123.2</v>
      </c>
      <c r="B99" s="110" t="str">
        <f>IF(VLOOKUP(A99,'Données de base - Grunddaten'!$A$2:$M$273,5,FALSE)="","",VLOOKUP(A99,'Données de base - Grunddaten'!$A$2:$M$273,5,FALSE))</f>
        <v>VD</v>
      </c>
      <c r="C99" s="111" t="s">
        <v>701</v>
      </c>
      <c r="D99" s="112" t="s">
        <v>635</v>
      </c>
      <c r="E99" s="113" t="s">
        <v>627</v>
      </c>
      <c r="F99" s="113" t="s">
        <v>628</v>
      </c>
      <c r="G99" s="1">
        <v>0</v>
      </c>
      <c r="H99" s="2" t="s">
        <v>704</v>
      </c>
      <c r="I99" s="1">
        <v>3.9458874451999998E-2</v>
      </c>
      <c r="J99" s="2" t="s">
        <v>703</v>
      </c>
      <c r="K99" s="114"/>
      <c r="L99" s="114"/>
      <c r="M99" s="114"/>
      <c r="N99" s="114"/>
      <c r="O99" s="24" t="s">
        <v>635</v>
      </c>
      <c r="P99" s="16" t="s">
        <v>101</v>
      </c>
      <c r="Q99" s="139"/>
      <c r="R99" s="139"/>
      <c r="S99" s="139"/>
    </row>
    <row r="100" spans="1:19" ht="36" x14ac:dyDescent="0.25">
      <c r="A100" s="123">
        <v>123.3</v>
      </c>
      <c r="B100" s="110" t="str">
        <f>IF(VLOOKUP(A100,'Données de base - Grunddaten'!$A$2:$M$273,5,FALSE)="","",VLOOKUP(A100,'Données de base - Grunddaten'!$A$2:$M$273,5,FALSE))</f>
        <v>VD</v>
      </c>
      <c r="C100" s="112" t="s">
        <v>708</v>
      </c>
      <c r="D100" s="122"/>
      <c r="E100" s="113" t="s">
        <v>627</v>
      </c>
      <c r="F100" s="113" t="s">
        <v>628</v>
      </c>
      <c r="G100" s="1">
        <v>0.34871043745439201</v>
      </c>
      <c r="H100" s="2" t="s">
        <v>702</v>
      </c>
      <c r="I100" s="1">
        <v>0.3455510262</v>
      </c>
      <c r="J100" s="2" t="s">
        <v>706</v>
      </c>
      <c r="K100" s="114"/>
      <c r="L100" s="114"/>
      <c r="M100" s="114"/>
      <c r="N100" s="114"/>
      <c r="O100" s="24" t="s">
        <v>831</v>
      </c>
      <c r="P100" s="18" t="s">
        <v>101</v>
      </c>
      <c r="Q100" s="139"/>
      <c r="R100" s="139"/>
      <c r="S100" s="139"/>
    </row>
    <row r="101" spans="1:19" ht="27" x14ac:dyDescent="0.25">
      <c r="A101" s="110">
        <v>124</v>
      </c>
      <c r="B101" s="110" t="str">
        <f>IF(VLOOKUP(A101,'Données de base - Grunddaten'!$A$2:$M$273,5,FALSE)="","",VLOOKUP(A101,'Données de base - Grunddaten'!$A$2:$M$273,5,FALSE))</f>
        <v>VD</v>
      </c>
      <c r="C101" s="111" t="s">
        <v>701</v>
      </c>
      <c r="D101" s="112" t="s">
        <v>635</v>
      </c>
      <c r="E101" s="113" t="s">
        <v>627</v>
      </c>
      <c r="F101" s="113" t="s">
        <v>628</v>
      </c>
      <c r="G101" s="1">
        <v>0.44285525471942699</v>
      </c>
      <c r="H101" s="2" t="s">
        <v>702</v>
      </c>
      <c r="I101" s="1">
        <v>2.2769769033000001E-2</v>
      </c>
      <c r="J101" s="2" t="s">
        <v>703</v>
      </c>
      <c r="K101" s="114"/>
      <c r="L101" s="114"/>
      <c r="M101" s="114"/>
      <c r="N101" s="114"/>
      <c r="O101" s="24" t="s">
        <v>635</v>
      </c>
      <c r="P101" s="16" t="s">
        <v>101</v>
      </c>
      <c r="Q101" s="139"/>
      <c r="R101" s="139"/>
      <c r="S101" s="139"/>
    </row>
    <row r="102" spans="1:19" ht="36" x14ac:dyDescent="0.25">
      <c r="A102" s="110">
        <v>125</v>
      </c>
      <c r="B102" s="110" t="str">
        <f>IF(VLOOKUP(A102,'Données de base - Grunddaten'!$A$2:$M$273,5,FALSE)="","",VLOOKUP(A102,'Données de base - Grunddaten'!$A$2:$M$273,5,FALSE))</f>
        <v>VS</v>
      </c>
      <c r="C102" s="111" t="s">
        <v>701</v>
      </c>
      <c r="D102" s="111" t="s">
        <v>628</v>
      </c>
      <c r="E102" s="118" t="s">
        <v>627</v>
      </c>
      <c r="F102" s="118" t="s">
        <v>628</v>
      </c>
      <c r="G102" s="3">
        <v>0</v>
      </c>
      <c r="H102" s="4" t="s">
        <v>704</v>
      </c>
      <c r="I102" s="3">
        <v>1.8835767728999999E-2</v>
      </c>
      <c r="J102" s="4" t="s">
        <v>703</v>
      </c>
      <c r="K102" s="120" t="s">
        <v>649</v>
      </c>
      <c r="L102" s="120" t="s">
        <v>629</v>
      </c>
      <c r="M102" s="120" t="s">
        <v>650</v>
      </c>
      <c r="N102" s="119" t="s">
        <v>631</v>
      </c>
      <c r="O102" s="24" t="s">
        <v>827</v>
      </c>
      <c r="P102" s="18" t="s">
        <v>102</v>
      </c>
      <c r="Q102" s="139"/>
      <c r="R102" s="139"/>
      <c r="S102" s="139"/>
    </row>
    <row r="103" spans="1:19" ht="45" x14ac:dyDescent="0.25">
      <c r="A103" s="110">
        <v>127</v>
      </c>
      <c r="B103" s="110" t="str">
        <f>IF(VLOOKUP(A103,'Données de base - Grunddaten'!$A$2:$M$273,5,FALSE)="","",VLOOKUP(A103,'Données de base - Grunddaten'!$A$2:$M$273,5,FALSE))</f>
        <v>VS</v>
      </c>
      <c r="C103" s="111" t="s">
        <v>701</v>
      </c>
      <c r="D103" s="111" t="s">
        <v>628</v>
      </c>
      <c r="E103" s="118" t="s">
        <v>627</v>
      </c>
      <c r="F103" s="118" t="s">
        <v>628</v>
      </c>
      <c r="G103" s="3">
        <v>0.37926606505451899</v>
      </c>
      <c r="H103" s="7" t="s">
        <v>702</v>
      </c>
      <c r="I103" s="1">
        <v>0.30352771236999998</v>
      </c>
      <c r="J103" s="2" t="s">
        <v>703</v>
      </c>
      <c r="K103" s="114"/>
      <c r="L103" s="114"/>
      <c r="M103" s="114"/>
      <c r="N103" s="114"/>
      <c r="O103" s="24" t="s">
        <v>830</v>
      </c>
      <c r="P103" s="18" t="s">
        <v>101</v>
      </c>
      <c r="Q103" s="139"/>
      <c r="R103" s="139"/>
      <c r="S103" s="139"/>
    </row>
    <row r="104" spans="1:19" ht="45" x14ac:dyDescent="0.25">
      <c r="A104" s="110">
        <v>128</v>
      </c>
      <c r="B104" s="110" t="str">
        <f>IF(VLOOKUP(A104,'Données de base - Grunddaten'!$A$2:$M$273,5,FALSE)="","",VLOOKUP(A104,'Données de base - Grunddaten'!$A$2:$M$273,5,FALSE))</f>
        <v>VS</v>
      </c>
      <c r="C104" s="111" t="s">
        <v>701</v>
      </c>
      <c r="D104" s="111" t="s">
        <v>628</v>
      </c>
      <c r="E104" s="118" t="s">
        <v>627</v>
      </c>
      <c r="F104" s="118" t="s">
        <v>628</v>
      </c>
      <c r="G104" s="3">
        <v>0</v>
      </c>
      <c r="H104" s="4" t="s">
        <v>704</v>
      </c>
      <c r="I104" s="3">
        <v>0.51351707130000002</v>
      </c>
      <c r="J104" s="7" t="s">
        <v>706</v>
      </c>
      <c r="K104" s="117"/>
      <c r="L104" s="117"/>
      <c r="M104" s="117"/>
      <c r="N104" s="117"/>
      <c r="O104" s="24" t="s">
        <v>827</v>
      </c>
      <c r="P104" s="18" t="s">
        <v>101</v>
      </c>
      <c r="Q104" s="139"/>
      <c r="R104" s="139"/>
      <c r="S104" s="139"/>
    </row>
    <row r="105" spans="1:19" ht="33.75" x14ac:dyDescent="0.25">
      <c r="A105" s="110">
        <v>129</v>
      </c>
      <c r="B105" s="110" t="str">
        <f>IF(VLOOKUP(A105,'Données de base - Grunddaten'!$A$2:$M$273,5,FALSE)="","",VLOOKUP(A105,'Données de base - Grunddaten'!$A$2:$M$273,5,FALSE))</f>
        <v>VS</v>
      </c>
      <c r="C105" s="111" t="s">
        <v>701</v>
      </c>
      <c r="D105" s="111" t="s">
        <v>628</v>
      </c>
      <c r="E105" s="118" t="s">
        <v>627</v>
      </c>
      <c r="F105" s="118" t="s">
        <v>628</v>
      </c>
      <c r="G105" s="3">
        <v>0</v>
      </c>
      <c r="H105" s="4" t="s">
        <v>704</v>
      </c>
      <c r="I105" s="3">
        <v>4.2530865485E-2</v>
      </c>
      <c r="J105" s="4" t="s">
        <v>703</v>
      </c>
      <c r="K105" s="119"/>
      <c r="L105" s="120" t="s">
        <v>629</v>
      </c>
      <c r="M105" s="120" t="s">
        <v>647</v>
      </c>
      <c r="N105" s="119" t="s">
        <v>631</v>
      </c>
      <c r="O105" s="24" t="s">
        <v>827</v>
      </c>
      <c r="P105" s="18" t="s">
        <v>102</v>
      </c>
      <c r="Q105" s="139"/>
      <c r="R105" s="139"/>
      <c r="S105" s="139"/>
    </row>
    <row r="106" spans="1:19" ht="56.25" x14ac:dyDescent="0.25">
      <c r="A106" s="110">
        <v>130</v>
      </c>
      <c r="B106" s="110" t="str">
        <f>IF(VLOOKUP(A106,'Données de base - Grunddaten'!$A$2:$M$273,5,FALSE)="","",VLOOKUP(A106,'Données de base - Grunddaten'!$A$2:$M$273,5,FALSE))</f>
        <v>VS</v>
      </c>
      <c r="C106" s="111" t="s">
        <v>701</v>
      </c>
      <c r="D106" s="111" t="s">
        <v>628</v>
      </c>
      <c r="E106" s="118" t="s">
        <v>627</v>
      </c>
      <c r="F106" s="118" t="s">
        <v>628</v>
      </c>
      <c r="G106" s="3">
        <v>0</v>
      </c>
      <c r="H106" s="4" t="s">
        <v>704</v>
      </c>
      <c r="I106" s="3">
        <v>0.37811486656999999</v>
      </c>
      <c r="J106" s="7" t="s">
        <v>706</v>
      </c>
      <c r="K106" s="117"/>
      <c r="L106" s="117"/>
      <c r="M106" s="117"/>
      <c r="N106" s="117"/>
      <c r="O106" s="24" t="s">
        <v>829</v>
      </c>
      <c r="P106" s="18" t="s">
        <v>102</v>
      </c>
      <c r="Q106" s="139"/>
      <c r="R106" s="139"/>
      <c r="S106" s="139"/>
    </row>
    <row r="107" spans="1:19" ht="56.25" x14ac:dyDescent="0.25">
      <c r="A107" s="110">
        <v>131</v>
      </c>
      <c r="B107" s="110" t="str">
        <f>IF(VLOOKUP(A107,'Données de base - Grunddaten'!$A$2:$M$273,5,FALSE)="","",VLOOKUP(A107,'Données de base - Grunddaten'!$A$2:$M$273,5,FALSE))</f>
        <v>VS</v>
      </c>
      <c r="C107" s="111" t="s">
        <v>701</v>
      </c>
      <c r="D107" s="111" t="s">
        <v>628</v>
      </c>
      <c r="E107" s="118" t="s">
        <v>627</v>
      </c>
      <c r="F107" s="118" t="s">
        <v>628</v>
      </c>
      <c r="G107" s="3">
        <v>0</v>
      </c>
      <c r="H107" s="4" t="s">
        <v>704</v>
      </c>
      <c r="I107" s="3">
        <v>0.40858463711999998</v>
      </c>
      <c r="J107" s="7" t="s">
        <v>706</v>
      </c>
      <c r="K107" s="114"/>
      <c r="L107" s="114"/>
      <c r="M107" s="114"/>
      <c r="N107" s="114"/>
      <c r="O107" s="24" t="s">
        <v>829</v>
      </c>
      <c r="P107" s="18" t="s">
        <v>102</v>
      </c>
      <c r="Q107" s="139"/>
      <c r="R107" s="139"/>
      <c r="S107" s="139"/>
    </row>
    <row r="108" spans="1:19" ht="56.25" x14ac:dyDescent="0.25">
      <c r="A108" s="110">
        <v>132</v>
      </c>
      <c r="B108" s="110" t="str">
        <f>IF(VLOOKUP(A108,'Données de base - Grunddaten'!$A$2:$M$273,5,FALSE)="","",VLOOKUP(A108,'Données de base - Grunddaten'!$A$2:$M$273,5,FALSE))</f>
        <v>VS</v>
      </c>
      <c r="C108" s="111" t="s">
        <v>701</v>
      </c>
      <c r="D108" s="111" t="s">
        <v>628</v>
      </c>
      <c r="E108" s="118" t="s">
        <v>627</v>
      </c>
      <c r="F108" s="118" t="s">
        <v>628</v>
      </c>
      <c r="G108" s="3">
        <v>0</v>
      </c>
      <c r="H108" s="4" t="s">
        <v>704</v>
      </c>
      <c r="I108" s="3">
        <v>0.24376340016</v>
      </c>
      <c r="J108" s="4" t="s">
        <v>703</v>
      </c>
      <c r="K108" s="120" t="s">
        <v>651</v>
      </c>
      <c r="L108" s="119" t="s">
        <v>631</v>
      </c>
      <c r="M108" s="117"/>
      <c r="N108" s="117"/>
      <c r="O108" s="24" t="s">
        <v>829</v>
      </c>
      <c r="P108" s="18" t="s">
        <v>101</v>
      </c>
      <c r="Q108" s="139"/>
      <c r="R108" s="139"/>
      <c r="S108" s="139"/>
    </row>
    <row r="109" spans="1:19" ht="36" customHeight="1" x14ac:dyDescent="0.25">
      <c r="A109" s="110">
        <v>133</v>
      </c>
      <c r="B109" s="110" t="str">
        <f>IF(VLOOKUP(A109,'Données de base - Grunddaten'!$A$2:$M$273,5,FALSE)="","",VLOOKUP(A109,'Données de base - Grunddaten'!$A$2:$M$273,5,FALSE))</f>
        <v>VS</v>
      </c>
      <c r="C109" s="111" t="s">
        <v>701</v>
      </c>
      <c r="D109" s="112" t="s">
        <v>633</v>
      </c>
      <c r="E109" s="113" t="s">
        <v>627</v>
      </c>
      <c r="F109" s="113" t="s">
        <v>628</v>
      </c>
      <c r="G109" s="1">
        <v>0.51959074337327704</v>
      </c>
      <c r="H109" s="2" t="s">
        <v>702</v>
      </c>
      <c r="I109" s="1">
        <v>0.12063376669</v>
      </c>
      <c r="J109" s="2" t="s">
        <v>703</v>
      </c>
      <c r="K109" s="114"/>
      <c r="L109" s="114"/>
      <c r="M109" s="114"/>
      <c r="N109" s="114"/>
      <c r="O109" s="24" t="s">
        <v>633</v>
      </c>
      <c r="P109" s="16" t="s">
        <v>101</v>
      </c>
      <c r="Q109" s="139"/>
      <c r="R109" s="139"/>
      <c r="S109" s="139"/>
    </row>
    <row r="110" spans="1:19" ht="63" x14ac:dyDescent="0.25">
      <c r="A110" s="110">
        <v>134</v>
      </c>
      <c r="B110" s="110" t="str">
        <f>IF(VLOOKUP(A110,'Données de base - Grunddaten'!$A$2:$M$273,5,FALSE)="","",VLOOKUP(A110,'Données de base - Grunddaten'!$A$2:$M$273,5,FALSE))</f>
        <v>VS</v>
      </c>
      <c r="C110" s="111" t="s">
        <v>701</v>
      </c>
      <c r="D110" s="111" t="s">
        <v>628</v>
      </c>
      <c r="E110" s="118" t="s">
        <v>627</v>
      </c>
      <c r="F110" s="118" t="s">
        <v>628</v>
      </c>
      <c r="G110" s="3">
        <v>0.208248236903158</v>
      </c>
      <c r="H110" s="4" t="s">
        <v>704</v>
      </c>
      <c r="I110" s="3">
        <v>0.32198350522000002</v>
      </c>
      <c r="J110" s="4" t="s">
        <v>703</v>
      </c>
      <c r="K110" s="120" t="s">
        <v>652</v>
      </c>
      <c r="L110" s="119" t="s">
        <v>631</v>
      </c>
      <c r="M110" s="117"/>
      <c r="N110" s="117"/>
      <c r="O110" s="24" t="s">
        <v>827</v>
      </c>
      <c r="P110" s="18" t="s">
        <v>101</v>
      </c>
      <c r="Q110" s="139"/>
      <c r="R110" s="139"/>
      <c r="S110" s="139"/>
    </row>
    <row r="111" spans="1:19" ht="63" x14ac:dyDescent="0.25">
      <c r="A111" s="110">
        <v>135</v>
      </c>
      <c r="B111" s="110" t="str">
        <f>IF(VLOOKUP(A111,'Données de base - Grunddaten'!$A$2:$M$273,5,FALSE)="","",VLOOKUP(A111,'Données de base - Grunddaten'!$A$2:$M$273,5,FALSE))</f>
        <v>VS</v>
      </c>
      <c r="C111" s="111" t="s">
        <v>701</v>
      </c>
      <c r="D111" s="111" t="s">
        <v>628</v>
      </c>
      <c r="E111" s="118" t="s">
        <v>627</v>
      </c>
      <c r="F111" s="118" t="s">
        <v>628</v>
      </c>
      <c r="G111" s="3">
        <v>0.17457338982268</v>
      </c>
      <c r="H111" s="4" t="s">
        <v>704</v>
      </c>
      <c r="I111" s="3">
        <v>0.31278187426999998</v>
      </c>
      <c r="J111" s="4" t="s">
        <v>703</v>
      </c>
      <c r="K111" s="120" t="s">
        <v>652</v>
      </c>
      <c r="L111" s="119" t="s">
        <v>631</v>
      </c>
      <c r="M111" s="117"/>
      <c r="N111" s="117"/>
      <c r="O111" s="24" t="s">
        <v>827</v>
      </c>
      <c r="P111" s="18" t="s">
        <v>101</v>
      </c>
      <c r="Q111" s="139"/>
      <c r="R111" s="139"/>
      <c r="S111" s="139"/>
    </row>
    <row r="112" spans="1:19" ht="36" x14ac:dyDescent="0.25">
      <c r="A112" s="110">
        <v>138</v>
      </c>
      <c r="B112" s="110" t="str">
        <f>IF(VLOOKUP(A112,'Données de base - Grunddaten'!$A$2:$M$273,5,FALSE)="","",VLOOKUP(A112,'Données de base - Grunddaten'!$A$2:$M$273,5,FALSE))</f>
        <v>VS</v>
      </c>
      <c r="C112" s="111" t="s">
        <v>701</v>
      </c>
      <c r="D112" s="111" t="s">
        <v>628</v>
      </c>
      <c r="E112" s="118" t="s">
        <v>627</v>
      </c>
      <c r="F112" s="118" t="s">
        <v>628</v>
      </c>
      <c r="G112" s="3">
        <v>0</v>
      </c>
      <c r="H112" s="4" t="s">
        <v>704</v>
      </c>
      <c r="I112" s="3">
        <v>0.34044310597999999</v>
      </c>
      <c r="J112" s="4" t="s">
        <v>703</v>
      </c>
      <c r="K112" s="120" t="s">
        <v>653</v>
      </c>
      <c r="L112" s="119" t="s">
        <v>631</v>
      </c>
      <c r="M112" s="117"/>
      <c r="N112" s="117"/>
      <c r="O112" s="24" t="s">
        <v>827</v>
      </c>
      <c r="P112" s="18" t="s">
        <v>102</v>
      </c>
      <c r="Q112" s="139"/>
      <c r="R112" s="139"/>
      <c r="S112" s="139"/>
    </row>
    <row r="113" spans="1:19" ht="27" x14ac:dyDescent="0.25">
      <c r="A113" s="110">
        <v>139</v>
      </c>
      <c r="B113" s="110" t="str">
        <f>IF(VLOOKUP(A113,'Données de base - Grunddaten'!$A$2:$M$273,5,FALSE)="","",VLOOKUP(A113,'Données de base - Grunddaten'!$A$2:$M$273,5,FALSE))</f>
        <v>VS</v>
      </c>
      <c r="C113" s="111" t="s">
        <v>701</v>
      </c>
      <c r="D113" s="111" t="s">
        <v>628</v>
      </c>
      <c r="E113" s="118" t="s">
        <v>627</v>
      </c>
      <c r="F113" s="118" t="s">
        <v>628</v>
      </c>
      <c r="G113" s="3">
        <v>0</v>
      </c>
      <c r="H113" s="4" t="s">
        <v>704</v>
      </c>
      <c r="I113" s="3">
        <v>0.30499365899000003</v>
      </c>
      <c r="J113" s="4" t="s">
        <v>703</v>
      </c>
      <c r="K113" s="120" t="s">
        <v>654</v>
      </c>
      <c r="L113" s="119" t="s">
        <v>634</v>
      </c>
      <c r="M113" s="117"/>
      <c r="N113" s="117"/>
      <c r="O113" s="24" t="s">
        <v>633</v>
      </c>
      <c r="P113" s="18" t="s">
        <v>101</v>
      </c>
      <c r="Q113" s="139"/>
      <c r="R113" s="139"/>
      <c r="S113" s="139"/>
    </row>
    <row r="114" spans="1:19" ht="36" x14ac:dyDescent="0.25">
      <c r="A114" s="110">
        <v>140</v>
      </c>
      <c r="B114" s="110" t="str">
        <f>IF(VLOOKUP(A114,'Données de base - Grunddaten'!$A$2:$M$273,5,FALSE)="","",VLOOKUP(A114,'Données de base - Grunddaten'!$A$2:$M$273,5,FALSE))</f>
        <v>VS</v>
      </c>
      <c r="C114" s="111" t="s">
        <v>701</v>
      </c>
      <c r="D114" s="112" t="s">
        <v>635</v>
      </c>
      <c r="E114" s="113" t="s">
        <v>627</v>
      </c>
      <c r="F114" s="113" t="s">
        <v>628</v>
      </c>
      <c r="G114" s="1">
        <v>0.167096007419585</v>
      </c>
      <c r="H114" s="2" t="s">
        <v>704</v>
      </c>
      <c r="I114" s="1">
        <v>0.46158330491999999</v>
      </c>
      <c r="J114" s="2" t="s">
        <v>706</v>
      </c>
      <c r="K114" s="114"/>
      <c r="L114" s="114"/>
      <c r="M114" s="114"/>
      <c r="N114" s="114"/>
      <c r="O114" s="24" t="s">
        <v>635</v>
      </c>
      <c r="P114" s="16" t="s">
        <v>101</v>
      </c>
      <c r="Q114" s="139"/>
      <c r="R114" s="139"/>
      <c r="S114" s="139"/>
    </row>
    <row r="115" spans="1:19" ht="27" x14ac:dyDescent="0.25">
      <c r="A115" s="110">
        <v>141</v>
      </c>
      <c r="B115" s="110" t="str">
        <f>IF(VLOOKUP(A115,'Données de base - Grunddaten'!$A$2:$M$273,5,FALSE)="","",VLOOKUP(A115,'Données de base - Grunddaten'!$A$2:$M$273,5,FALSE))</f>
        <v>VS</v>
      </c>
      <c r="C115" s="111" t="s">
        <v>701</v>
      </c>
      <c r="D115" s="112" t="s">
        <v>635</v>
      </c>
      <c r="E115" s="113" t="s">
        <v>627</v>
      </c>
      <c r="F115" s="113" t="s">
        <v>628</v>
      </c>
      <c r="G115" s="1">
        <v>0.84092900510094104</v>
      </c>
      <c r="H115" s="2" t="s">
        <v>702</v>
      </c>
      <c r="I115" s="1">
        <v>0.31688552549999999</v>
      </c>
      <c r="J115" s="2" t="s">
        <v>703</v>
      </c>
      <c r="K115" s="114"/>
      <c r="L115" s="114"/>
      <c r="M115" s="114"/>
      <c r="N115" s="114"/>
      <c r="O115" s="24" t="s">
        <v>635</v>
      </c>
      <c r="P115" s="16" t="s">
        <v>101</v>
      </c>
      <c r="Q115" s="139"/>
      <c r="R115" s="139"/>
      <c r="S115" s="139"/>
    </row>
    <row r="116" spans="1:19" ht="18" x14ac:dyDescent="0.25">
      <c r="A116" s="110">
        <v>142</v>
      </c>
      <c r="B116" s="110" t="str">
        <f>IF(VLOOKUP(A116,'Données de base - Grunddaten'!$A$2:$M$273,5,FALSE)="","",VLOOKUP(A116,'Données de base - Grunddaten'!$A$2:$M$273,5,FALSE))</f>
        <v>VS</v>
      </c>
      <c r="C116" s="111" t="s">
        <v>701</v>
      </c>
      <c r="D116" s="112" t="s">
        <v>635</v>
      </c>
      <c r="E116" s="113" t="s">
        <v>627</v>
      </c>
      <c r="F116" s="113" t="s">
        <v>628</v>
      </c>
      <c r="G116" s="1">
        <v>0.19464853170724999</v>
      </c>
      <c r="H116" s="2" t="s">
        <v>704</v>
      </c>
      <c r="I116" s="1">
        <v>0.29441772409</v>
      </c>
      <c r="J116" s="2" t="s">
        <v>703</v>
      </c>
      <c r="K116" s="114"/>
      <c r="L116" s="114"/>
      <c r="M116" s="114"/>
      <c r="N116" s="114"/>
      <c r="O116" s="24" t="s">
        <v>635</v>
      </c>
      <c r="P116" s="16" t="s">
        <v>101</v>
      </c>
      <c r="Q116" s="139"/>
      <c r="R116" s="139"/>
      <c r="S116" s="139"/>
    </row>
    <row r="117" spans="1:19" ht="45" x14ac:dyDescent="0.25">
      <c r="A117" s="110">
        <v>144</v>
      </c>
      <c r="B117" s="110" t="str">
        <f>IF(VLOOKUP(A117,'Données de base - Grunddaten'!$A$2:$M$273,5,FALSE)="","",VLOOKUP(A117,'Données de base - Grunddaten'!$A$2:$M$273,5,FALSE))</f>
        <v>JU</v>
      </c>
      <c r="C117" s="111" t="s">
        <v>701</v>
      </c>
      <c r="D117" s="111" t="s">
        <v>628</v>
      </c>
      <c r="E117" s="118" t="s">
        <v>627</v>
      </c>
      <c r="F117" s="118" t="s">
        <v>628</v>
      </c>
      <c r="G117" s="3">
        <v>5.6788753898518597E-2</v>
      </c>
      <c r="H117" s="4" t="s">
        <v>704</v>
      </c>
      <c r="I117" s="3">
        <v>0.16317608282000001</v>
      </c>
      <c r="J117" s="7" t="s">
        <v>706</v>
      </c>
      <c r="K117" s="114"/>
      <c r="L117" s="114"/>
      <c r="M117" s="114"/>
      <c r="N117" s="114"/>
      <c r="O117" s="24" t="s">
        <v>830</v>
      </c>
      <c r="P117" s="17" t="s">
        <v>102</v>
      </c>
      <c r="Q117" s="139"/>
      <c r="R117" s="139"/>
      <c r="S117" s="139"/>
    </row>
    <row r="118" spans="1:19" ht="36" x14ac:dyDescent="0.25">
      <c r="A118" s="110">
        <v>145</v>
      </c>
      <c r="B118" s="110" t="str">
        <f>IF(VLOOKUP(A118,'Données de base - Grunddaten'!$A$2:$M$273,5,FALSE)="","",VLOOKUP(A118,'Données de base - Grunddaten'!$A$2:$M$273,5,FALSE))</f>
        <v>JU</v>
      </c>
      <c r="C118" s="111" t="s">
        <v>701</v>
      </c>
      <c r="D118" s="111" t="s">
        <v>628</v>
      </c>
      <c r="E118" s="118" t="s">
        <v>627</v>
      </c>
      <c r="F118" s="118" t="s">
        <v>628</v>
      </c>
      <c r="G118" s="3">
        <v>3.1852235447369898E-2</v>
      </c>
      <c r="H118" s="4" t="s">
        <v>704</v>
      </c>
      <c r="I118" s="3">
        <v>4.6471104843000002E-2</v>
      </c>
      <c r="J118" s="7" t="s">
        <v>703</v>
      </c>
      <c r="K118" s="119"/>
      <c r="L118" s="120" t="s">
        <v>629</v>
      </c>
      <c r="M118" s="120" t="s">
        <v>655</v>
      </c>
      <c r="N118" s="119" t="s">
        <v>639</v>
      </c>
      <c r="O118" s="24" t="s">
        <v>830</v>
      </c>
      <c r="P118" s="18" t="s">
        <v>102</v>
      </c>
      <c r="Q118" s="139"/>
      <c r="R118" s="139"/>
      <c r="S118" s="139"/>
    </row>
    <row r="119" spans="1:19" ht="45" x14ac:dyDescent="0.25">
      <c r="A119" s="110">
        <v>146</v>
      </c>
      <c r="B119" s="110" t="str">
        <f>IF(VLOOKUP(A119,'Données de base - Grunddaten'!$A$2:$M$273,5,FALSE)="","",VLOOKUP(A119,'Données de base - Grunddaten'!$A$2:$M$273,5,FALSE))</f>
        <v>TI</v>
      </c>
      <c r="C119" s="111" t="s">
        <v>701</v>
      </c>
      <c r="D119" s="111" t="s">
        <v>628</v>
      </c>
      <c r="E119" s="118" t="s">
        <v>627</v>
      </c>
      <c r="F119" s="118" t="s">
        <v>628</v>
      </c>
      <c r="G119" s="3">
        <v>0.44593965523977203</v>
      </c>
      <c r="H119" s="7" t="s">
        <v>702</v>
      </c>
      <c r="I119" s="1">
        <v>0.22549947234000001</v>
      </c>
      <c r="J119" s="2" t="s">
        <v>703</v>
      </c>
      <c r="K119" s="114"/>
      <c r="L119" s="114"/>
      <c r="M119" s="114"/>
      <c r="N119" s="114"/>
      <c r="O119" s="24" t="s">
        <v>830</v>
      </c>
      <c r="P119" s="18" t="s">
        <v>101</v>
      </c>
      <c r="Q119" s="139"/>
      <c r="R119" s="139"/>
      <c r="S119" s="139"/>
    </row>
    <row r="120" spans="1:19" ht="56.25" x14ac:dyDescent="0.25">
      <c r="A120" s="110">
        <v>147</v>
      </c>
      <c r="B120" s="110" t="str">
        <f>IF(VLOOKUP(A120,'Données de base - Grunddaten'!$A$2:$M$273,5,FALSE)="","",VLOOKUP(A120,'Données de base - Grunddaten'!$A$2:$M$273,5,FALSE))</f>
        <v>TI</v>
      </c>
      <c r="C120" s="111" t="s">
        <v>701</v>
      </c>
      <c r="D120" s="111" t="s">
        <v>628</v>
      </c>
      <c r="E120" s="118" t="s">
        <v>627</v>
      </c>
      <c r="F120" s="118" t="s">
        <v>628</v>
      </c>
      <c r="G120" s="3">
        <v>1.3477629175237701E-2</v>
      </c>
      <c r="H120" s="4" t="s">
        <v>704</v>
      </c>
      <c r="I120" s="3">
        <v>0.53825726556999998</v>
      </c>
      <c r="J120" s="7" t="s">
        <v>706</v>
      </c>
      <c r="K120" s="114"/>
      <c r="L120" s="114"/>
      <c r="M120" s="114"/>
      <c r="N120" s="114"/>
      <c r="O120" s="24" t="s">
        <v>829</v>
      </c>
      <c r="P120" s="18" t="s">
        <v>102</v>
      </c>
      <c r="Q120" s="139"/>
      <c r="R120" s="139"/>
      <c r="S120" s="139"/>
    </row>
    <row r="121" spans="1:19" ht="45" x14ac:dyDescent="0.25">
      <c r="A121" s="110">
        <v>148</v>
      </c>
      <c r="B121" s="110" t="str">
        <f>IF(VLOOKUP(A121,'Données de base - Grunddaten'!$A$2:$M$273,5,FALSE)="","",VLOOKUP(A121,'Données de base - Grunddaten'!$A$2:$M$273,5,FALSE))</f>
        <v>TI</v>
      </c>
      <c r="C121" s="111" t="s">
        <v>701</v>
      </c>
      <c r="D121" s="111" t="s">
        <v>628</v>
      </c>
      <c r="E121" s="118" t="s">
        <v>627</v>
      </c>
      <c r="F121" s="118" t="s">
        <v>628</v>
      </c>
      <c r="G121" s="3">
        <v>0.42766678702934102</v>
      </c>
      <c r="H121" s="7" t="s">
        <v>702</v>
      </c>
      <c r="I121" s="1">
        <v>0.18970827293</v>
      </c>
      <c r="J121" s="2" t="s">
        <v>703</v>
      </c>
      <c r="K121" s="114"/>
      <c r="L121" s="114"/>
      <c r="M121" s="114"/>
      <c r="N121" s="114"/>
      <c r="O121" s="24" t="s">
        <v>830</v>
      </c>
      <c r="P121" s="18" t="s">
        <v>101</v>
      </c>
      <c r="Q121" s="139"/>
      <c r="R121" s="139"/>
      <c r="S121" s="139"/>
    </row>
    <row r="122" spans="1:19" ht="56.25" x14ac:dyDescent="0.25">
      <c r="A122" s="110">
        <v>149</v>
      </c>
      <c r="B122" s="110" t="str">
        <f>IF(VLOOKUP(A122,'Données de base - Grunddaten'!$A$2:$M$273,5,FALSE)="","",VLOOKUP(A122,'Données de base - Grunddaten'!$A$2:$M$273,5,FALSE))</f>
        <v>TI</v>
      </c>
      <c r="C122" s="111" t="s">
        <v>701</v>
      </c>
      <c r="D122" s="111" t="s">
        <v>628</v>
      </c>
      <c r="E122" s="118" t="s">
        <v>627</v>
      </c>
      <c r="F122" s="118" t="s">
        <v>628</v>
      </c>
      <c r="G122" s="3">
        <v>0</v>
      </c>
      <c r="H122" s="4" t="s">
        <v>704</v>
      </c>
      <c r="I122" s="3">
        <v>0.40928414445</v>
      </c>
      <c r="J122" s="7" t="s">
        <v>706</v>
      </c>
      <c r="K122" s="114"/>
      <c r="L122" s="114"/>
      <c r="M122" s="114"/>
      <c r="N122" s="114"/>
      <c r="O122" s="24" t="s">
        <v>829</v>
      </c>
      <c r="P122" s="18" t="s">
        <v>102</v>
      </c>
      <c r="Q122" s="139"/>
      <c r="R122" s="139"/>
      <c r="S122" s="139"/>
    </row>
    <row r="123" spans="1:19" ht="27" x14ac:dyDescent="0.25">
      <c r="A123" s="123">
        <v>150.1</v>
      </c>
      <c r="B123" s="110" t="str">
        <f>IF(VLOOKUP(A123,'Données de base - Grunddaten'!$A$2:$M$273,5,FALSE)="","",VLOOKUP(A123,'Données de base - Grunddaten'!$A$2:$M$273,5,FALSE))</f>
        <v>TI</v>
      </c>
      <c r="C123" s="111" t="s">
        <v>701</v>
      </c>
      <c r="D123" s="112" t="s">
        <v>635</v>
      </c>
      <c r="E123" s="113" t="s">
        <v>627</v>
      </c>
      <c r="F123" s="113" t="s">
        <v>628</v>
      </c>
      <c r="G123" s="1">
        <v>0.66985895248337701</v>
      </c>
      <c r="H123" s="2" t="s">
        <v>702</v>
      </c>
      <c r="I123" s="1">
        <v>0.20414845716999999</v>
      </c>
      <c r="J123" s="2" t="s">
        <v>703</v>
      </c>
      <c r="K123" s="114"/>
      <c r="L123" s="114"/>
      <c r="M123" s="114"/>
      <c r="N123" s="114"/>
      <c r="O123" s="24" t="s">
        <v>635</v>
      </c>
      <c r="P123" s="16" t="s">
        <v>101</v>
      </c>
      <c r="Q123" s="139"/>
      <c r="R123" s="139"/>
      <c r="S123" s="139"/>
    </row>
    <row r="124" spans="1:19" ht="27" x14ac:dyDescent="0.25">
      <c r="A124" s="123">
        <v>150.19999999999999</v>
      </c>
      <c r="B124" s="110" t="str">
        <f>IF(VLOOKUP(A124,'Données de base - Grunddaten'!$A$2:$M$273,5,FALSE)="","",VLOOKUP(A124,'Données de base - Grunddaten'!$A$2:$M$273,5,FALSE))</f>
        <v>TI</v>
      </c>
      <c r="C124" s="111" t="s">
        <v>701</v>
      </c>
      <c r="D124" s="112" t="s">
        <v>635</v>
      </c>
      <c r="E124" s="113"/>
      <c r="F124" s="113" t="s">
        <v>628</v>
      </c>
      <c r="G124" s="1">
        <v>0.66985895248337701</v>
      </c>
      <c r="H124" s="2" t="s">
        <v>702</v>
      </c>
      <c r="I124" s="1">
        <v>0.20414845716999999</v>
      </c>
      <c r="J124" s="2" t="s">
        <v>703</v>
      </c>
      <c r="K124" s="114"/>
      <c r="L124" s="114"/>
      <c r="M124" s="114"/>
      <c r="N124" s="114"/>
      <c r="O124" s="24" t="s">
        <v>635</v>
      </c>
      <c r="P124" s="16" t="s">
        <v>101</v>
      </c>
      <c r="Q124" s="139"/>
      <c r="R124" s="139"/>
      <c r="S124" s="139"/>
    </row>
    <row r="125" spans="1:19" ht="27" x14ac:dyDescent="0.25">
      <c r="A125" s="130">
        <v>151</v>
      </c>
      <c r="B125" s="110" t="str">
        <f>IF(VLOOKUP(A125,'Données de base - Grunddaten'!$A$2:$M$273,5,FALSE)="","",VLOOKUP(A125,'Données de base - Grunddaten'!$A$2:$M$273,5,FALSE))</f>
        <v>TI</v>
      </c>
      <c r="C125" s="111" t="s">
        <v>701</v>
      </c>
      <c r="D125" s="112" t="s">
        <v>635</v>
      </c>
      <c r="E125" s="113" t="s">
        <v>627</v>
      </c>
      <c r="F125" s="113" t="s">
        <v>628</v>
      </c>
      <c r="G125" s="1">
        <v>0.61431315334771175</v>
      </c>
      <c r="H125" s="2" t="s">
        <v>702</v>
      </c>
      <c r="I125" s="1">
        <v>0.12302526133</v>
      </c>
      <c r="J125" s="2" t="s">
        <v>703</v>
      </c>
      <c r="K125" s="114"/>
      <c r="L125" s="114"/>
      <c r="M125" s="114"/>
      <c r="N125" s="114"/>
      <c r="O125" s="24" t="s">
        <v>635</v>
      </c>
      <c r="P125" s="16" t="s">
        <v>101</v>
      </c>
      <c r="Q125" s="139"/>
      <c r="R125" s="139"/>
      <c r="S125" s="139"/>
    </row>
    <row r="126" spans="1:19" ht="56.25" x14ac:dyDescent="0.25">
      <c r="A126" s="110">
        <v>155</v>
      </c>
      <c r="B126" s="110" t="str">
        <f>IF(VLOOKUP(A126,'Données de base - Grunddaten'!$A$2:$M$273,5,FALSE)="","",VLOOKUP(A126,'Données de base - Grunddaten'!$A$2:$M$273,5,FALSE))</f>
        <v>TI</v>
      </c>
      <c r="C126" s="111" t="s">
        <v>701</v>
      </c>
      <c r="D126" s="111" t="s">
        <v>628</v>
      </c>
      <c r="E126" s="118" t="s">
        <v>627</v>
      </c>
      <c r="F126" s="118" t="s">
        <v>628</v>
      </c>
      <c r="G126" s="3">
        <v>0</v>
      </c>
      <c r="H126" s="4" t="s">
        <v>704</v>
      </c>
      <c r="I126" s="3">
        <v>0.53947623569000003</v>
      </c>
      <c r="J126" s="7" t="s">
        <v>706</v>
      </c>
      <c r="K126" s="114"/>
      <c r="L126" s="114"/>
      <c r="M126" s="114"/>
      <c r="N126" s="114"/>
      <c r="O126" s="24" t="s">
        <v>829</v>
      </c>
      <c r="P126" s="18" t="s">
        <v>102</v>
      </c>
      <c r="Q126" s="139"/>
      <c r="R126" s="139"/>
      <c r="S126" s="139"/>
    </row>
    <row r="127" spans="1:19" ht="33.75" x14ac:dyDescent="0.25">
      <c r="A127" s="110">
        <v>156</v>
      </c>
      <c r="B127" s="110" t="str">
        <f>IF(VLOOKUP(A127,'Données de base - Grunddaten'!$A$2:$M$273,5,FALSE)="","",VLOOKUP(A127,'Données de base - Grunddaten'!$A$2:$M$273,5,FALSE))</f>
        <v>TI</v>
      </c>
      <c r="C127" s="111" t="s">
        <v>701</v>
      </c>
      <c r="D127" s="111" t="s">
        <v>628</v>
      </c>
      <c r="E127" s="118" t="s">
        <v>627</v>
      </c>
      <c r="F127" s="118" t="s">
        <v>628</v>
      </c>
      <c r="G127" s="3">
        <v>0</v>
      </c>
      <c r="H127" s="4" t="s">
        <v>704</v>
      </c>
      <c r="I127" s="3">
        <v>0.1840969516</v>
      </c>
      <c r="J127" s="4" t="s">
        <v>703</v>
      </c>
      <c r="K127" s="120" t="s">
        <v>96</v>
      </c>
      <c r="L127" s="119" t="s">
        <v>634</v>
      </c>
      <c r="M127" s="117"/>
      <c r="N127" s="117"/>
      <c r="O127" s="24" t="s">
        <v>828</v>
      </c>
      <c r="P127" s="18" t="s">
        <v>102</v>
      </c>
      <c r="Q127" s="139"/>
      <c r="R127" s="139"/>
      <c r="S127" s="139"/>
    </row>
    <row r="128" spans="1:19" ht="33.75" x14ac:dyDescent="0.25">
      <c r="A128" s="110">
        <v>157</v>
      </c>
      <c r="B128" s="110" t="str">
        <f>IF(VLOOKUP(A128,'Données de base - Grunddaten'!$A$2:$M$273,5,FALSE)="","",VLOOKUP(A128,'Données de base - Grunddaten'!$A$2:$M$273,5,FALSE))</f>
        <v>GR/TI</v>
      </c>
      <c r="C128" s="111" t="s">
        <v>701</v>
      </c>
      <c r="D128" s="111" t="s">
        <v>628</v>
      </c>
      <c r="E128" s="118" t="s">
        <v>627</v>
      </c>
      <c r="F128" s="118" t="s">
        <v>628</v>
      </c>
      <c r="G128" s="3">
        <v>0</v>
      </c>
      <c r="H128" s="4" t="s">
        <v>704</v>
      </c>
      <c r="I128" s="3">
        <v>0.16622219158000001</v>
      </c>
      <c r="J128" s="4" t="s">
        <v>703</v>
      </c>
      <c r="K128" s="120" t="s">
        <v>656</v>
      </c>
      <c r="L128" s="119" t="s">
        <v>634</v>
      </c>
      <c r="M128" s="117"/>
      <c r="N128" s="117"/>
      <c r="O128" s="24" t="s">
        <v>828</v>
      </c>
      <c r="P128" s="18" t="s">
        <v>102</v>
      </c>
      <c r="Q128" s="139"/>
      <c r="R128" s="139"/>
      <c r="S128" s="139"/>
    </row>
    <row r="129" spans="1:19" ht="45" x14ac:dyDescent="0.25">
      <c r="A129" s="110">
        <v>158</v>
      </c>
      <c r="B129" s="110" t="str">
        <f>IF(VLOOKUP(A129,'Données de base - Grunddaten'!$A$2:$M$273,5,FALSE)="","",VLOOKUP(A129,'Données de base - Grunddaten'!$A$2:$M$273,5,FALSE))</f>
        <v>GR</v>
      </c>
      <c r="C129" s="111" t="s">
        <v>701</v>
      </c>
      <c r="D129" s="111" t="s">
        <v>628</v>
      </c>
      <c r="E129" s="118">
        <v>0.881068053791631</v>
      </c>
      <c r="F129" s="118" t="s">
        <v>709</v>
      </c>
      <c r="G129" s="3">
        <v>0.32502504685919498</v>
      </c>
      <c r="H129" s="7" t="s">
        <v>702</v>
      </c>
      <c r="I129" s="1">
        <v>0.25155593261999998</v>
      </c>
      <c r="J129" s="2" t="s">
        <v>706</v>
      </c>
      <c r="K129" s="114"/>
      <c r="L129" s="114"/>
      <c r="M129" s="114"/>
      <c r="N129" s="114"/>
      <c r="O129" s="24" t="s">
        <v>830</v>
      </c>
      <c r="P129" s="18" t="s">
        <v>102</v>
      </c>
      <c r="Q129" s="139"/>
      <c r="R129" s="139"/>
      <c r="S129" s="139"/>
    </row>
    <row r="130" spans="1:19" ht="56.25" x14ac:dyDescent="0.25">
      <c r="A130" s="110">
        <v>160</v>
      </c>
      <c r="B130" s="110" t="str">
        <f>IF(VLOOKUP(A130,'Données de base - Grunddaten'!$A$2:$M$273,5,FALSE)="","",VLOOKUP(A130,'Données de base - Grunddaten'!$A$2:$M$273,5,FALSE))</f>
        <v>GR</v>
      </c>
      <c r="C130" s="111" t="s">
        <v>701</v>
      </c>
      <c r="D130" s="111" t="s">
        <v>628</v>
      </c>
      <c r="E130" s="118">
        <v>-2.2609674016743</v>
      </c>
      <c r="F130" s="125" t="s">
        <v>705</v>
      </c>
      <c r="G130" s="1">
        <v>1.0325566843688101</v>
      </c>
      <c r="H130" s="2" t="s">
        <v>702</v>
      </c>
      <c r="I130" s="1">
        <v>9.4861242358000003E-2</v>
      </c>
      <c r="J130" s="2" t="s">
        <v>703</v>
      </c>
      <c r="K130" s="114"/>
      <c r="L130" s="114"/>
      <c r="M130" s="114"/>
      <c r="N130" s="114"/>
      <c r="O130" s="24" t="s">
        <v>832</v>
      </c>
      <c r="P130" s="18" t="s">
        <v>102</v>
      </c>
      <c r="Q130" s="139"/>
      <c r="R130" s="139"/>
      <c r="S130" s="139"/>
    </row>
    <row r="131" spans="1:19" ht="56.25" x14ac:dyDescent="0.25">
      <c r="A131" s="110">
        <v>161</v>
      </c>
      <c r="B131" s="110" t="str">
        <f>IF(VLOOKUP(A131,'Données de base - Grunddaten'!$A$2:$M$273,5,FALSE)="","",VLOOKUP(A131,'Données de base - Grunddaten'!$A$2:$M$273,5,FALSE))</f>
        <v>GR</v>
      </c>
      <c r="C131" s="111" t="s">
        <v>701</v>
      </c>
      <c r="D131" s="111" t="s">
        <v>628</v>
      </c>
      <c r="E131" s="118">
        <v>-4.3630512870886102</v>
      </c>
      <c r="F131" s="125" t="s">
        <v>705</v>
      </c>
      <c r="G131" s="1">
        <v>0.80383635869196002</v>
      </c>
      <c r="H131" s="2" t="s">
        <v>702</v>
      </c>
      <c r="I131" s="1">
        <v>0.30172513239999998</v>
      </c>
      <c r="J131" s="2" t="s">
        <v>706</v>
      </c>
      <c r="K131" s="114"/>
      <c r="L131" s="114"/>
      <c r="M131" s="114"/>
      <c r="N131" s="114"/>
      <c r="O131" s="24" t="s">
        <v>832</v>
      </c>
      <c r="P131" s="20" t="s">
        <v>102</v>
      </c>
      <c r="Q131" s="139"/>
      <c r="R131" s="139"/>
      <c r="S131" s="139"/>
    </row>
    <row r="132" spans="1:19" ht="45" x14ac:dyDescent="0.25">
      <c r="A132" s="110">
        <v>162</v>
      </c>
      <c r="B132" s="110" t="str">
        <f>IF(VLOOKUP(A132,'Données de base - Grunddaten'!$A$2:$M$273,5,FALSE)="","",VLOOKUP(A132,'Données de base - Grunddaten'!$A$2:$M$273,5,FALSE))</f>
        <v>GR</v>
      </c>
      <c r="C132" s="111" t="s">
        <v>701</v>
      </c>
      <c r="D132" s="111" t="s">
        <v>628</v>
      </c>
      <c r="E132" s="118" t="s">
        <v>627</v>
      </c>
      <c r="F132" s="118" t="s">
        <v>628</v>
      </c>
      <c r="G132" s="3">
        <v>0.86799999999999999</v>
      </c>
      <c r="H132" s="7" t="s">
        <v>702</v>
      </c>
      <c r="I132" s="1">
        <v>0.12273236718</v>
      </c>
      <c r="J132" s="2" t="s">
        <v>703</v>
      </c>
      <c r="K132" s="114"/>
      <c r="L132" s="114"/>
      <c r="M132" s="114"/>
      <c r="N132" s="114"/>
      <c r="O132" s="24" t="s">
        <v>830</v>
      </c>
      <c r="P132" s="18" t="s">
        <v>102</v>
      </c>
      <c r="Q132" s="139"/>
      <c r="R132" s="139"/>
      <c r="S132" s="139"/>
    </row>
    <row r="133" spans="1:19" ht="54" x14ac:dyDescent="0.25">
      <c r="A133" s="110">
        <v>164</v>
      </c>
      <c r="B133" s="110" t="str">
        <f>IF(VLOOKUP(A133,'Données de base - Grunddaten'!$A$2:$M$273,5,FALSE)="","",VLOOKUP(A133,'Données de base - Grunddaten'!$A$2:$M$273,5,FALSE))</f>
        <v>GR</v>
      </c>
      <c r="C133" s="111" t="s">
        <v>701</v>
      </c>
      <c r="D133" s="111" t="s">
        <v>628</v>
      </c>
      <c r="E133" s="118" t="s">
        <v>627</v>
      </c>
      <c r="F133" s="118" t="s">
        <v>628</v>
      </c>
      <c r="G133" s="3">
        <v>6.7810987129744401E-3</v>
      </c>
      <c r="H133" s="4" t="s">
        <v>704</v>
      </c>
      <c r="I133" s="3">
        <v>9.4646610623000005E-2</v>
      </c>
      <c r="J133" s="4" t="s">
        <v>703</v>
      </c>
      <c r="K133" s="120" t="s">
        <v>657</v>
      </c>
      <c r="L133" s="119" t="s">
        <v>639</v>
      </c>
      <c r="M133" s="117"/>
      <c r="N133" s="117"/>
      <c r="O133" s="24" t="s">
        <v>826</v>
      </c>
      <c r="P133" s="18" t="s">
        <v>102</v>
      </c>
      <c r="Q133" s="139"/>
      <c r="R133" s="139"/>
      <c r="S133" s="139"/>
    </row>
    <row r="134" spans="1:19" ht="45" x14ac:dyDescent="0.25">
      <c r="A134" s="110">
        <v>166</v>
      </c>
      <c r="B134" s="110" t="str">
        <f>IF(VLOOKUP(A134,'Données de base - Grunddaten'!$A$2:$M$273,5,FALSE)="","",VLOOKUP(A134,'Données de base - Grunddaten'!$A$2:$M$273,5,FALSE))</f>
        <v>GR</v>
      </c>
      <c r="C134" s="111" t="s">
        <v>701</v>
      </c>
      <c r="D134" s="111" t="s">
        <v>628</v>
      </c>
      <c r="E134" s="118" t="s">
        <v>627</v>
      </c>
      <c r="F134" s="118" t="s">
        <v>628</v>
      </c>
      <c r="G134" s="3">
        <v>0.78351997556178898</v>
      </c>
      <c r="H134" s="7" t="s">
        <v>702</v>
      </c>
      <c r="I134" s="1">
        <v>0.38657007724999998</v>
      </c>
      <c r="J134" s="2" t="s">
        <v>706</v>
      </c>
      <c r="K134" s="114"/>
      <c r="L134" s="114"/>
      <c r="M134" s="114"/>
      <c r="N134" s="114"/>
      <c r="O134" s="24" t="s">
        <v>830</v>
      </c>
      <c r="P134" s="18" t="s">
        <v>102</v>
      </c>
      <c r="Q134" s="139"/>
      <c r="R134" s="139"/>
      <c r="S134" s="139"/>
    </row>
    <row r="135" spans="1:19" ht="45" x14ac:dyDescent="0.25">
      <c r="A135" s="110">
        <v>167</v>
      </c>
      <c r="B135" s="110" t="str">
        <f>IF(VLOOKUP(A135,'Données de base - Grunddaten'!$A$2:$M$273,5,FALSE)="","",VLOOKUP(A135,'Données de base - Grunddaten'!$A$2:$M$273,5,FALSE))</f>
        <v>TI</v>
      </c>
      <c r="C135" s="111" t="s">
        <v>701</v>
      </c>
      <c r="D135" s="111" t="s">
        <v>628</v>
      </c>
      <c r="E135" s="118" t="s">
        <v>627</v>
      </c>
      <c r="F135" s="118" t="s">
        <v>628</v>
      </c>
      <c r="G135" s="3">
        <v>0.36205902004548501</v>
      </c>
      <c r="H135" s="7" t="s">
        <v>702</v>
      </c>
      <c r="I135" s="1">
        <v>1.6466133748E-2</v>
      </c>
      <c r="J135" s="2" t="s">
        <v>703</v>
      </c>
      <c r="K135" s="114"/>
      <c r="L135" s="114"/>
      <c r="M135" s="114"/>
      <c r="N135" s="114"/>
      <c r="O135" s="24" t="s">
        <v>828</v>
      </c>
      <c r="P135" s="18" t="s">
        <v>102</v>
      </c>
      <c r="Q135" s="139"/>
      <c r="R135" s="139"/>
      <c r="S135" s="139"/>
    </row>
    <row r="136" spans="1:19" ht="45" x14ac:dyDescent="0.25">
      <c r="A136" s="110">
        <v>168</v>
      </c>
      <c r="B136" s="110" t="str">
        <f>IF(VLOOKUP(A136,'Données de base - Grunddaten'!$A$2:$M$273,5,FALSE)="","",VLOOKUP(A136,'Données de base - Grunddaten'!$A$2:$M$273,5,FALSE))</f>
        <v>TI</v>
      </c>
      <c r="C136" s="111" t="s">
        <v>701</v>
      </c>
      <c r="D136" s="111" t="s">
        <v>628</v>
      </c>
      <c r="E136" s="118" t="s">
        <v>627</v>
      </c>
      <c r="F136" s="118" t="s">
        <v>628</v>
      </c>
      <c r="G136" s="3">
        <v>0.53982165837891505</v>
      </c>
      <c r="H136" s="7" t="s">
        <v>702</v>
      </c>
      <c r="I136" s="1">
        <v>0.13950436630999999</v>
      </c>
      <c r="J136" s="2" t="s">
        <v>703</v>
      </c>
      <c r="K136" s="114"/>
      <c r="L136" s="114"/>
      <c r="M136" s="114"/>
      <c r="N136" s="114"/>
      <c r="O136" s="24" t="s">
        <v>828</v>
      </c>
      <c r="P136" s="18" t="s">
        <v>102</v>
      </c>
      <c r="Q136" s="139"/>
      <c r="R136" s="139"/>
      <c r="S136" s="139"/>
    </row>
    <row r="137" spans="1:19" ht="45" x14ac:dyDescent="0.25">
      <c r="A137" s="123">
        <v>169.1</v>
      </c>
      <c r="B137" s="110" t="str">
        <f>IF(VLOOKUP(A137,'Données de base - Grunddaten'!$A$2:$M$273,5,FALSE)="","",VLOOKUP(A137,'Données de base - Grunddaten'!$A$2:$M$273,5,FALSE))</f>
        <v>TI</v>
      </c>
      <c r="C137" s="111" t="s">
        <v>701</v>
      </c>
      <c r="D137" s="111" t="s">
        <v>628</v>
      </c>
      <c r="E137" s="118" t="s">
        <v>627</v>
      </c>
      <c r="F137" s="118" t="s">
        <v>628</v>
      </c>
      <c r="G137" s="3">
        <v>0.10099755641505501</v>
      </c>
      <c r="H137" s="4" t="s">
        <v>704</v>
      </c>
      <c r="I137" s="3">
        <v>0.37747844869000002</v>
      </c>
      <c r="J137" s="7" t="s">
        <v>706</v>
      </c>
      <c r="K137" s="117"/>
      <c r="L137" s="117"/>
      <c r="M137" s="117"/>
      <c r="N137" s="117"/>
      <c r="O137" s="24" t="s">
        <v>828</v>
      </c>
      <c r="P137" s="18" t="s">
        <v>102</v>
      </c>
      <c r="Q137" s="139"/>
      <c r="R137" s="139"/>
      <c r="S137" s="139"/>
    </row>
    <row r="138" spans="1:19" ht="45" x14ac:dyDescent="0.25">
      <c r="A138" s="123">
        <v>169.2</v>
      </c>
      <c r="B138" s="110" t="str">
        <f>IF(VLOOKUP(A138,'Données de base - Grunddaten'!$A$2:$M$273,5,FALSE)="","",VLOOKUP(A138,'Données de base - Grunddaten'!$A$2:$M$273,5,FALSE))</f>
        <v>TI</v>
      </c>
      <c r="C138" s="111" t="s">
        <v>701</v>
      </c>
      <c r="D138" s="111" t="s">
        <v>628</v>
      </c>
      <c r="E138" s="118" t="s">
        <v>627</v>
      </c>
      <c r="F138" s="118" t="s">
        <v>628</v>
      </c>
      <c r="G138" s="3">
        <v>1.2861113854453401</v>
      </c>
      <c r="H138" s="7" t="s">
        <v>702</v>
      </c>
      <c r="I138" s="1">
        <v>0.22187013757999999</v>
      </c>
      <c r="J138" s="2" t="s">
        <v>703</v>
      </c>
      <c r="K138" s="114"/>
      <c r="L138" s="114"/>
      <c r="M138" s="114"/>
      <c r="N138" s="114"/>
      <c r="O138" s="24" t="s">
        <v>828</v>
      </c>
      <c r="P138" s="18" t="s">
        <v>102</v>
      </c>
      <c r="Q138" s="139"/>
      <c r="R138" s="139"/>
      <c r="S138" s="139"/>
    </row>
    <row r="139" spans="1:19" ht="45" x14ac:dyDescent="0.25">
      <c r="A139" s="110">
        <v>170</v>
      </c>
      <c r="B139" s="110" t="str">
        <f>IF(VLOOKUP(A139,'Données de base - Grunddaten'!$A$2:$M$273,5,FALSE)="","",VLOOKUP(A139,'Données de base - Grunddaten'!$A$2:$M$273,5,FALSE))</f>
        <v>TI</v>
      </c>
      <c r="C139" s="111" t="s">
        <v>701</v>
      </c>
      <c r="D139" s="111" t="s">
        <v>628</v>
      </c>
      <c r="E139" s="118" t="s">
        <v>627</v>
      </c>
      <c r="F139" s="118" t="s">
        <v>628</v>
      </c>
      <c r="G139" s="3">
        <v>0.31862011603373003</v>
      </c>
      <c r="H139" s="7" t="s">
        <v>702</v>
      </c>
      <c r="I139" s="1">
        <v>0.12437150512</v>
      </c>
      <c r="J139" s="2" t="s">
        <v>703</v>
      </c>
      <c r="K139" s="114"/>
      <c r="L139" s="114"/>
      <c r="M139" s="114"/>
      <c r="N139" s="114"/>
      <c r="O139" s="24" t="s">
        <v>828</v>
      </c>
      <c r="P139" s="18" t="s">
        <v>102</v>
      </c>
      <c r="Q139" s="139"/>
      <c r="R139" s="139"/>
      <c r="S139" s="139"/>
    </row>
    <row r="140" spans="1:19" ht="33.75" x14ac:dyDescent="0.25">
      <c r="A140" s="130">
        <v>171</v>
      </c>
      <c r="B140" s="110" t="str">
        <f>IF(VLOOKUP(A140,'Données de base - Grunddaten'!$A$2:$M$273,5,FALSE)="","",VLOOKUP(A140,'Données de base - Grunddaten'!$A$2:$M$273,5,FALSE))</f>
        <v>TI</v>
      </c>
      <c r="C140" s="111" t="s">
        <v>701</v>
      </c>
      <c r="D140" s="111" t="s">
        <v>628</v>
      </c>
      <c r="E140" s="118" t="s">
        <v>627</v>
      </c>
      <c r="F140" s="118" t="s">
        <v>628</v>
      </c>
      <c r="G140" s="3">
        <v>0.13363219922484301</v>
      </c>
      <c r="H140" s="4" t="s">
        <v>704</v>
      </c>
      <c r="I140" s="3">
        <v>0.17435170982000001</v>
      </c>
      <c r="J140" s="4" t="s">
        <v>703</v>
      </c>
      <c r="K140" s="120"/>
      <c r="L140" s="120" t="s">
        <v>629</v>
      </c>
      <c r="M140" s="120" t="s">
        <v>658</v>
      </c>
      <c r="N140" s="119" t="s">
        <v>634</v>
      </c>
      <c r="O140" s="24" t="s">
        <v>828</v>
      </c>
      <c r="P140" s="18" t="s">
        <v>102</v>
      </c>
      <c r="Q140" s="139"/>
      <c r="R140" s="139"/>
      <c r="S140" s="139"/>
    </row>
    <row r="141" spans="1:19" ht="36" x14ac:dyDescent="0.25">
      <c r="A141" s="110">
        <v>172</v>
      </c>
      <c r="B141" s="110" t="str">
        <f>IF(VLOOKUP(A141,'Données de base - Grunddaten'!$A$2:$M$273,5,FALSE)="","",VLOOKUP(A141,'Données de base - Grunddaten'!$A$2:$M$273,5,FALSE))</f>
        <v>TI</v>
      </c>
      <c r="C141" s="111" t="s">
        <v>701</v>
      </c>
      <c r="D141" s="111" t="s">
        <v>628</v>
      </c>
      <c r="E141" s="118" t="s">
        <v>627</v>
      </c>
      <c r="F141" s="118" t="s">
        <v>628</v>
      </c>
      <c r="G141" s="3">
        <v>7.2776069664901202E-2</v>
      </c>
      <c r="H141" s="4" t="s">
        <v>704</v>
      </c>
      <c r="I141" s="3">
        <v>0.19803176964999999</v>
      </c>
      <c r="J141" s="4" t="s">
        <v>703</v>
      </c>
      <c r="K141" s="120" t="s">
        <v>659</v>
      </c>
      <c r="L141" s="119" t="s">
        <v>634</v>
      </c>
      <c r="M141" s="117"/>
      <c r="N141" s="117"/>
      <c r="O141" s="24" t="s">
        <v>828</v>
      </c>
      <c r="P141" s="18" t="s">
        <v>102</v>
      </c>
      <c r="Q141" s="139"/>
      <c r="R141" s="139"/>
      <c r="S141" s="139"/>
    </row>
    <row r="142" spans="1:19" ht="36" x14ac:dyDescent="0.25">
      <c r="A142" s="110">
        <v>174</v>
      </c>
      <c r="B142" s="110" t="str">
        <f>IF(VLOOKUP(A142,'Données de base - Grunddaten'!$A$2:$M$273,5,FALSE)="","",VLOOKUP(A142,'Données de base - Grunddaten'!$A$2:$M$273,5,FALSE))</f>
        <v>GR</v>
      </c>
      <c r="C142" s="111" t="s">
        <v>701</v>
      </c>
      <c r="D142" s="111" t="s">
        <v>628</v>
      </c>
      <c r="E142" s="118">
        <v>11.8317842507089</v>
      </c>
      <c r="F142" s="125" t="s">
        <v>707</v>
      </c>
      <c r="G142" s="1">
        <v>0.104757739029132</v>
      </c>
      <c r="H142" s="2" t="s">
        <v>704</v>
      </c>
      <c r="I142" s="1">
        <v>0.39891636836</v>
      </c>
      <c r="J142" s="2" t="s">
        <v>706</v>
      </c>
      <c r="K142" s="114"/>
      <c r="L142" s="114"/>
      <c r="M142" s="114"/>
      <c r="N142" s="114"/>
      <c r="O142" s="24" t="s">
        <v>827</v>
      </c>
      <c r="P142" s="18" t="s">
        <v>102</v>
      </c>
      <c r="Q142" s="139"/>
      <c r="R142" s="139"/>
      <c r="S142" s="139"/>
    </row>
    <row r="143" spans="1:19" ht="56.25" x14ac:dyDescent="0.25">
      <c r="A143" s="110">
        <v>176</v>
      </c>
      <c r="B143" s="110" t="str">
        <f>IF(VLOOKUP(A143,'Données de base - Grunddaten'!$A$2:$M$273,5,FALSE)="","",VLOOKUP(A143,'Données de base - Grunddaten'!$A$2:$M$273,5,FALSE))</f>
        <v>GR</v>
      </c>
      <c r="C143" s="111" t="s">
        <v>701</v>
      </c>
      <c r="D143" s="111" t="s">
        <v>628</v>
      </c>
      <c r="E143" s="118">
        <v>-0.26432023070243799</v>
      </c>
      <c r="F143" s="118" t="s">
        <v>709</v>
      </c>
      <c r="G143" s="3">
        <v>0</v>
      </c>
      <c r="H143" s="4" t="s">
        <v>704</v>
      </c>
      <c r="I143" s="3">
        <v>0.42661315481000001</v>
      </c>
      <c r="J143" s="7" t="s">
        <v>706</v>
      </c>
      <c r="K143" s="114"/>
      <c r="L143" s="114"/>
      <c r="M143" s="114"/>
      <c r="N143" s="114"/>
      <c r="O143" s="24" t="s">
        <v>829</v>
      </c>
      <c r="P143" s="18" t="s">
        <v>102</v>
      </c>
      <c r="Q143" s="139"/>
      <c r="R143" s="139"/>
      <c r="S143" s="139"/>
    </row>
    <row r="144" spans="1:19" ht="36" x14ac:dyDescent="0.25">
      <c r="A144" s="110">
        <v>177</v>
      </c>
      <c r="B144" s="110" t="str">
        <f>IF(VLOOKUP(A144,'Données de base - Grunddaten'!$A$2:$M$273,5,FALSE)="","",VLOOKUP(A144,'Données de base - Grunddaten'!$A$2:$M$273,5,FALSE))</f>
        <v>GR</v>
      </c>
      <c r="C144" s="111" t="s">
        <v>701</v>
      </c>
      <c r="D144" s="111" t="s">
        <v>628</v>
      </c>
      <c r="E144" s="118">
        <v>-0.474283717459897</v>
      </c>
      <c r="F144" s="118" t="s">
        <v>709</v>
      </c>
      <c r="G144" s="3">
        <v>1.1606285783557799E-2</v>
      </c>
      <c r="H144" s="4" t="s">
        <v>704</v>
      </c>
      <c r="I144" s="3">
        <v>0.24972785682000001</v>
      </c>
      <c r="J144" s="4" t="s">
        <v>703</v>
      </c>
      <c r="K144" s="120" t="s">
        <v>660</v>
      </c>
      <c r="L144" s="119" t="s">
        <v>634</v>
      </c>
      <c r="M144" s="117"/>
      <c r="N144" s="117"/>
      <c r="O144" s="24" t="s">
        <v>828</v>
      </c>
      <c r="P144" s="18" t="s">
        <v>102</v>
      </c>
      <c r="Q144" s="139"/>
      <c r="R144" s="139"/>
      <c r="S144" s="139"/>
    </row>
    <row r="145" spans="1:19" ht="36" x14ac:dyDescent="0.25">
      <c r="A145" s="110">
        <v>181</v>
      </c>
      <c r="B145" s="110" t="str">
        <f>IF(VLOOKUP(A145,'Données de base - Grunddaten'!$A$2:$M$273,5,FALSE)="","",VLOOKUP(A145,'Données de base - Grunddaten'!$A$2:$M$273,5,FALSE))</f>
        <v>GR</v>
      </c>
      <c r="C145" s="111" t="s">
        <v>701</v>
      </c>
      <c r="D145" s="111" t="s">
        <v>628</v>
      </c>
      <c r="E145" s="118" t="s">
        <v>627</v>
      </c>
      <c r="F145" s="118" t="s">
        <v>628</v>
      </c>
      <c r="G145" s="3">
        <v>0</v>
      </c>
      <c r="H145" s="4" t="s">
        <v>704</v>
      </c>
      <c r="I145" s="3">
        <v>0.30049135943999999</v>
      </c>
      <c r="J145" s="4" t="s">
        <v>703</v>
      </c>
      <c r="K145" s="120" t="s">
        <v>710</v>
      </c>
      <c r="L145" s="120" t="s">
        <v>629</v>
      </c>
      <c r="M145" s="120" t="s">
        <v>661</v>
      </c>
      <c r="N145" s="119" t="s">
        <v>639</v>
      </c>
      <c r="O145" s="24" t="s">
        <v>826</v>
      </c>
      <c r="P145" s="18" t="s">
        <v>102</v>
      </c>
      <c r="Q145" s="139"/>
      <c r="R145" s="139"/>
      <c r="S145" s="139"/>
    </row>
    <row r="146" spans="1:19" ht="36" x14ac:dyDescent="0.25">
      <c r="A146" s="110">
        <v>185</v>
      </c>
      <c r="B146" s="110" t="str">
        <f>IF(VLOOKUP(A146,'Données de base - Grunddaten'!$A$2:$M$273,5,FALSE)="","",VLOOKUP(A146,'Données de base - Grunddaten'!$A$2:$M$273,5,FALSE))</f>
        <v>GR</v>
      </c>
      <c r="C146" s="111" t="s">
        <v>701</v>
      </c>
      <c r="D146" s="111" t="s">
        <v>628</v>
      </c>
      <c r="E146" s="118" t="s">
        <v>627</v>
      </c>
      <c r="F146" s="118" t="s">
        <v>628</v>
      </c>
      <c r="G146" s="3">
        <v>4.6635908145902197E-2</v>
      </c>
      <c r="H146" s="4" t="s">
        <v>704</v>
      </c>
      <c r="I146" s="3">
        <v>0.26760749190999999</v>
      </c>
      <c r="J146" s="4" t="s">
        <v>703</v>
      </c>
      <c r="K146" s="120" t="s">
        <v>711</v>
      </c>
      <c r="L146" s="120" t="s">
        <v>629</v>
      </c>
      <c r="M146" s="120" t="s">
        <v>661</v>
      </c>
      <c r="N146" s="119" t="s">
        <v>639</v>
      </c>
      <c r="O146" s="24" t="s">
        <v>826</v>
      </c>
      <c r="P146" s="18" t="s">
        <v>102</v>
      </c>
      <c r="Q146" s="139"/>
      <c r="R146" s="139"/>
      <c r="S146" s="139"/>
    </row>
    <row r="147" spans="1:19" ht="33.75" x14ac:dyDescent="0.25">
      <c r="A147" s="110">
        <v>187</v>
      </c>
      <c r="B147" s="110" t="str">
        <f>IF(VLOOKUP(A147,'Données de base - Grunddaten'!$A$2:$M$273,5,FALSE)="","",VLOOKUP(A147,'Données de base - Grunddaten'!$A$2:$M$273,5,FALSE))</f>
        <v>GR</v>
      </c>
      <c r="C147" s="111" t="s">
        <v>701</v>
      </c>
      <c r="D147" s="111" t="s">
        <v>628</v>
      </c>
      <c r="E147" s="118" t="s">
        <v>627</v>
      </c>
      <c r="F147" s="118" t="s">
        <v>628</v>
      </c>
      <c r="G147" s="3">
        <v>7.7881022255517393E-2</v>
      </c>
      <c r="H147" s="4" t="s">
        <v>704</v>
      </c>
      <c r="I147" s="3">
        <v>5.9451539561000001E-2</v>
      </c>
      <c r="J147" s="4" t="s">
        <v>703</v>
      </c>
      <c r="K147" s="120" t="s">
        <v>662</v>
      </c>
      <c r="L147" s="119" t="s">
        <v>634</v>
      </c>
      <c r="M147" s="117"/>
      <c r="N147" s="117"/>
      <c r="O147" s="24" t="s">
        <v>828</v>
      </c>
      <c r="P147" s="18" t="s">
        <v>102</v>
      </c>
      <c r="Q147" s="139"/>
      <c r="R147" s="139"/>
      <c r="S147" s="139"/>
    </row>
    <row r="148" spans="1:19" ht="36" x14ac:dyDescent="0.25">
      <c r="A148" s="110">
        <v>188</v>
      </c>
      <c r="B148" s="110" t="str">
        <f>IF(VLOOKUP(A148,'Données de base - Grunddaten'!$A$2:$M$273,5,FALSE)="","",VLOOKUP(A148,'Données de base - Grunddaten'!$A$2:$M$273,5,FALSE))</f>
        <v>GR</v>
      </c>
      <c r="C148" s="111" t="s">
        <v>701</v>
      </c>
      <c r="D148" s="112" t="s">
        <v>632</v>
      </c>
      <c r="E148" s="113" t="s">
        <v>627</v>
      </c>
      <c r="F148" s="113" t="s">
        <v>628</v>
      </c>
      <c r="G148" s="1">
        <v>0.37301211929105998</v>
      </c>
      <c r="H148" s="2" t="s">
        <v>702</v>
      </c>
      <c r="I148" s="1">
        <v>0.39744935155</v>
      </c>
      <c r="J148" s="2" t="s">
        <v>706</v>
      </c>
      <c r="K148" s="114"/>
      <c r="L148" s="114"/>
      <c r="M148" s="114"/>
      <c r="N148" s="114"/>
      <c r="O148" s="24" t="s">
        <v>632</v>
      </c>
      <c r="P148" s="16" t="s">
        <v>101</v>
      </c>
      <c r="Q148" s="139"/>
      <c r="R148" s="139"/>
      <c r="S148" s="139"/>
    </row>
    <row r="149" spans="1:19" ht="36" x14ac:dyDescent="0.25">
      <c r="A149" s="110">
        <v>190</v>
      </c>
      <c r="B149" s="110" t="str">
        <f>IF(VLOOKUP(A149,'Données de base - Grunddaten'!$A$2:$M$273,5,FALSE)="","",VLOOKUP(A149,'Données de base - Grunddaten'!$A$2:$M$273,5,FALSE))</f>
        <v>GR</v>
      </c>
      <c r="C149" s="111" t="s">
        <v>701</v>
      </c>
      <c r="D149" s="112" t="s">
        <v>632</v>
      </c>
      <c r="E149" s="113">
        <v>-0.91112099286981796</v>
      </c>
      <c r="F149" s="113" t="s">
        <v>709</v>
      </c>
      <c r="G149" s="1">
        <v>0.67293332234886105</v>
      </c>
      <c r="H149" s="2" t="s">
        <v>702</v>
      </c>
      <c r="I149" s="1">
        <v>0.49107661750999998</v>
      </c>
      <c r="J149" s="2" t="s">
        <v>706</v>
      </c>
      <c r="K149" s="114"/>
      <c r="L149" s="114"/>
      <c r="M149" s="114"/>
      <c r="N149" s="114"/>
      <c r="O149" s="24" t="s">
        <v>632</v>
      </c>
      <c r="P149" s="16" t="s">
        <v>101</v>
      </c>
      <c r="Q149" s="139"/>
      <c r="R149" s="139"/>
      <c r="S149" s="139"/>
    </row>
    <row r="150" spans="1:19" ht="36" x14ac:dyDescent="0.25">
      <c r="A150" s="110">
        <v>194</v>
      </c>
      <c r="B150" s="110" t="str">
        <f>IF(VLOOKUP(A150,'Données de base - Grunddaten'!$A$2:$M$273,5,FALSE)="","",VLOOKUP(A150,'Données de base - Grunddaten'!$A$2:$M$273,5,FALSE))</f>
        <v>GR</v>
      </c>
      <c r="C150" s="111" t="s">
        <v>701</v>
      </c>
      <c r="D150" s="112" t="s">
        <v>633</v>
      </c>
      <c r="E150" s="113" t="s">
        <v>627</v>
      </c>
      <c r="F150" s="113" t="s">
        <v>628</v>
      </c>
      <c r="G150" s="1">
        <v>0.635112348466225</v>
      </c>
      <c r="H150" s="2" t="s">
        <v>702</v>
      </c>
      <c r="I150" s="1">
        <v>0.50950327495000003</v>
      </c>
      <c r="J150" s="2" t="s">
        <v>706</v>
      </c>
      <c r="K150" s="114"/>
      <c r="L150" s="114"/>
      <c r="M150" s="114"/>
      <c r="N150" s="114"/>
      <c r="O150" s="24" t="s">
        <v>633</v>
      </c>
      <c r="P150" s="16" t="s">
        <v>101</v>
      </c>
      <c r="Q150" s="139"/>
      <c r="R150" s="139"/>
      <c r="S150" s="139"/>
    </row>
    <row r="151" spans="1:19" ht="45" x14ac:dyDescent="0.25">
      <c r="A151" s="110">
        <v>195</v>
      </c>
      <c r="B151" s="110" t="str">
        <f>IF(VLOOKUP(A151,'Données de base - Grunddaten'!$A$2:$M$273,5,FALSE)="","",VLOOKUP(A151,'Données de base - Grunddaten'!$A$2:$M$273,5,FALSE))</f>
        <v>GR</v>
      </c>
      <c r="C151" s="111" t="s">
        <v>701</v>
      </c>
      <c r="D151" s="111" t="s">
        <v>628</v>
      </c>
      <c r="E151" s="118" t="s">
        <v>627</v>
      </c>
      <c r="F151" s="118" t="s">
        <v>628</v>
      </c>
      <c r="G151" s="3">
        <v>0.54830601759287401</v>
      </c>
      <c r="H151" s="7" t="s">
        <v>702</v>
      </c>
      <c r="I151" s="1">
        <v>0.48116237857999999</v>
      </c>
      <c r="J151" s="2" t="s">
        <v>706</v>
      </c>
      <c r="K151" s="114"/>
      <c r="L151" s="114"/>
      <c r="M151" s="114"/>
      <c r="N151" s="114"/>
      <c r="O151" s="24" t="s">
        <v>830</v>
      </c>
      <c r="P151" s="18" t="s">
        <v>102</v>
      </c>
      <c r="Q151" s="139"/>
      <c r="R151" s="139"/>
      <c r="S151" s="139"/>
    </row>
    <row r="152" spans="1:19" ht="18" x14ac:dyDescent="0.25">
      <c r="A152" s="110">
        <v>198</v>
      </c>
      <c r="B152" s="110" t="str">
        <f>IF(VLOOKUP(A152,'Données de base - Grunddaten'!$A$2:$M$273,5,FALSE)="","",VLOOKUP(A152,'Données de base - Grunddaten'!$A$2:$M$273,5,FALSE))</f>
        <v>VD</v>
      </c>
      <c r="C152" s="112" t="s">
        <v>708</v>
      </c>
      <c r="D152" s="122"/>
      <c r="E152" s="113" t="s">
        <v>627</v>
      </c>
      <c r="F152" s="113" t="s">
        <v>628</v>
      </c>
      <c r="G152" s="1">
        <v>0</v>
      </c>
      <c r="H152" s="2" t="s">
        <v>704</v>
      </c>
      <c r="I152" s="1">
        <v>0.10963255232999999</v>
      </c>
      <c r="J152" s="2" t="s">
        <v>703</v>
      </c>
      <c r="K152" s="114"/>
      <c r="L152" s="114"/>
      <c r="M152" s="114"/>
      <c r="N152" s="114"/>
      <c r="O152" s="24" t="s">
        <v>831</v>
      </c>
      <c r="P152" s="16" t="s">
        <v>101</v>
      </c>
      <c r="Q152" s="139"/>
      <c r="R152" s="139"/>
      <c r="S152" s="139"/>
    </row>
    <row r="153" spans="1:19" ht="18" x14ac:dyDescent="0.25">
      <c r="A153" s="110">
        <v>200</v>
      </c>
      <c r="B153" s="110" t="str">
        <f>IF(VLOOKUP(A153,'Données de base - Grunddaten'!$A$2:$M$273,5,FALSE)="","",VLOOKUP(A153,'Données de base - Grunddaten'!$A$2:$M$273,5,FALSE))</f>
        <v>VD</v>
      </c>
      <c r="C153" s="112" t="s">
        <v>708</v>
      </c>
      <c r="D153" s="122"/>
      <c r="E153" s="113" t="s">
        <v>627</v>
      </c>
      <c r="F153" s="113" t="s">
        <v>628</v>
      </c>
      <c r="G153" s="1">
        <v>7.2458540049746098E-2</v>
      </c>
      <c r="H153" s="2" t="s">
        <v>704</v>
      </c>
      <c r="I153" s="1">
        <v>0.15893700775</v>
      </c>
      <c r="J153" s="2" t="s">
        <v>703</v>
      </c>
      <c r="K153" s="114"/>
      <c r="L153" s="114"/>
      <c r="M153" s="114"/>
      <c r="N153" s="114"/>
      <c r="O153" s="24" t="s">
        <v>831</v>
      </c>
      <c r="P153" s="16" t="s">
        <v>101</v>
      </c>
      <c r="Q153" s="139"/>
      <c r="R153" s="139"/>
      <c r="S153" s="139"/>
    </row>
    <row r="154" spans="1:19" ht="18" x14ac:dyDescent="0.25">
      <c r="A154" s="110">
        <v>201</v>
      </c>
      <c r="B154" s="110" t="str">
        <f>IF(VLOOKUP(A154,'Données de base - Grunddaten'!$A$2:$M$273,5,FALSE)="","",VLOOKUP(A154,'Données de base - Grunddaten'!$A$2:$M$273,5,FALSE))</f>
        <v>VD</v>
      </c>
      <c r="C154" s="112" t="s">
        <v>708</v>
      </c>
      <c r="D154" s="122"/>
      <c r="E154" s="113" t="s">
        <v>627</v>
      </c>
      <c r="F154" s="113" t="s">
        <v>628</v>
      </c>
      <c r="G154" s="1">
        <v>0</v>
      </c>
      <c r="H154" s="2" t="s">
        <v>704</v>
      </c>
      <c r="I154" s="1">
        <v>0.19022611741000001</v>
      </c>
      <c r="J154" s="2" t="s">
        <v>703</v>
      </c>
      <c r="K154" s="114"/>
      <c r="L154" s="114"/>
      <c r="M154" s="114"/>
      <c r="N154" s="114"/>
      <c r="O154" s="24" t="s">
        <v>831</v>
      </c>
      <c r="P154" s="16" t="s">
        <v>101</v>
      </c>
      <c r="Q154" s="139"/>
      <c r="R154" s="139"/>
      <c r="S154" s="139"/>
    </row>
    <row r="155" spans="1:19" ht="36" x14ac:dyDescent="0.25">
      <c r="A155" s="110">
        <v>202</v>
      </c>
      <c r="B155" s="110" t="str">
        <f>IF(VLOOKUP(A155,'Données de base - Grunddaten'!$A$2:$M$273,5,FALSE)="","",VLOOKUP(A155,'Données de base - Grunddaten'!$A$2:$M$273,5,FALSE))</f>
        <v>VD</v>
      </c>
      <c r="C155" s="112" t="s">
        <v>708</v>
      </c>
      <c r="D155" s="122"/>
      <c r="E155" s="113" t="s">
        <v>627</v>
      </c>
      <c r="F155" s="113" t="s">
        <v>628</v>
      </c>
      <c r="G155" s="1">
        <v>0</v>
      </c>
      <c r="H155" s="2" t="s">
        <v>704</v>
      </c>
      <c r="I155" s="1">
        <v>0.39802527376000002</v>
      </c>
      <c r="J155" s="2" t="s">
        <v>706</v>
      </c>
      <c r="K155" s="114"/>
      <c r="L155" s="114"/>
      <c r="M155" s="114"/>
      <c r="N155" s="114"/>
      <c r="O155" s="24" t="s">
        <v>831</v>
      </c>
      <c r="P155" s="16" t="s">
        <v>101</v>
      </c>
      <c r="Q155" s="139"/>
      <c r="R155" s="139"/>
      <c r="S155" s="139"/>
    </row>
    <row r="156" spans="1:19" ht="36" x14ac:dyDescent="0.25">
      <c r="A156" s="110">
        <v>203</v>
      </c>
      <c r="B156" s="110" t="str">
        <f>IF(VLOOKUP(A156,'Données de base - Grunddaten'!$A$2:$M$273,5,FALSE)="","",VLOOKUP(A156,'Données de base - Grunddaten'!$A$2:$M$273,5,FALSE))</f>
        <v>FR/VD</v>
      </c>
      <c r="C156" s="112" t="s">
        <v>708</v>
      </c>
      <c r="D156" s="122"/>
      <c r="E156" s="113" t="s">
        <v>627</v>
      </c>
      <c r="F156" s="113" t="s">
        <v>628</v>
      </c>
      <c r="G156" s="1">
        <v>0</v>
      </c>
      <c r="H156" s="2" t="s">
        <v>704</v>
      </c>
      <c r="I156" s="1">
        <v>0.41425972829000002</v>
      </c>
      <c r="J156" s="2" t="s">
        <v>706</v>
      </c>
      <c r="K156" s="114"/>
      <c r="L156" s="114"/>
      <c r="M156" s="114"/>
      <c r="N156" s="114"/>
      <c r="O156" s="24" t="s">
        <v>831</v>
      </c>
      <c r="P156" s="16" t="s">
        <v>101</v>
      </c>
      <c r="Q156" s="139"/>
      <c r="R156" s="139"/>
      <c r="S156" s="139"/>
    </row>
    <row r="157" spans="1:19" ht="36" x14ac:dyDescent="0.25">
      <c r="A157" s="110">
        <v>204</v>
      </c>
      <c r="B157" s="110" t="str">
        <f>IF(VLOOKUP(A157,'Données de base - Grunddaten'!$A$2:$M$273,5,FALSE)="","",VLOOKUP(A157,'Données de base - Grunddaten'!$A$2:$M$273,5,FALSE))</f>
        <v>FR</v>
      </c>
      <c r="C157" s="112" t="s">
        <v>708</v>
      </c>
      <c r="D157" s="122"/>
      <c r="E157" s="113" t="s">
        <v>627</v>
      </c>
      <c r="F157" s="113" t="s">
        <v>628</v>
      </c>
      <c r="G157" s="1">
        <v>0</v>
      </c>
      <c r="H157" s="2" t="s">
        <v>704</v>
      </c>
      <c r="I157" s="1">
        <v>0.72029897991000003</v>
      </c>
      <c r="J157" s="2" t="s">
        <v>706</v>
      </c>
      <c r="K157" s="114"/>
      <c r="L157" s="114"/>
      <c r="M157" s="114"/>
      <c r="N157" s="114"/>
      <c r="O157" s="24" t="s">
        <v>831</v>
      </c>
      <c r="P157" s="16" t="s">
        <v>101</v>
      </c>
      <c r="Q157" s="139"/>
      <c r="R157" s="139"/>
      <c r="S157" s="139"/>
    </row>
    <row r="158" spans="1:19" ht="36" x14ac:dyDescent="0.25">
      <c r="A158" s="110">
        <v>205</v>
      </c>
      <c r="B158" s="110" t="str">
        <f>IF(VLOOKUP(A158,'Données de base - Grunddaten'!$A$2:$M$273,5,FALSE)="","",VLOOKUP(A158,'Données de base - Grunddaten'!$A$2:$M$273,5,FALSE))</f>
        <v>FR/VD</v>
      </c>
      <c r="C158" s="112" t="s">
        <v>708</v>
      </c>
      <c r="D158" s="122"/>
      <c r="E158" s="113" t="s">
        <v>627</v>
      </c>
      <c r="F158" s="113" t="s">
        <v>628</v>
      </c>
      <c r="G158" s="1">
        <v>0</v>
      </c>
      <c r="H158" s="2" t="s">
        <v>704</v>
      </c>
      <c r="I158" s="1">
        <v>0.35240238549000003</v>
      </c>
      <c r="J158" s="2" t="s">
        <v>706</v>
      </c>
      <c r="K158" s="114"/>
      <c r="L158" s="114"/>
      <c r="M158" s="114"/>
      <c r="N158" s="114"/>
      <c r="O158" s="24" t="s">
        <v>831</v>
      </c>
      <c r="P158" s="16" t="s">
        <v>101</v>
      </c>
      <c r="Q158" s="139"/>
      <c r="R158" s="139"/>
      <c r="S158" s="139"/>
    </row>
    <row r="159" spans="1:19" ht="36" x14ac:dyDescent="0.25">
      <c r="A159" s="110">
        <v>206</v>
      </c>
      <c r="B159" s="110" t="str">
        <f>IF(VLOOKUP(A159,'Données de base - Grunddaten'!$A$2:$M$273,5,FALSE)="","",VLOOKUP(A159,'Données de base - Grunddaten'!$A$2:$M$273,5,FALSE))</f>
        <v>FR/VD</v>
      </c>
      <c r="C159" s="112" t="s">
        <v>708</v>
      </c>
      <c r="D159" s="122"/>
      <c r="E159" s="113" t="s">
        <v>627</v>
      </c>
      <c r="F159" s="113" t="s">
        <v>628</v>
      </c>
      <c r="G159" s="1">
        <v>0</v>
      </c>
      <c r="H159" s="2" t="s">
        <v>704</v>
      </c>
      <c r="I159" s="1">
        <v>0.76820810061</v>
      </c>
      <c r="J159" s="2" t="s">
        <v>706</v>
      </c>
      <c r="K159" s="114"/>
      <c r="L159" s="114"/>
      <c r="M159" s="114"/>
      <c r="N159" s="114"/>
      <c r="O159" s="24" t="s">
        <v>831</v>
      </c>
      <c r="P159" s="16" t="s">
        <v>101</v>
      </c>
      <c r="Q159" s="139"/>
      <c r="R159" s="139"/>
      <c r="S159" s="139"/>
    </row>
    <row r="160" spans="1:19" ht="36" x14ac:dyDescent="0.25">
      <c r="A160" s="110">
        <v>207</v>
      </c>
      <c r="B160" s="110" t="str">
        <f>IF(VLOOKUP(A160,'Données de base - Grunddaten'!$A$2:$M$273,5,FALSE)="","",VLOOKUP(A160,'Données de base - Grunddaten'!$A$2:$M$273,5,FALSE))</f>
        <v>FR/VD</v>
      </c>
      <c r="C160" s="112" t="s">
        <v>708</v>
      </c>
      <c r="D160" s="122"/>
      <c r="E160" s="113" t="s">
        <v>627</v>
      </c>
      <c r="F160" s="113" t="s">
        <v>628</v>
      </c>
      <c r="G160" s="1">
        <v>0</v>
      </c>
      <c r="H160" s="2" t="s">
        <v>704</v>
      </c>
      <c r="I160" s="1">
        <v>0.57989999805000003</v>
      </c>
      <c r="J160" s="2" t="s">
        <v>706</v>
      </c>
      <c r="K160" s="114"/>
      <c r="L160" s="114"/>
      <c r="M160" s="114"/>
      <c r="N160" s="114"/>
      <c r="O160" s="24" t="s">
        <v>831</v>
      </c>
      <c r="P160" s="16" t="s">
        <v>101</v>
      </c>
      <c r="Q160" s="139"/>
      <c r="R160" s="139"/>
      <c r="S160" s="139"/>
    </row>
    <row r="161" spans="1:19" ht="36" x14ac:dyDescent="0.25">
      <c r="A161" s="110">
        <v>208</v>
      </c>
      <c r="B161" s="110" t="str">
        <f>IF(VLOOKUP(A161,'Données de base - Grunddaten'!$A$2:$M$273,5,FALSE)="","",VLOOKUP(A161,'Données de base - Grunddaten'!$A$2:$M$273,5,FALSE))</f>
        <v>VD</v>
      </c>
      <c r="C161" s="112" t="s">
        <v>708</v>
      </c>
      <c r="D161" s="122"/>
      <c r="E161" s="113" t="s">
        <v>627</v>
      </c>
      <c r="F161" s="113" t="s">
        <v>628</v>
      </c>
      <c r="G161" s="1">
        <v>0.26288901851987301</v>
      </c>
      <c r="H161" s="2" t="s">
        <v>702</v>
      </c>
      <c r="I161" s="1">
        <v>0.45646458626000003</v>
      </c>
      <c r="J161" s="2" t="s">
        <v>706</v>
      </c>
      <c r="K161" s="114"/>
      <c r="L161" s="114"/>
      <c r="M161" s="114"/>
      <c r="N161" s="114"/>
      <c r="O161" s="24" t="s">
        <v>831</v>
      </c>
      <c r="P161" s="16" t="s">
        <v>101</v>
      </c>
      <c r="Q161" s="139"/>
      <c r="R161" s="139"/>
      <c r="S161" s="139"/>
    </row>
    <row r="162" spans="1:19" ht="18" x14ac:dyDescent="0.25">
      <c r="A162" s="110">
        <v>209</v>
      </c>
      <c r="B162" s="110" t="str">
        <f>IF(VLOOKUP(A162,'Données de base - Grunddaten'!$A$2:$M$273,5,FALSE)="","",VLOOKUP(A162,'Données de base - Grunddaten'!$A$2:$M$273,5,FALSE))</f>
        <v>BE/NE</v>
      </c>
      <c r="C162" s="112" t="s">
        <v>708</v>
      </c>
      <c r="D162" s="122"/>
      <c r="E162" s="113" t="s">
        <v>627</v>
      </c>
      <c r="F162" s="113" t="s">
        <v>628</v>
      </c>
      <c r="G162" s="1">
        <v>5.3557913933006797E-3</v>
      </c>
      <c r="H162" s="2" t="s">
        <v>704</v>
      </c>
      <c r="I162" s="1">
        <v>0.16825071975</v>
      </c>
      <c r="J162" s="2" t="s">
        <v>703</v>
      </c>
      <c r="K162" s="114"/>
      <c r="L162" s="114"/>
      <c r="M162" s="114"/>
      <c r="N162" s="114"/>
      <c r="O162" s="24" t="s">
        <v>831</v>
      </c>
      <c r="P162" s="16" t="s">
        <v>101</v>
      </c>
      <c r="Q162" s="139"/>
      <c r="R162" s="139"/>
      <c r="S162" s="139"/>
    </row>
    <row r="163" spans="1:19" ht="56.25" x14ac:dyDescent="0.25">
      <c r="A163" s="110">
        <v>211</v>
      </c>
      <c r="B163" s="110" t="str">
        <f>IF(VLOOKUP(A163,'Données de base - Grunddaten'!$A$2:$M$273,5,FALSE)="","",VLOOKUP(A163,'Données de base - Grunddaten'!$A$2:$M$273,5,FALSE))</f>
        <v>VD</v>
      </c>
      <c r="C163" s="111" t="s">
        <v>701</v>
      </c>
      <c r="D163" s="111" t="s">
        <v>628</v>
      </c>
      <c r="E163" s="118" t="s">
        <v>627</v>
      </c>
      <c r="F163" s="118" t="s">
        <v>628</v>
      </c>
      <c r="G163" s="3">
        <v>3.9826515255465503E-2</v>
      </c>
      <c r="H163" s="4" t="s">
        <v>704</v>
      </c>
      <c r="I163" s="3">
        <v>0.53303401399999994</v>
      </c>
      <c r="J163" s="7" t="s">
        <v>706</v>
      </c>
      <c r="K163" s="114"/>
      <c r="L163" s="114"/>
      <c r="M163" s="114"/>
      <c r="N163" s="114"/>
      <c r="O163" s="24" t="s">
        <v>829</v>
      </c>
      <c r="P163" s="17" t="s">
        <v>102</v>
      </c>
      <c r="Q163" s="139"/>
      <c r="R163" s="139"/>
      <c r="S163" s="139"/>
    </row>
    <row r="164" spans="1:19" ht="45" x14ac:dyDescent="0.25">
      <c r="A164" s="110">
        <v>216</v>
      </c>
      <c r="B164" s="110" t="str">
        <f>IF(VLOOKUP(A164,'Données de base - Grunddaten'!$A$2:$M$273,5,FALSE)="","",VLOOKUP(A164,'Données de base - Grunddaten'!$A$2:$M$273,5,FALSE))</f>
        <v>GL</v>
      </c>
      <c r="C164" s="111" t="s">
        <v>701</v>
      </c>
      <c r="D164" s="111" t="s">
        <v>628</v>
      </c>
      <c r="E164" s="118" t="s">
        <v>627</v>
      </c>
      <c r="F164" s="118" t="s">
        <v>628</v>
      </c>
      <c r="G164" s="3">
        <v>0</v>
      </c>
      <c r="H164" s="4" t="s">
        <v>704</v>
      </c>
      <c r="I164" s="3">
        <v>0.52800506829000005</v>
      </c>
      <c r="J164" s="7" t="s">
        <v>706</v>
      </c>
      <c r="K164" s="114"/>
      <c r="L164" s="114"/>
      <c r="M164" s="114"/>
      <c r="N164" s="114"/>
      <c r="O164" s="24" t="s">
        <v>827</v>
      </c>
      <c r="P164" s="17" t="s">
        <v>102</v>
      </c>
      <c r="Q164" s="139"/>
      <c r="R164" s="139"/>
      <c r="S164" s="139"/>
    </row>
    <row r="165" spans="1:19" ht="33.75" x14ac:dyDescent="0.25">
      <c r="A165" s="110">
        <v>217</v>
      </c>
      <c r="B165" s="110" t="str">
        <f>IF(VLOOKUP(A165,'Données de base - Grunddaten'!$A$2:$M$273,5,FALSE)="","",VLOOKUP(A165,'Données de base - Grunddaten'!$A$2:$M$273,5,FALSE))</f>
        <v>FR</v>
      </c>
      <c r="C165" s="111" t="s">
        <v>701</v>
      </c>
      <c r="D165" s="111" t="s">
        <v>628</v>
      </c>
      <c r="E165" s="118" t="s">
        <v>627</v>
      </c>
      <c r="F165" s="118" t="s">
        <v>628</v>
      </c>
      <c r="G165" s="3">
        <v>3.07580112923985E-2</v>
      </c>
      <c r="H165" s="4" t="s">
        <v>704</v>
      </c>
      <c r="I165" s="3">
        <v>0.17116200880999999</v>
      </c>
      <c r="J165" s="4" t="s">
        <v>703</v>
      </c>
      <c r="K165" s="119"/>
      <c r="L165" s="120" t="s">
        <v>629</v>
      </c>
      <c r="M165" s="120" t="s">
        <v>663</v>
      </c>
      <c r="N165" s="112" t="s">
        <v>631</v>
      </c>
      <c r="O165" s="24" t="s">
        <v>827</v>
      </c>
      <c r="P165" s="18" t="s">
        <v>102</v>
      </c>
      <c r="Q165" s="139"/>
      <c r="R165" s="139"/>
      <c r="S165" s="139"/>
    </row>
    <row r="166" spans="1:19" ht="34.15" customHeight="1" x14ac:dyDescent="0.25">
      <c r="A166" s="110">
        <v>218</v>
      </c>
      <c r="B166" s="110" t="str">
        <f>IF(VLOOKUP(A166,'Données de base - Grunddaten'!$A$2:$M$273,5,FALSE)="","",VLOOKUP(A166,'Données de base - Grunddaten'!$A$2:$M$273,5,FALSE))</f>
        <v>GE</v>
      </c>
      <c r="C166" s="111" t="s">
        <v>701</v>
      </c>
      <c r="D166" s="112" t="s">
        <v>626</v>
      </c>
      <c r="E166" s="113" t="s">
        <v>627</v>
      </c>
      <c r="F166" s="113" t="s">
        <v>628</v>
      </c>
      <c r="G166" s="1">
        <v>0</v>
      </c>
      <c r="H166" s="2" t="s">
        <v>704</v>
      </c>
      <c r="I166" s="1">
        <v>4.4807124447000003E-2</v>
      </c>
      <c r="J166" s="2" t="s">
        <v>703</v>
      </c>
      <c r="K166" s="114"/>
      <c r="L166" s="114"/>
      <c r="M166" s="114"/>
      <c r="N166" s="114"/>
      <c r="O166" s="24" t="s">
        <v>626</v>
      </c>
      <c r="P166" s="16" t="s">
        <v>101</v>
      </c>
      <c r="Q166" s="139"/>
      <c r="R166" s="139"/>
      <c r="S166" s="139"/>
    </row>
    <row r="167" spans="1:19" ht="36" x14ac:dyDescent="0.25">
      <c r="A167" s="110">
        <v>219</v>
      </c>
      <c r="B167" s="110" t="str">
        <f>IF(VLOOKUP(A167,'Données de base - Grunddaten'!$A$2:$M$273,5,FALSE)="","",VLOOKUP(A167,'Données de base - Grunddaten'!$A$2:$M$273,5,FALSE))</f>
        <v>SG</v>
      </c>
      <c r="C167" s="112" t="s">
        <v>708</v>
      </c>
      <c r="D167" s="122"/>
      <c r="E167" s="113" t="s">
        <v>627</v>
      </c>
      <c r="F167" s="113" t="s">
        <v>628</v>
      </c>
      <c r="G167" s="1">
        <v>0.37197805762624703</v>
      </c>
      <c r="H167" s="2" t="s">
        <v>702</v>
      </c>
      <c r="I167" s="1">
        <v>0.84304350154999996</v>
      </c>
      <c r="J167" s="2" t="s">
        <v>706</v>
      </c>
      <c r="K167" s="114"/>
      <c r="L167" s="114"/>
      <c r="M167" s="114"/>
      <c r="N167" s="114"/>
      <c r="O167" s="24" t="s">
        <v>831</v>
      </c>
      <c r="P167" s="18" t="s">
        <v>101</v>
      </c>
      <c r="Q167" s="139"/>
      <c r="R167" s="139"/>
      <c r="S167" s="139"/>
    </row>
    <row r="168" spans="1:19" ht="36" x14ac:dyDescent="0.25">
      <c r="A168" s="110">
        <v>220</v>
      </c>
      <c r="B168" s="110" t="str">
        <f>IF(VLOOKUP(A168,'Données de base - Grunddaten'!$A$2:$M$273,5,FALSE)="","",VLOOKUP(A168,'Données de base - Grunddaten'!$A$2:$M$273,5,FALSE))</f>
        <v>AG</v>
      </c>
      <c r="C168" s="111" t="s">
        <v>701</v>
      </c>
      <c r="D168" s="112" t="s">
        <v>626</v>
      </c>
      <c r="E168" s="113" t="s">
        <v>627</v>
      </c>
      <c r="F168" s="113" t="s">
        <v>628</v>
      </c>
      <c r="G168" s="1">
        <v>0.83636143654636697</v>
      </c>
      <c r="H168" s="2" t="s">
        <v>702</v>
      </c>
      <c r="I168" s="1">
        <v>0.46476588551999998</v>
      </c>
      <c r="J168" s="2" t="s">
        <v>706</v>
      </c>
      <c r="K168" s="114"/>
      <c r="L168" s="114"/>
      <c r="M168" s="114"/>
      <c r="N168" s="114"/>
      <c r="O168" s="24" t="s">
        <v>626</v>
      </c>
      <c r="P168" s="16" t="s">
        <v>101</v>
      </c>
      <c r="Q168" s="139"/>
      <c r="R168" s="139"/>
      <c r="S168" s="139"/>
    </row>
    <row r="169" spans="1:19" ht="54" x14ac:dyDescent="0.25">
      <c r="A169" s="130">
        <v>221</v>
      </c>
      <c r="B169" s="110" t="str">
        <f>IF(VLOOKUP(A169,'Données de base - Grunddaten'!$A$2:$M$273,5,FALSE)="","",VLOOKUP(A169,'Données de base - Grunddaten'!$A$2:$M$273,5,FALSE))</f>
        <v>BE/SO</v>
      </c>
      <c r="C169" s="111" t="s">
        <v>701</v>
      </c>
      <c r="D169" s="111" t="s">
        <v>628</v>
      </c>
      <c r="E169" s="118" t="s">
        <v>627</v>
      </c>
      <c r="F169" s="118" t="s">
        <v>628</v>
      </c>
      <c r="G169" s="3">
        <v>2.0170467065000801E-2</v>
      </c>
      <c r="H169" s="4" t="s">
        <v>704</v>
      </c>
      <c r="I169" s="3">
        <v>0.14740706562</v>
      </c>
      <c r="J169" s="4" t="s">
        <v>703</v>
      </c>
      <c r="K169" s="120" t="s">
        <v>664</v>
      </c>
      <c r="L169" s="119" t="s">
        <v>631</v>
      </c>
      <c r="M169" s="117"/>
      <c r="N169" s="117"/>
      <c r="O169" s="24" t="s">
        <v>828</v>
      </c>
      <c r="P169" s="17" t="s">
        <v>102</v>
      </c>
      <c r="Q169" s="139"/>
      <c r="R169" s="139"/>
      <c r="S169" s="139"/>
    </row>
    <row r="170" spans="1:19" ht="36" x14ac:dyDescent="0.25">
      <c r="A170" s="110">
        <v>222</v>
      </c>
      <c r="B170" s="110" t="str">
        <f>IF(VLOOKUP(A170,'Données de base - Grunddaten'!$A$2:$M$273,5,FALSE)="","",VLOOKUP(A170,'Données de base - Grunddaten'!$A$2:$M$273,5,FALSE))</f>
        <v>BE</v>
      </c>
      <c r="C170" s="112" t="s">
        <v>708</v>
      </c>
      <c r="D170" s="122"/>
      <c r="E170" s="113" t="s">
        <v>627</v>
      </c>
      <c r="F170" s="113" t="s">
        <v>628</v>
      </c>
      <c r="G170" s="1">
        <v>8.01034701141074E-2</v>
      </c>
      <c r="H170" s="2" t="s">
        <v>704</v>
      </c>
      <c r="I170" s="1">
        <v>0.66694362436999999</v>
      </c>
      <c r="J170" s="2" t="s">
        <v>706</v>
      </c>
      <c r="K170" s="114"/>
      <c r="L170" s="114"/>
      <c r="M170" s="114"/>
      <c r="N170" s="114"/>
      <c r="O170" s="24" t="s">
        <v>831</v>
      </c>
      <c r="P170" s="16" t="s">
        <v>101</v>
      </c>
      <c r="Q170" s="139"/>
      <c r="R170" s="139"/>
      <c r="S170" s="139"/>
    </row>
    <row r="171" spans="1:19" ht="27" x14ac:dyDescent="0.25">
      <c r="A171" s="123">
        <v>223.1</v>
      </c>
      <c r="B171" s="110" t="str">
        <f>IF(VLOOKUP(A171,'Données de base - Grunddaten'!$A$2:$M$273,5,FALSE)="","",VLOOKUP(A171,'Données de base - Grunddaten'!$A$2:$M$273,5,FALSE))</f>
        <v>BE</v>
      </c>
      <c r="C171" s="111" t="s">
        <v>701</v>
      </c>
      <c r="D171" s="112" t="s">
        <v>626</v>
      </c>
      <c r="E171" s="113" t="s">
        <v>627</v>
      </c>
      <c r="F171" s="113" t="s">
        <v>628</v>
      </c>
      <c r="G171" s="1">
        <v>0.52965847935320298</v>
      </c>
      <c r="H171" s="2" t="s">
        <v>702</v>
      </c>
      <c r="I171" s="1">
        <v>0.24166949908999999</v>
      </c>
      <c r="J171" s="2" t="s">
        <v>703</v>
      </c>
      <c r="K171" s="114"/>
      <c r="L171" s="114"/>
      <c r="M171" s="114"/>
      <c r="N171" s="114"/>
      <c r="O171" s="24" t="s">
        <v>626</v>
      </c>
      <c r="P171" s="16" t="s">
        <v>101</v>
      </c>
      <c r="Q171" s="139"/>
      <c r="R171" s="139"/>
      <c r="S171" s="139"/>
    </row>
    <row r="172" spans="1:19" ht="36" x14ac:dyDescent="0.25">
      <c r="A172" s="123">
        <v>223.2</v>
      </c>
      <c r="B172" s="110" t="str">
        <f>IF(VLOOKUP(A172,'Données de base - Grunddaten'!$A$2:$M$273,5,FALSE)="","",VLOOKUP(A172,'Données de base - Grunddaten'!$A$2:$M$273,5,FALSE))</f>
        <v>BE</v>
      </c>
      <c r="C172" s="112" t="s">
        <v>708</v>
      </c>
      <c r="D172" s="122"/>
      <c r="E172" s="113" t="s">
        <v>627</v>
      </c>
      <c r="F172" s="113" t="s">
        <v>628</v>
      </c>
      <c r="G172" s="1">
        <v>0</v>
      </c>
      <c r="H172" s="2" t="s">
        <v>704</v>
      </c>
      <c r="I172" s="1">
        <v>0.60187126290000004</v>
      </c>
      <c r="J172" s="2" t="s">
        <v>706</v>
      </c>
      <c r="K172" s="114"/>
      <c r="L172" s="114"/>
      <c r="M172" s="114"/>
      <c r="N172" s="114"/>
      <c r="O172" s="24" t="s">
        <v>831</v>
      </c>
      <c r="P172" s="18" t="s">
        <v>101</v>
      </c>
      <c r="Q172" s="139"/>
      <c r="R172" s="139"/>
      <c r="S172" s="139"/>
    </row>
    <row r="173" spans="1:19" ht="45" x14ac:dyDescent="0.25">
      <c r="A173" s="110">
        <v>224</v>
      </c>
      <c r="B173" s="110" t="str">
        <f>IF(VLOOKUP(A173,'Données de base - Grunddaten'!$A$2:$M$273,5,FALSE)="","",VLOOKUP(A173,'Données de base - Grunddaten'!$A$2:$M$273,5,FALSE))</f>
        <v>BE</v>
      </c>
      <c r="C173" s="111" t="s">
        <v>701</v>
      </c>
      <c r="D173" s="111" t="s">
        <v>628</v>
      </c>
      <c r="E173" s="118" t="s">
        <v>627</v>
      </c>
      <c r="F173" s="118" t="s">
        <v>628</v>
      </c>
      <c r="G173" s="3">
        <v>0.32100000000000001</v>
      </c>
      <c r="H173" s="7" t="s">
        <v>702</v>
      </c>
      <c r="I173" s="1">
        <v>0.39793819453000001</v>
      </c>
      <c r="J173" s="2" t="s">
        <v>706</v>
      </c>
      <c r="K173" s="114"/>
      <c r="L173" s="114"/>
      <c r="M173" s="114"/>
      <c r="N173" s="114"/>
      <c r="O173" s="24" t="s">
        <v>830</v>
      </c>
      <c r="P173" s="18" t="s">
        <v>102</v>
      </c>
      <c r="Q173" s="139"/>
      <c r="R173" s="139"/>
      <c r="S173" s="139"/>
    </row>
    <row r="174" spans="1:19" ht="45" x14ac:dyDescent="0.25">
      <c r="A174" s="110">
        <v>225</v>
      </c>
      <c r="B174" s="110" t="str">
        <f>IF(VLOOKUP(A174,'Données de base - Grunddaten'!$A$2:$M$273,5,FALSE)="","",VLOOKUP(A174,'Données de base - Grunddaten'!$A$2:$M$273,5,FALSE))</f>
        <v>SZ</v>
      </c>
      <c r="C174" s="111" t="s">
        <v>701</v>
      </c>
      <c r="D174" s="111" t="s">
        <v>628</v>
      </c>
      <c r="E174" s="118" t="s">
        <v>627</v>
      </c>
      <c r="F174" s="118" t="s">
        <v>628</v>
      </c>
      <c r="G174" s="3">
        <v>0.319078715941362</v>
      </c>
      <c r="H174" s="7" t="s">
        <v>702</v>
      </c>
      <c r="I174" s="1">
        <v>0.41086773305000002</v>
      </c>
      <c r="J174" s="2" t="s">
        <v>706</v>
      </c>
      <c r="K174" s="114"/>
      <c r="L174" s="114"/>
      <c r="M174" s="114"/>
      <c r="N174" s="114"/>
      <c r="O174" s="24" t="s">
        <v>830</v>
      </c>
      <c r="P174" s="18" t="s">
        <v>102</v>
      </c>
      <c r="Q174" s="139"/>
      <c r="R174" s="139"/>
      <c r="S174" s="139"/>
    </row>
    <row r="175" spans="1:19" ht="36" x14ac:dyDescent="0.25">
      <c r="A175" s="110">
        <v>226</v>
      </c>
      <c r="B175" s="110" t="str">
        <f>IF(VLOOKUP(A175,'Données de base - Grunddaten'!$A$2:$M$273,5,FALSE)="","",VLOOKUP(A175,'Données de base - Grunddaten'!$A$2:$M$273,5,FALSE))</f>
        <v>VD</v>
      </c>
      <c r="C175" s="111" t="s">
        <v>701</v>
      </c>
      <c r="D175" s="111" t="s">
        <v>628</v>
      </c>
      <c r="E175" s="118" t="s">
        <v>627</v>
      </c>
      <c r="F175" s="118" t="s">
        <v>628</v>
      </c>
      <c r="G175" s="3">
        <v>0.140620956331897</v>
      </c>
      <c r="H175" s="4" t="s">
        <v>704</v>
      </c>
      <c r="I175" s="3">
        <v>0.27770610712999999</v>
      </c>
      <c r="J175" s="4" t="s">
        <v>703</v>
      </c>
      <c r="K175" s="120" t="s">
        <v>665</v>
      </c>
      <c r="L175" s="119" t="s">
        <v>631</v>
      </c>
      <c r="M175" s="117"/>
      <c r="N175" s="117"/>
      <c r="O175" s="24" t="s">
        <v>827</v>
      </c>
      <c r="P175" s="18" t="s">
        <v>101</v>
      </c>
      <c r="Q175" s="139"/>
      <c r="R175" s="139"/>
      <c r="S175" s="139"/>
    </row>
    <row r="176" spans="1:19" ht="33.75" x14ac:dyDescent="0.25">
      <c r="A176" s="110">
        <v>227</v>
      </c>
      <c r="B176" s="110" t="str">
        <f>IF(VLOOKUP(A176,'Données de base - Grunddaten'!$A$2:$M$273,5,FALSE)="","",VLOOKUP(A176,'Données de base - Grunddaten'!$A$2:$M$273,5,FALSE))</f>
        <v>TI</v>
      </c>
      <c r="C176" s="111" t="s">
        <v>701</v>
      </c>
      <c r="D176" s="111" t="s">
        <v>628</v>
      </c>
      <c r="E176" s="118" t="s">
        <v>627</v>
      </c>
      <c r="F176" s="118" t="s">
        <v>628</v>
      </c>
      <c r="G176" s="3">
        <v>0</v>
      </c>
      <c r="H176" s="4" t="s">
        <v>704</v>
      </c>
      <c r="I176" s="3">
        <v>0.14412773865</v>
      </c>
      <c r="J176" s="4" t="s">
        <v>703</v>
      </c>
      <c r="K176" s="120" t="s">
        <v>666</v>
      </c>
      <c r="L176" s="120" t="s">
        <v>629</v>
      </c>
      <c r="M176" s="120" t="s">
        <v>667</v>
      </c>
      <c r="N176" s="119" t="s">
        <v>634</v>
      </c>
      <c r="O176" s="24" t="s">
        <v>828</v>
      </c>
      <c r="P176" s="18" t="s">
        <v>102</v>
      </c>
      <c r="Q176" s="139"/>
      <c r="R176" s="139"/>
      <c r="S176" s="139"/>
    </row>
    <row r="177" spans="1:19" ht="56.25" x14ac:dyDescent="0.25">
      <c r="A177" s="110">
        <v>228</v>
      </c>
      <c r="B177" s="110" t="str">
        <f>IF(VLOOKUP(A177,'Données de base - Grunddaten'!$A$2:$M$273,5,FALSE)="","",VLOOKUP(A177,'Données de base - Grunddaten'!$A$2:$M$273,5,FALSE))</f>
        <v>TI</v>
      </c>
      <c r="C177" s="111" t="s">
        <v>701</v>
      </c>
      <c r="D177" s="111" t="s">
        <v>628</v>
      </c>
      <c r="E177" s="118" t="s">
        <v>627</v>
      </c>
      <c r="F177" s="118" t="s">
        <v>628</v>
      </c>
      <c r="G177" s="3">
        <v>3.49620608529186E-2</v>
      </c>
      <c r="H177" s="4" t="s">
        <v>704</v>
      </c>
      <c r="I177" s="3">
        <v>0.47946954983000001</v>
      </c>
      <c r="J177" s="7" t="s">
        <v>706</v>
      </c>
      <c r="K177" s="114"/>
      <c r="L177" s="114"/>
      <c r="M177" s="114"/>
      <c r="N177" s="114"/>
      <c r="O177" s="24" t="s">
        <v>829</v>
      </c>
      <c r="P177" s="18" t="s">
        <v>102</v>
      </c>
      <c r="Q177" s="139"/>
      <c r="R177" s="139"/>
      <c r="S177" s="139"/>
    </row>
    <row r="178" spans="1:19" ht="36" x14ac:dyDescent="0.25">
      <c r="A178" s="110">
        <v>229</v>
      </c>
      <c r="B178" s="110" t="str">
        <f>IF(VLOOKUP(A178,'Données de base - Grunddaten'!$A$2:$M$273,5,FALSE)="","",VLOOKUP(A178,'Données de base - Grunddaten'!$A$2:$M$273,5,FALSE))</f>
        <v>TI</v>
      </c>
      <c r="C178" s="111" t="s">
        <v>701</v>
      </c>
      <c r="D178" s="111" t="s">
        <v>628</v>
      </c>
      <c r="E178" s="118" t="s">
        <v>627</v>
      </c>
      <c r="F178" s="118" t="s">
        <v>628</v>
      </c>
      <c r="G178" s="3">
        <v>4.5959902282617503E-2</v>
      </c>
      <c r="H178" s="4" t="s">
        <v>704</v>
      </c>
      <c r="I178" s="3">
        <v>0.13891650591999999</v>
      </c>
      <c r="J178" s="4" t="s">
        <v>703</v>
      </c>
      <c r="K178" s="120" t="s">
        <v>668</v>
      </c>
      <c r="L178" s="119" t="s">
        <v>631</v>
      </c>
      <c r="M178" s="117"/>
      <c r="N178" s="117"/>
      <c r="O178" s="24" t="s">
        <v>827</v>
      </c>
      <c r="P178" s="18" t="s">
        <v>102</v>
      </c>
      <c r="Q178" s="139"/>
      <c r="R178" s="139"/>
      <c r="S178" s="139"/>
    </row>
    <row r="179" spans="1:19" ht="45" x14ac:dyDescent="0.25">
      <c r="A179" s="110">
        <v>301</v>
      </c>
      <c r="B179" s="110" t="str">
        <f>IF(VLOOKUP(A179,'Données de base - Grunddaten'!$A$2:$M$273,5,FALSE)="","",VLOOKUP(A179,'Données de base - Grunddaten'!$A$2:$M$273,5,FALSE))</f>
        <v>VD</v>
      </c>
      <c r="C179" s="111" t="s">
        <v>701</v>
      </c>
      <c r="D179" s="111" t="s">
        <v>628</v>
      </c>
      <c r="E179" s="118" t="s">
        <v>627</v>
      </c>
      <c r="F179" s="118" t="s">
        <v>628</v>
      </c>
      <c r="G179" s="3">
        <v>0</v>
      </c>
      <c r="H179" s="4" t="s">
        <v>704</v>
      </c>
      <c r="I179" s="3">
        <v>0.58558488456000002</v>
      </c>
      <c r="J179" s="7" t="s">
        <v>706</v>
      </c>
      <c r="K179" s="114"/>
      <c r="L179" s="114"/>
      <c r="M179" s="114"/>
      <c r="N179" s="114"/>
      <c r="O179" s="24" t="s">
        <v>827</v>
      </c>
      <c r="P179" s="18" t="s">
        <v>102</v>
      </c>
      <c r="Q179" s="139"/>
      <c r="R179" s="139"/>
      <c r="S179" s="139"/>
    </row>
    <row r="180" spans="1:19" ht="33.75" x14ac:dyDescent="0.25">
      <c r="A180" s="141">
        <v>302</v>
      </c>
      <c r="B180" s="110" t="str">
        <f>IF(VLOOKUP(A180,'Données de base - Grunddaten'!$A$2:$M$273,5,FALSE)="","",VLOOKUP(A180,'Données de base - Grunddaten'!$A$2:$M$273,5,FALSE))</f>
        <v>VD</v>
      </c>
      <c r="C180" s="111" t="s">
        <v>701</v>
      </c>
      <c r="D180" s="111" t="s">
        <v>628</v>
      </c>
      <c r="E180" s="118"/>
      <c r="F180" s="118" t="s">
        <v>628</v>
      </c>
      <c r="G180" s="3"/>
      <c r="H180" s="4" t="s">
        <v>627</v>
      </c>
      <c r="I180" s="4"/>
      <c r="J180" s="4" t="s">
        <v>627</v>
      </c>
      <c r="K180" s="120"/>
      <c r="L180" s="120" t="s">
        <v>629</v>
      </c>
      <c r="M180" s="120" t="s">
        <v>644</v>
      </c>
      <c r="N180" s="112" t="s">
        <v>631</v>
      </c>
      <c r="O180" s="24" t="s">
        <v>827</v>
      </c>
      <c r="P180" s="18" t="s">
        <v>102</v>
      </c>
      <c r="Q180" s="139"/>
      <c r="R180" s="139"/>
      <c r="S180" s="139"/>
    </row>
    <row r="181" spans="1:19" ht="45" x14ac:dyDescent="0.25">
      <c r="A181" s="110">
        <v>303</v>
      </c>
      <c r="B181" s="110" t="str">
        <f>IF(VLOOKUP(A181,'Données de base - Grunddaten'!$A$2:$M$273,5,FALSE)="","",VLOOKUP(A181,'Données de base - Grunddaten'!$A$2:$M$273,5,FALSE))</f>
        <v>VD</v>
      </c>
      <c r="C181" s="111" t="s">
        <v>701</v>
      </c>
      <c r="D181" s="111" t="s">
        <v>628</v>
      </c>
      <c r="E181" s="118" t="s">
        <v>627</v>
      </c>
      <c r="F181" s="118" t="s">
        <v>628</v>
      </c>
      <c r="G181" s="3">
        <v>5.5868123074900002E-2</v>
      </c>
      <c r="H181" s="4" t="s">
        <v>704</v>
      </c>
      <c r="I181" s="3">
        <v>0.34833671509000003</v>
      </c>
      <c r="J181" s="4" t="s">
        <v>703</v>
      </c>
      <c r="K181" s="120" t="s">
        <v>669</v>
      </c>
      <c r="L181" s="119" t="s">
        <v>631</v>
      </c>
      <c r="M181" s="117"/>
      <c r="N181" s="117"/>
      <c r="O181" s="24" t="s">
        <v>827</v>
      </c>
      <c r="P181" s="17" t="s">
        <v>101</v>
      </c>
      <c r="Q181" s="139"/>
      <c r="R181" s="139"/>
      <c r="S181" s="139"/>
    </row>
    <row r="182" spans="1:19" ht="56.25" x14ac:dyDescent="0.25">
      <c r="A182" s="110">
        <v>304</v>
      </c>
      <c r="B182" s="110" t="str">
        <f>IF(VLOOKUP(A182,'Données de base - Grunddaten'!$A$2:$M$273,5,FALSE)="","",VLOOKUP(A182,'Données de base - Grunddaten'!$A$2:$M$273,5,FALSE))</f>
        <v>VD</v>
      </c>
      <c r="C182" s="111" t="s">
        <v>701</v>
      </c>
      <c r="D182" s="111" t="s">
        <v>628</v>
      </c>
      <c r="E182" s="118" t="s">
        <v>627</v>
      </c>
      <c r="F182" s="118" t="s">
        <v>628</v>
      </c>
      <c r="G182" s="3">
        <v>4.7085572306046999E-2</v>
      </c>
      <c r="H182" s="4" t="s">
        <v>704</v>
      </c>
      <c r="I182" s="3">
        <v>0.50301922514999997</v>
      </c>
      <c r="J182" s="7" t="s">
        <v>706</v>
      </c>
      <c r="K182" s="114"/>
      <c r="L182" s="114"/>
      <c r="M182" s="114"/>
      <c r="N182" s="114"/>
      <c r="O182" s="24" t="s">
        <v>829</v>
      </c>
      <c r="P182" s="18" t="s">
        <v>102</v>
      </c>
      <c r="Q182" s="139"/>
      <c r="R182" s="139"/>
      <c r="S182" s="139"/>
    </row>
    <row r="183" spans="1:19" ht="36" x14ac:dyDescent="0.25">
      <c r="A183" s="110">
        <v>305</v>
      </c>
      <c r="B183" s="110" t="str">
        <f>IF(VLOOKUP(A183,'Données de base - Grunddaten'!$A$2:$M$273,5,FALSE)="","",VLOOKUP(A183,'Données de base - Grunddaten'!$A$2:$M$273,5,FALSE))</f>
        <v>VD</v>
      </c>
      <c r="C183" s="111" t="s">
        <v>701</v>
      </c>
      <c r="D183" s="111" t="s">
        <v>628</v>
      </c>
      <c r="E183" s="118" t="s">
        <v>627</v>
      </c>
      <c r="F183" s="118" t="s">
        <v>628</v>
      </c>
      <c r="G183" s="3">
        <v>0</v>
      </c>
      <c r="H183" s="4" t="s">
        <v>704</v>
      </c>
      <c r="I183" s="3">
        <v>0.15833601803</v>
      </c>
      <c r="J183" s="4" t="s">
        <v>703</v>
      </c>
      <c r="K183" s="120" t="s">
        <v>670</v>
      </c>
      <c r="L183" s="119" t="s">
        <v>631</v>
      </c>
      <c r="M183" s="117"/>
      <c r="N183" s="117"/>
      <c r="O183" s="24" t="s">
        <v>827</v>
      </c>
      <c r="P183" s="18" t="s">
        <v>102</v>
      </c>
      <c r="Q183" s="139"/>
      <c r="R183" s="139"/>
      <c r="S183" s="139"/>
    </row>
    <row r="184" spans="1:19" ht="18" x14ac:dyDescent="0.25">
      <c r="A184" s="141">
        <v>306</v>
      </c>
      <c r="B184" s="110" t="str">
        <f>IF(VLOOKUP(A184,'Données de base - Grunddaten'!$A$2:$M$273,5,FALSE)="","",VLOOKUP(A184,'Données de base - Grunddaten'!$A$2:$M$273,5,FALSE))</f>
        <v>NE</v>
      </c>
      <c r="C184" s="112" t="s">
        <v>708</v>
      </c>
      <c r="D184" s="122"/>
      <c r="E184" s="113"/>
      <c r="F184" s="113" t="s">
        <v>628</v>
      </c>
      <c r="G184" s="1"/>
      <c r="H184" s="2" t="s">
        <v>627</v>
      </c>
      <c r="I184" s="2"/>
      <c r="J184" s="2" t="s">
        <v>627</v>
      </c>
      <c r="K184" s="114"/>
      <c r="L184" s="114"/>
      <c r="M184" s="114"/>
      <c r="N184" s="114"/>
      <c r="O184" s="24" t="s">
        <v>831</v>
      </c>
      <c r="P184" s="16" t="s">
        <v>101</v>
      </c>
      <c r="Q184" s="139"/>
      <c r="R184" s="139"/>
      <c r="S184" s="139"/>
    </row>
    <row r="185" spans="1:19" ht="18" x14ac:dyDescent="0.25">
      <c r="A185" s="110">
        <v>307</v>
      </c>
      <c r="B185" s="110" t="str">
        <f>IF(VLOOKUP(A185,'Données de base - Grunddaten'!$A$2:$M$273,5,FALSE)="","",VLOOKUP(A185,'Données de base - Grunddaten'!$A$2:$M$273,5,FALSE))</f>
        <v>FR</v>
      </c>
      <c r="C185" s="112" t="s">
        <v>708</v>
      </c>
      <c r="D185" s="122"/>
      <c r="E185" s="113" t="s">
        <v>627</v>
      </c>
      <c r="F185" s="113" t="s">
        <v>628</v>
      </c>
      <c r="G185" s="1">
        <v>0</v>
      </c>
      <c r="H185" s="2" t="s">
        <v>704</v>
      </c>
      <c r="I185" s="1">
        <v>0.18486045338000001</v>
      </c>
      <c r="J185" s="2" t="s">
        <v>703</v>
      </c>
      <c r="K185" s="114"/>
      <c r="L185" s="114"/>
      <c r="M185" s="114"/>
      <c r="N185" s="114"/>
      <c r="O185" s="24" t="s">
        <v>831</v>
      </c>
      <c r="P185" s="16" t="s">
        <v>101</v>
      </c>
      <c r="Q185" s="139"/>
      <c r="R185" s="139"/>
      <c r="S185" s="139"/>
    </row>
    <row r="186" spans="1:19" ht="36" x14ac:dyDescent="0.25">
      <c r="A186" s="110">
        <v>310</v>
      </c>
      <c r="B186" s="110" t="str">
        <f>IF(VLOOKUP(A186,'Données de base - Grunddaten'!$A$2:$M$273,5,FALSE)="","",VLOOKUP(A186,'Données de base - Grunddaten'!$A$2:$M$273,5,FALSE))</f>
        <v>FR</v>
      </c>
      <c r="C186" s="112" t="s">
        <v>708</v>
      </c>
      <c r="D186" s="122"/>
      <c r="E186" s="113" t="s">
        <v>627</v>
      </c>
      <c r="F186" s="113" t="s">
        <v>628</v>
      </c>
      <c r="G186" s="1">
        <v>0</v>
      </c>
      <c r="H186" s="2" t="s">
        <v>704</v>
      </c>
      <c r="I186" s="1">
        <v>0.87971463570999997</v>
      </c>
      <c r="J186" s="2" t="s">
        <v>706</v>
      </c>
      <c r="K186" s="114"/>
      <c r="L186" s="114"/>
      <c r="M186" s="114"/>
      <c r="N186" s="114"/>
      <c r="O186" s="24" t="s">
        <v>828</v>
      </c>
      <c r="P186" s="16" t="s">
        <v>101</v>
      </c>
      <c r="Q186" s="139"/>
      <c r="R186" s="139"/>
      <c r="S186" s="139"/>
    </row>
    <row r="187" spans="1:19" ht="36" x14ac:dyDescent="0.25">
      <c r="A187" s="141">
        <v>311</v>
      </c>
      <c r="B187" s="110" t="str">
        <f>IF(VLOOKUP(A187,'Données de base - Grunddaten'!$A$2:$M$273,5,FALSE)="","",VLOOKUP(A187,'Données de base - Grunddaten'!$A$2:$M$273,5,FALSE))</f>
        <v>FR</v>
      </c>
      <c r="C187" s="111" t="s">
        <v>701</v>
      </c>
      <c r="D187" s="111" t="s">
        <v>628</v>
      </c>
      <c r="E187" s="118"/>
      <c r="F187" s="118" t="s">
        <v>628</v>
      </c>
      <c r="G187" s="3">
        <v>6.8000000000000005E-2</v>
      </c>
      <c r="H187" s="4" t="s">
        <v>704</v>
      </c>
      <c r="I187" s="3">
        <v>0.33800000000000002</v>
      </c>
      <c r="J187" s="4" t="s">
        <v>703</v>
      </c>
      <c r="K187" s="120" t="s">
        <v>671</v>
      </c>
      <c r="L187" s="119" t="s">
        <v>631</v>
      </c>
      <c r="M187" s="117"/>
      <c r="N187" s="117"/>
      <c r="O187" s="24" t="s">
        <v>827</v>
      </c>
      <c r="P187" s="18" t="s">
        <v>101</v>
      </c>
      <c r="Q187" s="139"/>
      <c r="R187" s="139"/>
      <c r="S187" s="139"/>
    </row>
    <row r="188" spans="1:19" ht="83.45" customHeight="1" x14ac:dyDescent="0.25">
      <c r="A188" s="141">
        <v>312</v>
      </c>
      <c r="B188" s="110" t="str">
        <f>IF(VLOOKUP(A188,'Données de base - Grunddaten'!$A$2:$M$273,5,FALSE)="","",VLOOKUP(A188,'Données de base - Grunddaten'!$A$2:$M$273,5,FALSE))</f>
        <v>FR</v>
      </c>
      <c r="C188" s="111" t="s">
        <v>701</v>
      </c>
      <c r="D188" s="111" t="s">
        <v>628</v>
      </c>
      <c r="E188" s="118"/>
      <c r="F188" s="118" t="s">
        <v>628</v>
      </c>
      <c r="G188" s="3">
        <v>0</v>
      </c>
      <c r="H188" s="4" t="s">
        <v>704</v>
      </c>
      <c r="I188" s="3">
        <v>0.379</v>
      </c>
      <c r="J188" s="7" t="s">
        <v>706</v>
      </c>
      <c r="K188" s="117"/>
      <c r="L188" s="117"/>
      <c r="M188" s="117"/>
      <c r="N188" s="117"/>
      <c r="O188" s="24" t="s">
        <v>827</v>
      </c>
      <c r="P188" s="18" t="s">
        <v>102</v>
      </c>
      <c r="Q188" s="139"/>
      <c r="R188" s="139"/>
      <c r="S188" s="139"/>
    </row>
    <row r="189" spans="1:19" ht="33.75" x14ac:dyDescent="0.25">
      <c r="A189" s="110">
        <v>313</v>
      </c>
      <c r="B189" s="110" t="str">
        <f>IF(VLOOKUP(A189,'Données de base - Grunddaten'!$A$2:$M$273,5,FALSE)="","",VLOOKUP(A189,'Données de base - Grunddaten'!$A$2:$M$273,5,FALSE))</f>
        <v>FR</v>
      </c>
      <c r="C189" s="111" t="s">
        <v>701</v>
      </c>
      <c r="D189" s="111" t="s">
        <v>628</v>
      </c>
      <c r="E189" s="118" t="s">
        <v>627</v>
      </c>
      <c r="F189" s="118" t="s">
        <v>628</v>
      </c>
      <c r="G189" s="3">
        <v>4.2740109102057E-2</v>
      </c>
      <c r="H189" s="4" t="s">
        <v>704</v>
      </c>
      <c r="I189" s="3">
        <v>0.25552803032999999</v>
      </c>
      <c r="J189" s="4" t="s">
        <v>703</v>
      </c>
      <c r="K189" s="120" t="s">
        <v>672</v>
      </c>
      <c r="L189" s="119" t="s">
        <v>631</v>
      </c>
      <c r="M189" s="117"/>
      <c r="N189" s="117"/>
      <c r="O189" s="24" t="s">
        <v>827</v>
      </c>
      <c r="P189" s="18" t="s">
        <v>102</v>
      </c>
      <c r="Q189" s="139"/>
      <c r="R189" s="139"/>
      <c r="S189" s="139"/>
    </row>
    <row r="190" spans="1:19" ht="18" x14ac:dyDescent="0.25">
      <c r="A190" s="110">
        <v>314</v>
      </c>
      <c r="B190" s="110" t="str">
        <f>IF(VLOOKUP(A190,'Données de base - Grunddaten'!$A$2:$M$273,5,FALSE)="","",VLOOKUP(A190,'Données de base - Grunddaten'!$A$2:$M$273,5,FALSE))</f>
        <v>BE/FR</v>
      </c>
      <c r="C190" s="111" t="s">
        <v>701</v>
      </c>
      <c r="D190" s="112" t="s">
        <v>632</v>
      </c>
      <c r="E190" s="113" t="s">
        <v>627</v>
      </c>
      <c r="F190" s="113" t="s">
        <v>628</v>
      </c>
      <c r="G190" s="1">
        <v>0.184796316233175</v>
      </c>
      <c r="H190" s="2" t="s">
        <v>704</v>
      </c>
      <c r="I190" s="1">
        <v>0.26347365541000001</v>
      </c>
      <c r="J190" s="2" t="s">
        <v>703</v>
      </c>
      <c r="K190" s="114"/>
      <c r="L190" s="114"/>
      <c r="M190" s="114"/>
      <c r="N190" s="114"/>
      <c r="O190" s="24" t="s">
        <v>632</v>
      </c>
      <c r="P190" s="16" t="s">
        <v>101</v>
      </c>
      <c r="Q190" s="139"/>
      <c r="R190" s="139"/>
      <c r="S190" s="139"/>
    </row>
    <row r="191" spans="1:19" ht="36" x14ac:dyDescent="0.25">
      <c r="A191" s="110">
        <v>315</v>
      </c>
      <c r="B191" s="110" t="str">
        <f>IF(VLOOKUP(A191,'Données de base - Grunddaten'!$A$2:$M$273,5,FALSE)="","",VLOOKUP(A191,'Données de base - Grunddaten'!$A$2:$M$273,5,FALSE))</f>
        <v>BE</v>
      </c>
      <c r="C191" s="111" t="s">
        <v>701</v>
      </c>
      <c r="D191" s="112" t="s">
        <v>635</v>
      </c>
      <c r="E191" s="113" t="s">
        <v>627</v>
      </c>
      <c r="F191" s="113" t="s">
        <v>628</v>
      </c>
      <c r="G191" s="1">
        <v>0.116792348415616</v>
      </c>
      <c r="H191" s="2" t="s">
        <v>704</v>
      </c>
      <c r="I191" s="1">
        <v>0.39006384274</v>
      </c>
      <c r="J191" s="2" t="s">
        <v>706</v>
      </c>
      <c r="K191" s="114"/>
      <c r="L191" s="114"/>
      <c r="M191" s="114"/>
      <c r="N191" s="114"/>
      <c r="O191" s="24" t="s">
        <v>635</v>
      </c>
      <c r="P191" s="16" t="s">
        <v>101</v>
      </c>
      <c r="Q191" s="139"/>
      <c r="R191" s="139"/>
      <c r="S191" s="139"/>
    </row>
    <row r="192" spans="1:19" ht="27" x14ac:dyDescent="0.25">
      <c r="A192" s="141">
        <v>316</v>
      </c>
      <c r="B192" s="110" t="str">
        <f>IF(VLOOKUP(A192,'Données de base - Grunddaten'!$A$2:$M$273,5,FALSE)="","",VLOOKUP(A192,'Données de base - Grunddaten'!$A$2:$M$273,5,FALSE))</f>
        <v>BE</v>
      </c>
      <c r="C192" s="111" t="s">
        <v>701</v>
      </c>
      <c r="D192" s="112" t="s">
        <v>632</v>
      </c>
      <c r="E192" s="113"/>
      <c r="F192" s="113" t="s">
        <v>628</v>
      </c>
      <c r="G192" s="1">
        <v>0.25600000000000001</v>
      </c>
      <c r="H192" s="2" t="s">
        <v>702</v>
      </c>
      <c r="I192" s="2"/>
      <c r="J192" s="2" t="s">
        <v>627</v>
      </c>
      <c r="K192" s="114"/>
      <c r="L192" s="114"/>
      <c r="M192" s="114"/>
      <c r="N192" s="114"/>
      <c r="O192" s="24" t="s">
        <v>632</v>
      </c>
      <c r="P192" s="16" t="s">
        <v>101</v>
      </c>
      <c r="Q192" s="139"/>
      <c r="R192" s="139"/>
      <c r="S192" s="139"/>
    </row>
    <row r="193" spans="1:19" ht="33.75" x14ac:dyDescent="0.25">
      <c r="A193" s="141">
        <v>317</v>
      </c>
      <c r="B193" s="110" t="str">
        <f>IF(VLOOKUP(A193,'Données de base - Grunddaten'!$A$2:$M$273,5,FALSE)="","",VLOOKUP(A193,'Données de base - Grunddaten'!$A$2:$M$273,5,FALSE))</f>
        <v>BE</v>
      </c>
      <c r="C193" s="111" t="s">
        <v>701</v>
      </c>
      <c r="D193" s="111" t="s">
        <v>628</v>
      </c>
      <c r="E193" s="118"/>
      <c r="F193" s="118" t="s">
        <v>628</v>
      </c>
      <c r="G193" s="3">
        <v>0.23499999999999999</v>
      </c>
      <c r="H193" s="4" t="s">
        <v>704</v>
      </c>
      <c r="I193" s="3">
        <v>0.214</v>
      </c>
      <c r="J193" s="4" t="s">
        <v>703</v>
      </c>
      <c r="K193" s="119"/>
      <c r="L193" s="120" t="s">
        <v>629</v>
      </c>
      <c r="M193" s="120" t="s">
        <v>673</v>
      </c>
      <c r="N193" s="119" t="s">
        <v>631</v>
      </c>
      <c r="O193" s="24" t="s">
        <v>827</v>
      </c>
      <c r="P193" s="18" t="s">
        <v>102</v>
      </c>
      <c r="Q193" s="139"/>
      <c r="R193" s="139"/>
      <c r="S193" s="139"/>
    </row>
    <row r="194" spans="1:19" ht="18" x14ac:dyDescent="0.25">
      <c r="A194" s="141">
        <v>318</v>
      </c>
      <c r="B194" s="110" t="str">
        <f>IF(VLOOKUP(A194,'Données de base - Grunddaten'!$A$2:$M$273,5,FALSE)="","",VLOOKUP(A194,'Données de base - Grunddaten'!$A$2:$M$273,5,FALSE))</f>
        <v>BE</v>
      </c>
      <c r="C194" s="111" t="s">
        <v>701</v>
      </c>
      <c r="D194" s="112" t="s">
        <v>633</v>
      </c>
      <c r="E194" s="113"/>
      <c r="F194" s="113" t="s">
        <v>628</v>
      </c>
      <c r="G194" s="1"/>
      <c r="H194" s="2" t="s">
        <v>627</v>
      </c>
      <c r="I194" s="2"/>
      <c r="J194" s="2" t="s">
        <v>627</v>
      </c>
      <c r="K194" s="114"/>
      <c r="L194" s="114"/>
      <c r="M194" s="114"/>
      <c r="N194" s="114"/>
      <c r="O194" s="24" t="s">
        <v>633</v>
      </c>
      <c r="P194" s="16" t="s">
        <v>101</v>
      </c>
      <c r="Q194" s="139"/>
      <c r="R194" s="139"/>
      <c r="S194" s="139"/>
    </row>
    <row r="195" spans="1:19" ht="27" x14ac:dyDescent="0.25">
      <c r="A195" s="110">
        <v>319</v>
      </c>
      <c r="B195" s="110" t="str">
        <f>IF(VLOOKUP(A195,'Données de base - Grunddaten'!$A$2:$M$273,5,FALSE)="","",VLOOKUP(A195,'Données de base - Grunddaten'!$A$2:$M$273,5,FALSE))</f>
        <v>BE</v>
      </c>
      <c r="C195" s="111" t="s">
        <v>701</v>
      </c>
      <c r="D195" s="112" t="s">
        <v>635</v>
      </c>
      <c r="E195" s="113">
        <v>71</v>
      </c>
      <c r="F195" s="113" t="s">
        <v>707</v>
      </c>
      <c r="G195" s="1">
        <v>0</v>
      </c>
      <c r="H195" s="2" t="s">
        <v>704</v>
      </c>
      <c r="I195" s="1">
        <v>7.951595736E-2</v>
      </c>
      <c r="J195" s="2" t="s">
        <v>703</v>
      </c>
      <c r="K195" s="114"/>
      <c r="L195" s="114"/>
      <c r="M195" s="114"/>
      <c r="N195" s="114"/>
      <c r="O195" s="24" t="s">
        <v>635</v>
      </c>
      <c r="P195" s="16" t="s">
        <v>101</v>
      </c>
      <c r="Q195" s="139"/>
      <c r="R195" s="139"/>
      <c r="S195" s="139"/>
    </row>
    <row r="196" spans="1:19" ht="18" x14ac:dyDescent="0.25">
      <c r="A196" s="141">
        <v>320</v>
      </c>
      <c r="B196" s="110" t="str">
        <f>IF(VLOOKUP(A196,'Données de base - Grunddaten'!$A$2:$M$273,5,FALSE)="","",VLOOKUP(A196,'Données de base - Grunddaten'!$A$2:$M$273,5,FALSE))</f>
        <v>BE</v>
      </c>
      <c r="C196" s="111" t="s">
        <v>701</v>
      </c>
      <c r="D196" s="112" t="s">
        <v>635</v>
      </c>
      <c r="E196" s="113"/>
      <c r="F196" s="113" t="s">
        <v>628</v>
      </c>
      <c r="G196" s="1">
        <v>0.104</v>
      </c>
      <c r="H196" s="2" t="s">
        <v>704</v>
      </c>
      <c r="I196" s="1">
        <v>0.38600000000000001</v>
      </c>
      <c r="J196" s="2" t="s">
        <v>703</v>
      </c>
      <c r="K196" s="114"/>
      <c r="L196" s="114"/>
      <c r="M196" s="114"/>
      <c r="N196" s="114"/>
      <c r="O196" s="24" t="s">
        <v>635</v>
      </c>
      <c r="P196" s="16" t="s">
        <v>101</v>
      </c>
      <c r="Q196" s="139"/>
      <c r="R196" s="139"/>
      <c r="S196" s="139"/>
    </row>
    <row r="197" spans="1:19" ht="36" x14ac:dyDescent="0.25">
      <c r="A197" s="110">
        <v>321</v>
      </c>
      <c r="B197" s="110" t="str">
        <f>IF(VLOOKUP(A197,'Données de base - Grunddaten'!$A$2:$M$273,5,FALSE)="","",VLOOKUP(A197,'Données de base - Grunddaten'!$A$2:$M$273,5,FALSE))</f>
        <v>BE</v>
      </c>
      <c r="C197" s="111" t="s">
        <v>701</v>
      </c>
      <c r="D197" s="112" t="s">
        <v>635</v>
      </c>
      <c r="E197" s="113" t="s">
        <v>627</v>
      </c>
      <c r="F197" s="113" t="s">
        <v>628</v>
      </c>
      <c r="G197" s="1">
        <v>4.2849618077255201E-2</v>
      </c>
      <c r="H197" s="2" t="s">
        <v>704</v>
      </c>
      <c r="I197" s="1">
        <v>0.46853296173999998</v>
      </c>
      <c r="J197" s="2" t="s">
        <v>706</v>
      </c>
      <c r="K197" s="114"/>
      <c r="L197" s="114"/>
      <c r="M197" s="114"/>
      <c r="N197" s="114"/>
      <c r="O197" s="24" t="s">
        <v>635</v>
      </c>
      <c r="P197" s="16" t="s">
        <v>101</v>
      </c>
      <c r="Q197" s="139"/>
      <c r="R197" s="139"/>
      <c r="S197" s="139"/>
    </row>
    <row r="198" spans="1:19" ht="18" x14ac:dyDescent="0.25">
      <c r="A198" s="110">
        <v>322</v>
      </c>
      <c r="B198" s="110" t="str">
        <f>IF(VLOOKUP(A198,'Données de base - Grunddaten'!$A$2:$M$273,5,FALSE)="","",VLOOKUP(A198,'Données de base - Grunddaten'!$A$2:$M$273,5,FALSE))</f>
        <v>BE</v>
      </c>
      <c r="C198" s="111" t="s">
        <v>701</v>
      </c>
      <c r="D198" s="112" t="s">
        <v>632</v>
      </c>
      <c r="E198" s="113" t="s">
        <v>627</v>
      </c>
      <c r="F198" s="113" t="s">
        <v>628</v>
      </c>
      <c r="G198" s="1">
        <v>8.9837640003805438E-2</v>
      </c>
      <c r="H198" s="2" t="s">
        <v>704</v>
      </c>
      <c r="I198" s="1">
        <v>0.24021123573</v>
      </c>
      <c r="J198" s="2" t="s">
        <v>703</v>
      </c>
      <c r="K198" s="114"/>
      <c r="L198" s="114"/>
      <c r="M198" s="114"/>
      <c r="N198" s="114"/>
      <c r="O198" s="24" t="s">
        <v>632</v>
      </c>
      <c r="P198" s="16" t="s">
        <v>101</v>
      </c>
      <c r="Q198" s="139"/>
      <c r="R198" s="139"/>
      <c r="S198" s="139"/>
    </row>
    <row r="199" spans="1:19" ht="33.75" x14ac:dyDescent="0.25">
      <c r="A199" s="110">
        <v>323</v>
      </c>
      <c r="B199" s="110" t="str">
        <f>IF(VLOOKUP(A199,'Données de base - Grunddaten'!$A$2:$M$273,5,FALSE)="","",VLOOKUP(A199,'Données de base - Grunddaten'!$A$2:$M$273,5,FALSE))</f>
        <v>BE</v>
      </c>
      <c r="C199" s="111" t="s">
        <v>701</v>
      </c>
      <c r="D199" s="111" t="s">
        <v>628</v>
      </c>
      <c r="E199" s="118" t="s">
        <v>627</v>
      </c>
      <c r="F199" s="118" t="s">
        <v>628</v>
      </c>
      <c r="G199" s="3">
        <v>8.4293964649352904E-2</v>
      </c>
      <c r="H199" s="4" t="s">
        <v>704</v>
      </c>
      <c r="I199" s="3">
        <v>9.6042833011000001E-2</v>
      </c>
      <c r="J199" s="4" t="s">
        <v>703</v>
      </c>
      <c r="K199" s="120" t="s">
        <v>674</v>
      </c>
      <c r="L199" s="119" t="s">
        <v>631</v>
      </c>
      <c r="M199" s="117"/>
      <c r="N199" s="117"/>
      <c r="O199" s="24" t="s">
        <v>827</v>
      </c>
      <c r="P199" s="18" t="s">
        <v>102</v>
      </c>
      <c r="Q199" s="139"/>
      <c r="R199" s="139"/>
      <c r="S199" s="139"/>
    </row>
    <row r="200" spans="1:19" ht="33.75" x14ac:dyDescent="0.25">
      <c r="A200" s="110">
        <v>324</v>
      </c>
      <c r="B200" s="110" t="str">
        <f>IF(VLOOKUP(A200,'Données de base - Grunddaten'!$A$2:$M$273,5,FALSE)="","",VLOOKUP(A200,'Données de base - Grunddaten'!$A$2:$M$273,5,FALSE))</f>
        <v>BE</v>
      </c>
      <c r="C200" s="111" t="s">
        <v>701</v>
      </c>
      <c r="D200" s="111" t="s">
        <v>628</v>
      </c>
      <c r="E200" s="118" t="s">
        <v>627</v>
      </c>
      <c r="F200" s="118" t="s">
        <v>628</v>
      </c>
      <c r="G200" s="3">
        <v>0.190529280203522</v>
      </c>
      <c r="H200" s="4" t="s">
        <v>704</v>
      </c>
      <c r="I200" s="3">
        <v>0.26212304416999999</v>
      </c>
      <c r="J200" s="4" t="s">
        <v>703</v>
      </c>
      <c r="K200" s="120" t="s">
        <v>675</v>
      </c>
      <c r="L200" s="120" t="s">
        <v>629</v>
      </c>
      <c r="M200" s="120" t="s">
        <v>644</v>
      </c>
      <c r="N200" s="119" t="s">
        <v>631</v>
      </c>
      <c r="O200" s="24" t="s">
        <v>827</v>
      </c>
      <c r="P200" s="18" t="s">
        <v>102</v>
      </c>
      <c r="Q200" s="139"/>
      <c r="R200" s="139"/>
      <c r="S200" s="139"/>
    </row>
    <row r="201" spans="1:19" ht="36" x14ac:dyDescent="0.25">
      <c r="A201" s="110">
        <v>325</v>
      </c>
      <c r="B201" s="110" t="str">
        <f>IF(VLOOKUP(A201,'Données de base - Grunddaten'!$A$2:$M$273,5,FALSE)="","",VLOOKUP(A201,'Données de base - Grunddaten'!$A$2:$M$273,5,FALSE))</f>
        <v>BE</v>
      </c>
      <c r="C201" s="111" t="s">
        <v>701</v>
      </c>
      <c r="D201" s="112" t="s">
        <v>632</v>
      </c>
      <c r="E201" s="113" t="s">
        <v>627</v>
      </c>
      <c r="F201" s="113" t="s">
        <v>628</v>
      </c>
      <c r="G201" s="1">
        <v>0.19713891514835399</v>
      </c>
      <c r="H201" s="2" t="s">
        <v>704</v>
      </c>
      <c r="I201" s="1">
        <v>0.36678373870999997</v>
      </c>
      <c r="J201" s="2" t="s">
        <v>706</v>
      </c>
      <c r="K201" s="114"/>
      <c r="L201" s="114"/>
      <c r="M201" s="114"/>
      <c r="N201" s="114"/>
      <c r="O201" s="24" t="s">
        <v>632</v>
      </c>
      <c r="P201" s="16" t="s">
        <v>101</v>
      </c>
      <c r="Q201" s="139"/>
      <c r="R201" s="139"/>
      <c r="S201" s="139"/>
    </row>
    <row r="202" spans="1:19" ht="45" x14ac:dyDescent="0.25">
      <c r="A202" s="123">
        <v>326.10000000000002</v>
      </c>
      <c r="B202" s="110" t="str">
        <f>IF(VLOOKUP(A202,'Données de base - Grunddaten'!$A$2:$M$273,5,FALSE)="","",VLOOKUP(A202,'Données de base - Grunddaten'!$A$2:$M$273,5,FALSE))</f>
        <v>BE</v>
      </c>
      <c r="C202" s="111" t="s">
        <v>701</v>
      </c>
      <c r="D202" s="111" t="s">
        <v>628</v>
      </c>
      <c r="E202" s="118" t="s">
        <v>627</v>
      </c>
      <c r="F202" s="118" t="s">
        <v>628</v>
      </c>
      <c r="G202" s="3">
        <v>3.2200286123979002E-2</v>
      </c>
      <c r="H202" s="4" t="s">
        <v>704</v>
      </c>
      <c r="I202" s="1">
        <v>0.43304176830000002</v>
      </c>
      <c r="J202" s="7" t="s">
        <v>706</v>
      </c>
      <c r="K202" s="117"/>
      <c r="L202" s="117"/>
      <c r="M202" s="117"/>
      <c r="N202" s="117"/>
      <c r="O202" s="24" t="s">
        <v>827</v>
      </c>
      <c r="P202" s="18" t="s">
        <v>102</v>
      </c>
      <c r="Q202" s="139"/>
      <c r="R202" s="139"/>
      <c r="S202" s="139"/>
    </row>
    <row r="203" spans="1:19" ht="45" x14ac:dyDescent="0.25">
      <c r="A203" s="123">
        <v>326.2</v>
      </c>
      <c r="B203" s="110" t="str">
        <f>IF(VLOOKUP(A203,'Données de base - Grunddaten'!$A$2:$M$273,5,FALSE)="","",VLOOKUP(A203,'Données de base - Grunddaten'!$A$2:$M$273,5,FALSE))</f>
        <v>BE</v>
      </c>
      <c r="C203" s="111" t="s">
        <v>701</v>
      </c>
      <c r="D203" s="111" t="s">
        <v>628</v>
      </c>
      <c r="E203" s="118" t="s">
        <v>627</v>
      </c>
      <c r="F203" s="118" t="s">
        <v>628</v>
      </c>
      <c r="G203" s="3">
        <v>0.361607835756871</v>
      </c>
      <c r="H203" s="7" t="s">
        <v>702</v>
      </c>
      <c r="I203" s="8">
        <v>0.18638577363</v>
      </c>
      <c r="J203" s="9" t="s">
        <v>703</v>
      </c>
      <c r="K203" s="114"/>
      <c r="L203" s="114"/>
      <c r="M203" s="114"/>
      <c r="N203" s="114"/>
      <c r="O203" s="24" t="s">
        <v>827</v>
      </c>
      <c r="P203" s="18" t="s">
        <v>102</v>
      </c>
      <c r="Q203" s="139"/>
      <c r="R203" s="139"/>
      <c r="S203" s="139"/>
    </row>
    <row r="204" spans="1:19" ht="33.75" x14ac:dyDescent="0.25">
      <c r="A204" s="110">
        <v>327</v>
      </c>
      <c r="B204" s="110" t="str">
        <f>IF(VLOOKUP(A204,'Données de base - Grunddaten'!$A$2:$M$273,5,FALSE)="","",VLOOKUP(A204,'Données de base - Grunddaten'!$A$2:$M$273,5,FALSE))</f>
        <v>BE</v>
      </c>
      <c r="C204" s="111" t="s">
        <v>701</v>
      </c>
      <c r="D204" s="111" t="s">
        <v>628</v>
      </c>
      <c r="E204" s="118" t="s">
        <v>627</v>
      </c>
      <c r="F204" s="118" t="s">
        <v>628</v>
      </c>
      <c r="G204" s="3">
        <v>0</v>
      </c>
      <c r="H204" s="4" t="s">
        <v>704</v>
      </c>
      <c r="I204" s="3">
        <v>0.15518483875</v>
      </c>
      <c r="J204" s="4" t="s">
        <v>703</v>
      </c>
      <c r="K204" s="120" t="s">
        <v>676</v>
      </c>
      <c r="L204" s="119" t="s">
        <v>631</v>
      </c>
      <c r="M204" s="117"/>
      <c r="N204" s="117"/>
      <c r="O204" s="24" t="s">
        <v>827</v>
      </c>
      <c r="P204" s="18" t="s">
        <v>102</v>
      </c>
      <c r="Q204" s="139"/>
      <c r="R204" s="139"/>
      <c r="S204" s="139"/>
    </row>
    <row r="205" spans="1:19" ht="33.75" x14ac:dyDescent="0.25">
      <c r="A205" s="141">
        <v>328</v>
      </c>
      <c r="B205" s="110" t="str">
        <f>IF(VLOOKUP(A205,'Données de base - Grunddaten'!$A$2:$M$273,5,FALSE)="","",VLOOKUP(A205,'Données de base - Grunddaten'!$A$2:$M$273,5,FALSE))</f>
        <v>BE</v>
      </c>
      <c r="C205" s="111" t="s">
        <v>701</v>
      </c>
      <c r="D205" s="111" t="s">
        <v>628</v>
      </c>
      <c r="E205" s="118"/>
      <c r="F205" s="118" t="s">
        <v>628</v>
      </c>
      <c r="G205" s="7"/>
      <c r="H205" s="7"/>
      <c r="I205" s="7"/>
      <c r="J205" s="7" t="s">
        <v>627</v>
      </c>
      <c r="K205" s="120" t="s">
        <v>677</v>
      </c>
      <c r="L205" s="119" t="s">
        <v>631</v>
      </c>
      <c r="M205" s="114"/>
      <c r="N205" s="114"/>
      <c r="O205" s="24" t="s">
        <v>827</v>
      </c>
      <c r="P205" s="18" t="s">
        <v>102</v>
      </c>
      <c r="Q205" s="139"/>
      <c r="R205" s="139"/>
      <c r="S205" s="139"/>
    </row>
    <row r="206" spans="1:19" ht="33.75" x14ac:dyDescent="0.25">
      <c r="A206" s="141">
        <v>329</v>
      </c>
      <c r="B206" s="110" t="str">
        <f>IF(VLOOKUP(A206,'Données de base - Grunddaten'!$A$2:$M$273,5,FALSE)="","",VLOOKUP(A206,'Données de base - Grunddaten'!$A$2:$M$273,5,FALSE))</f>
        <v>VS</v>
      </c>
      <c r="C206" s="111" t="s">
        <v>701</v>
      </c>
      <c r="D206" s="111" t="s">
        <v>628</v>
      </c>
      <c r="E206" s="118"/>
      <c r="F206" s="118" t="s">
        <v>628</v>
      </c>
      <c r="G206" s="7"/>
      <c r="H206" s="7" t="s">
        <v>627</v>
      </c>
      <c r="I206" s="7"/>
      <c r="J206" s="7" t="s">
        <v>627</v>
      </c>
      <c r="K206" s="120" t="s">
        <v>678</v>
      </c>
      <c r="L206" s="119" t="s">
        <v>631</v>
      </c>
      <c r="M206" s="114"/>
      <c r="N206" s="114"/>
      <c r="O206" s="24" t="s">
        <v>827</v>
      </c>
      <c r="P206" s="18" t="s">
        <v>101</v>
      </c>
      <c r="Q206" s="139"/>
      <c r="R206" s="139"/>
      <c r="S206" s="139"/>
    </row>
    <row r="207" spans="1:19" ht="33.75" x14ac:dyDescent="0.25">
      <c r="A207" s="141">
        <v>330</v>
      </c>
      <c r="B207" s="110" t="str">
        <f>IF(VLOOKUP(A207,'Données de base - Grunddaten'!$A$2:$M$273,5,FALSE)="","",VLOOKUP(A207,'Données de base - Grunddaten'!$A$2:$M$273,5,FALSE))</f>
        <v>VS</v>
      </c>
      <c r="C207" s="111" t="s">
        <v>701</v>
      </c>
      <c r="D207" s="111" t="s">
        <v>628</v>
      </c>
      <c r="E207" s="118"/>
      <c r="F207" s="118" t="s">
        <v>628</v>
      </c>
      <c r="G207" s="7"/>
      <c r="H207" s="7" t="s">
        <v>627</v>
      </c>
      <c r="I207" s="7"/>
      <c r="J207" s="7" t="s">
        <v>627</v>
      </c>
      <c r="K207" s="120" t="s">
        <v>679</v>
      </c>
      <c r="L207" s="119" t="s">
        <v>631</v>
      </c>
      <c r="M207" s="114"/>
      <c r="N207" s="114"/>
      <c r="O207" s="24" t="s">
        <v>827</v>
      </c>
      <c r="P207" s="18" t="s">
        <v>102</v>
      </c>
      <c r="Q207" s="139"/>
      <c r="R207" s="139"/>
      <c r="S207" s="139"/>
    </row>
    <row r="208" spans="1:19" ht="33.75" x14ac:dyDescent="0.25">
      <c r="A208" s="141">
        <v>331</v>
      </c>
      <c r="B208" s="110" t="str">
        <f>IF(VLOOKUP(A208,'Données de base - Grunddaten'!$A$2:$M$273,5,FALSE)="","",VLOOKUP(A208,'Données de base - Grunddaten'!$A$2:$M$273,5,FALSE))</f>
        <v>VS</v>
      </c>
      <c r="C208" s="111" t="s">
        <v>701</v>
      </c>
      <c r="D208" s="111" t="s">
        <v>628</v>
      </c>
      <c r="E208" s="118"/>
      <c r="F208" s="118" t="s">
        <v>628</v>
      </c>
      <c r="G208" s="7"/>
      <c r="H208" s="7" t="s">
        <v>627</v>
      </c>
      <c r="I208" s="7"/>
      <c r="J208" s="7" t="s">
        <v>627</v>
      </c>
      <c r="K208" s="120" t="s">
        <v>680</v>
      </c>
      <c r="L208" s="119" t="s">
        <v>631</v>
      </c>
      <c r="M208" s="114"/>
      <c r="N208" s="114"/>
      <c r="O208" s="24" t="s">
        <v>827</v>
      </c>
      <c r="P208" s="18" t="s">
        <v>102</v>
      </c>
      <c r="Q208" s="139"/>
      <c r="R208" s="139"/>
      <c r="S208" s="139"/>
    </row>
    <row r="209" spans="1:19" ht="63" x14ac:dyDescent="0.25">
      <c r="A209" s="141">
        <v>332</v>
      </c>
      <c r="B209" s="110" t="str">
        <f>IF(VLOOKUP(A209,'Données de base - Grunddaten'!$A$2:$M$273,5,FALSE)="","",VLOOKUP(A209,'Données de base - Grunddaten'!$A$2:$M$273,5,FALSE))</f>
        <v>VS</v>
      </c>
      <c r="C209" s="111" t="s">
        <v>701</v>
      </c>
      <c r="D209" s="111" t="s">
        <v>628</v>
      </c>
      <c r="E209" s="118"/>
      <c r="F209" s="118" t="s">
        <v>628</v>
      </c>
      <c r="G209" s="7"/>
      <c r="H209" s="7" t="s">
        <v>627</v>
      </c>
      <c r="I209" s="7"/>
      <c r="J209" s="7" t="s">
        <v>627</v>
      </c>
      <c r="K209" s="120" t="s">
        <v>95</v>
      </c>
      <c r="L209" s="119" t="s">
        <v>631</v>
      </c>
      <c r="M209" s="114"/>
      <c r="N209" s="114"/>
      <c r="O209" s="24" t="s">
        <v>827</v>
      </c>
      <c r="P209" s="18" t="s">
        <v>101</v>
      </c>
      <c r="Q209" s="139"/>
      <c r="R209" s="139"/>
      <c r="S209" s="139"/>
    </row>
    <row r="210" spans="1:19" ht="36" x14ac:dyDescent="0.25">
      <c r="A210" s="141">
        <v>333</v>
      </c>
      <c r="B210" s="110" t="str">
        <f>IF(VLOOKUP(A210,'Données de base - Grunddaten'!$A$2:$M$273,5,FALSE)="","",VLOOKUP(A210,'Données de base - Grunddaten'!$A$2:$M$273,5,FALSE))</f>
        <v>VS</v>
      </c>
      <c r="C210" s="111" t="s">
        <v>701</v>
      </c>
      <c r="D210" s="111" t="s">
        <v>628</v>
      </c>
      <c r="E210" s="118"/>
      <c r="F210" s="118" t="s">
        <v>628</v>
      </c>
      <c r="G210" s="7"/>
      <c r="H210" s="7" t="s">
        <v>627</v>
      </c>
      <c r="I210" s="7"/>
      <c r="J210" s="7" t="s">
        <v>627</v>
      </c>
      <c r="K210" s="120" t="s">
        <v>681</v>
      </c>
      <c r="L210" s="119" t="s">
        <v>634</v>
      </c>
      <c r="M210" s="114"/>
      <c r="N210" s="114"/>
      <c r="O210" s="24" t="s">
        <v>827</v>
      </c>
      <c r="P210" s="18" t="s">
        <v>101</v>
      </c>
      <c r="Q210" s="139"/>
      <c r="R210" s="139"/>
      <c r="S210" s="139"/>
    </row>
    <row r="211" spans="1:19" ht="72" x14ac:dyDescent="0.25">
      <c r="A211" s="141">
        <v>334</v>
      </c>
      <c r="B211" s="110" t="str">
        <f>IF(VLOOKUP(A211,'Données de base - Grunddaten'!$A$2:$M$273,5,FALSE)="","",VLOOKUP(A211,'Données de base - Grunddaten'!$A$2:$M$273,5,FALSE))</f>
        <v>VS</v>
      </c>
      <c r="C211" s="111" t="s">
        <v>701</v>
      </c>
      <c r="D211" s="111" t="s">
        <v>628</v>
      </c>
      <c r="E211" s="118"/>
      <c r="F211" s="118" t="s">
        <v>628</v>
      </c>
      <c r="G211" s="7"/>
      <c r="H211" s="7" t="s">
        <v>627</v>
      </c>
      <c r="I211" s="7"/>
      <c r="J211" s="7" t="s">
        <v>627</v>
      </c>
      <c r="K211" s="120" t="s">
        <v>682</v>
      </c>
      <c r="L211" s="119" t="s">
        <v>634</v>
      </c>
      <c r="M211" s="114"/>
      <c r="N211" s="114"/>
      <c r="O211" s="24" t="s">
        <v>827</v>
      </c>
      <c r="P211" s="18" t="s">
        <v>101</v>
      </c>
      <c r="Q211" s="139"/>
      <c r="R211" s="139"/>
      <c r="S211" s="139"/>
    </row>
    <row r="212" spans="1:19" ht="36" x14ac:dyDescent="0.25">
      <c r="A212" s="141">
        <v>335</v>
      </c>
      <c r="B212" s="110" t="str">
        <f>IF(VLOOKUP(A212,'Données de base - Grunddaten'!$A$2:$M$273,5,FALSE)="","",VLOOKUP(A212,'Données de base - Grunddaten'!$A$2:$M$273,5,FALSE))</f>
        <v>VS</v>
      </c>
      <c r="C212" s="111" t="s">
        <v>701</v>
      </c>
      <c r="D212" s="111" t="s">
        <v>628</v>
      </c>
      <c r="E212" s="118"/>
      <c r="F212" s="118" t="s">
        <v>628</v>
      </c>
      <c r="G212" s="7"/>
      <c r="H212" s="7" t="s">
        <v>627</v>
      </c>
      <c r="I212" s="7"/>
      <c r="J212" s="7" t="s">
        <v>627</v>
      </c>
      <c r="K212" s="120" t="s">
        <v>683</v>
      </c>
      <c r="L212" s="119" t="s">
        <v>631</v>
      </c>
      <c r="M212" s="114"/>
      <c r="N212" s="114"/>
      <c r="O212" s="24" t="s">
        <v>827</v>
      </c>
      <c r="P212" s="18" t="s">
        <v>102</v>
      </c>
      <c r="Q212" s="139"/>
      <c r="R212" s="139"/>
      <c r="S212" s="139"/>
    </row>
    <row r="213" spans="1:19" ht="36" x14ac:dyDescent="0.25">
      <c r="A213" s="141">
        <v>336</v>
      </c>
      <c r="B213" s="110" t="str">
        <f>IF(VLOOKUP(A213,'Données de base - Grunddaten'!$A$2:$M$273,5,FALSE)="","",VLOOKUP(A213,'Données de base - Grunddaten'!$A$2:$M$273,5,FALSE))</f>
        <v>VS</v>
      </c>
      <c r="C213" s="111" t="s">
        <v>701</v>
      </c>
      <c r="D213" s="111" t="s">
        <v>628</v>
      </c>
      <c r="E213" s="118"/>
      <c r="F213" s="118" t="s">
        <v>628</v>
      </c>
      <c r="G213" s="7"/>
      <c r="H213" s="7" t="s">
        <v>627</v>
      </c>
      <c r="I213" s="7"/>
      <c r="J213" s="7" t="s">
        <v>627</v>
      </c>
      <c r="K213" s="120" t="s">
        <v>683</v>
      </c>
      <c r="L213" s="119" t="s">
        <v>631</v>
      </c>
      <c r="M213" s="114"/>
      <c r="N213" s="114"/>
      <c r="O213" s="24" t="s">
        <v>827</v>
      </c>
      <c r="P213" s="18" t="s">
        <v>102</v>
      </c>
      <c r="Q213" s="139"/>
      <c r="R213" s="139"/>
      <c r="S213" s="139"/>
    </row>
    <row r="214" spans="1:19" ht="45" x14ac:dyDescent="0.25">
      <c r="A214" s="110">
        <v>337</v>
      </c>
      <c r="B214" s="110" t="str">
        <f>IF(VLOOKUP(A214,'Données de base - Grunddaten'!$A$2:$M$273,5,FALSE)="","",VLOOKUP(A214,'Données de base - Grunddaten'!$A$2:$M$273,5,FALSE))</f>
        <v>AG</v>
      </c>
      <c r="C214" s="111" t="s">
        <v>701</v>
      </c>
      <c r="D214" s="111" t="s">
        <v>628</v>
      </c>
      <c r="E214" s="118" t="s">
        <v>627</v>
      </c>
      <c r="F214" s="118" t="s">
        <v>628</v>
      </c>
      <c r="G214" s="3">
        <v>0.410656262709853</v>
      </c>
      <c r="H214" s="7" t="s">
        <v>702</v>
      </c>
      <c r="I214" s="1">
        <v>4.5517790896999998E-2</v>
      </c>
      <c r="J214" s="2" t="s">
        <v>703</v>
      </c>
      <c r="K214" s="114"/>
      <c r="L214" s="114"/>
      <c r="M214" s="114"/>
      <c r="N214" s="114"/>
      <c r="O214" s="24" t="s">
        <v>830</v>
      </c>
      <c r="P214" s="18" t="s">
        <v>102</v>
      </c>
      <c r="Q214" s="139"/>
      <c r="R214" s="139"/>
      <c r="S214" s="139"/>
    </row>
    <row r="215" spans="1:19" ht="45" x14ac:dyDescent="0.25">
      <c r="A215" s="110">
        <v>338</v>
      </c>
      <c r="B215" s="110" t="str">
        <f>IF(VLOOKUP(A215,'Données de base - Grunddaten'!$A$2:$M$273,5,FALSE)="","",VLOOKUP(A215,'Données de base - Grunddaten'!$A$2:$M$273,5,FALSE))</f>
        <v>LU</v>
      </c>
      <c r="C215" s="111" t="s">
        <v>701</v>
      </c>
      <c r="D215" s="111" t="s">
        <v>628</v>
      </c>
      <c r="E215" s="118" t="s">
        <v>627</v>
      </c>
      <c r="F215" s="118" t="s">
        <v>628</v>
      </c>
      <c r="G215" s="3">
        <v>2.2338872682109399E-2</v>
      </c>
      <c r="H215" s="4" t="s">
        <v>704</v>
      </c>
      <c r="I215" s="3">
        <v>2.4928735870999998E-2</v>
      </c>
      <c r="J215" s="4" t="s">
        <v>703</v>
      </c>
      <c r="K215" s="120" t="s">
        <v>684</v>
      </c>
      <c r="L215" s="120" t="s">
        <v>629</v>
      </c>
      <c r="M215" s="120" t="s">
        <v>644</v>
      </c>
      <c r="N215" s="119" t="s">
        <v>631</v>
      </c>
      <c r="O215" s="24" t="s">
        <v>827</v>
      </c>
      <c r="P215" s="18" t="s">
        <v>102</v>
      </c>
      <c r="Q215" s="139"/>
      <c r="R215" s="139"/>
      <c r="S215" s="139"/>
    </row>
    <row r="216" spans="1:19" ht="33.75" x14ac:dyDescent="0.25">
      <c r="A216" s="110">
        <v>339</v>
      </c>
      <c r="B216" s="110" t="str">
        <f>IF(VLOOKUP(A216,'Données de base - Grunddaten'!$A$2:$M$273,5,FALSE)="","",VLOOKUP(A216,'Données de base - Grunddaten'!$A$2:$M$273,5,FALSE))</f>
        <v>LU</v>
      </c>
      <c r="C216" s="111" t="s">
        <v>701</v>
      </c>
      <c r="D216" s="111" t="s">
        <v>628</v>
      </c>
      <c r="E216" s="118" t="s">
        <v>627</v>
      </c>
      <c r="F216" s="118" t="s">
        <v>628</v>
      </c>
      <c r="G216" s="3">
        <v>4.0774039537228003E-2</v>
      </c>
      <c r="H216" s="4" t="s">
        <v>704</v>
      </c>
      <c r="I216" s="3">
        <v>0.2630234347</v>
      </c>
      <c r="J216" s="4" t="s">
        <v>703</v>
      </c>
      <c r="K216" s="120" t="s">
        <v>838</v>
      </c>
      <c r="L216" s="120" t="s">
        <v>629</v>
      </c>
      <c r="M216" s="120" t="s">
        <v>644</v>
      </c>
      <c r="N216" s="119" t="s">
        <v>631</v>
      </c>
      <c r="O216" s="24" t="s">
        <v>827</v>
      </c>
      <c r="P216" s="18" t="s">
        <v>102</v>
      </c>
      <c r="Q216" s="139"/>
      <c r="R216" s="139"/>
      <c r="S216" s="139"/>
    </row>
    <row r="217" spans="1:19" ht="33.75" x14ac:dyDescent="0.25">
      <c r="A217" s="110">
        <v>340</v>
      </c>
      <c r="B217" s="110" t="str">
        <f>IF(VLOOKUP(A217,'Données de base - Grunddaten'!$A$2:$M$273,5,FALSE)="","",VLOOKUP(A217,'Données de base - Grunddaten'!$A$2:$M$273,5,FALSE))</f>
        <v>LU</v>
      </c>
      <c r="C217" s="111" t="s">
        <v>701</v>
      </c>
      <c r="D217" s="111" t="s">
        <v>628</v>
      </c>
      <c r="E217" s="118" t="s">
        <v>627</v>
      </c>
      <c r="F217" s="118" t="s">
        <v>628</v>
      </c>
      <c r="G217" s="3">
        <v>3.5156170918385903E-2</v>
      </c>
      <c r="H217" s="4" t="s">
        <v>704</v>
      </c>
      <c r="I217" s="3">
        <v>5.6542866480000002E-2</v>
      </c>
      <c r="J217" s="4" t="s">
        <v>703</v>
      </c>
      <c r="K217" s="120" t="s">
        <v>685</v>
      </c>
      <c r="L217" s="119" t="s">
        <v>631</v>
      </c>
      <c r="M217" s="117"/>
      <c r="N217" s="117"/>
      <c r="O217" s="24" t="s">
        <v>827</v>
      </c>
      <c r="P217" s="18" t="s">
        <v>102</v>
      </c>
      <c r="Q217" s="139"/>
      <c r="R217" s="139"/>
      <c r="S217" s="139"/>
    </row>
    <row r="218" spans="1:19" ht="45" x14ac:dyDescent="0.25">
      <c r="A218" s="110">
        <v>341</v>
      </c>
      <c r="B218" s="110" t="str">
        <f>IF(VLOOKUP(A218,'Données de base - Grunddaten'!$A$2:$M$273,5,FALSE)="","",VLOOKUP(A218,'Données de base - Grunddaten'!$A$2:$M$273,5,FALSE))</f>
        <v>LU</v>
      </c>
      <c r="C218" s="111" t="s">
        <v>701</v>
      </c>
      <c r="D218" s="111" t="s">
        <v>628</v>
      </c>
      <c r="E218" s="118" t="s">
        <v>627</v>
      </c>
      <c r="F218" s="118" t="s">
        <v>628</v>
      </c>
      <c r="G218" s="3">
        <v>0.26775928744056698</v>
      </c>
      <c r="H218" s="7" t="s">
        <v>702</v>
      </c>
      <c r="I218" s="1">
        <v>5.9210562080000001E-2</v>
      </c>
      <c r="J218" s="2" t="s">
        <v>703</v>
      </c>
      <c r="K218" s="114"/>
      <c r="L218" s="114"/>
      <c r="M218" s="114"/>
      <c r="N218" s="114"/>
      <c r="O218" s="24" t="s">
        <v>830</v>
      </c>
      <c r="P218" s="18" t="s">
        <v>102</v>
      </c>
      <c r="Q218" s="139"/>
      <c r="R218" s="139"/>
      <c r="S218" s="139"/>
    </row>
    <row r="219" spans="1:19" ht="56.25" x14ac:dyDescent="0.25">
      <c r="A219" s="110">
        <v>342</v>
      </c>
      <c r="B219" s="110" t="str">
        <f>IF(VLOOKUP(A219,'Données de base - Grunddaten'!$A$2:$M$273,5,FALSE)="","",VLOOKUP(A219,'Données de base - Grunddaten'!$A$2:$M$273,5,FALSE))</f>
        <v>SH</v>
      </c>
      <c r="C219" s="111" t="s">
        <v>701</v>
      </c>
      <c r="D219" s="111" t="s">
        <v>628</v>
      </c>
      <c r="E219" s="118" t="s">
        <v>627</v>
      </c>
      <c r="F219" s="118" t="s">
        <v>628</v>
      </c>
      <c r="G219" s="3">
        <v>0.150101006749148</v>
      </c>
      <c r="H219" s="4" t="s">
        <v>704</v>
      </c>
      <c r="I219" s="3">
        <v>0.51312966904000001</v>
      </c>
      <c r="J219" s="7" t="s">
        <v>706</v>
      </c>
      <c r="K219" s="114"/>
      <c r="L219" s="114"/>
      <c r="M219" s="114"/>
      <c r="N219" s="114"/>
      <c r="O219" s="24" t="s">
        <v>829</v>
      </c>
      <c r="P219" s="18" t="s">
        <v>102</v>
      </c>
      <c r="Q219" s="139"/>
      <c r="R219" s="139"/>
      <c r="S219" s="139"/>
    </row>
    <row r="220" spans="1:19" ht="45" x14ac:dyDescent="0.25">
      <c r="A220" s="110">
        <v>343</v>
      </c>
      <c r="B220" s="110" t="str">
        <f>IF(VLOOKUP(A220,'Données de base - Grunddaten'!$A$2:$M$273,5,FALSE)="","",VLOOKUP(A220,'Données de base - Grunddaten'!$A$2:$M$273,5,FALSE))</f>
        <v>ZH</v>
      </c>
      <c r="C220" s="111" t="s">
        <v>701</v>
      </c>
      <c r="D220" s="111" t="s">
        <v>628</v>
      </c>
      <c r="E220" s="118" t="s">
        <v>627</v>
      </c>
      <c r="F220" s="118" t="s">
        <v>628</v>
      </c>
      <c r="G220" s="3">
        <v>9.8222462375855704E-2</v>
      </c>
      <c r="H220" s="4" t="s">
        <v>704</v>
      </c>
      <c r="I220" s="3">
        <v>0.12830680959999999</v>
      </c>
      <c r="J220" s="4" t="s">
        <v>703</v>
      </c>
      <c r="K220" s="120" t="s">
        <v>686</v>
      </c>
      <c r="L220" s="120" t="s">
        <v>629</v>
      </c>
      <c r="M220" s="120" t="s">
        <v>687</v>
      </c>
      <c r="N220" s="119" t="s">
        <v>639</v>
      </c>
      <c r="O220" s="24" t="s">
        <v>826</v>
      </c>
      <c r="P220" s="18" t="s">
        <v>102</v>
      </c>
      <c r="Q220" s="139"/>
      <c r="R220" s="139"/>
      <c r="S220" s="139"/>
    </row>
    <row r="221" spans="1:19" ht="45" x14ac:dyDescent="0.25">
      <c r="A221" s="110">
        <v>344</v>
      </c>
      <c r="B221" s="110" t="str">
        <f>IF(VLOOKUP(A221,'Données de base - Grunddaten'!$A$2:$M$273,5,FALSE)="","",VLOOKUP(A221,'Données de base - Grunddaten'!$A$2:$M$273,5,FALSE))</f>
        <v>ZH</v>
      </c>
      <c r="C221" s="111" t="s">
        <v>701</v>
      </c>
      <c r="D221" s="111" t="s">
        <v>628</v>
      </c>
      <c r="E221" s="118" t="s">
        <v>627</v>
      </c>
      <c r="F221" s="118" t="s">
        <v>628</v>
      </c>
      <c r="G221" s="3">
        <v>9.55523030051195E-3</v>
      </c>
      <c r="H221" s="4" t="s">
        <v>704</v>
      </c>
      <c r="I221" s="3">
        <v>0.24403141048999999</v>
      </c>
      <c r="J221" s="4" t="s">
        <v>703</v>
      </c>
      <c r="K221" s="120" t="s">
        <v>686</v>
      </c>
      <c r="L221" s="120" t="s">
        <v>629</v>
      </c>
      <c r="M221" s="120" t="s">
        <v>688</v>
      </c>
      <c r="N221" s="119" t="s">
        <v>639</v>
      </c>
      <c r="O221" s="24" t="s">
        <v>826</v>
      </c>
      <c r="P221" s="18" t="s">
        <v>102</v>
      </c>
      <c r="Q221" s="139"/>
      <c r="R221" s="139"/>
      <c r="S221" s="139"/>
    </row>
    <row r="222" spans="1:19" ht="45" x14ac:dyDescent="0.25">
      <c r="A222" s="110">
        <v>345</v>
      </c>
      <c r="B222" s="110" t="str">
        <f>IF(VLOOKUP(A222,'Données de base - Grunddaten'!$A$2:$M$273,5,FALSE)="","",VLOOKUP(A222,'Données de base - Grunddaten'!$A$2:$M$273,5,FALSE))</f>
        <v>ZH</v>
      </c>
      <c r="C222" s="111" t="s">
        <v>701</v>
      </c>
      <c r="D222" s="111" t="s">
        <v>628</v>
      </c>
      <c r="E222" s="118" t="s">
        <v>627</v>
      </c>
      <c r="F222" s="118" t="s">
        <v>628</v>
      </c>
      <c r="G222" s="3">
        <v>0.99789466699326301</v>
      </c>
      <c r="H222" s="7" t="s">
        <v>702</v>
      </c>
      <c r="I222" s="1">
        <v>0.22947775378999999</v>
      </c>
      <c r="J222" s="2" t="s">
        <v>703</v>
      </c>
      <c r="K222" s="114"/>
      <c r="L222" s="114"/>
      <c r="M222" s="114"/>
      <c r="N222" s="114"/>
      <c r="O222" s="24" t="s">
        <v>830</v>
      </c>
      <c r="P222" s="18" t="s">
        <v>102</v>
      </c>
      <c r="Q222" s="139"/>
      <c r="R222" s="139"/>
      <c r="S222" s="139"/>
    </row>
    <row r="223" spans="1:19" ht="60.4" customHeight="1" x14ac:dyDescent="0.25">
      <c r="A223" s="132">
        <v>346</v>
      </c>
      <c r="B223" s="110" t="str">
        <f>IF(VLOOKUP(A223,'Données de base - Grunddaten'!$A$2:$M$273,5,FALSE)="","",VLOOKUP(A223,'Données de base - Grunddaten'!$A$2:$M$273,5,FALSE))</f>
        <v>SZ</v>
      </c>
      <c r="C223" s="111" t="s">
        <v>701</v>
      </c>
      <c r="D223" s="111" t="s">
        <v>628</v>
      </c>
      <c r="E223" s="118"/>
      <c r="F223" s="118" t="s">
        <v>628</v>
      </c>
      <c r="G223" s="3"/>
      <c r="H223" s="7" t="s">
        <v>627</v>
      </c>
      <c r="I223" s="7"/>
      <c r="J223" s="7" t="s">
        <v>627</v>
      </c>
      <c r="K223" s="120" t="s">
        <v>689</v>
      </c>
      <c r="L223" s="119" t="s">
        <v>634</v>
      </c>
      <c r="M223" s="114"/>
      <c r="N223" s="114"/>
      <c r="O223" s="24" t="s">
        <v>828</v>
      </c>
      <c r="P223" s="18" t="s">
        <v>102</v>
      </c>
      <c r="Q223" s="139"/>
      <c r="R223" s="139"/>
      <c r="S223" s="139"/>
    </row>
    <row r="224" spans="1:19" ht="36" x14ac:dyDescent="0.25">
      <c r="A224" s="132">
        <v>347</v>
      </c>
      <c r="B224" s="110" t="str">
        <f>IF(VLOOKUP(A224,'Données de base - Grunddaten'!$A$2:$M$273,5,FALSE)="","",VLOOKUP(A224,'Données de base - Grunddaten'!$A$2:$M$273,5,FALSE))</f>
        <v>GL</v>
      </c>
      <c r="C224" s="111" t="s">
        <v>701</v>
      </c>
      <c r="D224" s="111" t="s">
        <v>628</v>
      </c>
      <c r="E224" s="118"/>
      <c r="F224" s="118" t="s">
        <v>628</v>
      </c>
      <c r="G224" s="3">
        <v>1.2E-2</v>
      </c>
      <c r="H224" s="4" t="s">
        <v>704</v>
      </c>
      <c r="I224" s="10">
        <v>0.152</v>
      </c>
      <c r="J224" s="4" t="s">
        <v>703</v>
      </c>
      <c r="K224" s="120" t="s">
        <v>690</v>
      </c>
      <c r="L224" s="120" t="s">
        <v>629</v>
      </c>
      <c r="M224" s="120" t="s">
        <v>644</v>
      </c>
      <c r="N224" s="119" t="s">
        <v>631</v>
      </c>
      <c r="O224" s="24" t="s">
        <v>827</v>
      </c>
      <c r="P224" s="18" t="s">
        <v>102</v>
      </c>
      <c r="Q224" s="139"/>
      <c r="R224" s="139"/>
      <c r="S224" s="139"/>
    </row>
    <row r="225" spans="1:19" ht="27" x14ac:dyDescent="0.25">
      <c r="A225" s="141">
        <v>348</v>
      </c>
      <c r="B225" s="110" t="str">
        <f>IF(VLOOKUP(A225,'Données de base - Grunddaten'!$A$2:$M$273,5,FALSE)="","",VLOOKUP(A225,'Données de base - Grunddaten'!$A$2:$M$273,5,FALSE))</f>
        <v>GL</v>
      </c>
      <c r="C225" s="111" t="s">
        <v>701</v>
      </c>
      <c r="D225" s="112" t="s">
        <v>635</v>
      </c>
      <c r="E225" s="113"/>
      <c r="F225" s="113" t="s">
        <v>628</v>
      </c>
      <c r="G225" s="2">
        <v>0.48299999999999998</v>
      </c>
      <c r="H225" s="2" t="s">
        <v>702</v>
      </c>
      <c r="I225" s="2"/>
      <c r="J225" s="2" t="s">
        <v>627</v>
      </c>
      <c r="K225" s="114"/>
      <c r="L225" s="114"/>
      <c r="M225" s="114"/>
      <c r="N225" s="114"/>
      <c r="O225" s="24" t="s">
        <v>635</v>
      </c>
      <c r="P225" s="16" t="s">
        <v>101</v>
      </c>
      <c r="Q225" s="139"/>
      <c r="R225" s="139"/>
      <c r="S225" s="139"/>
    </row>
    <row r="226" spans="1:19" ht="33.75" x14ac:dyDescent="0.25">
      <c r="A226" s="110">
        <v>349</v>
      </c>
      <c r="B226" s="110" t="str">
        <f>IF(VLOOKUP(A226,'Données de base - Grunddaten'!$A$2:$M$273,5,FALSE)="","",VLOOKUP(A226,'Données de base - Grunddaten'!$A$2:$M$273,5,FALSE))</f>
        <v>UR</v>
      </c>
      <c r="C226" s="111" t="s">
        <v>701</v>
      </c>
      <c r="D226" s="111" t="s">
        <v>628</v>
      </c>
      <c r="E226" s="118" t="s">
        <v>627</v>
      </c>
      <c r="F226" s="118" t="s">
        <v>628</v>
      </c>
      <c r="G226" s="3">
        <v>6.2208010836966303E-2</v>
      </c>
      <c r="H226" s="4" t="s">
        <v>704</v>
      </c>
      <c r="I226" s="3">
        <v>0.15050688355</v>
      </c>
      <c r="J226" s="4" t="s">
        <v>703</v>
      </c>
      <c r="K226" s="120" t="s">
        <v>691</v>
      </c>
      <c r="L226" s="119" t="s">
        <v>631</v>
      </c>
      <c r="M226" s="117"/>
      <c r="N226" s="117"/>
      <c r="O226" s="24" t="s">
        <v>827</v>
      </c>
      <c r="P226" s="18" t="s">
        <v>102</v>
      </c>
      <c r="Q226" s="139"/>
      <c r="R226" s="139"/>
      <c r="S226" s="139"/>
    </row>
    <row r="227" spans="1:19" ht="45" x14ac:dyDescent="0.25">
      <c r="A227" s="141">
        <v>350</v>
      </c>
      <c r="B227" s="110" t="str">
        <f>IF(VLOOKUP(A227,'Données de base - Grunddaten'!$A$2:$M$273,5,FALSE)="","",VLOOKUP(A227,'Données de base - Grunddaten'!$A$2:$M$273,5,FALSE))</f>
        <v>UR</v>
      </c>
      <c r="C227" s="111" t="s">
        <v>701</v>
      </c>
      <c r="D227" s="111" t="s">
        <v>628</v>
      </c>
      <c r="E227" s="118"/>
      <c r="F227" s="118" t="s">
        <v>628</v>
      </c>
      <c r="G227" s="3">
        <v>0.55700000000000005</v>
      </c>
      <c r="H227" s="7" t="s">
        <v>702</v>
      </c>
      <c r="I227" s="1">
        <v>0.14000000000000001</v>
      </c>
      <c r="J227" s="2" t="s">
        <v>703</v>
      </c>
      <c r="K227" s="114"/>
      <c r="L227" s="114"/>
      <c r="M227" s="114"/>
      <c r="N227" s="114"/>
      <c r="O227" s="24" t="s">
        <v>830</v>
      </c>
      <c r="P227" s="18" t="s">
        <v>102</v>
      </c>
      <c r="Q227" s="139"/>
      <c r="R227" s="139"/>
      <c r="S227" s="139"/>
    </row>
    <row r="228" spans="1:19" ht="18" x14ac:dyDescent="0.25">
      <c r="A228" s="110">
        <v>351</v>
      </c>
      <c r="B228" s="110" t="str">
        <f>IF(VLOOKUP(A228,'Données de base - Grunddaten'!$A$2:$M$273,5,FALSE)="","",VLOOKUP(A228,'Données de base - Grunddaten'!$A$2:$M$273,5,FALSE))</f>
        <v>UR</v>
      </c>
      <c r="C228" s="111" t="s">
        <v>701</v>
      </c>
      <c r="D228" s="112" t="s">
        <v>635</v>
      </c>
      <c r="E228" s="113" t="s">
        <v>627</v>
      </c>
      <c r="F228" s="113" t="s">
        <v>628</v>
      </c>
      <c r="G228" s="1">
        <v>0.117224847964189</v>
      </c>
      <c r="H228" s="2" t="s">
        <v>704</v>
      </c>
      <c r="I228" s="1">
        <v>0.21610821984</v>
      </c>
      <c r="J228" s="2" t="s">
        <v>703</v>
      </c>
      <c r="K228" s="114"/>
      <c r="L228" s="114"/>
      <c r="M228" s="114"/>
      <c r="N228" s="114"/>
      <c r="O228" s="24" t="s">
        <v>635</v>
      </c>
      <c r="P228" s="16" t="s">
        <v>101</v>
      </c>
      <c r="Q228" s="139"/>
      <c r="R228" s="139"/>
      <c r="S228" s="139"/>
    </row>
    <row r="229" spans="1:19" ht="56.25" x14ac:dyDescent="0.25">
      <c r="A229" s="110">
        <v>352</v>
      </c>
      <c r="B229" s="110" t="str">
        <f>IF(VLOOKUP(A229,'Données de base - Grunddaten'!$A$2:$M$273,5,FALSE)="","",VLOOKUP(A229,'Données de base - Grunddaten'!$A$2:$M$273,5,FALSE))</f>
        <v>OW/UR</v>
      </c>
      <c r="C229" s="111" t="s">
        <v>701</v>
      </c>
      <c r="D229" s="111" t="s">
        <v>628</v>
      </c>
      <c r="E229" s="118" t="s">
        <v>627</v>
      </c>
      <c r="F229" s="118" t="s">
        <v>628</v>
      </c>
      <c r="G229" s="3">
        <v>6.8012562932429702E-2</v>
      </c>
      <c r="H229" s="4" t="s">
        <v>704</v>
      </c>
      <c r="I229" s="3">
        <v>0.36403608649000002</v>
      </c>
      <c r="J229" s="7" t="s">
        <v>706</v>
      </c>
      <c r="K229" s="114"/>
      <c r="L229" s="114"/>
      <c r="M229" s="114"/>
      <c r="N229" s="114"/>
      <c r="O229" s="24" t="s">
        <v>829</v>
      </c>
      <c r="P229" s="18" t="s">
        <v>102</v>
      </c>
      <c r="Q229" s="139"/>
      <c r="R229" s="139"/>
      <c r="S229" s="139"/>
    </row>
    <row r="230" spans="1:19" ht="45" x14ac:dyDescent="0.25">
      <c r="A230" s="110">
        <v>353</v>
      </c>
      <c r="B230" s="110" t="str">
        <f>IF(VLOOKUP(A230,'Données de base - Grunddaten'!$A$2:$M$273,5,FALSE)="","",VLOOKUP(A230,'Données de base - Grunddaten'!$A$2:$M$273,5,FALSE))</f>
        <v>UR</v>
      </c>
      <c r="C230" s="111" t="s">
        <v>701</v>
      </c>
      <c r="D230" s="111" t="s">
        <v>628</v>
      </c>
      <c r="E230" s="118" t="s">
        <v>627</v>
      </c>
      <c r="F230" s="118" t="s">
        <v>628</v>
      </c>
      <c r="G230" s="3">
        <v>1.8933422556575E-2</v>
      </c>
      <c r="H230" s="4" t="s">
        <v>704</v>
      </c>
      <c r="I230" s="3">
        <v>0</v>
      </c>
      <c r="J230" s="4" t="s">
        <v>703</v>
      </c>
      <c r="K230" s="120" t="s">
        <v>692</v>
      </c>
      <c r="L230" s="119" t="s">
        <v>631</v>
      </c>
      <c r="M230" s="117"/>
      <c r="N230" s="117"/>
      <c r="O230" s="24" t="s">
        <v>827</v>
      </c>
      <c r="P230" s="18" t="s">
        <v>102</v>
      </c>
      <c r="Q230" s="139"/>
      <c r="R230" s="139"/>
      <c r="S230" s="139"/>
    </row>
    <row r="231" spans="1:19" ht="45" x14ac:dyDescent="0.25">
      <c r="A231" s="110">
        <v>354</v>
      </c>
      <c r="B231" s="110" t="str">
        <f>IF(VLOOKUP(A231,'Données de base - Grunddaten'!$A$2:$M$273,5,FALSE)="","",VLOOKUP(A231,'Données de base - Grunddaten'!$A$2:$M$273,5,FALSE))</f>
        <v>UR</v>
      </c>
      <c r="C231" s="111" t="s">
        <v>701</v>
      </c>
      <c r="D231" s="111" t="s">
        <v>628</v>
      </c>
      <c r="E231" s="118" t="s">
        <v>627</v>
      </c>
      <c r="F231" s="118" t="s">
        <v>628</v>
      </c>
      <c r="G231" s="3">
        <v>0.195439639521165</v>
      </c>
      <c r="H231" s="4" t="s">
        <v>704</v>
      </c>
      <c r="I231" s="3">
        <v>0.24187770453999999</v>
      </c>
      <c r="J231" s="4" t="s">
        <v>703</v>
      </c>
      <c r="K231" s="120" t="s">
        <v>692</v>
      </c>
      <c r="L231" s="119" t="s">
        <v>631</v>
      </c>
      <c r="M231" s="117"/>
      <c r="N231" s="117"/>
      <c r="O231" s="24" t="s">
        <v>827</v>
      </c>
      <c r="P231" s="18" t="s">
        <v>102</v>
      </c>
      <c r="Q231" s="139"/>
      <c r="R231" s="139"/>
      <c r="S231" s="139"/>
    </row>
    <row r="232" spans="1:19" ht="18" x14ac:dyDescent="0.25">
      <c r="A232" s="110">
        <v>355</v>
      </c>
      <c r="B232" s="110" t="str">
        <f>IF(VLOOKUP(A232,'Données de base - Grunddaten'!$A$2:$M$273,5,FALSE)="","",VLOOKUP(A232,'Données de base - Grunddaten'!$A$2:$M$273,5,FALSE))</f>
        <v>UR</v>
      </c>
      <c r="C232" s="111" t="s">
        <v>701</v>
      </c>
      <c r="D232" s="112" t="s">
        <v>632</v>
      </c>
      <c r="E232" s="113" t="s">
        <v>627</v>
      </c>
      <c r="F232" s="113" t="s">
        <v>628</v>
      </c>
      <c r="G232" s="1">
        <v>3.0357827835276002E-2</v>
      </c>
      <c r="H232" s="2" t="s">
        <v>704</v>
      </c>
      <c r="I232" s="1">
        <v>0.33689385054999998</v>
      </c>
      <c r="J232" s="2" t="s">
        <v>703</v>
      </c>
      <c r="K232" s="114"/>
      <c r="L232" s="114"/>
      <c r="M232" s="114"/>
      <c r="N232" s="114"/>
      <c r="O232" s="24" t="s">
        <v>632</v>
      </c>
      <c r="P232" s="16" t="s">
        <v>101</v>
      </c>
      <c r="Q232" s="139"/>
      <c r="R232" s="139"/>
      <c r="S232" s="139"/>
    </row>
    <row r="233" spans="1:19" ht="45" x14ac:dyDescent="0.25">
      <c r="A233" s="110">
        <v>356</v>
      </c>
      <c r="B233" s="110" t="str">
        <f>IF(VLOOKUP(A233,'Données de base - Grunddaten'!$A$2:$M$273,5,FALSE)="","",VLOOKUP(A233,'Données de base - Grunddaten'!$A$2:$M$273,5,FALSE))</f>
        <v>UR</v>
      </c>
      <c r="C233" s="111" t="s">
        <v>701</v>
      </c>
      <c r="D233" s="111" t="s">
        <v>628</v>
      </c>
      <c r="E233" s="118" t="s">
        <v>627</v>
      </c>
      <c r="F233" s="118" t="s">
        <v>628</v>
      </c>
      <c r="G233" s="3">
        <v>0.43627546356086</v>
      </c>
      <c r="H233" s="7" t="s">
        <v>702</v>
      </c>
      <c r="I233" s="1">
        <v>0.37379190273000001</v>
      </c>
      <c r="J233" s="2" t="s">
        <v>706</v>
      </c>
      <c r="K233" s="114"/>
      <c r="L233" s="114"/>
      <c r="M233" s="114"/>
      <c r="N233" s="114"/>
      <c r="O233" s="24" t="s">
        <v>830</v>
      </c>
      <c r="P233" s="18" t="s">
        <v>102</v>
      </c>
      <c r="Q233" s="139"/>
      <c r="R233" s="139"/>
      <c r="S233" s="139"/>
    </row>
    <row r="234" spans="1:19" ht="45" x14ac:dyDescent="0.25">
      <c r="A234" s="110">
        <v>357</v>
      </c>
      <c r="B234" s="110" t="str">
        <f>IF(VLOOKUP(A234,'Données de base - Grunddaten'!$A$2:$M$273,5,FALSE)="","",VLOOKUP(A234,'Données de base - Grunddaten'!$A$2:$M$273,5,FALSE))</f>
        <v>TI</v>
      </c>
      <c r="C234" s="111" t="s">
        <v>701</v>
      </c>
      <c r="D234" s="111" t="s">
        <v>628</v>
      </c>
      <c r="E234" s="118" t="s">
        <v>627</v>
      </c>
      <c r="F234" s="118" t="s">
        <v>628</v>
      </c>
      <c r="G234" s="3">
        <v>0.120786460445897</v>
      </c>
      <c r="H234" s="4" t="s">
        <v>704</v>
      </c>
      <c r="I234" s="3">
        <v>0.43895282358999999</v>
      </c>
      <c r="J234" s="7" t="s">
        <v>706</v>
      </c>
      <c r="K234" s="114"/>
      <c r="L234" s="114"/>
      <c r="M234" s="114"/>
      <c r="N234" s="114"/>
      <c r="O234" s="24" t="s">
        <v>830</v>
      </c>
      <c r="P234" s="18" t="s">
        <v>102</v>
      </c>
      <c r="Q234" s="139"/>
      <c r="R234" s="139"/>
      <c r="S234" s="139"/>
    </row>
    <row r="235" spans="1:19" ht="45" x14ac:dyDescent="0.25">
      <c r="A235" s="110">
        <v>358</v>
      </c>
      <c r="B235" s="110" t="str">
        <f>IF(VLOOKUP(A235,'Données de base - Grunddaten'!$A$2:$M$273,5,FALSE)="","",VLOOKUP(A235,'Données de base - Grunddaten'!$A$2:$M$273,5,FALSE))</f>
        <v>TI</v>
      </c>
      <c r="C235" s="111" t="s">
        <v>701</v>
      </c>
      <c r="D235" s="111" t="s">
        <v>628</v>
      </c>
      <c r="E235" s="118" t="s">
        <v>627</v>
      </c>
      <c r="F235" s="118" t="s">
        <v>628</v>
      </c>
      <c r="G235" s="3">
        <v>0.104101428305931</v>
      </c>
      <c r="H235" s="4" t="s">
        <v>704</v>
      </c>
      <c r="I235" s="3">
        <v>0.28222327403000003</v>
      </c>
      <c r="J235" s="7" t="s">
        <v>706</v>
      </c>
      <c r="K235" s="114"/>
      <c r="L235" s="114"/>
      <c r="M235" s="114"/>
      <c r="N235" s="114"/>
      <c r="O235" s="24" t="s">
        <v>828</v>
      </c>
      <c r="P235" s="18" t="s">
        <v>102</v>
      </c>
      <c r="Q235" s="139"/>
      <c r="R235" s="139"/>
      <c r="S235" s="139"/>
    </row>
    <row r="236" spans="1:19" ht="36" x14ac:dyDescent="0.25">
      <c r="A236" s="110">
        <v>359</v>
      </c>
      <c r="B236" s="110" t="str">
        <f>IF(VLOOKUP(A236,'Données de base - Grunddaten'!$A$2:$M$273,5,FALSE)="","",VLOOKUP(A236,'Données de base - Grunddaten'!$A$2:$M$273,5,FALSE))</f>
        <v>TI</v>
      </c>
      <c r="C236" s="111" t="s">
        <v>701</v>
      </c>
      <c r="D236" s="111" t="s">
        <v>628</v>
      </c>
      <c r="E236" s="118" t="s">
        <v>627</v>
      </c>
      <c r="F236" s="118" t="s">
        <v>628</v>
      </c>
      <c r="G236" s="3">
        <v>0.101489837740707</v>
      </c>
      <c r="H236" s="4" t="s">
        <v>704</v>
      </c>
      <c r="I236" s="3">
        <v>5.6233252502000002E-2</v>
      </c>
      <c r="J236" s="4" t="s">
        <v>703</v>
      </c>
      <c r="K236" s="120" t="s">
        <v>693</v>
      </c>
      <c r="L236" s="119" t="s">
        <v>634</v>
      </c>
      <c r="M236" s="117"/>
      <c r="N236" s="117"/>
      <c r="O236" s="24" t="s">
        <v>828</v>
      </c>
      <c r="P236" s="18" t="s">
        <v>102</v>
      </c>
      <c r="Q236" s="139"/>
      <c r="R236" s="139"/>
      <c r="S236" s="139"/>
    </row>
    <row r="237" spans="1:19" ht="36" x14ac:dyDescent="0.25">
      <c r="A237" s="110">
        <v>360</v>
      </c>
      <c r="B237" s="110" t="str">
        <f>IF(VLOOKUP(A237,'Données de base - Grunddaten'!$A$2:$M$273,5,FALSE)="","",VLOOKUP(A237,'Données de base - Grunddaten'!$A$2:$M$273,5,FALSE))</f>
        <v>TI</v>
      </c>
      <c r="C237" s="111" t="s">
        <v>701</v>
      </c>
      <c r="D237" s="111" t="s">
        <v>628</v>
      </c>
      <c r="E237" s="118" t="s">
        <v>627</v>
      </c>
      <c r="F237" s="118" t="s">
        <v>628</v>
      </c>
      <c r="G237" s="3">
        <v>0</v>
      </c>
      <c r="H237" s="4" t="s">
        <v>704</v>
      </c>
      <c r="I237" s="3">
        <v>0.28591873689000002</v>
      </c>
      <c r="J237" s="4" t="s">
        <v>703</v>
      </c>
      <c r="K237" s="120" t="s">
        <v>694</v>
      </c>
      <c r="L237" s="119" t="s">
        <v>631</v>
      </c>
      <c r="M237" s="117"/>
      <c r="N237" s="117"/>
      <c r="O237" s="24" t="s">
        <v>827</v>
      </c>
      <c r="P237" s="18" t="s">
        <v>102</v>
      </c>
      <c r="Q237" s="139"/>
      <c r="R237" s="139"/>
      <c r="S237" s="139"/>
    </row>
    <row r="238" spans="1:19" ht="36" x14ac:dyDescent="0.25">
      <c r="A238" s="110">
        <v>361</v>
      </c>
      <c r="B238" s="110" t="str">
        <f>IF(VLOOKUP(A238,'Données de base - Grunddaten'!$A$2:$M$273,5,FALSE)="","",VLOOKUP(A238,'Données de base - Grunddaten'!$A$2:$M$273,5,FALSE))</f>
        <v>TI</v>
      </c>
      <c r="C238" s="111" t="s">
        <v>701</v>
      </c>
      <c r="D238" s="111" t="s">
        <v>628</v>
      </c>
      <c r="E238" s="118" t="s">
        <v>627</v>
      </c>
      <c r="F238" s="118" t="s">
        <v>628</v>
      </c>
      <c r="G238" s="3">
        <v>0</v>
      </c>
      <c r="H238" s="4" t="s">
        <v>704</v>
      </c>
      <c r="I238" s="3">
        <v>0.16986388180000001</v>
      </c>
      <c r="J238" s="4" t="s">
        <v>703</v>
      </c>
      <c r="K238" s="120" t="s">
        <v>694</v>
      </c>
      <c r="L238" s="119" t="s">
        <v>631</v>
      </c>
      <c r="M238" s="117"/>
      <c r="N238" s="117"/>
      <c r="O238" s="24" t="s">
        <v>827</v>
      </c>
      <c r="P238" s="18" t="s">
        <v>102</v>
      </c>
      <c r="Q238" s="139"/>
      <c r="R238" s="139"/>
      <c r="S238" s="139"/>
    </row>
    <row r="239" spans="1:19" ht="33.75" x14ac:dyDescent="0.25">
      <c r="A239" s="110">
        <v>362</v>
      </c>
      <c r="B239" s="110" t="str">
        <f>IF(VLOOKUP(A239,'Données de base - Grunddaten'!$A$2:$M$273,5,FALSE)="","",VLOOKUP(A239,'Données de base - Grunddaten'!$A$2:$M$273,5,FALSE))</f>
        <v>TI</v>
      </c>
      <c r="C239" s="111" t="s">
        <v>701</v>
      </c>
      <c r="D239" s="111" t="s">
        <v>628</v>
      </c>
      <c r="E239" s="118" t="s">
        <v>627</v>
      </c>
      <c r="F239" s="118" t="s">
        <v>628</v>
      </c>
      <c r="G239" s="3">
        <v>0</v>
      </c>
      <c r="H239" s="4" t="s">
        <v>704</v>
      </c>
      <c r="I239" s="3">
        <v>8.5933357202999994E-2</v>
      </c>
      <c r="J239" s="4" t="s">
        <v>703</v>
      </c>
      <c r="K239" s="120" t="s">
        <v>695</v>
      </c>
      <c r="L239" s="119" t="s">
        <v>631</v>
      </c>
      <c r="M239" s="117"/>
      <c r="N239" s="117"/>
      <c r="O239" s="24" t="s">
        <v>827</v>
      </c>
      <c r="P239" s="18" t="s">
        <v>102</v>
      </c>
      <c r="Q239" s="139"/>
      <c r="R239" s="139"/>
      <c r="S239" s="139"/>
    </row>
    <row r="240" spans="1:19" ht="56.25" x14ac:dyDescent="0.25">
      <c r="A240" s="110">
        <v>363</v>
      </c>
      <c r="B240" s="110" t="str">
        <f>IF(VLOOKUP(A240,'Données de base - Grunddaten'!$A$2:$M$273,5,FALSE)="","",VLOOKUP(A240,'Données de base - Grunddaten'!$A$2:$M$273,5,FALSE))</f>
        <v>TI</v>
      </c>
      <c r="C240" s="111" t="s">
        <v>701</v>
      </c>
      <c r="D240" s="111" t="s">
        <v>628</v>
      </c>
      <c r="E240" s="118" t="s">
        <v>627</v>
      </c>
      <c r="F240" s="118" t="s">
        <v>628</v>
      </c>
      <c r="G240" s="3">
        <v>0.107788109378836</v>
      </c>
      <c r="H240" s="4" t="s">
        <v>704</v>
      </c>
      <c r="I240" s="3">
        <v>0.38333989254</v>
      </c>
      <c r="J240" s="7" t="s">
        <v>706</v>
      </c>
      <c r="K240" s="114"/>
      <c r="L240" s="114"/>
      <c r="M240" s="114"/>
      <c r="N240" s="114"/>
      <c r="O240" s="24" t="s">
        <v>829</v>
      </c>
      <c r="P240" s="18" t="s">
        <v>102</v>
      </c>
      <c r="Q240" s="139"/>
      <c r="R240" s="139"/>
      <c r="S240" s="139"/>
    </row>
    <row r="241" spans="1:19" ht="45" x14ac:dyDescent="0.25">
      <c r="A241" s="110">
        <v>364</v>
      </c>
      <c r="B241" s="110" t="str">
        <f>IF(VLOOKUP(A241,'Données de base - Grunddaten'!$A$2:$M$273,5,FALSE)="","",VLOOKUP(A241,'Données de base - Grunddaten'!$A$2:$M$273,5,FALSE))</f>
        <v>TI</v>
      </c>
      <c r="C241" s="111" t="s">
        <v>701</v>
      </c>
      <c r="D241" s="111" t="s">
        <v>628</v>
      </c>
      <c r="E241" s="118" t="s">
        <v>627</v>
      </c>
      <c r="F241" s="118" t="s">
        <v>628</v>
      </c>
      <c r="G241" s="3">
        <v>0.29599999999999999</v>
      </c>
      <c r="H241" s="7" t="s">
        <v>702</v>
      </c>
      <c r="I241" s="1">
        <v>0.20980125592000001</v>
      </c>
      <c r="J241" s="2" t="s">
        <v>703</v>
      </c>
      <c r="K241" s="114"/>
      <c r="L241" s="114"/>
      <c r="M241" s="114"/>
      <c r="N241" s="114"/>
      <c r="O241" s="24" t="s">
        <v>830</v>
      </c>
      <c r="P241" s="18" t="s">
        <v>102</v>
      </c>
      <c r="Q241" s="139"/>
      <c r="R241" s="139"/>
      <c r="S241" s="139"/>
    </row>
    <row r="242" spans="1:19" ht="45" x14ac:dyDescent="0.25">
      <c r="A242" s="110">
        <v>365</v>
      </c>
      <c r="B242" s="110" t="str">
        <f>IF(VLOOKUP(A242,'Données de base - Grunddaten'!$A$2:$M$273,5,FALSE)="","",VLOOKUP(A242,'Données de base - Grunddaten'!$A$2:$M$273,5,FALSE))</f>
        <v>TI</v>
      </c>
      <c r="C242" s="111" t="s">
        <v>701</v>
      </c>
      <c r="D242" s="111" t="s">
        <v>628</v>
      </c>
      <c r="E242" s="118" t="s">
        <v>627</v>
      </c>
      <c r="F242" s="118" t="s">
        <v>628</v>
      </c>
      <c r="G242" s="3">
        <v>0</v>
      </c>
      <c r="H242" s="4" t="s">
        <v>704</v>
      </c>
      <c r="I242" s="3">
        <v>0.53158213965000001</v>
      </c>
      <c r="J242" s="7" t="s">
        <v>706</v>
      </c>
      <c r="K242" s="114"/>
      <c r="L242" s="114"/>
      <c r="M242" s="114"/>
      <c r="N242" s="114"/>
      <c r="O242" s="24" t="s">
        <v>827</v>
      </c>
      <c r="P242" s="18" t="s">
        <v>102</v>
      </c>
      <c r="Q242" s="139"/>
      <c r="R242" s="139"/>
      <c r="S242" s="139"/>
    </row>
    <row r="243" spans="1:19" ht="33.75" x14ac:dyDescent="0.25">
      <c r="A243" s="110">
        <v>366</v>
      </c>
      <c r="B243" s="110" t="str">
        <f>IF(VLOOKUP(A243,'Données de base - Grunddaten'!$A$2:$M$273,5,FALSE)="","",VLOOKUP(A243,'Données de base - Grunddaten'!$A$2:$M$273,5,FALSE))</f>
        <v>TI</v>
      </c>
      <c r="C243" s="111" t="s">
        <v>701</v>
      </c>
      <c r="D243" s="111" t="s">
        <v>628</v>
      </c>
      <c r="E243" s="118" t="s">
        <v>627</v>
      </c>
      <c r="F243" s="118" t="s">
        <v>628</v>
      </c>
      <c r="G243" s="3">
        <v>3.5296845767498898E-2</v>
      </c>
      <c r="H243" s="4" t="s">
        <v>704</v>
      </c>
      <c r="I243" s="3">
        <v>0.16196882832000001</v>
      </c>
      <c r="J243" s="4" t="s">
        <v>703</v>
      </c>
      <c r="K243" s="120"/>
      <c r="L243" s="120" t="s">
        <v>629</v>
      </c>
      <c r="M243" s="120" t="s">
        <v>644</v>
      </c>
      <c r="N243" s="119" t="s">
        <v>631</v>
      </c>
      <c r="O243" s="24" t="s">
        <v>827</v>
      </c>
      <c r="P243" s="18" t="s">
        <v>102</v>
      </c>
      <c r="Q243" s="139"/>
      <c r="R243" s="139"/>
      <c r="S243" s="139"/>
    </row>
    <row r="244" spans="1:19" ht="45" x14ac:dyDescent="0.25">
      <c r="A244" s="110">
        <v>367</v>
      </c>
      <c r="B244" s="110" t="str">
        <f>IF(VLOOKUP(A244,'Données de base - Grunddaten'!$A$2:$M$273,5,FALSE)="","",VLOOKUP(A244,'Données de base - Grunddaten'!$A$2:$M$273,5,FALSE))</f>
        <v>TI</v>
      </c>
      <c r="C244" s="111" t="s">
        <v>701</v>
      </c>
      <c r="D244" s="111" t="s">
        <v>628</v>
      </c>
      <c r="E244" s="118" t="s">
        <v>627</v>
      </c>
      <c r="F244" s="118" t="s">
        <v>628</v>
      </c>
      <c r="G244" s="3">
        <v>0.42409928573355099</v>
      </c>
      <c r="H244" s="7" t="s">
        <v>702</v>
      </c>
      <c r="I244" s="1">
        <v>9.2140458142999995E-2</v>
      </c>
      <c r="J244" s="2" t="s">
        <v>703</v>
      </c>
      <c r="K244" s="114"/>
      <c r="L244" s="114"/>
      <c r="M244" s="114"/>
      <c r="N244" s="114"/>
      <c r="O244" s="24" t="s">
        <v>830</v>
      </c>
      <c r="P244" s="18" t="s">
        <v>102</v>
      </c>
      <c r="Q244" s="139"/>
      <c r="R244" s="139"/>
      <c r="S244" s="139"/>
    </row>
    <row r="245" spans="1:19" ht="33.75" x14ac:dyDescent="0.25">
      <c r="A245" s="132">
        <v>368</v>
      </c>
      <c r="B245" s="110" t="str">
        <f>IF(VLOOKUP(A245,'Données de base - Grunddaten'!$A$2:$M$273,5,FALSE)="","",VLOOKUP(A245,'Données de base - Grunddaten'!$A$2:$M$273,5,FALSE))</f>
        <v>TI</v>
      </c>
      <c r="C245" s="111" t="s">
        <v>701</v>
      </c>
      <c r="D245" s="111" t="s">
        <v>628</v>
      </c>
      <c r="E245" s="118"/>
      <c r="F245" s="118" t="s">
        <v>628</v>
      </c>
      <c r="G245" s="3"/>
      <c r="H245" s="7" t="s">
        <v>627</v>
      </c>
      <c r="I245" s="7"/>
      <c r="J245" s="7" t="s">
        <v>627</v>
      </c>
      <c r="K245" s="120" t="s">
        <v>696</v>
      </c>
      <c r="L245" s="120" t="s">
        <v>631</v>
      </c>
      <c r="M245" s="120" t="s">
        <v>644</v>
      </c>
      <c r="N245" s="119" t="s">
        <v>631</v>
      </c>
      <c r="O245" s="24" t="s">
        <v>827</v>
      </c>
      <c r="P245" s="18" t="s">
        <v>102</v>
      </c>
      <c r="Q245" s="139"/>
      <c r="R245" s="139"/>
      <c r="S245" s="139"/>
    </row>
    <row r="246" spans="1:19" ht="33.75" x14ac:dyDescent="0.25">
      <c r="A246" s="110">
        <v>369</v>
      </c>
      <c r="B246" s="110" t="str">
        <f>IF(VLOOKUP(A246,'Données de base - Grunddaten'!$A$2:$M$273,5,FALSE)="","",VLOOKUP(A246,'Données de base - Grunddaten'!$A$2:$M$273,5,FALSE))</f>
        <v>SG</v>
      </c>
      <c r="C246" s="111" t="s">
        <v>701</v>
      </c>
      <c r="D246" s="111" t="s">
        <v>628</v>
      </c>
      <c r="E246" s="118" t="s">
        <v>627</v>
      </c>
      <c r="F246" s="118" t="s">
        <v>628</v>
      </c>
      <c r="G246" s="3">
        <v>5.3999999999999999E-2</v>
      </c>
      <c r="H246" s="4" t="s">
        <v>704</v>
      </c>
      <c r="I246" s="3">
        <v>4.4667734838000003E-2</v>
      </c>
      <c r="J246" s="4" t="s">
        <v>703</v>
      </c>
      <c r="K246" s="120" t="s">
        <v>697</v>
      </c>
      <c r="L246" s="119" t="s">
        <v>631</v>
      </c>
      <c r="M246" s="117"/>
      <c r="N246" s="117"/>
      <c r="O246" s="24" t="s">
        <v>827</v>
      </c>
      <c r="P246" s="18" t="s">
        <v>102</v>
      </c>
      <c r="Q246" s="139"/>
      <c r="R246" s="139"/>
      <c r="S246" s="139"/>
    </row>
    <row r="247" spans="1:19" ht="18" x14ac:dyDescent="0.25">
      <c r="A247" s="110">
        <v>371</v>
      </c>
      <c r="B247" s="110" t="str">
        <f>IF(VLOOKUP(A247,'Données de base - Grunddaten'!$A$2:$M$273,5,FALSE)="","",VLOOKUP(A247,'Données de base - Grunddaten'!$A$2:$M$273,5,FALSE))</f>
        <v>AR/SG</v>
      </c>
      <c r="C247" s="111" t="s">
        <v>701</v>
      </c>
      <c r="D247" s="112" t="s">
        <v>632</v>
      </c>
      <c r="E247" s="113" t="s">
        <v>627</v>
      </c>
      <c r="F247" s="113" t="s">
        <v>628</v>
      </c>
      <c r="G247" s="1">
        <v>0</v>
      </c>
      <c r="H247" s="2" t="s">
        <v>704</v>
      </c>
      <c r="I247" s="1">
        <v>0.24092088723999999</v>
      </c>
      <c r="J247" s="2" t="s">
        <v>703</v>
      </c>
      <c r="K247" s="114"/>
      <c r="L247" s="114"/>
      <c r="M247" s="114"/>
      <c r="N247" s="114"/>
      <c r="O247" s="24" t="s">
        <v>632</v>
      </c>
      <c r="P247" s="16" t="s">
        <v>101</v>
      </c>
      <c r="Q247" s="139"/>
      <c r="R247" s="139"/>
      <c r="S247" s="139"/>
    </row>
    <row r="248" spans="1:19" ht="33.75" x14ac:dyDescent="0.25">
      <c r="A248" s="141">
        <v>372</v>
      </c>
      <c r="B248" s="110" t="str">
        <f>IF(VLOOKUP(A248,'Données de base - Grunddaten'!$A$2:$M$273,5,FALSE)="","",VLOOKUP(A248,'Données de base - Grunddaten'!$A$2:$M$273,5,FALSE))</f>
        <v>AI</v>
      </c>
      <c r="C248" s="111" t="s">
        <v>701</v>
      </c>
      <c r="D248" s="111" t="s">
        <v>628</v>
      </c>
      <c r="E248" s="118"/>
      <c r="F248" s="118" t="s">
        <v>628</v>
      </c>
      <c r="G248" s="3">
        <v>0</v>
      </c>
      <c r="H248" s="4" t="s">
        <v>704</v>
      </c>
      <c r="I248" s="3">
        <v>0.17299999999999999</v>
      </c>
      <c r="J248" s="4" t="s">
        <v>703</v>
      </c>
      <c r="K248" s="120" t="s">
        <v>698</v>
      </c>
      <c r="L248" s="120" t="s">
        <v>629</v>
      </c>
      <c r="M248" s="120" t="s">
        <v>644</v>
      </c>
      <c r="N248" s="119" t="s">
        <v>631</v>
      </c>
      <c r="O248" s="24" t="s">
        <v>827</v>
      </c>
      <c r="P248" s="18" t="s">
        <v>101</v>
      </c>
      <c r="Q248" s="139"/>
      <c r="R248" s="139"/>
      <c r="S248" s="139"/>
    </row>
    <row r="249" spans="1:19" ht="56.25" x14ac:dyDescent="0.25">
      <c r="A249" s="110">
        <v>373</v>
      </c>
      <c r="B249" s="110" t="str">
        <f>IF(VLOOKUP(A249,'Données de base - Grunddaten'!$A$2:$M$273,5,FALSE)="","",VLOOKUP(A249,'Données de base - Grunddaten'!$A$2:$M$273,5,FALSE))</f>
        <v>SG</v>
      </c>
      <c r="C249" s="111" t="s">
        <v>701</v>
      </c>
      <c r="D249" s="111" t="s">
        <v>628</v>
      </c>
      <c r="E249" s="118" t="s">
        <v>627</v>
      </c>
      <c r="F249" s="118" t="s">
        <v>628</v>
      </c>
      <c r="G249" s="3">
        <v>7.9773288256720407E-2</v>
      </c>
      <c r="H249" s="4" t="s">
        <v>704</v>
      </c>
      <c r="I249" s="3">
        <v>0.35635395484999999</v>
      </c>
      <c r="J249" s="7" t="s">
        <v>706</v>
      </c>
      <c r="K249" s="114"/>
      <c r="L249" s="114"/>
      <c r="M249" s="114"/>
      <c r="N249" s="114"/>
      <c r="O249" s="24" t="s">
        <v>829</v>
      </c>
      <c r="P249" s="18" t="s">
        <v>102</v>
      </c>
      <c r="Q249" s="139"/>
      <c r="R249" s="139"/>
      <c r="S249" s="139"/>
    </row>
    <row r="250" spans="1:19" ht="18" x14ac:dyDescent="0.25">
      <c r="A250" s="110">
        <v>374</v>
      </c>
      <c r="B250" s="110" t="str">
        <f>IF(VLOOKUP(A250,'Données de base - Grunddaten'!$A$2:$M$273,5,FALSE)="","",VLOOKUP(A250,'Données de base - Grunddaten'!$A$2:$M$273,5,FALSE))</f>
        <v>SG</v>
      </c>
      <c r="C250" s="111" t="s">
        <v>701</v>
      </c>
      <c r="D250" s="112" t="s">
        <v>635</v>
      </c>
      <c r="E250" s="113" t="s">
        <v>627</v>
      </c>
      <c r="F250" s="113" t="s">
        <v>628</v>
      </c>
      <c r="G250" s="1">
        <v>4.1431010861209601E-2</v>
      </c>
      <c r="H250" s="2" t="s">
        <v>704</v>
      </c>
      <c r="I250" s="1">
        <v>9.4745091783000002E-2</v>
      </c>
      <c r="J250" s="2" t="s">
        <v>703</v>
      </c>
      <c r="K250" s="114"/>
      <c r="L250" s="114"/>
      <c r="M250" s="114"/>
      <c r="N250" s="114"/>
      <c r="O250" s="24" t="s">
        <v>635</v>
      </c>
      <c r="P250" s="16" t="s">
        <v>101</v>
      </c>
      <c r="Q250" s="139"/>
      <c r="R250" s="139"/>
      <c r="S250" s="139"/>
    </row>
    <row r="251" spans="1:19" ht="36" x14ac:dyDescent="0.25">
      <c r="A251" s="141">
        <v>375</v>
      </c>
      <c r="B251" s="110" t="str">
        <f>IF(VLOOKUP(A251,'Données de base - Grunddaten'!$A$2:$M$273,5,FALSE)="","",VLOOKUP(A251,'Données de base - Grunddaten'!$A$2:$M$273,5,FALSE))</f>
        <v>GR</v>
      </c>
      <c r="C251" s="111" t="s">
        <v>701</v>
      </c>
      <c r="D251" s="112" t="s">
        <v>633</v>
      </c>
      <c r="E251" s="113"/>
      <c r="F251" s="113" t="s">
        <v>628</v>
      </c>
      <c r="G251" s="1">
        <v>0.49399999999999999</v>
      </c>
      <c r="H251" s="2" t="s">
        <v>702</v>
      </c>
      <c r="I251" s="1">
        <v>0.60799999999999998</v>
      </c>
      <c r="J251" s="2" t="s">
        <v>706</v>
      </c>
      <c r="K251" s="114"/>
      <c r="L251" s="114"/>
      <c r="M251" s="114"/>
      <c r="N251" s="114"/>
      <c r="O251" s="24" t="s">
        <v>633</v>
      </c>
      <c r="P251" s="16" t="s">
        <v>101</v>
      </c>
      <c r="Q251" s="139"/>
      <c r="R251" s="139"/>
      <c r="S251" s="139"/>
    </row>
    <row r="252" spans="1:19" ht="27" x14ac:dyDescent="0.25">
      <c r="A252" s="110">
        <v>376</v>
      </c>
      <c r="B252" s="110" t="str">
        <f>IF(VLOOKUP(A252,'Données de base - Grunddaten'!$A$2:$M$273,5,FALSE)="","",VLOOKUP(A252,'Données de base - Grunddaten'!$A$2:$M$273,5,FALSE))</f>
        <v>SG</v>
      </c>
      <c r="C252" s="111" t="s">
        <v>701</v>
      </c>
      <c r="D252" s="112" t="s">
        <v>633</v>
      </c>
      <c r="E252" s="113" t="s">
        <v>627</v>
      </c>
      <c r="F252" s="113" t="s">
        <v>628</v>
      </c>
      <c r="G252" s="1">
        <v>1.4936194099092299</v>
      </c>
      <c r="H252" s="2" t="s">
        <v>702</v>
      </c>
      <c r="I252" s="1">
        <v>1.3565413445999999E-2</v>
      </c>
      <c r="J252" s="2" t="s">
        <v>703</v>
      </c>
      <c r="K252" s="114"/>
      <c r="L252" s="114"/>
      <c r="M252" s="114"/>
      <c r="N252" s="114"/>
      <c r="O252" s="24" t="s">
        <v>633</v>
      </c>
      <c r="P252" s="16" t="s">
        <v>101</v>
      </c>
      <c r="Q252" s="139"/>
      <c r="R252" s="139"/>
      <c r="S252" s="139"/>
    </row>
    <row r="253" spans="1:19" ht="45" x14ac:dyDescent="0.25">
      <c r="A253" s="141">
        <v>379</v>
      </c>
      <c r="B253" s="110" t="str">
        <f>IF(VLOOKUP(A253,'Données de base - Grunddaten'!$A$2:$M$273,5,FALSE)="","",VLOOKUP(A253,'Données de base - Grunddaten'!$A$2:$M$273,5,FALSE))</f>
        <v>GR</v>
      </c>
      <c r="C253" s="111" t="s">
        <v>701</v>
      </c>
      <c r="D253" s="111" t="s">
        <v>628</v>
      </c>
      <c r="E253" s="118"/>
      <c r="F253" s="118" t="s">
        <v>628</v>
      </c>
      <c r="G253" s="3">
        <v>0.33200000000000002</v>
      </c>
      <c r="H253" s="7" t="s">
        <v>702</v>
      </c>
      <c r="I253" s="1">
        <v>0.28899999999999998</v>
      </c>
      <c r="J253" s="2" t="s">
        <v>703</v>
      </c>
      <c r="K253" s="114"/>
      <c r="L253" s="114"/>
      <c r="M253" s="114"/>
      <c r="N253" s="114"/>
      <c r="O253" s="24" t="s">
        <v>827</v>
      </c>
      <c r="P253" s="18" t="s">
        <v>101</v>
      </c>
      <c r="Q253" s="139"/>
      <c r="R253" s="139"/>
      <c r="S253" s="139"/>
    </row>
    <row r="254" spans="1:19" ht="18" x14ac:dyDescent="0.25">
      <c r="A254" s="110">
        <v>380</v>
      </c>
      <c r="B254" s="110" t="str">
        <f>IF(VLOOKUP(A254,'Données de base - Grunddaten'!$A$2:$M$273,5,FALSE)="","",VLOOKUP(A254,'Données de base - Grunddaten'!$A$2:$M$273,5,FALSE))</f>
        <v>GR</v>
      </c>
      <c r="C254" s="111" t="s">
        <v>701</v>
      </c>
      <c r="D254" s="112" t="s">
        <v>632</v>
      </c>
      <c r="E254" s="113" t="s">
        <v>627</v>
      </c>
      <c r="F254" s="113" t="s">
        <v>628</v>
      </c>
      <c r="G254" s="1">
        <v>0</v>
      </c>
      <c r="H254" s="2" t="s">
        <v>704</v>
      </c>
      <c r="I254" s="1">
        <v>0.31474372327</v>
      </c>
      <c r="J254" s="2" t="s">
        <v>703</v>
      </c>
      <c r="K254" s="114"/>
      <c r="L254" s="114"/>
      <c r="M254" s="114"/>
      <c r="N254" s="114"/>
      <c r="O254" s="24" t="s">
        <v>632</v>
      </c>
      <c r="P254" s="16" t="s">
        <v>101</v>
      </c>
      <c r="Q254" s="139"/>
      <c r="R254" s="139"/>
      <c r="S254" s="139"/>
    </row>
    <row r="255" spans="1:19" ht="27" x14ac:dyDescent="0.25">
      <c r="A255" s="141">
        <v>381</v>
      </c>
      <c r="B255" s="110" t="str">
        <f>IF(VLOOKUP(A255,'Données de base - Grunddaten'!$A$2:$M$273,5,FALSE)="","",VLOOKUP(A255,'Données de base - Grunddaten'!$A$2:$M$273,5,FALSE))</f>
        <v>GR</v>
      </c>
      <c r="C255" s="111" t="s">
        <v>701</v>
      </c>
      <c r="D255" s="112" t="s">
        <v>635</v>
      </c>
      <c r="E255" s="113"/>
      <c r="F255" s="113" t="s">
        <v>628</v>
      </c>
      <c r="G255" s="1">
        <v>0.41199999999999998</v>
      </c>
      <c r="H255" s="2" t="s">
        <v>702</v>
      </c>
      <c r="I255" s="1">
        <v>0.498</v>
      </c>
      <c r="J255" s="2" t="s">
        <v>703</v>
      </c>
      <c r="K255" s="114"/>
      <c r="L255" s="114"/>
      <c r="M255" s="114"/>
      <c r="N255" s="114"/>
      <c r="O255" s="24" t="s">
        <v>635</v>
      </c>
      <c r="P255" s="16" t="s">
        <v>101</v>
      </c>
      <c r="Q255" s="139"/>
      <c r="R255" s="139"/>
      <c r="S255" s="139"/>
    </row>
    <row r="256" spans="1:19" ht="18" x14ac:dyDescent="0.25">
      <c r="A256" s="141">
        <v>382</v>
      </c>
      <c r="B256" s="110" t="str">
        <f>IF(VLOOKUP(A256,'Données de base - Grunddaten'!$A$2:$M$273,5,FALSE)="","",VLOOKUP(A256,'Données de base - Grunddaten'!$A$2:$M$273,5,FALSE))</f>
        <v>GR</v>
      </c>
      <c r="C256" s="111"/>
      <c r="D256" s="112" t="s">
        <v>632</v>
      </c>
      <c r="E256" s="113"/>
      <c r="F256" s="113" t="s">
        <v>628</v>
      </c>
      <c r="G256" s="1">
        <v>4.0000000000000001E-3</v>
      </c>
      <c r="H256" s="2" t="s">
        <v>704</v>
      </c>
      <c r="I256" s="1">
        <v>0.30299999999999999</v>
      </c>
      <c r="J256" s="2" t="s">
        <v>703</v>
      </c>
      <c r="K256" s="114"/>
      <c r="L256" s="114"/>
      <c r="M256" s="114"/>
      <c r="N256" s="114"/>
      <c r="O256" s="24" t="s">
        <v>632</v>
      </c>
      <c r="P256" s="16" t="s">
        <v>101</v>
      </c>
      <c r="Q256" s="139"/>
      <c r="R256" s="139"/>
      <c r="S256" s="139"/>
    </row>
    <row r="257" spans="1:19" ht="18" x14ac:dyDescent="0.25">
      <c r="A257" s="141">
        <v>383</v>
      </c>
      <c r="B257" s="110" t="str">
        <f>IF(VLOOKUP(A257,'Données de base - Grunddaten'!$A$2:$M$273,5,FALSE)="","",VLOOKUP(A257,'Données de base - Grunddaten'!$A$2:$M$273,5,FALSE))</f>
        <v>GR</v>
      </c>
      <c r="C257" s="111" t="s">
        <v>701</v>
      </c>
      <c r="D257" s="112" t="s">
        <v>632</v>
      </c>
      <c r="E257" s="113"/>
      <c r="F257" s="113" t="s">
        <v>628</v>
      </c>
      <c r="G257" s="1">
        <v>0</v>
      </c>
      <c r="H257" s="2" t="s">
        <v>704</v>
      </c>
      <c r="I257" s="1">
        <v>0.30199999999999999</v>
      </c>
      <c r="J257" s="2" t="s">
        <v>703</v>
      </c>
      <c r="K257" s="114"/>
      <c r="L257" s="114"/>
      <c r="M257" s="114"/>
      <c r="N257" s="114"/>
      <c r="O257" s="24" t="s">
        <v>632</v>
      </c>
      <c r="P257" s="16" t="s">
        <v>101</v>
      </c>
      <c r="Q257" s="139"/>
      <c r="R257" s="139"/>
      <c r="S257" s="139"/>
    </row>
    <row r="258" spans="1:19" ht="18" x14ac:dyDescent="0.25">
      <c r="A258" s="141">
        <v>384</v>
      </c>
      <c r="B258" s="110" t="str">
        <f>IF(VLOOKUP(A258,'Données de base - Grunddaten'!$A$2:$M$273,5,FALSE)="","",VLOOKUP(A258,'Données de base - Grunddaten'!$A$2:$M$273,5,FALSE))</f>
        <v>GR</v>
      </c>
      <c r="C258" s="111" t="s">
        <v>701</v>
      </c>
      <c r="D258" s="112" t="s">
        <v>632</v>
      </c>
      <c r="E258" s="113"/>
      <c r="F258" s="113" t="s">
        <v>628</v>
      </c>
      <c r="G258" s="1"/>
      <c r="H258" s="2" t="s">
        <v>627</v>
      </c>
      <c r="I258" s="1"/>
      <c r="J258" s="2" t="s">
        <v>627</v>
      </c>
      <c r="K258" s="114"/>
      <c r="L258" s="114"/>
      <c r="M258" s="114"/>
      <c r="N258" s="114"/>
      <c r="O258" s="24" t="s">
        <v>632</v>
      </c>
      <c r="P258" s="16" t="s">
        <v>101</v>
      </c>
      <c r="Q258" s="139"/>
      <c r="R258" s="139"/>
      <c r="S258" s="139"/>
    </row>
    <row r="259" spans="1:19" ht="18" x14ac:dyDescent="0.25">
      <c r="A259" s="141">
        <v>385</v>
      </c>
      <c r="B259" s="110" t="str">
        <f>IF(VLOOKUP(A259,'Données de base - Grunddaten'!$A$2:$M$273,5,FALSE)="","",VLOOKUP(A259,'Données de base - Grunddaten'!$A$2:$M$273,5,FALSE))</f>
        <v>GR</v>
      </c>
      <c r="C259" s="111" t="s">
        <v>701</v>
      </c>
      <c r="D259" s="112" t="s">
        <v>632</v>
      </c>
      <c r="E259" s="113"/>
      <c r="F259" s="113" t="s">
        <v>628</v>
      </c>
      <c r="G259" s="1">
        <v>0.16200000000000001</v>
      </c>
      <c r="H259" s="2" t="s">
        <v>704</v>
      </c>
      <c r="I259" s="1">
        <v>0.21099999999999999</v>
      </c>
      <c r="J259" s="2" t="s">
        <v>703</v>
      </c>
      <c r="K259" s="114"/>
      <c r="L259" s="114"/>
      <c r="M259" s="114"/>
      <c r="N259" s="114"/>
      <c r="O259" s="24" t="s">
        <v>632</v>
      </c>
      <c r="P259" s="16" t="s">
        <v>101</v>
      </c>
      <c r="Q259" s="139"/>
      <c r="R259" s="139"/>
      <c r="S259" s="139"/>
    </row>
    <row r="260" spans="1:19" ht="18" x14ac:dyDescent="0.25">
      <c r="A260" s="141">
        <v>386</v>
      </c>
      <c r="B260" s="110" t="str">
        <f>IF(VLOOKUP(A260,'Données de base - Grunddaten'!$A$2:$M$273,5,FALSE)="","",VLOOKUP(A260,'Données de base - Grunddaten'!$A$2:$M$273,5,FALSE))</f>
        <v>GR</v>
      </c>
      <c r="C260" s="111" t="s">
        <v>701</v>
      </c>
      <c r="D260" s="112" t="s">
        <v>632</v>
      </c>
      <c r="E260" s="113"/>
      <c r="F260" s="113" t="s">
        <v>628</v>
      </c>
      <c r="G260" s="1">
        <v>0.122</v>
      </c>
      <c r="H260" s="2" t="s">
        <v>704</v>
      </c>
      <c r="I260" s="1">
        <v>0.108</v>
      </c>
      <c r="J260" s="2" t="s">
        <v>703</v>
      </c>
      <c r="K260" s="114"/>
      <c r="L260" s="114"/>
      <c r="M260" s="114"/>
      <c r="N260" s="114"/>
      <c r="O260" s="24" t="s">
        <v>632</v>
      </c>
      <c r="P260" s="16" t="s">
        <v>101</v>
      </c>
      <c r="Q260" s="139"/>
      <c r="R260" s="139"/>
      <c r="S260" s="139"/>
    </row>
    <row r="261" spans="1:19" ht="18" x14ac:dyDescent="0.25">
      <c r="A261" s="141">
        <v>387</v>
      </c>
      <c r="B261" s="110" t="str">
        <f>IF(VLOOKUP(A261,'Données de base - Grunddaten'!$A$2:$M$273,5,FALSE)="","",VLOOKUP(A261,'Données de base - Grunddaten'!$A$2:$M$273,5,FALSE))</f>
        <v>GR</v>
      </c>
      <c r="C261" s="111" t="s">
        <v>701</v>
      </c>
      <c r="D261" s="112" t="s">
        <v>632</v>
      </c>
      <c r="E261" s="113"/>
      <c r="F261" s="113" t="s">
        <v>628</v>
      </c>
      <c r="G261" s="1">
        <v>4.5999999999999999E-2</v>
      </c>
      <c r="H261" s="2" t="s">
        <v>704</v>
      </c>
      <c r="I261" s="1">
        <v>0.23200000000000001</v>
      </c>
      <c r="J261" s="2" t="s">
        <v>703</v>
      </c>
      <c r="K261" s="114"/>
      <c r="L261" s="114"/>
      <c r="M261" s="114"/>
      <c r="N261" s="114"/>
      <c r="O261" s="24" t="s">
        <v>632</v>
      </c>
      <c r="P261" s="16" t="s">
        <v>101</v>
      </c>
      <c r="Q261" s="139"/>
      <c r="R261" s="139"/>
      <c r="S261" s="139"/>
    </row>
    <row r="262" spans="1:19" ht="18" x14ac:dyDescent="0.25">
      <c r="A262" s="141">
        <v>388</v>
      </c>
      <c r="B262" s="110" t="str">
        <f>IF(VLOOKUP(A262,'Données de base - Grunddaten'!$A$2:$M$273,5,FALSE)="","",VLOOKUP(A262,'Données de base - Grunddaten'!$A$2:$M$273,5,FALSE))</f>
        <v>GR</v>
      </c>
      <c r="C262" s="111" t="s">
        <v>701</v>
      </c>
      <c r="D262" s="112" t="s">
        <v>632</v>
      </c>
      <c r="E262" s="113"/>
      <c r="F262" s="113" t="s">
        <v>628</v>
      </c>
      <c r="G262" s="1">
        <v>0</v>
      </c>
      <c r="H262" s="2" t="s">
        <v>704</v>
      </c>
      <c r="I262" s="1">
        <v>0.23799999999999999</v>
      </c>
      <c r="J262" s="2" t="s">
        <v>703</v>
      </c>
      <c r="K262" s="114"/>
      <c r="L262" s="114"/>
      <c r="M262" s="114"/>
      <c r="N262" s="114"/>
      <c r="O262" s="24" t="s">
        <v>632</v>
      </c>
      <c r="P262" s="16" t="s">
        <v>101</v>
      </c>
      <c r="Q262" s="139"/>
      <c r="R262" s="139"/>
      <c r="S262" s="139"/>
    </row>
    <row r="263" spans="1:19" ht="43.9" customHeight="1" x14ac:dyDescent="0.25">
      <c r="A263" s="141">
        <v>389</v>
      </c>
      <c r="B263" s="110" t="str">
        <f>IF(VLOOKUP(A263,'Données de base - Grunddaten'!$A$2:$M$273,5,FALSE)="","",VLOOKUP(A263,'Données de base - Grunddaten'!$A$2:$M$273,5,FALSE))</f>
        <v>GR</v>
      </c>
      <c r="C263" s="111" t="s">
        <v>701</v>
      </c>
      <c r="D263" s="112" t="s">
        <v>632</v>
      </c>
      <c r="E263" s="113"/>
      <c r="F263" s="113" t="s">
        <v>628</v>
      </c>
      <c r="G263" s="1">
        <v>0.128</v>
      </c>
      <c r="H263" s="2" t="s">
        <v>704</v>
      </c>
      <c r="I263" s="1">
        <v>0.33700000000000002</v>
      </c>
      <c r="J263" s="2" t="s">
        <v>703</v>
      </c>
      <c r="K263" s="114"/>
      <c r="L263" s="114"/>
      <c r="M263" s="114"/>
      <c r="N263" s="114"/>
      <c r="O263" s="24" t="s">
        <v>632</v>
      </c>
      <c r="P263" s="16" t="s">
        <v>101</v>
      </c>
      <c r="Q263" s="139"/>
      <c r="R263" s="139"/>
      <c r="S263" s="139"/>
    </row>
    <row r="264" spans="1:19" ht="56.25" x14ac:dyDescent="0.25">
      <c r="A264" s="141">
        <v>390</v>
      </c>
      <c r="B264" s="110" t="str">
        <f>IF(VLOOKUP(A264,'Données de base - Grunddaten'!$A$2:$M$273,5,FALSE)="","",VLOOKUP(A264,'Données de base - Grunddaten'!$A$2:$M$273,5,FALSE))</f>
        <v>GR</v>
      </c>
      <c r="C264" s="111" t="s">
        <v>701</v>
      </c>
      <c r="D264" s="111" t="s">
        <v>628</v>
      </c>
      <c r="E264" s="118"/>
      <c r="F264" s="118" t="s">
        <v>628</v>
      </c>
      <c r="G264" s="3">
        <v>0.23200000000000001</v>
      </c>
      <c r="H264" s="4" t="s">
        <v>704</v>
      </c>
      <c r="I264" s="3">
        <v>0.41499999999999998</v>
      </c>
      <c r="J264" s="7" t="s">
        <v>706</v>
      </c>
      <c r="K264" s="114"/>
      <c r="L264" s="114"/>
      <c r="M264" s="114"/>
      <c r="N264" s="114"/>
      <c r="O264" s="24" t="s">
        <v>829</v>
      </c>
      <c r="P264" s="18" t="s">
        <v>102</v>
      </c>
      <c r="Q264" s="139"/>
      <c r="R264" s="139"/>
      <c r="S264" s="139"/>
    </row>
    <row r="265" spans="1:19" ht="45" x14ac:dyDescent="0.25">
      <c r="A265" s="141">
        <v>391</v>
      </c>
      <c r="B265" s="110" t="str">
        <f>IF(VLOOKUP(A265,'Données de base - Grunddaten'!$A$2:$M$273,5,FALSE)="","",VLOOKUP(A265,'Données de base - Grunddaten'!$A$2:$M$273,5,FALSE))</f>
        <v>GR</v>
      </c>
      <c r="C265" s="111" t="s">
        <v>701</v>
      </c>
      <c r="D265" s="111" t="s">
        <v>628</v>
      </c>
      <c r="E265" s="118"/>
      <c r="F265" s="118" t="s">
        <v>628</v>
      </c>
      <c r="G265" s="3">
        <v>0.26400000000000001</v>
      </c>
      <c r="H265" s="7" t="s">
        <v>702</v>
      </c>
      <c r="I265" s="1">
        <v>0.379</v>
      </c>
      <c r="J265" s="2" t="s">
        <v>703</v>
      </c>
      <c r="K265" s="114"/>
      <c r="L265" s="114"/>
      <c r="M265" s="114"/>
      <c r="N265" s="114"/>
      <c r="O265" s="24" t="s">
        <v>830</v>
      </c>
      <c r="P265" s="18" t="s">
        <v>102</v>
      </c>
      <c r="Q265" s="139"/>
      <c r="R265" s="139"/>
      <c r="S265" s="139"/>
    </row>
    <row r="266" spans="1:19" ht="27" x14ac:dyDescent="0.25">
      <c r="A266" s="141">
        <v>392</v>
      </c>
      <c r="B266" s="110" t="str">
        <f>IF(VLOOKUP(A266,'Données de base - Grunddaten'!$A$2:$M$273,5,FALSE)="","",VLOOKUP(A266,'Données de base - Grunddaten'!$A$2:$M$273,5,FALSE))</f>
        <v>GR</v>
      </c>
      <c r="C266" s="111" t="s">
        <v>701</v>
      </c>
      <c r="D266" s="112" t="s">
        <v>632</v>
      </c>
      <c r="E266" s="113"/>
      <c r="F266" s="113" t="s">
        <v>628</v>
      </c>
      <c r="G266" s="1">
        <v>0.33200000000000002</v>
      </c>
      <c r="H266" s="2" t="s">
        <v>702</v>
      </c>
      <c r="I266" s="1">
        <v>0.45400000000000001</v>
      </c>
      <c r="J266" s="2" t="s">
        <v>703</v>
      </c>
      <c r="K266" s="114"/>
      <c r="L266" s="114"/>
      <c r="M266" s="114"/>
      <c r="N266" s="114"/>
      <c r="O266" s="24" t="s">
        <v>632</v>
      </c>
      <c r="P266" s="16" t="s">
        <v>101</v>
      </c>
      <c r="Q266" s="139"/>
      <c r="R266" s="139"/>
      <c r="S266" s="139"/>
    </row>
    <row r="267" spans="1:19" ht="56.25" x14ac:dyDescent="0.25">
      <c r="A267" s="110">
        <v>393</v>
      </c>
      <c r="B267" s="110" t="str">
        <f>IF(VLOOKUP(A267,'Données de base - Grunddaten'!$A$2:$M$273,5,FALSE)="","",VLOOKUP(A267,'Données de base - Grunddaten'!$A$2:$M$273,5,FALSE))</f>
        <v>GR</v>
      </c>
      <c r="C267" s="111" t="s">
        <v>701</v>
      </c>
      <c r="D267" s="111" t="s">
        <v>628</v>
      </c>
      <c r="E267" s="118" t="s">
        <v>627</v>
      </c>
      <c r="F267" s="118" t="s">
        <v>628</v>
      </c>
      <c r="G267" s="3">
        <v>8.5148988930501698E-2</v>
      </c>
      <c r="H267" s="4" t="s">
        <v>704</v>
      </c>
      <c r="I267" s="3">
        <v>0.58667955721999998</v>
      </c>
      <c r="J267" s="7" t="s">
        <v>706</v>
      </c>
      <c r="K267" s="114"/>
      <c r="L267" s="114"/>
      <c r="M267" s="114"/>
      <c r="N267" s="114"/>
      <c r="O267" s="24" t="s">
        <v>829</v>
      </c>
      <c r="P267" s="18" t="s">
        <v>102</v>
      </c>
      <c r="Q267" s="139"/>
      <c r="R267" s="139"/>
      <c r="S267" s="139"/>
    </row>
    <row r="268" spans="1:19" ht="45" x14ac:dyDescent="0.25">
      <c r="A268" s="110">
        <v>394</v>
      </c>
      <c r="B268" s="110" t="str">
        <f>IF(VLOOKUP(A268,'Données de base - Grunddaten'!$A$2:$M$273,5,FALSE)="","",VLOOKUP(A268,'Données de base - Grunddaten'!$A$2:$M$273,5,FALSE))</f>
        <v>GR</v>
      </c>
      <c r="C268" s="111" t="s">
        <v>701</v>
      </c>
      <c r="D268" s="111" t="s">
        <v>628</v>
      </c>
      <c r="E268" s="118" t="s">
        <v>627</v>
      </c>
      <c r="F268" s="118" t="s">
        <v>628</v>
      </c>
      <c r="G268" s="3">
        <v>0.50860755863705398</v>
      </c>
      <c r="H268" s="7" t="s">
        <v>702</v>
      </c>
      <c r="I268" s="1">
        <v>0.23168275940999999</v>
      </c>
      <c r="J268" s="2" t="s">
        <v>703</v>
      </c>
      <c r="K268" s="114"/>
      <c r="L268" s="114"/>
      <c r="M268" s="114"/>
      <c r="N268" s="114"/>
      <c r="O268" s="24" t="s">
        <v>830</v>
      </c>
      <c r="P268" s="18" t="s">
        <v>102</v>
      </c>
      <c r="Q268" s="139"/>
      <c r="R268" s="139"/>
      <c r="S268" s="139"/>
    </row>
    <row r="269" spans="1:19" ht="33.75" x14ac:dyDescent="0.25">
      <c r="A269" s="141">
        <v>395</v>
      </c>
      <c r="B269" s="110" t="str">
        <f>IF(VLOOKUP(A269,'Données de base - Grunddaten'!$A$2:$M$273,5,FALSE)="","",VLOOKUP(A269,'Données de base - Grunddaten'!$A$2:$M$273,5,FALSE))</f>
        <v>GR</v>
      </c>
      <c r="C269" s="111" t="s">
        <v>701</v>
      </c>
      <c r="D269" s="111" t="s">
        <v>628</v>
      </c>
      <c r="E269" s="118"/>
      <c r="F269" s="118" t="s">
        <v>628</v>
      </c>
      <c r="G269" s="3">
        <v>0.152</v>
      </c>
      <c r="H269" s="4" t="s">
        <v>704</v>
      </c>
      <c r="I269" s="3">
        <v>0.16</v>
      </c>
      <c r="J269" s="4" t="s">
        <v>703</v>
      </c>
      <c r="K269" s="120"/>
      <c r="L269" s="120" t="s">
        <v>629</v>
      </c>
      <c r="M269" s="120" t="s">
        <v>644</v>
      </c>
      <c r="N269" s="119" t="s">
        <v>631</v>
      </c>
      <c r="O269" s="24" t="s">
        <v>827</v>
      </c>
      <c r="P269" s="18" t="s">
        <v>102</v>
      </c>
      <c r="Q269" s="139"/>
      <c r="R269" s="139"/>
      <c r="S269" s="139"/>
    </row>
    <row r="270" spans="1:19" ht="33.75" x14ac:dyDescent="0.25">
      <c r="A270" s="110">
        <v>396</v>
      </c>
      <c r="B270" s="110" t="str">
        <f>IF(VLOOKUP(A270,'Données de base - Grunddaten'!$A$2:$M$273,5,FALSE)="","",VLOOKUP(A270,'Données de base - Grunddaten'!$A$2:$M$273,5,FALSE))</f>
        <v>GR</v>
      </c>
      <c r="C270" s="111" t="s">
        <v>701</v>
      </c>
      <c r="D270" s="111" t="s">
        <v>628</v>
      </c>
      <c r="E270" s="118" t="s">
        <v>627</v>
      </c>
      <c r="F270" s="118" t="s">
        <v>628</v>
      </c>
      <c r="G270" s="3">
        <v>4.40780440979123E-2</v>
      </c>
      <c r="H270" s="4" t="s">
        <v>704</v>
      </c>
      <c r="I270" s="3">
        <v>0.11628743766000001</v>
      </c>
      <c r="J270" s="4" t="s">
        <v>703</v>
      </c>
      <c r="K270" s="120" t="s">
        <v>699</v>
      </c>
      <c r="L270" s="119" t="s">
        <v>631</v>
      </c>
      <c r="M270" s="117"/>
      <c r="N270" s="117"/>
      <c r="O270" s="24" t="s">
        <v>827</v>
      </c>
      <c r="P270" s="18" t="s">
        <v>102</v>
      </c>
      <c r="Q270" s="139"/>
      <c r="R270" s="139"/>
      <c r="S270" s="139"/>
    </row>
    <row r="271" spans="1:19" ht="45" x14ac:dyDescent="0.25">
      <c r="A271" s="141">
        <v>397</v>
      </c>
      <c r="B271" s="110" t="str">
        <f>IF(VLOOKUP(A271,'Données de base - Grunddaten'!$A$2:$M$273,5,FALSE)="","",VLOOKUP(A271,'Données de base - Grunddaten'!$A$2:$M$273,5,FALSE))</f>
        <v>GR</v>
      </c>
      <c r="C271" s="111" t="s">
        <v>701</v>
      </c>
      <c r="D271" s="111" t="s">
        <v>628</v>
      </c>
      <c r="E271" s="118"/>
      <c r="F271" s="118" t="s">
        <v>628</v>
      </c>
      <c r="G271" s="3">
        <v>0.28499999999999998</v>
      </c>
      <c r="H271" s="7" t="s">
        <v>702</v>
      </c>
      <c r="I271" s="1">
        <v>0.16900000000000001</v>
      </c>
      <c r="J271" s="2" t="s">
        <v>703</v>
      </c>
      <c r="K271" s="114"/>
      <c r="L271" s="114"/>
      <c r="M271" s="114"/>
      <c r="N271" s="114"/>
      <c r="O271" s="24" t="s">
        <v>827</v>
      </c>
      <c r="P271" s="18" t="s">
        <v>102</v>
      </c>
      <c r="Q271" s="139"/>
      <c r="R271" s="139"/>
      <c r="S271" s="139"/>
    </row>
    <row r="272" spans="1:19" ht="45" x14ac:dyDescent="0.25">
      <c r="A272" s="141">
        <v>398</v>
      </c>
      <c r="B272" s="110" t="str">
        <f>IF(VLOOKUP(A272,'Données de base - Grunddaten'!$A$2:$M$273,5,FALSE)="","",VLOOKUP(A272,'Données de base - Grunddaten'!$A$2:$M$273,5,FALSE))</f>
        <v>TI</v>
      </c>
      <c r="C272" s="111"/>
      <c r="D272" s="111" t="s">
        <v>628</v>
      </c>
      <c r="E272" s="118"/>
      <c r="F272" s="118" t="s">
        <v>628</v>
      </c>
      <c r="G272" s="3">
        <v>1.0760000000000001</v>
      </c>
      <c r="H272" s="7" t="s">
        <v>702</v>
      </c>
      <c r="I272" s="1">
        <v>0.11799999999999999</v>
      </c>
      <c r="J272" s="2" t="s">
        <v>703</v>
      </c>
      <c r="K272" s="114"/>
      <c r="L272" s="114"/>
      <c r="M272" s="114"/>
      <c r="N272" s="114"/>
      <c r="O272" s="24" t="s">
        <v>830</v>
      </c>
      <c r="P272" s="18" t="s">
        <v>102</v>
      </c>
      <c r="Q272" s="139"/>
      <c r="R272" s="139"/>
      <c r="S272" s="139"/>
    </row>
    <row r="273" spans="1:19" ht="33.75" x14ac:dyDescent="0.25">
      <c r="A273" s="142">
        <v>399</v>
      </c>
      <c r="B273" s="110" t="str">
        <f>IF(VLOOKUP(A273,'Données de base - Grunddaten'!$A$2:$M$273,5,FALSE)="","",VLOOKUP(A273,'Données de base - Grunddaten'!$A$2:$M$273,5,FALSE))</f>
        <v>JU</v>
      </c>
      <c r="C273" s="134" t="s">
        <v>701</v>
      </c>
      <c r="D273" s="134" t="s">
        <v>628</v>
      </c>
      <c r="E273" s="135"/>
      <c r="F273" s="135" t="s">
        <v>628</v>
      </c>
      <c r="G273" s="3"/>
      <c r="H273" s="7" t="s">
        <v>627</v>
      </c>
      <c r="I273" s="7"/>
      <c r="J273" s="7" t="s">
        <v>627</v>
      </c>
      <c r="K273" s="120" t="s">
        <v>700</v>
      </c>
      <c r="L273" s="119" t="s">
        <v>634</v>
      </c>
      <c r="M273" s="136"/>
      <c r="N273" s="136"/>
      <c r="O273" s="24" t="s">
        <v>828</v>
      </c>
      <c r="P273" s="18" t="s">
        <v>102</v>
      </c>
      <c r="Q273" s="139"/>
      <c r="R273" s="139"/>
      <c r="S273" s="139"/>
    </row>
  </sheetData>
  <sortState ref="A2:R273">
    <sortCondition ref="A2:A273"/>
  </sortState>
  <phoneticPr fontId="10" type="noConversion"/>
  <conditionalFormatting sqref="O2:O273">
    <cfRule type="cellIs" dxfId="122" priority="2" stopIfTrue="1" operator="equal">
      <formula>"Charriage présumé faiblement perturbé / Geschiebe vermutlich leicht beeinträchtigt"</formula>
    </cfRule>
    <cfRule type="cellIs" dxfId="121" priority="3" stopIfTrue="1" operator="equal">
      <formula>"La remobilisation des sédiments est perturbée / Mobilisierung von Geschiebe beeinträchtigt"</formula>
    </cfRule>
    <cfRule type="cellIs" dxfId="120" priority="4" stopIfTrue="1" operator="equal">
      <formula>"Problème lié à un manque de charriage ou à un manque de remobilisation des sédiments / Problem aufgrund Geschiebemangels bzw. mangelnder Mobilisierung von Geschiebe"</formula>
    </cfRule>
    <cfRule type="cellIs" dxfId="119" priority="5" stopIfTrue="1" operator="equal">
      <formula>"Déficit non apparent en charriage ou en remobilisation des sédiments / kein sichtbares Defizit beim Geschiebehaushalt bzw. bei der Mobilisierung von Geschiebe"</formula>
    </cfRule>
    <cfRule type="cellIs" dxfId="118" priority="6" stopIfTrue="1" operator="equal">
      <formula>"Charriage présumé perturbé / Geschiebehaushalt vermutlich beeinträchtigt"</formula>
    </cfRule>
    <cfRule type="cellIs" dxfId="117" priority="7" stopIfTrue="1" operator="equal">
      <formula>"Charriage présumé naturel / Geschiebehaushalt vermutlich natürlich"</formula>
    </cfRule>
    <cfRule type="cellIs" dxfId="116" priority="8" stopIfTrue="1" operator="equal">
      <formula>"non pertinent / nicht relevant"</formula>
    </cfRule>
    <cfRule type="cellIs" dxfId="115" priority="9" stopIfTrue="1" operator="equal">
      <formula>"21-50%"</formula>
    </cfRule>
    <cfRule type="cellIs" dxfId="114" priority="10" stopIfTrue="1" operator="equal">
      <formula>"51-80%"</formula>
    </cfRule>
  </conditionalFormatting>
  <conditionalFormatting sqref="O2:O273">
    <cfRule type="cellIs" dxfId="113" priority="11" stopIfTrue="1" operator="equal">
      <formula>"81 -100%"</formula>
    </cfRule>
    <cfRule type="cellIs" dxfId="112" priority="12" stopIfTrue="1" operator="equal">
      <formula>"0-20%"</formula>
    </cfRule>
  </conditionalFormatting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3"/>
  <sheetViews>
    <sheetView zoomScaleNormal="100" workbookViewId="0">
      <pane xSplit="1" ySplit="1" topLeftCell="B47" activePane="bottomRight" state="frozen"/>
      <selection pane="topRight" activeCell="F1" sqref="F1"/>
      <selection pane="bottomLeft" activeCell="A2" sqref="A2"/>
      <selection pane="bottomRight" activeCell="B2" sqref="B2:B273"/>
    </sheetView>
  </sheetViews>
  <sheetFormatPr baseColWidth="10" defaultRowHeight="15" x14ac:dyDescent="0.25"/>
  <cols>
    <col min="1" max="2" width="6.140625" style="137" customWidth="1"/>
    <col min="3" max="3" width="11.42578125" style="173" customWidth="1"/>
    <col min="4" max="4" width="17" style="116" customWidth="1"/>
    <col min="5" max="5" width="13.5703125" style="116" customWidth="1"/>
    <col min="6" max="6" width="21.28515625" style="116" customWidth="1"/>
    <col min="7" max="7" width="8" style="116" customWidth="1"/>
    <col min="8" max="8" width="25" style="116" customWidth="1"/>
    <col min="9" max="9" width="32.85546875" style="116" customWidth="1"/>
    <col min="10" max="11" width="14.140625" style="116" customWidth="1"/>
    <col min="12" max="16384" width="11.42578125" style="116"/>
  </cols>
  <sheetData>
    <row r="1" spans="1:11" ht="228.75" customHeight="1" x14ac:dyDescent="0.25">
      <c r="A1" s="202" t="s">
        <v>104</v>
      </c>
      <c r="B1" s="202" t="s">
        <v>746</v>
      </c>
      <c r="C1" s="202" t="s">
        <v>806</v>
      </c>
      <c r="D1" s="202" t="s">
        <v>807</v>
      </c>
      <c r="E1" s="202" t="s">
        <v>808</v>
      </c>
      <c r="F1" s="202" t="s">
        <v>809</v>
      </c>
      <c r="G1" s="202" t="s">
        <v>810</v>
      </c>
      <c r="H1" s="202" t="s">
        <v>811</v>
      </c>
      <c r="I1" s="202" t="s">
        <v>803</v>
      </c>
      <c r="J1" s="202" t="s">
        <v>804</v>
      </c>
      <c r="K1" s="202" t="s">
        <v>805</v>
      </c>
    </row>
    <row r="2" spans="1:11" ht="40.9" customHeight="1" x14ac:dyDescent="0.25">
      <c r="A2" s="145">
        <v>2</v>
      </c>
      <c r="B2" s="218" t="str">
        <f>IF(VLOOKUP(A2,'Données de base - Grunddaten'!$A$2:$M$273,5,FALSE)="","",VLOOKUP(A2,'Données de base - Grunddaten'!$A$2:$M$273,5,FALSE))</f>
        <v>AG</v>
      </c>
      <c r="C2" s="146" t="s">
        <v>27</v>
      </c>
      <c r="D2" s="147"/>
      <c r="E2" s="147"/>
      <c r="F2" s="38" t="s">
        <v>27</v>
      </c>
      <c r="G2" s="148" t="s">
        <v>28</v>
      </c>
      <c r="H2" s="149" t="s">
        <v>835</v>
      </c>
      <c r="I2" s="115"/>
      <c r="J2" s="115"/>
      <c r="K2" s="115"/>
    </row>
    <row r="3" spans="1:11" ht="45" customHeight="1" x14ac:dyDescent="0.25">
      <c r="A3" s="145">
        <v>3</v>
      </c>
      <c r="B3" s="218" t="str">
        <f>IF(VLOOKUP(A3,'Données de base - Grunddaten'!$A$2:$M$273,5,FALSE)="","",VLOOKUP(A3,'Données de base - Grunddaten'!$A$2:$M$273,5,FALSE))</f>
        <v>AG</v>
      </c>
      <c r="C3" s="146" t="s">
        <v>27</v>
      </c>
      <c r="D3" s="148"/>
      <c r="E3" s="148"/>
      <c r="F3" s="25" t="s">
        <v>27</v>
      </c>
      <c r="G3" s="148" t="s">
        <v>28</v>
      </c>
      <c r="H3" s="149" t="s">
        <v>765</v>
      </c>
      <c r="I3" s="115"/>
      <c r="J3" s="115"/>
      <c r="K3" s="115"/>
    </row>
    <row r="4" spans="1:11" ht="18" x14ac:dyDescent="0.25">
      <c r="A4" s="145">
        <v>4</v>
      </c>
      <c r="B4" s="218" t="str">
        <f>IF(VLOOKUP(A4,'Données de base - Grunddaten'!$A$2:$M$273,5,FALSE)="","",VLOOKUP(A4,'Données de base - Grunddaten'!$A$2:$M$273,5,FALSE))</f>
        <v>SH</v>
      </c>
      <c r="C4" s="146" t="s">
        <v>29</v>
      </c>
      <c r="D4" s="150" t="s">
        <v>30</v>
      </c>
      <c r="E4" s="150" t="s">
        <v>30</v>
      </c>
      <c r="F4" s="25" t="s">
        <v>29</v>
      </c>
      <c r="G4" s="147"/>
      <c r="H4" s="149" t="s">
        <v>765</v>
      </c>
      <c r="I4" s="115"/>
      <c r="J4" s="115"/>
      <c r="K4" s="115"/>
    </row>
    <row r="5" spans="1:11" ht="27" x14ac:dyDescent="0.25">
      <c r="A5" s="145">
        <v>5</v>
      </c>
      <c r="B5" s="218" t="str">
        <f>IF(VLOOKUP(A5,'Données de base - Grunddaten'!$A$2:$M$273,5,FALSE)="","",VLOOKUP(A5,'Données de base - Grunddaten'!$A$2:$M$273,5,FALSE))</f>
        <v>SH/ZH</v>
      </c>
      <c r="C5" s="146" t="s">
        <v>27</v>
      </c>
      <c r="D5" s="147"/>
      <c r="E5" s="147"/>
      <c r="F5" s="25" t="s">
        <v>27</v>
      </c>
      <c r="G5" s="148" t="s">
        <v>28</v>
      </c>
      <c r="H5" s="149" t="s">
        <v>835</v>
      </c>
      <c r="I5" s="115"/>
      <c r="J5" s="115"/>
      <c r="K5" s="115"/>
    </row>
    <row r="6" spans="1:11" ht="54" customHeight="1" x14ac:dyDescent="0.25">
      <c r="A6" s="145">
        <v>6</v>
      </c>
      <c r="B6" s="218" t="str">
        <f>IF(VLOOKUP(A6,'Données de base - Grunddaten'!$A$2:$M$273,5,FALSE)="","",VLOOKUP(A6,'Données de base - Grunddaten'!$A$2:$M$273,5,FALSE))</f>
        <v>TG</v>
      </c>
      <c r="C6" s="146" t="s">
        <v>29</v>
      </c>
      <c r="D6" s="150" t="s">
        <v>30</v>
      </c>
      <c r="E6" s="150" t="s">
        <v>30</v>
      </c>
      <c r="F6" s="25" t="s">
        <v>29</v>
      </c>
      <c r="G6" s="147"/>
      <c r="H6" s="149" t="s">
        <v>835</v>
      </c>
      <c r="I6" s="115"/>
      <c r="J6" s="115"/>
      <c r="K6" s="115"/>
    </row>
    <row r="7" spans="1:11" ht="27" x14ac:dyDescent="0.25">
      <c r="A7" s="145">
        <v>7</v>
      </c>
      <c r="B7" s="218" t="str">
        <f>IF(VLOOKUP(A7,'Données de base - Grunddaten'!$A$2:$M$273,5,FALSE)="","",VLOOKUP(A7,'Données de base - Grunddaten'!$A$2:$M$273,5,FALSE))</f>
        <v>TG</v>
      </c>
      <c r="C7" s="146" t="s">
        <v>29</v>
      </c>
      <c r="D7" s="150" t="s">
        <v>30</v>
      </c>
      <c r="E7" s="150" t="s">
        <v>30</v>
      </c>
      <c r="F7" s="25" t="s">
        <v>29</v>
      </c>
      <c r="G7" s="147"/>
      <c r="H7" s="149" t="s">
        <v>835</v>
      </c>
      <c r="I7" s="115"/>
      <c r="J7" s="115"/>
      <c r="K7" s="115"/>
    </row>
    <row r="8" spans="1:11" ht="27" x14ac:dyDescent="0.25">
      <c r="A8" s="145">
        <v>8</v>
      </c>
      <c r="B8" s="218" t="str">
        <f>IF(VLOOKUP(A8,'Données de base - Grunddaten'!$A$2:$M$273,5,FALSE)="","",VLOOKUP(A8,'Données de base - Grunddaten'!$A$2:$M$273,5,FALSE))</f>
        <v>TG</v>
      </c>
      <c r="C8" s="146" t="s">
        <v>29</v>
      </c>
      <c r="D8" s="150" t="s">
        <v>30</v>
      </c>
      <c r="E8" s="150" t="s">
        <v>30</v>
      </c>
      <c r="F8" s="25" t="s">
        <v>29</v>
      </c>
      <c r="G8" s="147"/>
      <c r="H8" s="149" t="s">
        <v>835</v>
      </c>
      <c r="I8" s="115"/>
      <c r="J8" s="115"/>
      <c r="K8" s="115"/>
    </row>
    <row r="9" spans="1:11" ht="36" x14ac:dyDescent="0.25">
      <c r="A9" s="145">
        <v>9</v>
      </c>
      <c r="B9" s="218">
        <f>IF(VLOOKUP(A9,'Données de base - Grunddaten'!$A$2:$M$273,5,FALSE)="","",VLOOKUP(A9,'Données de base - Grunddaten'!$A$2:$M$273,5,FALSE))</f>
        <v>0</v>
      </c>
      <c r="C9" s="146" t="s">
        <v>29</v>
      </c>
      <c r="D9" s="151" t="s">
        <v>31</v>
      </c>
      <c r="E9" s="148"/>
      <c r="F9" s="25" t="s">
        <v>632</v>
      </c>
      <c r="G9" s="148" t="s">
        <v>28</v>
      </c>
      <c r="H9" s="149" t="s">
        <v>835</v>
      </c>
      <c r="I9" s="115"/>
      <c r="J9" s="115"/>
      <c r="K9" s="115"/>
    </row>
    <row r="10" spans="1:11" ht="35.25" customHeight="1" x14ac:dyDescent="0.25">
      <c r="A10" s="145">
        <v>11</v>
      </c>
      <c r="B10" s="218" t="str">
        <f>IF(VLOOKUP(A10,'Données de base - Grunddaten'!$A$2:$M$273,5,FALSE)="","",VLOOKUP(A10,'Données de base - Grunddaten'!$A$2:$M$273,5,FALSE))</f>
        <v>TG</v>
      </c>
      <c r="C10" s="146" t="s">
        <v>32</v>
      </c>
      <c r="D10" s="152"/>
      <c r="E10" s="148"/>
      <c r="F10" s="25" t="s">
        <v>32</v>
      </c>
      <c r="G10" s="148" t="s">
        <v>28</v>
      </c>
      <c r="H10" s="149" t="s">
        <v>765</v>
      </c>
      <c r="I10" s="115"/>
      <c r="J10" s="115"/>
      <c r="K10" s="115"/>
    </row>
    <row r="11" spans="1:11" ht="18" x14ac:dyDescent="0.25">
      <c r="A11" s="145">
        <v>12</v>
      </c>
      <c r="B11" s="218" t="str">
        <f>IF(VLOOKUP(A11,'Données de base - Grunddaten'!$A$2:$M$273,5,FALSE)="","",VLOOKUP(A11,'Données de base - Grunddaten'!$A$2:$M$273,5,FALSE))</f>
        <v>SG/TG</v>
      </c>
      <c r="C11" s="146" t="s">
        <v>29</v>
      </c>
      <c r="D11" s="150" t="s">
        <v>30</v>
      </c>
      <c r="E11" s="150" t="s">
        <v>30</v>
      </c>
      <c r="F11" s="25" t="s">
        <v>29</v>
      </c>
      <c r="G11" s="148" t="s">
        <v>28</v>
      </c>
      <c r="H11" s="149" t="s">
        <v>765</v>
      </c>
      <c r="I11" s="115"/>
      <c r="J11" s="115"/>
      <c r="K11" s="115"/>
    </row>
    <row r="12" spans="1:11" ht="27" x14ac:dyDescent="0.25">
      <c r="A12" s="145">
        <v>14</v>
      </c>
      <c r="B12" s="218" t="str">
        <f>IF(VLOOKUP(A12,'Données de base - Grunddaten'!$A$2:$M$273,5,FALSE)="","",VLOOKUP(A12,'Données de base - Grunddaten'!$A$2:$M$273,5,FALSE))</f>
        <v>SG</v>
      </c>
      <c r="C12" s="146" t="s">
        <v>29</v>
      </c>
      <c r="D12" s="146" t="s">
        <v>97</v>
      </c>
      <c r="E12" s="152"/>
      <c r="F12" s="25" t="s">
        <v>29</v>
      </c>
      <c r="G12" s="148" t="s">
        <v>28</v>
      </c>
      <c r="H12" s="149" t="s">
        <v>765</v>
      </c>
      <c r="I12" s="115"/>
      <c r="J12" s="115"/>
      <c r="K12" s="115"/>
    </row>
    <row r="13" spans="1:11" ht="18" x14ac:dyDescent="0.25">
      <c r="A13" s="145">
        <v>16</v>
      </c>
      <c r="B13" s="218" t="str">
        <f>IF(VLOOKUP(A13,'Données de base - Grunddaten'!$A$2:$M$273,5,FALSE)="","",VLOOKUP(A13,'Données de base - Grunddaten'!$A$2:$M$273,5,FALSE))</f>
        <v>SG</v>
      </c>
      <c r="C13" s="146" t="s">
        <v>29</v>
      </c>
      <c r="D13" s="153" t="s">
        <v>30</v>
      </c>
      <c r="E13" s="153" t="s">
        <v>30</v>
      </c>
      <c r="F13" s="25" t="s">
        <v>29</v>
      </c>
      <c r="G13" s="147"/>
      <c r="H13" s="149" t="s">
        <v>765</v>
      </c>
      <c r="I13" s="115"/>
      <c r="J13" s="115"/>
      <c r="K13" s="115"/>
    </row>
    <row r="14" spans="1:11" ht="18" x14ac:dyDescent="0.25">
      <c r="A14" s="145">
        <v>18</v>
      </c>
      <c r="B14" s="218" t="str">
        <f>IF(VLOOKUP(A14,'Données de base - Grunddaten'!$A$2:$M$273,5,FALSE)="","",VLOOKUP(A14,'Données de base - Grunddaten'!$A$2:$M$273,5,FALSE))</f>
        <v>SG</v>
      </c>
      <c r="C14" s="146" t="s">
        <v>29</v>
      </c>
      <c r="D14" s="153" t="s">
        <v>30</v>
      </c>
      <c r="E14" s="153" t="s">
        <v>30</v>
      </c>
      <c r="F14" s="25" t="s">
        <v>29</v>
      </c>
      <c r="G14" s="147"/>
      <c r="H14" s="149" t="s">
        <v>765</v>
      </c>
      <c r="I14" s="115"/>
      <c r="J14" s="115"/>
      <c r="K14" s="115"/>
    </row>
    <row r="15" spans="1:11" ht="72" x14ac:dyDescent="0.25">
      <c r="A15" s="145">
        <v>19</v>
      </c>
      <c r="B15" s="218" t="str">
        <f>IF(VLOOKUP(A15,'Données de base - Grunddaten'!$A$2:$M$273,5,FALSE)="","",VLOOKUP(A15,'Données de base - Grunddaten'!$A$2:$M$273,5,FALSE))</f>
        <v>SG</v>
      </c>
      <c r="C15" s="146" t="s">
        <v>29</v>
      </c>
      <c r="D15" s="153" t="s">
        <v>628</v>
      </c>
      <c r="E15" s="151" t="s">
        <v>33</v>
      </c>
      <c r="F15" s="25" t="s">
        <v>29</v>
      </c>
      <c r="G15" s="148" t="s">
        <v>34</v>
      </c>
      <c r="H15" s="149" t="s">
        <v>765</v>
      </c>
      <c r="I15" s="115"/>
      <c r="J15" s="115"/>
      <c r="K15" s="115"/>
    </row>
    <row r="16" spans="1:11" ht="18" x14ac:dyDescent="0.25">
      <c r="A16" s="154">
        <v>22</v>
      </c>
      <c r="B16" s="218" t="str">
        <f>IF(VLOOKUP(A16,'Données de base - Grunddaten'!$A$2:$M$273,5,FALSE)="","",VLOOKUP(A16,'Données de base - Grunddaten'!$A$2:$M$273,5,FALSE))</f>
        <v>GR</v>
      </c>
      <c r="C16" s="146" t="s">
        <v>27</v>
      </c>
      <c r="D16" s="147"/>
      <c r="E16" s="147"/>
      <c r="F16" s="25" t="s">
        <v>27</v>
      </c>
      <c r="G16" s="148" t="s">
        <v>28</v>
      </c>
      <c r="H16" s="149" t="s">
        <v>834</v>
      </c>
      <c r="I16" s="115"/>
      <c r="J16" s="115"/>
      <c r="K16" s="115"/>
    </row>
    <row r="17" spans="1:11" ht="18" x14ac:dyDescent="0.25">
      <c r="A17" s="154">
        <v>25</v>
      </c>
      <c r="B17" s="218" t="str">
        <f>IF(VLOOKUP(A17,'Données de base - Grunddaten'!$A$2:$M$273,5,FALSE)="","",VLOOKUP(A17,'Données de base - Grunddaten'!$A$2:$M$273,5,FALSE))</f>
        <v>GR</v>
      </c>
      <c r="C17" s="146" t="s">
        <v>27</v>
      </c>
      <c r="D17" s="147"/>
      <c r="E17" s="147"/>
      <c r="F17" s="25" t="s">
        <v>27</v>
      </c>
      <c r="G17" s="148" t="s">
        <v>28</v>
      </c>
      <c r="H17" s="149" t="s">
        <v>834</v>
      </c>
      <c r="I17" s="115"/>
      <c r="J17" s="115"/>
      <c r="K17" s="115"/>
    </row>
    <row r="18" spans="1:11" ht="18" x14ac:dyDescent="0.25">
      <c r="A18" s="145">
        <v>27</v>
      </c>
      <c r="B18" s="218" t="str">
        <f>IF(VLOOKUP(A18,'Données de base - Grunddaten'!$A$2:$M$273,5,FALSE)="","",VLOOKUP(A18,'Données de base - Grunddaten'!$A$2:$M$273,5,FALSE))</f>
        <v>GR</v>
      </c>
      <c r="C18" s="146" t="s">
        <v>27</v>
      </c>
      <c r="D18" s="147"/>
      <c r="E18" s="147"/>
      <c r="F18" s="25" t="s">
        <v>27</v>
      </c>
      <c r="G18" s="148" t="s">
        <v>28</v>
      </c>
      <c r="H18" s="149" t="s">
        <v>834</v>
      </c>
      <c r="I18" s="115"/>
      <c r="J18" s="115"/>
      <c r="K18" s="115"/>
    </row>
    <row r="19" spans="1:11" ht="44.45" customHeight="1" x14ac:dyDescent="0.25">
      <c r="A19" s="145">
        <v>28</v>
      </c>
      <c r="B19" s="218" t="str">
        <f>IF(VLOOKUP(A19,'Données de base - Grunddaten'!$A$2:$M$273,5,FALSE)="","",VLOOKUP(A19,'Données de base - Grunddaten'!$A$2:$M$273,5,FALSE))</f>
        <v>GR</v>
      </c>
      <c r="C19" s="146" t="s">
        <v>632</v>
      </c>
      <c r="D19" s="152"/>
      <c r="E19" s="148"/>
      <c r="F19" s="25" t="s">
        <v>632</v>
      </c>
      <c r="G19" s="148" t="s">
        <v>28</v>
      </c>
      <c r="H19" s="149" t="s">
        <v>834</v>
      </c>
      <c r="I19" s="115"/>
      <c r="J19" s="115"/>
      <c r="K19" s="115"/>
    </row>
    <row r="20" spans="1:11" ht="18" x14ac:dyDescent="0.25">
      <c r="A20" s="145">
        <v>29</v>
      </c>
      <c r="B20" s="218" t="str">
        <f>IF(VLOOKUP(A20,'Données de base - Grunddaten'!$A$2:$M$273,5,FALSE)="","",VLOOKUP(A20,'Données de base - Grunddaten'!$A$2:$M$273,5,FALSE))</f>
        <v>GR</v>
      </c>
      <c r="C20" s="146" t="s">
        <v>27</v>
      </c>
      <c r="D20" s="148"/>
      <c r="E20" s="148"/>
      <c r="F20" s="25" t="s">
        <v>27</v>
      </c>
      <c r="G20" s="148" t="s">
        <v>28</v>
      </c>
      <c r="H20" s="149" t="s">
        <v>834</v>
      </c>
      <c r="I20" s="115"/>
      <c r="J20" s="115"/>
      <c r="K20" s="115"/>
    </row>
    <row r="21" spans="1:11" ht="18" x14ac:dyDescent="0.25">
      <c r="A21" s="145">
        <v>30</v>
      </c>
      <c r="B21" s="218" t="str">
        <f>IF(VLOOKUP(A21,'Données de base - Grunddaten'!$A$2:$M$273,5,FALSE)="","",VLOOKUP(A21,'Données de base - Grunddaten'!$A$2:$M$273,5,FALSE))</f>
        <v>GR</v>
      </c>
      <c r="C21" s="146" t="s">
        <v>35</v>
      </c>
      <c r="D21" s="152"/>
      <c r="E21" s="152"/>
      <c r="F21" s="25" t="s">
        <v>35</v>
      </c>
      <c r="G21" s="148" t="s">
        <v>28</v>
      </c>
      <c r="H21" s="149" t="s">
        <v>765</v>
      </c>
      <c r="I21" s="115"/>
      <c r="J21" s="115"/>
      <c r="K21" s="115"/>
    </row>
    <row r="22" spans="1:11" ht="18" x14ac:dyDescent="0.25">
      <c r="A22" s="145">
        <v>31</v>
      </c>
      <c r="B22" s="218" t="str">
        <f>IF(VLOOKUP(A22,'Données de base - Grunddaten'!$A$2:$M$273,5,FALSE)="","",VLOOKUP(A22,'Données de base - Grunddaten'!$A$2:$M$273,5,FALSE))</f>
        <v>GR</v>
      </c>
      <c r="C22" s="146" t="s">
        <v>632</v>
      </c>
      <c r="D22" s="148"/>
      <c r="E22" s="148"/>
      <c r="F22" s="25" t="s">
        <v>632</v>
      </c>
      <c r="G22" s="148" t="s">
        <v>28</v>
      </c>
      <c r="H22" s="149" t="s">
        <v>765</v>
      </c>
      <c r="I22" s="115"/>
      <c r="J22" s="115"/>
      <c r="K22" s="115"/>
    </row>
    <row r="23" spans="1:11" ht="18" x14ac:dyDescent="0.25">
      <c r="A23" s="145">
        <v>32</v>
      </c>
      <c r="B23" s="218" t="str">
        <f>IF(VLOOKUP(A23,'Données de base - Grunddaten'!$A$2:$M$273,5,FALSE)="","",VLOOKUP(A23,'Données de base - Grunddaten'!$A$2:$M$273,5,FALSE))</f>
        <v>GR</v>
      </c>
      <c r="C23" s="146" t="s">
        <v>632</v>
      </c>
      <c r="D23" s="148"/>
      <c r="E23" s="148"/>
      <c r="F23" s="25" t="s">
        <v>632</v>
      </c>
      <c r="G23" s="148" t="s">
        <v>28</v>
      </c>
      <c r="H23" s="149" t="s">
        <v>765</v>
      </c>
      <c r="I23" s="115"/>
      <c r="J23" s="115"/>
      <c r="K23" s="115"/>
    </row>
    <row r="24" spans="1:11" ht="18" x14ac:dyDescent="0.25">
      <c r="A24" s="145">
        <v>33</v>
      </c>
      <c r="B24" s="218" t="str">
        <f>IF(VLOOKUP(A24,'Données de base - Grunddaten'!$A$2:$M$273,5,FALSE)="","",VLOOKUP(A24,'Données de base - Grunddaten'!$A$2:$M$273,5,FALSE))</f>
        <v>GR</v>
      </c>
      <c r="C24" s="146" t="s">
        <v>632</v>
      </c>
      <c r="D24" s="148"/>
      <c r="E24" s="148"/>
      <c r="F24" s="25" t="s">
        <v>632</v>
      </c>
      <c r="G24" s="148" t="s">
        <v>28</v>
      </c>
      <c r="H24" s="149" t="s">
        <v>765</v>
      </c>
      <c r="I24" s="115"/>
      <c r="J24" s="115"/>
      <c r="K24" s="115"/>
    </row>
    <row r="25" spans="1:11" ht="18" x14ac:dyDescent="0.25">
      <c r="A25" s="145">
        <v>34</v>
      </c>
      <c r="B25" s="218" t="str">
        <f>IF(VLOOKUP(A25,'Données de base - Grunddaten'!$A$2:$M$273,5,FALSE)="","",VLOOKUP(A25,'Données de base - Grunddaten'!$A$2:$M$273,5,FALSE))</f>
        <v>GR</v>
      </c>
      <c r="C25" s="146" t="s">
        <v>632</v>
      </c>
      <c r="D25" s="148"/>
      <c r="E25" s="152"/>
      <c r="F25" s="25" t="s">
        <v>632</v>
      </c>
      <c r="G25" s="148" t="s">
        <v>28</v>
      </c>
      <c r="H25" s="149" t="s">
        <v>765</v>
      </c>
      <c r="I25" s="115"/>
      <c r="J25" s="115"/>
      <c r="K25" s="115"/>
    </row>
    <row r="26" spans="1:11" ht="18" x14ac:dyDescent="0.25">
      <c r="A26" s="145">
        <v>35</v>
      </c>
      <c r="B26" s="218" t="str">
        <f>IF(VLOOKUP(A26,'Données de base - Grunddaten'!$A$2:$M$273,5,FALSE)="","",VLOOKUP(A26,'Données de base - Grunddaten'!$A$2:$M$273,5,FALSE))</f>
        <v>GR</v>
      </c>
      <c r="C26" s="146" t="s">
        <v>35</v>
      </c>
      <c r="D26" s="152"/>
      <c r="E26" s="148"/>
      <c r="F26" s="25" t="s">
        <v>35</v>
      </c>
      <c r="G26" s="148" t="s">
        <v>28</v>
      </c>
      <c r="H26" s="149" t="s">
        <v>765</v>
      </c>
      <c r="I26" s="115"/>
      <c r="J26" s="115"/>
      <c r="K26" s="115"/>
    </row>
    <row r="27" spans="1:11" ht="27" x14ac:dyDescent="0.25">
      <c r="A27" s="145">
        <v>36</v>
      </c>
      <c r="B27" s="218" t="str">
        <f>IF(VLOOKUP(A27,'Données de base - Grunddaten'!$A$2:$M$273,5,FALSE)="","",VLOOKUP(A27,'Données de base - Grunddaten'!$A$2:$M$273,5,FALSE))</f>
        <v>AG</v>
      </c>
      <c r="C27" s="146" t="s">
        <v>708</v>
      </c>
      <c r="D27" s="152"/>
      <c r="E27" s="152"/>
      <c r="F27" s="25" t="s">
        <v>831</v>
      </c>
      <c r="G27" s="148"/>
      <c r="H27" s="149" t="s">
        <v>835</v>
      </c>
      <c r="I27" s="115"/>
      <c r="J27" s="115"/>
      <c r="K27" s="115"/>
    </row>
    <row r="28" spans="1:11" ht="18" x14ac:dyDescent="0.25">
      <c r="A28" s="145">
        <v>37</v>
      </c>
      <c r="B28" s="218" t="str">
        <f>IF(VLOOKUP(A28,'Données de base - Grunddaten'!$A$2:$M$273,5,FALSE)="","",VLOOKUP(A28,'Données de base - Grunddaten'!$A$2:$M$273,5,FALSE))</f>
        <v>AG</v>
      </c>
      <c r="C28" s="146" t="s">
        <v>32</v>
      </c>
      <c r="D28" s="152"/>
      <c r="E28" s="152"/>
      <c r="F28" s="25" t="s">
        <v>32</v>
      </c>
      <c r="G28" s="148" t="s">
        <v>28</v>
      </c>
      <c r="H28" s="149" t="s">
        <v>765</v>
      </c>
      <c r="I28" s="115"/>
      <c r="J28" s="115"/>
      <c r="K28" s="115"/>
    </row>
    <row r="29" spans="1:11" ht="18" x14ac:dyDescent="0.25">
      <c r="A29" s="145">
        <v>40</v>
      </c>
      <c r="B29" s="218" t="str">
        <f>IF(VLOOKUP(A29,'Données de base - Grunddaten'!$A$2:$M$273,5,FALSE)="","",VLOOKUP(A29,'Données de base - Grunddaten'!$A$2:$M$273,5,FALSE))</f>
        <v>AG</v>
      </c>
      <c r="C29" s="146" t="s">
        <v>632</v>
      </c>
      <c r="D29" s="152"/>
      <c r="E29" s="152"/>
      <c r="F29" s="25" t="s">
        <v>632</v>
      </c>
      <c r="G29" s="148" t="s">
        <v>28</v>
      </c>
      <c r="H29" s="149" t="s">
        <v>765</v>
      </c>
      <c r="I29" s="115"/>
      <c r="J29" s="115"/>
      <c r="K29" s="115"/>
    </row>
    <row r="30" spans="1:11" ht="18" x14ac:dyDescent="0.25">
      <c r="A30" s="145">
        <v>44</v>
      </c>
      <c r="B30" s="218" t="str">
        <f>IF(VLOOKUP(A30,'Données de base - Grunddaten'!$A$2:$M$273,5,FALSE)="","",VLOOKUP(A30,'Données de base - Grunddaten'!$A$2:$M$273,5,FALSE))</f>
        <v>BE</v>
      </c>
      <c r="C30" s="146" t="s">
        <v>29</v>
      </c>
      <c r="D30" s="153" t="s">
        <v>30</v>
      </c>
      <c r="E30" s="153" t="s">
        <v>30</v>
      </c>
      <c r="F30" s="25" t="s">
        <v>29</v>
      </c>
      <c r="G30" s="147"/>
      <c r="H30" s="149" t="s">
        <v>765</v>
      </c>
      <c r="I30" s="115"/>
      <c r="J30" s="115"/>
      <c r="K30" s="115"/>
    </row>
    <row r="31" spans="1:11" ht="18" x14ac:dyDescent="0.25">
      <c r="A31" s="145">
        <v>45</v>
      </c>
      <c r="B31" s="218" t="str">
        <f>IF(VLOOKUP(A31,'Données de base - Grunddaten'!$A$2:$M$273,5,FALSE)="","",VLOOKUP(A31,'Données de base - Grunddaten'!$A$2:$M$273,5,FALSE))</f>
        <v>SO</v>
      </c>
      <c r="C31" s="146" t="s">
        <v>36</v>
      </c>
      <c r="D31" s="152"/>
      <c r="E31" s="152"/>
      <c r="F31" s="25" t="s">
        <v>36</v>
      </c>
      <c r="G31" s="148" t="s">
        <v>28</v>
      </c>
      <c r="H31" s="149" t="s">
        <v>765</v>
      </c>
      <c r="I31" s="115"/>
      <c r="J31" s="115"/>
      <c r="K31" s="115"/>
    </row>
    <row r="32" spans="1:11" ht="18" x14ac:dyDescent="0.25">
      <c r="A32" s="145">
        <v>46</v>
      </c>
      <c r="B32" s="218" t="str">
        <f>IF(VLOOKUP(A32,'Données de base - Grunddaten'!$A$2:$M$273,5,FALSE)="","",VLOOKUP(A32,'Données de base - Grunddaten'!$A$2:$M$273,5,FALSE))</f>
        <v>BE</v>
      </c>
      <c r="C32" s="146" t="s">
        <v>32</v>
      </c>
      <c r="D32" s="152"/>
      <c r="E32" s="152"/>
      <c r="F32" s="25" t="s">
        <v>32</v>
      </c>
      <c r="G32" s="148" t="s">
        <v>28</v>
      </c>
      <c r="H32" s="149" t="s">
        <v>765</v>
      </c>
      <c r="I32" s="115"/>
      <c r="J32" s="115"/>
      <c r="K32" s="115"/>
    </row>
    <row r="33" spans="1:11" ht="18" x14ac:dyDescent="0.25">
      <c r="A33" s="155">
        <v>47.1</v>
      </c>
      <c r="B33" s="218" t="str">
        <f>IF(VLOOKUP(A33,'Données de base - Grunddaten'!$A$2:$M$273,5,FALSE)="","",VLOOKUP(A33,'Données de base - Grunddaten'!$A$2:$M$273,5,FALSE))</f>
        <v>BE</v>
      </c>
      <c r="C33" s="146" t="s">
        <v>27</v>
      </c>
      <c r="D33" s="147"/>
      <c r="E33" s="147"/>
      <c r="F33" s="25" t="s">
        <v>27</v>
      </c>
      <c r="G33" s="148" t="s">
        <v>28</v>
      </c>
      <c r="H33" s="149" t="s">
        <v>765</v>
      </c>
      <c r="I33" s="115"/>
      <c r="J33" s="115"/>
      <c r="K33" s="115"/>
    </row>
    <row r="34" spans="1:11" ht="18" x14ac:dyDescent="0.25">
      <c r="A34" s="155">
        <v>47.2</v>
      </c>
      <c r="B34" s="218" t="str">
        <f>IF(VLOOKUP(A34,'Données de base - Grunddaten'!$A$2:$M$273,5,FALSE)="","",VLOOKUP(A34,'Données de base - Grunddaten'!$A$2:$M$273,5,FALSE))</f>
        <v>BE</v>
      </c>
      <c r="C34" s="146" t="s">
        <v>29</v>
      </c>
      <c r="D34" s="153" t="s">
        <v>30</v>
      </c>
      <c r="E34" s="153" t="s">
        <v>30</v>
      </c>
      <c r="F34" s="25" t="s">
        <v>29</v>
      </c>
      <c r="G34" s="147"/>
      <c r="H34" s="149" t="s">
        <v>765</v>
      </c>
      <c r="I34" s="115"/>
      <c r="J34" s="115"/>
      <c r="K34" s="115"/>
    </row>
    <row r="35" spans="1:11" ht="18" x14ac:dyDescent="0.25">
      <c r="A35" s="145">
        <v>48</v>
      </c>
      <c r="B35" s="218" t="str">
        <f>IF(VLOOKUP(A35,'Données de base - Grunddaten'!$A$2:$M$273,5,FALSE)="","",VLOOKUP(A35,'Données de base - Grunddaten'!$A$2:$M$273,5,FALSE))</f>
        <v>BE</v>
      </c>
      <c r="C35" s="146" t="s">
        <v>29</v>
      </c>
      <c r="D35" s="153" t="s">
        <v>30</v>
      </c>
      <c r="E35" s="153" t="s">
        <v>30</v>
      </c>
      <c r="F35" s="25" t="s">
        <v>29</v>
      </c>
      <c r="G35" s="147"/>
      <c r="H35" s="149" t="s">
        <v>765</v>
      </c>
      <c r="I35" s="115"/>
      <c r="J35" s="115"/>
      <c r="K35" s="115"/>
    </row>
    <row r="36" spans="1:11" ht="18" x14ac:dyDescent="0.25">
      <c r="A36" s="145">
        <v>49</v>
      </c>
      <c r="B36" s="218" t="str">
        <f>IF(VLOOKUP(A36,'Données de base - Grunddaten'!$A$2:$M$273,5,FALSE)="","",VLOOKUP(A36,'Données de base - Grunddaten'!$A$2:$M$273,5,FALSE))</f>
        <v>BE</v>
      </c>
      <c r="C36" s="146" t="s">
        <v>29</v>
      </c>
      <c r="D36" s="153" t="s">
        <v>30</v>
      </c>
      <c r="E36" s="153" t="s">
        <v>30</v>
      </c>
      <c r="F36" s="25" t="s">
        <v>29</v>
      </c>
      <c r="G36" s="147"/>
      <c r="H36" s="149" t="s">
        <v>765</v>
      </c>
      <c r="I36" s="115"/>
      <c r="J36" s="115"/>
      <c r="K36" s="115"/>
    </row>
    <row r="37" spans="1:11" ht="18" x14ac:dyDescent="0.25">
      <c r="A37" s="145">
        <v>50</v>
      </c>
      <c r="B37" s="218" t="str">
        <f>IF(VLOOKUP(A37,'Données de base - Grunddaten'!$A$2:$M$273,5,FALSE)="","",VLOOKUP(A37,'Données de base - Grunddaten'!$A$2:$M$273,5,FALSE))</f>
        <v>VD</v>
      </c>
      <c r="C37" s="146" t="s">
        <v>29</v>
      </c>
      <c r="D37" s="153" t="s">
        <v>30</v>
      </c>
      <c r="E37" s="153" t="s">
        <v>30</v>
      </c>
      <c r="F37" s="25" t="s">
        <v>29</v>
      </c>
      <c r="G37" s="147"/>
      <c r="H37" s="149" t="s">
        <v>765</v>
      </c>
      <c r="I37" s="115"/>
      <c r="J37" s="115"/>
      <c r="K37" s="115"/>
    </row>
    <row r="38" spans="1:11" ht="34.9" customHeight="1" x14ac:dyDescent="0.25">
      <c r="A38" s="145">
        <v>51</v>
      </c>
      <c r="B38" s="218" t="str">
        <f>IF(VLOOKUP(A38,'Données de base - Grunddaten'!$A$2:$M$273,5,FALSE)="","",VLOOKUP(A38,'Données de base - Grunddaten'!$A$2:$M$273,5,FALSE))</f>
        <v>AG</v>
      </c>
      <c r="C38" s="146" t="s">
        <v>27</v>
      </c>
      <c r="D38" s="147"/>
      <c r="E38" s="147"/>
      <c r="F38" s="25" t="s">
        <v>27</v>
      </c>
      <c r="G38" s="147" t="s">
        <v>28</v>
      </c>
      <c r="H38" s="149" t="s">
        <v>765</v>
      </c>
      <c r="I38" s="115"/>
      <c r="J38" s="115"/>
      <c r="K38" s="115"/>
    </row>
    <row r="39" spans="1:11" ht="18" x14ac:dyDescent="0.25">
      <c r="A39" s="145">
        <v>52</v>
      </c>
      <c r="B39" s="218" t="str">
        <f>IF(VLOOKUP(A39,'Données de base - Grunddaten'!$A$2:$M$273,5,FALSE)="","",VLOOKUP(A39,'Données de base - Grunddaten'!$A$2:$M$273,5,FALSE))</f>
        <v>FR/VD</v>
      </c>
      <c r="C39" s="146" t="s">
        <v>29</v>
      </c>
      <c r="D39" s="153" t="s">
        <v>30</v>
      </c>
      <c r="E39" s="153" t="s">
        <v>30</v>
      </c>
      <c r="F39" s="25" t="s">
        <v>29</v>
      </c>
      <c r="G39" s="147"/>
      <c r="H39" s="149" t="s">
        <v>765</v>
      </c>
      <c r="I39" s="115"/>
      <c r="J39" s="115"/>
      <c r="K39" s="115"/>
    </row>
    <row r="40" spans="1:11" ht="18" x14ac:dyDescent="0.25">
      <c r="A40" s="145">
        <v>53</v>
      </c>
      <c r="B40" s="218" t="str">
        <f>IF(VLOOKUP(A40,'Données de base - Grunddaten'!$A$2:$M$273,5,FALSE)="","",VLOOKUP(A40,'Données de base - Grunddaten'!$A$2:$M$273,5,FALSE))</f>
        <v>BE</v>
      </c>
      <c r="C40" s="146" t="s">
        <v>708</v>
      </c>
      <c r="D40" s="148"/>
      <c r="E40" s="147"/>
      <c r="F40" s="25" t="s">
        <v>831</v>
      </c>
      <c r="G40" s="147"/>
      <c r="H40" s="149" t="s">
        <v>834</v>
      </c>
      <c r="I40" s="115"/>
      <c r="J40" s="115"/>
      <c r="K40" s="115"/>
    </row>
    <row r="41" spans="1:11" ht="18" x14ac:dyDescent="0.25">
      <c r="A41" s="145">
        <v>55</v>
      </c>
      <c r="B41" s="218" t="str">
        <f>IF(VLOOKUP(A41,'Données de base - Grunddaten'!$A$2:$M$273,5,FALSE)="","",VLOOKUP(A41,'Données de base - Grunddaten'!$A$2:$M$273,5,FALSE))</f>
        <v>BE/FR</v>
      </c>
      <c r="C41" s="146" t="s">
        <v>29</v>
      </c>
      <c r="D41" s="153" t="s">
        <v>30</v>
      </c>
      <c r="E41" s="153" t="s">
        <v>30</v>
      </c>
      <c r="F41" s="25" t="s">
        <v>29</v>
      </c>
      <c r="G41" s="147"/>
      <c r="H41" s="149" t="s">
        <v>765</v>
      </c>
      <c r="I41" s="115"/>
      <c r="J41" s="115"/>
      <c r="K41" s="115"/>
    </row>
    <row r="42" spans="1:11" ht="18" x14ac:dyDescent="0.25">
      <c r="A42" s="145">
        <v>58</v>
      </c>
      <c r="B42" s="218" t="str">
        <f>IF(VLOOKUP(A42,'Données de base - Grunddaten'!$A$2:$M$273,5,FALSE)="","",VLOOKUP(A42,'Données de base - Grunddaten'!$A$2:$M$273,5,FALSE))</f>
        <v>BE</v>
      </c>
      <c r="C42" s="146" t="s">
        <v>29</v>
      </c>
      <c r="D42" s="153" t="s">
        <v>30</v>
      </c>
      <c r="E42" s="153" t="s">
        <v>30</v>
      </c>
      <c r="F42" s="25" t="s">
        <v>29</v>
      </c>
      <c r="G42" s="147"/>
      <c r="H42" s="149" t="s">
        <v>765</v>
      </c>
      <c r="I42" s="115"/>
      <c r="J42" s="115"/>
      <c r="K42" s="115"/>
    </row>
    <row r="43" spans="1:11" ht="18" x14ac:dyDescent="0.25">
      <c r="A43" s="145">
        <v>59</v>
      </c>
      <c r="B43" s="218" t="str">
        <f>IF(VLOOKUP(A43,'Données de base - Grunddaten'!$A$2:$M$273,5,FALSE)="","",VLOOKUP(A43,'Données de base - Grunddaten'!$A$2:$M$273,5,FALSE))</f>
        <v>BE</v>
      </c>
      <c r="C43" s="146" t="s">
        <v>27</v>
      </c>
      <c r="D43" s="148"/>
      <c r="E43" s="148"/>
      <c r="F43" s="25" t="s">
        <v>27</v>
      </c>
      <c r="G43" s="147" t="s">
        <v>28</v>
      </c>
      <c r="H43" s="149" t="s">
        <v>834</v>
      </c>
      <c r="I43" s="115"/>
      <c r="J43" s="115"/>
      <c r="K43" s="115"/>
    </row>
    <row r="44" spans="1:11" ht="18" x14ac:dyDescent="0.25">
      <c r="A44" s="145">
        <v>60</v>
      </c>
      <c r="B44" s="218" t="str">
        <f>IF(VLOOKUP(A44,'Données de base - Grunddaten'!$A$2:$M$273,5,FALSE)="","",VLOOKUP(A44,'Données de base - Grunddaten'!$A$2:$M$273,5,FALSE))</f>
        <v>FR</v>
      </c>
      <c r="C44" s="146" t="s">
        <v>29</v>
      </c>
      <c r="D44" s="153" t="s">
        <v>30</v>
      </c>
      <c r="E44" s="153" t="s">
        <v>30</v>
      </c>
      <c r="F44" s="25" t="s">
        <v>29</v>
      </c>
      <c r="G44" s="147"/>
      <c r="H44" s="149" t="s">
        <v>765</v>
      </c>
      <c r="I44" s="115"/>
      <c r="J44" s="115"/>
      <c r="K44" s="115"/>
    </row>
    <row r="45" spans="1:11" ht="18" x14ac:dyDescent="0.25">
      <c r="A45" s="145">
        <v>61</v>
      </c>
      <c r="B45" s="218" t="str">
        <f>IF(VLOOKUP(A45,'Données de base - Grunddaten'!$A$2:$M$273,5,FALSE)="","",VLOOKUP(A45,'Données de base - Grunddaten'!$A$2:$M$273,5,FALSE))</f>
        <v>FR</v>
      </c>
      <c r="C45" s="146" t="s">
        <v>29</v>
      </c>
      <c r="D45" s="153" t="s">
        <v>30</v>
      </c>
      <c r="E45" s="153" t="s">
        <v>30</v>
      </c>
      <c r="F45" s="25" t="s">
        <v>29</v>
      </c>
      <c r="G45" s="147"/>
      <c r="H45" s="149" t="s">
        <v>765</v>
      </c>
      <c r="I45" s="115"/>
      <c r="J45" s="115"/>
      <c r="K45" s="115"/>
    </row>
    <row r="46" spans="1:11" ht="18" x14ac:dyDescent="0.25">
      <c r="A46" s="155">
        <v>62.1</v>
      </c>
      <c r="B46" s="218" t="str">
        <f>IF(VLOOKUP(A46,'Données de base - Grunddaten'!$A$2:$M$273,5,FALSE)="","",VLOOKUP(A46,'Données de base - Grunddaten'!$A$2:$M$273,5,FALSE))</f>
        <v>FR</v>
      </c>
      <c r="C46" s="146" t="s">
        <v>632</v>
      </c>
      <c r="D46" s="148"/>
      <c r="E46" s="147"/>
      <c r="F46" s="25" t="s">
        <v>632</v>
      </c>
      <c r="G46" s="147" t="s">
        <v>28</v>
      </c>
      <c r="H46" s="149" t="s">
        <v>765</v>
      </c>
      <c r="I46" s="115"/>
      <c r="J46" s="115"/>
      <c r="K46" s="115"/>
    </row>
    <row r="47" spans="1:11" ht="18" x14ac:dyDescent="0.25">
      <c r="A47" s="155">
        <v>62.2</v>
      </c>
      <c r="B47" s="218" t="str">
        <f>IF(VLOOKUP(A47,'Données de base - Grunddaten'!$A$2:$M$273,5,FALSE)="","",VLOOKUP(A47,'Données de base - Grunddaten'!$A$2:$M$273,5,FALSE))</f>
        <v>FR</v>
      </c>
      <c r="C47" s="146" t="s">
        <v>27</v>
      </c>
      <c r="D47" s="148"/>
      <c r="E47" s="147"/>
      <c r="F47" s="25" t="s">
        <v>27</v>
      </c>
      <c r="G47" s="147" t="s">
        <v>28</v>
      </c>
      <c r="H47" s="149" t="s">
        <v>834</v>
      </c>
      <c r="I47" s="115"/>
      <c r="J47" s="115"/>
      <c r="K47" s="115"/>
    </row>
    <row r="48" spans="1:11" ht="18" x14ac:dyDescent="0.25">
      <c r="A48" s="145">
        <v>64</v>
      </c>
      <c r="B48" s="218" t="str">
        <f>IF(VLOOKUP(A48,'Données de base - Grunddaten'!$A$2:$M$273,5,FALSE)="","",VLOOKUP(A48,'Données de base - Grunddaten'!$A$2:$M$273,5,FALSE))</f>
        <v>FR</v>
      </c>
      <c r="C48" s="146" t="s">
        <v>708</v>
      </c>
      <c r="D48" s="148"/>
      <c r="E48" s="147"/>
      <c r="F48" s="25" t="s">
        <v>831</v>
      </c>
      <c r="G48" s="147"/>
      <c r="H48" s="149" t="s">
        <v>834</v>
      </c>
      <c r="I48" s="115"/>
      <c r="J48" s="115"/>
      <c r="K48" s="115"/>
    </row>
    <row r="49" spans="1:11" ht="18" x14ac:dyDescent="0.25">
      <c r="A49" s="145">
        <v>65</v>
      </c>
      <c r="B49" s="218" t="str">
        <f>IF(VLOOKUP(A49,'Données de base - Grunddaten'!$A$2:$M$273,5,FALSE)="","",VLOOKUP(A49,'Données de base - Grunddaten'!$A$2:$M$273,5,FALSE))</f>
        <v>FR</v>
      </c>
      <c r="C49" s="146" t="s">
        <v>27</v>
      </c>
      <c r="D49" s="148"/>
      <c r="E49" s="147"/>
      <c r="F49" s="25" t="s">
        <v>27</v>
      </c>
      <c r="G49" s="147" t="s">
        <v>28</v>
      </c>
      <c r="H49" s="149" t="s">
        <v>834</v>
      </c>
      <c r="I49" s="115"/>
      <c r="J49" s="115"/>
      <c r="K49" s="115"/>
    </row>
    <row r="50" spans="1:11" ht="18" x14ac:dyDescent="0.25">
      <c r="A50" s="145">
        <v>66</v>
      </c>
      <c r="B50" s="218" t="str">
        <f>IF(VLOOKUP(A50,'Données de base - Grunddaten'!$A$2:$M$273,5,FALSE)="","",VLOOKUP(A50,'Données de base - Grunddaten'!$A$2:$M$273,5,FALSE))</f>
        <v>FR</v>
      </c>
      <c r="C50" s="146" t="s">
        <v>27</v>
      </c>
      <c r="D50" s="148"/>
      <c r="E50" s="147"/>
      <c r="F50" s="25" t="s">
        <v>27</v>
      </c>
      <c r="G50" s="147" t="s">
        <v>28</v>
      </c>
      <c r="H50" s="149" t="s">
        <v>834</v>
      </c>
      <c r="I50" s="115"/>
      <c r="J50" s="115"/>
      <c r="K50" s="115"/>
    </row>
    <row r="51" spans="1:11" ht="18" x14ac:dyDescent="0.25">
      <c r="A51" s="145">
        <v>68</v>
      </c>
      <c r="B51" s="218" t="str">
        <f>IF(VLOOKUP(A51,'Données de base - Grunddaten'!$A$2:$M$273,5,FALSE)="","",VLOOKUP(A51,'Données de base - Grunddaten'!$A$2:$M$273,5,FALSE))</f>
        <v>VD</v>
      </c>
      <c r="C51" s="146" t="s">
        <v>27</v>
      </c>
      <c r="D51" s="148"/>
      <c r="E51" s="147"/>
      <c r="F51" s="25" t="s">
        <v>27</v>
      </c>
      <c r="G51" s="147" t="s">
        <v>28</v>
      </c>
      <c r="H51" s="149" t="s">
        <v>834</v>
      </c>
      <c r="I51" s="115"/>
      <c r="J51" s="115"/>
      <c r="K51" s="115"/>
    </row>
    <row r="52" spans="1:11" ht="18" x14ac:dyDescent="0.25">
      <c r="A52" s="156">
        <v>69</v>
      </c>
      <c r="B52" s="218" t="str">
        <f>IF(VLOOKUP(A52,'Données de base - Grunddaten'!$A$2:$M$273,5,FALSE)="","",VLOOKUP(A52,'Données de base - Grunddaten'!$A$2:$M$273,5,FALSE))</f>
        <v>BE</v>
      </c>
      <c r="C52" s="146" t="s">
        <v>27</v>
      </c>
      <c r="D52" s="148"/>
      <c r="E52" s="147"/>
      <c r="F52" s="25" t="s">
        <v>27</v>
      </c>
      <c r="G52" s="147" t="s">
        <v>28</v>
      </c>
      <c r="H52" s="149" t="s">
        <v>765</v>
      </c>
      <c r="I52" s="115"/>
      <c r="J52" s="115"/>
      <c r="K52" s="115"/>
    </row>
    <row r="53" spans="1:11" ht="18" x14ac:dyDescent="0.25">
      <c r="A53" s="145">
        <v>70</v>
      </c>
      <c r="B53" s="218" t="str">
        <f>IF(VLOOKUP(A53,'Données de base - Grunddaten'!$A$2:$M$273,5,FALSE)="","",VLOOKUP(A53,'Données de base - Grunddaten'!$A$2:$M$273,5,FALSE))</f>
        <v>BE</v>
      </c>
      <c r="C53" s="146" t="s">
        <v>32</v>
      </c>
      <c r="D53" s="148"/>
      <c r="E53" s="147"/>
      <c r="F53" s="25" t="s">
        <v>32</v>
      </c>
      <c r="G53" s="147" t="s">
        <v>28</v>
      </c>
      <c r="H53" s="149" t="s">
        <v>765</v>
      </c>
      <c r="I53" s="115"/>
      <c r="J53" s="115"/>
      <c r="K53" s="115"/>
    </row>
    <row r="54" spans="1:11" ht="18" x14ac:dyDescent="0.25">
      <c r="A54" s="145">
        <v>71</v>
      </c>
      <c r="B54" s="218" t="str">
        <f>IF(VLOOKUP(A54,'Données de base - Grunddaten'!$A$2:$M$273,5,FALSE)="","",VLOOKUP(A54,'Données de base - Grunddaten'!$A$2:$M$273,5,FALSE))</f>
        <v>BE</v>
      </c>
      <c r="C54" s="146" t="s">
        <v>32</v>
      </c>
      <c r="D54" s="148"/>
      <c r="E54" s="147"/>
      <c r="F54" s="25" t="s">
        <v>32</v>
      </c>
      <c r="G54" s="147" t="s">
        <v>28</v>
      </c>
      <c r="H54" s="149" t="s">
        <v>765</v>
      </c>
      <c r="I54" s="115"/>
      <c r="J54" s="115"/>
      <c r="K54" s="115"/>
    </row>
    <row r="55" spans="1:11" ht="18" x14ac:dyDescent="0.25">
      <c r="A55" s="145">
        <v>72</v>
      </c>
      <c r="B55" s="218" t="str">
        <f>IF(VLOOKUP(A55,'Données de base - Grunddaten'!$A$2:$M$273,5,FALSE)="","",VLOOKUP(A55,'Données de base - Grunddaten'!$A$2:$M$273,5,FALSE))</f>
        <v>BE</v>
      </c>
      <c r="C55" s="146" t="s">
        <v>29</v>
      </c>
      <c r="D55" s="153" t="s">
        <v>30</v>
      </c>
      <c r="E55" s="153" t="s">
        <v>30</v>
      </c>
      <c r="F55" s="25" t="s">
        <v>29</v>
      </c>
      <c r="G55" s="147"/>
      <c r="H55" s="149" t="s">
        <v>765</v>
      </c>
      <c r="I55" s="115"/>
      <c r="J55" s="115"/>
      <c r="K55" s="115"/>
    </row>
    <row r="56" spans="1:11" ht="18" x14ac:dyDescent="0.25">
      <c r="A56" s="145">
        <v>74</v>
      </c>
      <c r="B56" s="218" t="str">
        <f>IF(VLOOKUP(A56,'Données de base - Grunddaten'!$A$2:$M$273,5,FALSE)="","",VLOOKUP(A56,'Données de base - Grunddaten'!$A$2:$M$273,5,FALSE))</f>
        <v>BE</v>
      </c>
      <c r="C56" s="146" t="s">
        <v>29</v>
      </c>
      <c r="D56" s="153" t="s">
        <v>30</v>
      </c>
      <c r="E56" s="153" t="s">
        <v>30</v>
      </c>
      <c r="F56" s="25" t="s">
        <v>29</v>
      </c>
      <c r="G56" s="147"/>
      <c r="H56" s="149" t="s">
        <v>765</v>
      </c>
      <c r="I56" s="115"/>
      <c r="J56" s="115"/>
      <c r="K56" s="115"/>
    </row>
    <row r="57" spans="1:11" ht="18" x14ac:dyDescent="0.25">
      <c r="A57" s="145">
        <v>75</v>
      </c>
      <c r="B57" s="218" t="str">
        <f>IF(VLOOKUP(A57,'Données de base - Grunddaten'!$A$2:$M$273,5,FALSE)="","",VLOOKUP(A57,'Données de base - Grunddaten'!$A$2:$M$273,5,FALSE))</f>
        <v>BE</v>
      </c>
      <c r="C57" s="146" t="s">
        <v>632</v>
      </c>
      <c r="D57" s="148"/>
      <c r="E57" s="148"/>
      <c r="F57" s="25" t="s">
        <v>632</v>
      </c>
      <c r="G57" s="148" t="s">
        <v>28</v>
      </c>
      <c r="H57" s="149" t="s">
        <v>765</v>
      </c>
      <c r="I57" s="115"/>
      <c r="J57" s="115"/>
      <c r="K57" s="115"/>
    </row>
    <row r="58" spans="1:11" ht="18" x14ac:dyDescent="0.25">
      <c r="A58" s="145">
        <v>76</v>
      </c>
      <c r="B58" s="218" t="str">
        <f>IF(VLOOKUP(A58,'Données de base - Grunddaten'!$A$2:$M$273,5,FALSE)="","",VLOOKUP(A58,'Données de base - Grunddaten'!$A$2:$M$273,5,FALSE))</f>
        <v>BE</v>
      </c>
      <c r="C58" s="146" t="s">
        <v>632</v>
      </c>
      <c r="D58" s="148"/>
      <c r="E58" s="148"/>
      <c r="F58" s="25" t="s">
        <v>632</v>
      </c>
      <c r="G58" s="148" t="s">
        <v>28</v>
      </c>
      <c r="H58" s="149" t="s">
        <v>765</v>
      </c>
      <c r="I58" s="115"/>
      <c r="J58" s="115"/>
      <c r="K58" s="115"/>
    </row>
    <row r="59" spans="1:11" ht="18" x14ac:dyDescent="0.25">
      <c r="A59" s="145">
        <v>77</v>
      </c>
      <c r="B59" s="218" t="str">
        <f>IF(VLOOKUP(A59,'Données de base - Grunddaten'!$A$2:$M$273,5,FALSE)="","",VLOOKUP(A59,'Données de base - Grunddaten'!$A$2:$M$273,5,FALSE))</f>
        <v>BE</v>
      </c>
      <c r="C59" s="146" t="s">
        <v>29</v>
      </c>
      <c r="D59" s="153" t="s">
        <v>30</v>
      </c>
      <c r="E59" s="153" t="s">
        <v>30</v>
      </c>
      <c r="F59" s="25" t="s">
        <v>29</v>
      </c>
      <c r="G59" s="147"/>
      <c r="H59" s="149" t="s">
        <v>765</v>
      </c>
      <c r="I59" s="115"/>
      <c r="J59" s="115"/>
      <c r="K59" s="115"/>
    </row>
    <row r="60" spans="1:11" ht="18" x14ac:dyDescent="0.25">
      <c r="A60" s="145">
        <v>78</v>
      </c>
      <c r="B60" s="218" t="str">
        <f>IF(VLOOKUP(A60,'Données de base - Grunddaten'!$A$2:$M$273,5,FALSE)="","",VLOOKUP(A60,'Données de base - Grunddaten'!$A$2:$M$273,5,FALSE))</f>
        <v>BE</v>
      </c>
      <c r="C60" s="146" t="s">
        <v>29</v>
      </c>
      <c r="D60" s="153" t="s">
        <v>30</v>
      </c>
      <c r="E60" s="153" t="s">
        <v>30</v>
      </c>
      <c r="F60" s="25" t="s">
        <v>29</v>
      </c>
      <c r="G60" s="147"/>
      <c r="H60" s="149" t="s">
        <v>765</v>
      </c>
      <c r="I60" s="115"/>
      <c r="J60" s="115"/>
      <c r="K60" s="115"/>
    </row>
    <row r="61" spans="1:11" ht="18" x14ac:dyDescent="0.25">
      <c r="A61" s="155">
        <v>79.099999999999994</v>
      </c>
      <c r="B61" s="218" t="str">
        <f>IF(VLOOKUP(A61,'Données de base - Grunddaten'!$A$2:$M$273,5,FALSE)="","",VLOOKUP(A61,'Données de base - Grunddaten'!$A$2:$M$273,5,FALSE))</f>
        <v>BE</v>
      </c>
      <c r="C61" s="146" t="s">
        <v>32</v>
      </c>
      <c r="D61" s="148"/>
      <c r="E61" s="148"/>
      <c r="F61" s="25" t="s">
        <v>32</v>
      </c>
      <c r="G61" s="148" t="s">
        <v>28</v>
      </c>
      <c r="H61" s="149" t="s">
        <v>765</v>
      </c>
      <c r="I61" s="115"/>
      <c r="J61" s="115"/>
      <c r="K61" s="115"/>
    </row>
    <row r="62" spans="1:11" x14ac:dyDescent="0.25">
      <c r="A62" s="155">
        <v>79.2</v>
      </c>
      <c r="B62" s="218" t="str">
        <f>IF(VLOOKUP(A62,'Données de base - Grunddaten'!$A$2:$M$273,5,FALSE)="","",VLOOKUP(A62,'Données de base - Grunddaten'!$A$2:$M$273,5,FALSE))</f>
        <v>BE</v>
      </c>
      <c r="C62" s="146" t="s">
        <v>708</v>
      </c>
      <c r="D62" s="148"/>
      <c r="E62" s="148"/>
      <c r="F62" s="25" t="s">
        <v>831</v>
      </c>
      <c r="G62" s="148"/>
      <c r="H62" s="149" t="s">
        <v>765</v>
      </c>
      <c r="I62" s="115"/>
      <c r="J62" s="115"/>
      <c r="K62" s="115"/>
    </row>
    <row r="63" spans="1:11" ht="18" x14ac:dyDescent="0.25">
      <c r="A63" s="145">
        <v>80</v>
      </c>
      <c r="B63" s="218" t="str">
        <f>IF(VLOOKUP(A63,'Données de base - Grunddaten'!$A$2:$M$273,5,FALSE)="","",VLOOKUP(A63,'Données de base - Grunddaten'!$A$2:$M$273,5,FALSE))</f>
        <v>BE</v>
      </c>
      <c r="C63" s="146" t="s">
        <v>29</v>
      </c>
      <c r="D63" s="153" t="s">
        <v>30</v>
      </c>
      <c r="E63" s="153" t="s">
        <v>30</v>
      </c>
      <c r="F63" s="25" t="s">
        <v>29</v>
      </c>
      <c r="G63" s="147"/>
      <c r="H63" s="149" t="s">
        <v>765</v>
      </c>
      <c r="I63" s="115"/>
      <c r="J63" s="115"/>
      <c r="K63" s="115"/>
    </row>
    <row r="64" spans="1:11" ht="18" x14ac:dyDescent="0.25">
      <c r="A64" s="145">
        <v>81</v>
      </c>
      <c r="B64" s="218" t="str">
        <f>IF(VLOOKUP(A64,'Données de base - Grunddaten'!$A$2:$M$273,5,FALSE)="","",VLOOKUP(A64,'Données de base - Grunddaten'!$A$2:$M$273,5,FALSE))</f>
        <v>BE</v>
      </c>
      <c r="C64" s="146" t="s">
        <v>29</v>
      </c>
      <c r="D64" s="153" t="s">
        <v>30</v>
      </c>
      <c r="E64" s="153" t="s">
        <v>30</v>
      </c>
      <c r="F64" s="25" t="s">
        <v>29</v>
      </c>
      <c r="G64" s="147"/>
      <c r="H64" s="149" t="s">
        <v>765</v>
      </c>
      <c r="I64" s="115"/>
      <c r="J64" s="115"/>
      <c r="K64" s="115"/>
    </row>
    <row r="65" spans="1:11" ht="18" x14ac:dyDescent="0.25">
      <c r="A65" s="145">
        <v>83</v>
      </c>
      <c r="B65" s="218" t="str">
        <f>IF(VLOOKUP(A65,'Données de base - Grunddaten'!$A$2:$M$273,5,FALSE)="","",VLOOKUP(A65,'Données de base - Grunddaten'!$A$2:$M$273,5,FALSE))</f>
        <v>BE</v>
      </c>
      <c r="C65" s="146" t="s">
        <v>27</v>
      </c>
      <c r="D65" s="148"/>
      <c r="E65" s="148"/>
      <c r="F65" s="25" t="s">
        <v>27</v>
      </c>
      <c r="G65" s="148" t="s">
        <v>28</v>
      </c>
      <c r="H65" s="149" t="s">
        <v>834</v>
      </c>
      <c r="I65" s="115"/>
      <c r="J65" s="115"/>
      <c r="K65" s="115"/>
    </row>
    <row r="66" spans="1:11" ht="18" x14ac:dyDescent="0.25">
      <c r="A66" s="145">
        <v>84</v>
      </c>
      <c r="B66" s="218" t="str">
        <f>IF(VLOOKUP(A66,'Données de base - Grunddaten'!$A$2:$M$273,5,FALSE)="","",VLOOKUP(A66,'Données de base - Grunddaten'!$A$2:$M$273,5,FALSE))</f>
        <v>BE</v>
      </c>
      <c r="C66" s="146" t="s">
        <v>27</v>
      </c>
      <c r="D66" s="148"/>
      <c r="E66" s="148"/>
      <c r="F66" s="25" t="s">
        <v>27</v>
      </c>
      <c r="G66" s="148" t="s">
        <v>28</v>
      </c>
      <c r="H66" s="149" t="s">
        <v>834</v>
      </c>
      <c r="I66" s="115"/>
      <c r="J66" s="115"/>
      <c r="K66" s="115"/>
    </row>
    <row r="67" spans="1:11" ht="18" x14ac:dyDescent="0.25">
      <c r="A67" s="145">
        <v>86</v>
      </c>
      <c r="B67" s="218" t="str">
        <f>IF(VLOOKUP(A67,'Données de base - Grunddaten'!$A$2:$M$273,5,FALSE)="","",VLOOKUP(A67,'Données de base - Grunddaten'!$A$2:$M$273,5,FALSE))</f>
        <v>BE</v>
      </c>
      <c r="C67" s="146" t="s">
        <v>35</v>
      </c>
      <c r="D67" s="148"/>
      <c r="E67" s="148"/>
      <c r="F67" s="25" t="s">
        <v>35</v>
      </c>
      <c r="G67" s="148" t="s">
        <v>28</v>
      </c>
      <c r="H67" s="149" t="s">
        <v>765</v>
      </c>
      <c r="I67" s="115"/>
      <c r="J67" s="115"/>
      <c r="K67" s="115"/>
    </row>
    <row r="68" spans="1:11" ht="27" x14ac:dyDescent="0.25">
      <c r="A68" s="145">
        <v>87</v>
      </c>
      <c r="B68" s="218" t="str">
        <f>IF(VLOOKUP(A68,'Données de base - Grunddaten'!$A$2:$M$273,5,FALSE)="","",VLOOKUP(A68,'Données de base - Grunddaten'!$A$2:$M$273,5,FALSE))</f>
        <v>AG</v>
      </c>
      <c r="C68" s="146" t="s">
        <v>27</v>
      </c>
      <c r="D68" s="148"/>
      <c r="E68" s="148"/>
      <c r="F68" s="25" t="s">
        <v>27</v>
      </c>
      <c r="G68" s="148" t="s">
        <v>28</v>
      </c>
      <c r="H68" s="149" t="s">
        <v>835</v>
      </c>
      <c r="I68" s="115"/>
      <c r="J68" s="115"/>
      <c r="K68" s="115"/>
    </row>
    <row r="69" spans="1:11" ht="27" x14ac:dyDescent="0.25">
      <c r="A69" s="145">
        <v>88</v>
      </c>
      <c r="B69" s="218" t="str">
        <f>IF(VLOOKUP(A69,'Données de base - Grunddaten'!$A$2:$M$273,5,FALSE)="","",VLOOKUP(A69,'Données de base - Grunddaten'!$A$2:$M$273,5,FALSE))</f>
        <v>AG</v>
      </c>
      <c r="C69" s="146" t="s">
        <v>27</v>
      </c>
      <c r="D69" s="148"/>
      <c r="E69" s="148"/>
      <c r="F69" s="25" t="s">
        <v>27</v>
      </c>
      <c r="G69" s="148" t="s">
        <v>28</v>
      </c>
      <c r="H69" s="149" t="s">
        <v>835</v>
      </c>
      <c r="I69" s="115"/>
      <c r="J69" s="115"/>
      <c r="K69" s="115"/>
    </row>
    <row r="70" spans="1:11" x14ac:dyDescent="0.25">
      <c r="A70" s="145">
        <v>91</v>
      </c>
      <c r="B70" s="218" t="str">
        <f>IF(VLOOKUP(A70,'Données de base - Grunddaten'!$A$2:$M$273,5,FALSE)="","",VLOOKUP(A70,'Données de base - Grunddaten'!$A$2:$M$273,5,FALSE))</f>
        <v>AG</v>
      </c>
      <c r="C70" s="146" t="s">
        <v>708</v>
      </c>
      <c r="D70" s="148"/>
      <c r="E70" s="148"/>
      <c r="F70" s="25" t="s">
        <v>831</v>
      </c>
      <c r="G70" s="148" t="s">
        <v>37</v>
      </c>
      <c r="H70" s="149" t="s">
        <v>765</v>
      </c>
      <c r="I70" s="115"/>
      <c r="J70" s="115"/>
      <c r="K70" s="115"/>
    </row>
    <row r="71" spans="1:11" ht="18" x14ac:dyDescent="0.25">
      <c r="A71" s="145">
        <v>92</v>
      </c>
      <c r="B71" s="218" t="str">
        <f>IF(VLOOKUP(A71,'Données de base - Grunddaten'!$A$2:$M$273,5,FALSE)="","",VLOOKUP(A71,'Données de base - Grunddaten'!$A$2:$M$273,5,FALSE))</f>
        <v>AG/ZH</v>
      </c>
      <c r="C71" s="146" t="s">
        <v>27</v>
      </c>
      <c r="D71" s="148"/>
      <c r="E71" s="148"/>
      <c r="F71" s="25" t="s">
        <v>27</v>
      </c>
      <c r="G71" s="148" t="s">
        <v>28</v>
      </c>
      <c r="H71" s="149" t="s">
        <v>765</v>
      </c>
      <c r="I71" s="115"/>
      <c r="J71" s="115"/>
      <c r="K71" s="115"/>
    </row>
    <row r="72" spans="1:11" ht="24" x14ac:dyDescent="0.25">
      <c r="A72" s="145">
        <v>95</v>
      </c>
      <c r="B72" s="218" t="str">
        <f>IF(VLOOKUP(A72,'Données de base - Grunddaten'!$A$2:$M$273,5,FALSE)="","",VLOOKUP(A72,'Données de base - Grunddaten'!$A$2:$M$273,5,FALSE))</f>
        <v>AG/ZG/ZH</v>
      </c>
      <c r="C72" s="146" t="s">
        <v>27</v>
      </c>
      <c r="D72" s="148"/>
      <c r="E72" s="148"/>
      <c r="F72" s="25" t="s">
        <v>27</v>
      </c>
      <c r="G72" s="148" t="s">
        <v>28</v>
      </c>
      <c r="H72" s="149" t="s">
        <v>765</v>
      </c>
      <c r="I72" s="115"/>
      <c r="J72" s="115"/>
      <c r="K72" s="115"/>
    </row>
    <row r="73" spans="1:11" ht="27" x14ac:dyDescent="0.25">
      <c r="A73" s="145">
        <v>97</v>
      </c>
      <c r="B73" s="218" t="str">
        <f>IF(VLOOKUP(A73,'Données de base - Grunddaten'!$A$2:$M$273,5,FALSE)="","",VLOOKUP(A73,'Données de base - Grunddaten'!$A$2:$M$273,5,FALSE))</f>
        <v>ZG</v>
      </c>
      <c r="C73" s="146" t="s">
        <v>27</v>
      </c>
      <c r="D73" s="148"/>
      <c r="E73" s="148"/>
      <c r="F73" s="25" t="s">
        <v>27</v>
      </c>
      <c r="G73" s="148" t="s">
        <v>28</v>
      </c>
      <c r="H73" s="149" t="s">
        <v>835</v>
      </c>
      <c r="I73" s="115"/>
      <c r="J73" s="115"/>
      <c r="K73" s="115"/>
    </row>
    <row r="74" spans="1:11" ht="18" x14ac:dyDescent="0.25">
      <c r="A74" s="145">
        <v>98</v>
      </c>
      <c r="B74" s="218" t="str">
        <f>IF(VLOOKUP(A74,'Données de base - Grunddaten'!$A$2:$M$273,5,FALSE)="","",VLOOKUP(A74,'Données de base - Grunddaten'!$A$2:$M$273,5,FALSE))</f>
        <v>LU</v>
      </c>
      <c r="C74" s="146" t="s">
        <v>29</v>
      </c>
      <c r="D74" s="153" t="s">
        <v>30</v>
      </c>
      <c r="E74" s="153" t="s">
        <v>30</v>
      </c>
      <c r="F74" s="25" t="s">
        <v>29</v>
      </c>
      <c r="G74" s="147"/>
      <c r="H74" s="149" t="s">
        <v>765</v>
      </c>
      <c r="I74" s="115"/>
      <c r="J74" s="115"/>
      <c r="K74" s="115"/>
    </row>
    <row r="75" spans="1:11" ht="18" x14ac:dyDescent="0.25">
      <c r="A75" s="145">
        <v>99</v>
      </c>
      <c r="B75" s="218" t="str">
        <f>IF(VLOOKUP(A75,'Données de base - Grunddaten'!$A$2:$M$273,5,FALSE)="","",VLOOKUP(A75,'Données de base - Grunddaten'!$A$2:$M$273,5,FALSE))</f>
        <v>OW</v>
      </c>
      <c r="C75" s="146" t="s">
        <v>29</v>
      </c>
      <c r="D75" s="153" t="s">
        <v>30</v>
      </c>
      <c r="E75" s="153" t="s">
        <v>30</v>
      </c>
      <c r="F75" s="25" t="s">
        <v>29</v>
      </c>
      <c r="G75" s="148" t="s">
        <v>28</v>
      </c>
      <c r="H75" s="149" t="s">
        <v>765</v>
      </c>
      <c r="I75" s="115"/>
      <c r="J75" s="115"/>
      <c r="K75" s="115"/>
    </row>
    <row r="76" spans="1:11" ht="18" x14ac:dyDescent="0.25">
      <c r="A76" s="145">
        <v>100</v>
      </c>
      <c r="B76" s="218" t="str">
        <f>IF(VLOOKUP(A76,'Données de base - Grunddaten'!$A$2:$M$273,5,FALSE)="","",VLOOKUP(A76,'Données de base - Grunddaten'!$A$2:$M$273,5,FALSE))</f>
        <v>OW</v>
      </c>
      <c r="C76" s="146" t="s">
        <v>27</v>
      </c>
      <c r="D76" s="147"/>
      <c r="E76" s="147"/>
      <c r="F76" s="25" t="s">
        <v>27</v>
      </c>
      <c r="G76" s="148" t="s">
        <v>28</v>
      </c>
      <c r="H76" s="149" t="s">
        <v>834</v>
      </c>
      <c r="I76" s="115"/>
      <c r="J76" s="115"/>
      <c r="K76" s="115"/>
    </row>
    <row r="77" spans="1:11" ht="18" x14ac:dyDescent="0.25">
      <c r="A77" s="145">
        <v>101</v>
      </c>
      <c r="B77" s="218" t="str">
        <f>IF(VLOOKUP(A77,'Données de base - Grunddaten'!$A$2:$M$273,5,FALSE)="","",VLOOKUP(A77,'Données de base - Grunddaten'!$A$2:$M$273,5,FALSE))</f>
        <v>OW</v>
      </c>
      <c r="C77" s="146" t="s">
        <v>29</v>
      </c>
      <c r="D77" s="153" t="s">
        <v>30</v>
      </c>
      <c r="E77" s="153" t="s">
        <v>30</v>
      </c>
      <c r="F77" s="25" t="s">
        <v>29</v>
      </c>
      <c r="G77" s="147"/>
      <c r="H77" s="149" t="s">
        <v>765</v>
      </c>
      <c r="I77" s="115"/>
      <c r="J77" s="115"/>
      <c r="K77" s="115"/>
    </row>
    <row r="78" spans="1:11" ht="45" x14ac:dyDescent="0.25">
      <c r="A78" s="145">
        <v>102</v>
      </c>
      <c r="B78" s="218" t="str">
        <f>IF(VLOOKUP(A78,'Données de base - Grunddaten'!$A$2:$M$273,5,FALSE)="","",VLOOKUP(A78,'Données de base - Grunddaten'!$A$2:$M$273,5,FALSE))</f>
        <v>OW</v>
      </c>
      <c r="C78" s="146" t="s">
        <v>29</v>
      </c>
      <c r="D78" s="151" t="s">
        <v>38</v>
      </c>
      <c r="E78" s="148"/>
      <c r="F78" s="25" t="s">
        <v>29</v>
      </c>
      <c r="G78" s="148"/>
      <c r="H78" s="149" t="s">
        <v>765</v>
      </c>
      <c r="I78" s="115"/>
      <c r="J78" s="115"/>
      <c r="K78" s="115"/>
    </row>
    <row r="79" spans="1:11" ht="18" x14ac:dyDescent="0.25">
      <c r="A79" s="145">
        <v>104</v>
      </c>
      <c r="B79" s="218" t="str">
        <f>IF(VLOOKUP(A79,'Données de base - Grunddaten'!$A$2:$M$273,5,FALSE)="","",VLOOKUP(A79,'Données de base - Grunddaten'!$A$2:$M$273,5,FALSE))</f>
        <v>SZ</v>
      </c>
      <c r="C79" s="146" t="s">
        <v>27</v>
      </c>
      <c r="D79" s="148"/>
      <c r="E79" s="148"/>
      <c r="F79" s="25" t="s">
        <v>27</v>
      </c>
      <c r="G79" s="148" t="s">
        <v>28</v>
      </c>
      <c r="H79" s="149" t="s">
        <v>834</v>
      </c>
      <c r="I79" s="115"/>
      <c r="J79" s="115"/>
      <c r="K79" s="115"/>
    </row>
    <row r="80" spans="1:11" ht="18" x14ac:dyDescent="0.25">
      <c r="A80" s="155">
        <v>105.1</v>
      </c>
      <c r="B80" s="218" t="str">
        <f>IF(VLOOKUP(A80,'Données de base - Grunddaten'!$A$2:$M$273,5,FALSE)="","",VLOOKUP(A80,'Données de base - Grunddaten'!$A$2:$M$273,5,FALSE))</f>
        <v>UR</v>
      </c>
      <c r="C80" s="146" t="s">
        <v>27</v>
      </c>
      <c r="D80" s="147"/>
      <c r="E80" s="147"/>
      <c r="F80" s="25" t="s">
        <v>27</v>
      </c>
      <c r="G80" s="148" t="s">
        <v>28</v>
      </c>
      <c r="H80" s="149" t="s">
        <v>834</v>
      </c>
      <c r="I80" s="115"/>
      <c r="J80" s="115"/>
      <c r="K80" s="115"/>
    </row>
    <row r="81" spans="1:11" x14ac:dyDescent="0.25">
      <c r="A81" s="155">
        <v>105.2</v>
      </c>
      <c r="B81" s="218" t="str">
        <f>IF(VLOOKUP(A81,'Données de base - Grunddaten'!$A$2:$M$273,5,FALSE)="","",VLOOKUP(A81,'Données de base - Grunddaten'!$A$2:$M$273,5,FALSE))</f>
        <v>UR</v>
      </c>
      <c r="C81" s="146" t="s">
        <v>708</v>
      </c>
      <c r="D81" s="148"/>
      <c r="E81" s="148"/>
      <c r="F81" s="25" t="s">
        <v>831</v>
      </c>
      <c r="G81" s="148"/>
      <c r="H81" s="149" t="s">
        <v>765</v>
      </c>
      <c r="I81" s="115"/>
      <c r="J81" s="115"/>
      <c r="K81" s="115"/>
    </row>
    <row r="82" spans="1:11" ht="18" x14ac:dyDescent="0.25">
      <c r="A82" s="145">
        <v>107</v>
      </c>
      <c r="B82" s="218" t="str">
        <f>IF(VLOOKUP(A82,'Données de base - Grunddaten'!$A$2:$M$273,5,FALSE)="","",VLOOKUP(A82,'Données de base - Grunddaten'!$A$2:$M$273,5,FALSE))</f>
        <v>UR</v>
      </c>
      <c r="C82" s="146" t="s">
        <v>29</v>
      </c>
      <c r="D82" s="153" t="s">
        <v>30</v>
      </c>
      <c r="E82" s="153" t="s">
        <v>30</v>
      </c>
      <c r="F82" s="25" t="s">
        <v>29</v>
      </c>
      <c r="G82" s="147"/>
      <c r="H82" s="149" t="s">
        <v>765</v>
      </c>
      <c r="I82" s="115"/>
      <c r="J82" s="115"/>
      <c r="K82" s="115"/>
    </row>
    <row r="83" spans="1:11" ht="18" x14ac:dyDescent="0.25">
      <c r="A83" s="145">
        <v>108</v>
      </c>
      <c r="B83" s="218" t="str">
        <f>IF(VLOOKUP(A83,'Données de base - Grunddaten'!$A$2:$M$273,5,FALSE)="","",VLOOKUP(A83,'Données de base - Grunddaten'!$A$2:$M$273,5,FALSE))</f>
        <v>UR</v>
      </c>
      <c r="C83" s="146" t="s">
        <v>36</v>
      </c>
      <c r="D83" s="148"/>
      <c r="E83" s="148"/>
      <c r="F83" s="25" t="s">
        <v>36</v>
      </c>
      <c r="G83" s="148" t="s">
        <v>28</v>
      </c>
      <c r="H83" s="149" t="s">
        <v>765</v>
      </c>
      <c r="I83" s="115"/>
      <c r="J83" s="115"/>
      <c r="K83" s="115"/>
    </row>
    <row r="84" spans="1:11" ht="18" x14ac:dyDescent="0.25">
      <c r="A84" s="155">
        <v>109.1</v>
      </c>
      <c r="B84" s="218" t="str">
        <f>IF(VLOOKUP(A84,'Données de base - Grunddaten'!$A$2:$M$273,5,FALSE)="","",VLOOKUP(A84,'Données de base - Grunddaten'!$A$2:$M$273,5,FALSE))</f>
        <v>GL</v>
      </c>
      <c r="C84" s="146" t="s">
        <v>29</v>
      </c>
      <c r="D84" s="153" t="s">
        <v>30</v>
      </c>
      <c r="E84" s="153" t="s">
        <v>30</v>
      </c>
      <c r="F84" s="25" t="s">
        <v>29</v>
      </c>
      <c r="G84" s="147"/>
      <c r="H84" s="149" t="s">
        <v>765</v>
      </c>
      <c r="I84" s="115"/>
      <c r="J84" s="115"/>
      <c r="K84" s="115"/>
    </row>
    <row r="85" spans="1:11" ht="18" x14ac:dyDescent="0.25">
      <c r="A85" s="155">
        <v>109.2</v>
      </c>
      <c r="B85" s="218" t="str">
        <f>IF(VLOOKUP(A85,'Données de base - Grunddaten'!$A$2:$M$273,5,FALSE)="","",VLOOKUP(A85,'Données de base - Grunddaten'!$A$2:$M$273,5,FALSE))</f>
        <v>GL</v>
      </c>
      <c r="C85" s="146" t="s">
        <v>29</v>
      </c>
      <c r="D85" s="153" t="s">
        <v>30</v>
      </c>
      <c r="E85" s="153" t="s">
        <v>30</v>
      </c>
      <c r="F85" s="25" t="s">
        <v>29</v>
      </c>
      <c r="G85" s="147"/>
      <c r="H85" s="149" t="s">
        <v>765</v>
      </c>
      <c r="I85" s="115"/>
      <c r="J85" s="115"/>
      <c r="K85" s="115"/>
    </row>
    <row r="86" spans="1:11" ht="18" x14ac:dyDescent="0.25">
      <c r="A86" s="145">
        <v>110</v>
      </c>
      <c r="B86" s="218" t="str">
        <f>IF(VLOOKUP(A86,'Données de base - Grunddaten'!$A$2:$M$273,5,FALSE)="","",VLOOKUP(A86,'Données de base - Grunddaten'!$A$2:$M$273,5,FALSE))</f>
        <v>SZ/ZG</v>
      </c>
      <c r="C86" s="146" t="s">
        <v>29</v>
      </c>
      <c r="D86" s="153" t="s">
        <v>30</v>
      </c>
      <c r="E86" s="153" t="s">
        <v>30</v>
      </c>
      <c r="F86" s="25" t="s">
        <v>29</v>
      </c>
      <c r="G86" s="147"/>
      <c r="H86" s="149" t="s">
        <v>765</v>
      </c>
      <c r="I86" s="115"/>
      <c r="J86" s="115"/>
      <c r="K86" s="115"/>
    </row>
    <row r="87" spans="1:11" ht="18" x14ac:dyDescent="0.25">
      <c r="A87" s="145">
        <v>112</v>
      </c>
      <c r="B87" s="218" t="str">
        <f>IF(VLOOKUP(A87,'Données de base - Grunddaten'!$A$2:$M$273,5,FALSE)="","",VLOOKUP(A87,'Données de base - Grunddaten'!$A$2:$M$273,5,FALSE))</f>
        <v>GE</v>
      </c>
      <c r="C87" s="146" t="s">
        <v>29</v>
      </c>
      <c r="D87" s="153" t="s">
        <v>30</v>
      </c>
      <c r="E87" s="153" t="s">
        <v>30</v>
      </c>
      <c r="F87" s="25" t="s">
        <v>29</v>
      </c>
      <c r="G87" s="147"/>
      <c r="H87" s="149" t="s">
        <v>765</v>
      </c>
      <c r="I87" s="115"/>
      <c r="J87" s="115"/>
      <c r="K87" s="115"/>
    </row>
    <row r="88" spans="1:11" ht="18" x14ac:dyDescent="0.25">
      <c r="A88" s="145">
        <v>113</v>
      </c>
      <c r="B88" s="218" t="str">
        <f>IF(VLOOKUP(A88,'Données de base - Grunddaten'!$A$2:$M$273,5,FALSE)="","",VLOOKUP(A88,'Données de base - Grunddaten'!$A$2:$M$273,5,FALSE))</f>
        <v>GE</v>
      </c>
      <c r="C88" s="146" t="s">
        <v>29</v>
      </c>
      <c r="D88" s="153" t="s">
        <v>30</v>
      </c>
      <c r="E88" s="153" t="s">
        <v>30</v>
      </c>
      <c r="F88" s="25" t="s">
        <v>29</v>
      </c>
      <c r="G88" s="147"/>
      <c r="H88" s="149" t="s">
        <v>765</v>
      </c>
      <c r="I88" s="115"/>
      <c r="J88" s="115"/>
      <c r="K88" s="115"/>
    </row>
    <row r="89" spans="1:11" ht="18" x14ac:dyDescent="0.25">
      <c r="A89" s="145">
        <v>114</v>
      </c>
      <c r="B89" s="218" t="str">
        <f>IF(VLOOKUP(A89,'Données de base - Grunddaten'!$A$2:$M$273,5,FALSE)="","",VLOOKUP(A89,'Données de base - Grunddaten'!$A$2:$M$273,5,FALSE))</f>
        <v>GE</v>
      </c>
      <c r="C89" s="146" t="s">
        <v>27</v>
      </c>
      <c r="D89" s="147"/>
      <c r="E89" s="147"/>
      <c r="F89" s="25" t="s">
        <v>27</v>
      </c>
      <c r="G89" s="148" t="s">
        <v>28</v>
      </c>
      <c r="H89" s="149" t="s">
        <v>834</v>
      </c>
      <c r="I89" s="115"/>
      <c r="J89" s="115"/>
      <c r="K89" s="115"/>
    </row>
    <row r="90" spans="1:11" ht="45" x14ac:dyDescent="0.25">
      <c r="A90" s="145">
        <v>115</v>
      </c>
      <c r="B90" s="218" t="str">
        <f>IF(VLOOKUP(A90,'Données de base - Grunddaten'!$A$2:$M$273,5,FALSE)="","",VLOOKUP(A90,'Données de base - Grunddaten'!$A$2:$M$273,5,FALSE))</f>
        <v>GE</v>
      </c>
      <c r="C90" s="146" t="s">
        <v>29</v>
      </c>
      <c r="D90" s="151" t="s">
        <v>39</v>
      </c>
      <c r="E90" s="147" t="s">
        <v>40</v>
      </c>
      <c r="F90" s="25" t="s">
        <v>632</v>
      </c>
      <c r="G90" s="147" t="s">
        <v>28</v>
      </c>
      <c r="H90" s="149" t="s">
        <v>765</v>
      </c>
      <c r="I90" s="115"/>
      <c r="J90" s="115"/>
      <c r="K90" s="115"/>
    </row>
    <row r="91" spans="1:11" ht="18" x14ac:dyDescent="0.25">
      <c r="A91" s="145">
        <v>118</v>
      </c>
      <c r="B91" s="218" t="str">
        <f>IF(VLOOKUP(A91,'Données de base - Grunddaten'!$A$2:$M$273,5,FALSE)="","",VLOOKUP(A91,'Données de base - Grunddaten'!$A$2:$M$273,5,FALSE))</f>
        <v>VD</v>
      </c>
      <c r="C91" s="146" t="s">
        <v>29</v>
      </c>
      <c r="D91" s="153" t="s">
        <v>30</v>
      </c>
      <c r="E91" s="153" t="s">
        <v>30</v>
      </c>
      <c r="F91" s="25" t="s">
        <v>29</v>
      </c>
      <c r="G91" s="147"/>
      <c r="H91" s="149" t="s">
        <v>765</v>
      </c>
      <c r="I91" s="115"/>
      <c r="J91" s="115"/>
      <c r="K91" s="115"/>
    </row>
    <row r="92" spans="1:11" ht="96.4" customHeight="1" x14ac:dyDescent="0.25">
      <c r="A92" s="155">
        <v>119.1</v>
      </c>
      <c r="B92" s="218" t="str">
        <f>IF(VLOOKUP(A92,'Données de base - Grunddaten'!$A$2:$M$273,5,FALSE)="","",VLOOKUP(A92,'Données de base - Grunddaten'!$A$2:$M$273,5,FALSE))</f>
        <v>VD</v>
      </c>
      <c r="C92" s="146" t="s">
        <v>29</v>
      </c>
      <c r="D92" s="153" t="s">
        <v>30</v>
      </c>
      <c r="E92" s="153" t="s">
        <v>30</v>
      </c>
      <c r="F92" s="25" t="s">
        <v>29</v>
      </c>
      <c r="G92" s="147"/>
      <c r="H92" s="149" t="s">
        <v>834</v>
      </c>
      <c r="I92" s="115"/>
      <c r="J92" s="115"/>
      <c r="K92" s="115"/>
    </row>
    <row r="93" spans="1:11" ht="96.4" customHeight="1" x14ac:dyDescent="0.25">
      <c r="A93" s="155">
        <v>119.2</v>
      </c>
      <c r="B93" s="218" t="str">
        <f>IF(VLOOKUP(A93,'Données de base - Grunddaten'!$A$2:$M$273,5,FALSE)="","",VLOOKUP(A93,'Données de base - Grunddaten'!$A$2:$M$273,5,FALSE))</f>
        <v>VD</v>
      </c>
      <c r="C93" s="146" t="s">
        <v>29</v>
      </c>
      <c r="D93" s="153" t="s">
        <v>30</v>
      </c>
      <c r="E93" s="153" t="s">
        <v>30</v>
      </c>
      <c r="F93" s="25" t="s">
        <v>29</v>
      </c>
      <c r="G93" s="147"/>
      <c r="H93" s="149" t="s">
        <v>834</v>
      </c>
      <c r="I93" s="115"/>
      <c r="J93" s="115"/>
      <c r="K93" s="115"/>
    </row>
    <row r="94" spans="1:11" x14ac:dyDescent="0.25">
      <c r="A94" s="155">
        <v>119.3</v>
      </c>
      <c r="B94" s="218" t="str">
        <f>IF(VLOOKUP(A94,'Données de base - Grunddaten'!$A$2:$M$273,5,FALSE)="","",VLOOKUP(A94,'Données de base - Grunddaten'!$A$2:$M$273,5,FALSE))</f>
        <v>VD</v>
      </c>
      <c r="C94" s="146" t="s">
        <v>708</v>
      </c>
      <c r="D94" s="148"/>
      <c r="E94" s="148"/>
      <c r="F94" s="25" t="s">
        <v>831</v>
      </c>
      <c r="G94" s="148"/>
      <c r="H94" s="149" t="s">
        <v>765</v>
      </c>
      <c r="I94" s="115"/>
      <c r="J94" s="115"/>
      <c r="K94" s="115"/>
    </row>
    <row r="95" spans="1:11" ht="18" x14ac:dyDescent="0.25">
      <c r="A95" s="145">
        <v>120</v>
      </c>
      <c r="B95" s="218" t="str">
        <f>IF(VLOOKUP(A95,'Données de base - Grunddaten'!$A$2:$M$273,5,FALSE)="","",VLOOKUP(A95,'Données de base - Grunddaten'!$A$2:$M$273,5,FALSE))</f>
        <v>VD</v>
      </c>
      <c r="C95" s="146" t="s">
        <v>29</v>
      </c>
      <c r="D95" s="153" t="s">
        <v>30</v>
      </c>
      <c r="E95" s="153" t="s">
        <v>30</v>
      </c>
      <c r="F95" s="25" t="s">
        <v>29</v>
      </c>
      <c r="G95" s="147"/>
      <c r="H95" s="149" t="s">
        <v>765</v>
      </c>
      <c r="I95" s="115"/>
      <c r="J95" s="115"/>
      <c r="K95" s="115"/>
    </row>
    <row r="96" spans="1:11" ht="27" x14ac:dyDescent="0.25">
      <c r="A96" s="145">
        <v>121</v>
      </c>
      <c r="B96" s="218" t="str">
        <f>IF(VLOOKUP(A96,'Données de base - Grunddaten'!$A$2:$M$273,5,FALSE)="","",VLOOKUP(A96,'Données de base - Grunddaten'!$A$2:$M$273,5,FALSE))</f>
        <v>VD</v>
      </c>
      <c r="C96" s="146" t="s">
        <v>29</v>
      </c>
      <c r="D96" s="153" t="s">
        <v>30</v>
      </c>
      <c r="E96" s="151" t="s">
        <v>41</v>
      </c>
      <c r="F96" s="25" t="s">
        <v>27</v>
      </c>
      <c r="G96" s="147" t="s">
        <v>42</v>
      </c>
      <c r="H96" s="149" t="s">
        <v>765</v>
      </c>
      <c r="I96" s="115"/>
      <c r="J96" s="115"/>
      <c r="K96" s="115"/>
    </row>
    <row r="97" spans="1:11" ht="18" x14ac:dyDescent="0.25">
      <c r="A97" s="145">
        <v>122</v>
      </c>
      <c r="B97" s="218" t="str">
        <f>IF(VLOOKUP(A97,'Données de base - Grunddaten'!$A$2:$M$273,5,FALSE)="","",VLOOKUP(A97,'Données de base - Grunddaten'!$A$2:$M$273,5,FALSE))</f>
        <v>VD</v>
      </c>
      <c r="C97" s="146" t="s">
        <v>29</v>
      </c>
      <c r="D97" s="153" t="s">
        <v>30</v>
      </c>
      <c r="E97" s="153" t="s">
        <v>30</v>
      </c>
      <c r="F97" s="25" t="s">
        <v>29</v>
      </c>
      <c r="G97" s="147"/>
      <c r="H97" s="149" t="s">
        <v>765</v>
      </c>
      <c r="I97" s="115"/>
      <c r="J97" s="115"/>
      <c r="K97" s="115"/>
    </row>
    <row r="98" spans="1:11" ht="18" x14ac:dyDescent="0.25">
      <c r="A98" s="155">
        <v>123.1</v>
      </c>
      <c r="B98" s="218" t="str">
        <f>IF(VLOOKUP(A98,'Données de base - Grunddaten'!$A$2:$M$273,5,FALSE)="","",VLOOKUP(A98,'Données de base - Grunddaten'!$A$2:$M$273,5,FALSE))</f>
        <v>VD</v>
      </c>
      <c r="C98" s="146" t="s">
        <v>27</v>
      </c>
      <c r="D98" s="148"/>
      <c r="E98" s="148"/>
      <c r="F98" s="25" t="s">
        <v>27</v>
      </c>
      <c r="G98" s="148" t="s">
        <v>28</v>
      </c>
      <c r="H98" s="149" t="s">
        <v>834</v>
      </c>
      <c r="I98" s="115"/>
      <c r="J98" s="115"/>
      <c r="K98" s="115"/>
    </row>
    <row r="99" spans="1:11" ht="18" x14ac:dyDescent="0.25">
      <c r="A99" s="155">
        <v>123.2</v>
      </c>
      <c r="B99" s="218" t="str">
        <f>IF(VLOOKUP(A99,'Données de base - Grunddaten'!$A$2:$M$273,5,FALSE)="","",VLOOKUP(A99,'Données de base - Grunddaten'!$A$2:$M$273,5,FALSE))</f>
        <v>VD</v>
      </c>
      <c r="C99" s="146" t="s">
        <v>27</v>
      </c>
      <c r="D99" s="148"/>
      <c r="E99" s="148"/>
      <c r="F99" s="25" t="s">
        <v>27</v>
      </c>
      <c r="G99" s="148" t="s">
        <v>28</v>
      </c>
      <c r="H99" s="149" t="s">
        <v>834</v>
      </c>
      <c r="I99" s="115"/>
      <c r="J99" s="115"/>
      <c r="K99" s="115"/>
    </row>
    <row r="100" spans="1:11" x14ac:dyDescent="0.25">
      <c r="A100" s="155">
        <v>123.3</v>
      </c>
      <c r="B100" s="218" t="str">
        <f>IF(VLOOKUP(A100,'Données de base - Grunddaten'!$A$2:$M$273,5,FALSE)="","",VLOOKUP(A100,'Données de base - Grunddaten'!$A$2:$M$273,5,FALSE))</f>
        <v>VD</v>
      </c>
      <c r="C100" s="146" t="s">
        <v>708</v>
      </c>
      <c r="D100" s="148"/>
      <c r="E100" s="148"/>
      <c r="F100" s="25" t="s">
        <v>831</v>
      </c>
      <c r="G100" s="148"/>
      <c r="H100" s="149" t="s">
        <v>765</v>
      </c>
      <c r="I100" s="115"/>
      <c r="J100" s="115"/>
      <c r="K100" s="115"/>
    </row>
    <row r="101" spans="1:11" ht="18" x14ac:dyDescent="0.25">
      <c r="A101" s="145">
        <v>124</v>
      </c>
      <c r="B101" s="218" t="str">
        <f>IF(VLOOKUP(A101,'Données de base - Grunddaten'!$A$2:$M$273,5,FALSE)="","",VLOOKUP(A101,'Données de base - Grunddaten'!$A$2:$M$273,5,FALSE))</f>
        <v>VD</v>
      </c>
      <c r="C101" s="146" t="s">
        <v>27</v>
      </c>
      <c r="D101" s="148"/>
      <c r="E101" s="148"/>
      <c r="F101" s="25" t="s">
        <v>27</v>
      </c>
      <c r="G101" s="148" t="s">
        <v>28</v>
      </c>
      <c r="H101" s="149" t="s">
        <v>834</v>
      </c>
      <c r="I101" s="115"/>
      <c r="J101" s="115"/>
      <c r="K101" s="115"/>
    </row>
    <row r="102" spans="1:11" x14ac:dyDescent="0.25">
      <c r="A102" s="145">
        <v>125</v>
      </c>
      <c r="B102" s="218" t="str">
        <f>IF(VLOOKUP(A102,'Données de base - Grunddaten'!$A$2:$M$273,5,FALSE)="","",VLOOKUP(A102,'Données de base - Grunddaten'!$A$2:$M$273,5,FALSE))</f>
        <v>VS</v>
      </c>
      <c r="C102" s="146" t="s">
        <v>29</v>
      </c>
      <c r="D102" s="147" t="s">
        <v>628</v>
      </c>
      <c r="E102" s="147" t="s">
        <v>628</v>
      </c>
      <c r="F102" s="25" t="s">
        <v>29</v>
      </c>
      <c r="G102" s="147"/>
      <c r="H102" s="149" t="s">
        <v>765</v>
      </c>
      <c r="I102" s="115"/>
      <c r="J102" s="115"/>
      <c r="K102" s="115"/>
    </row>
    <row r="103" spans="1:11" ht="18" x14ac:dyDescent="0.25">
      <c r="A103" s="145">
        <v>127</v>
      </c>
      <c r="B103" s="218" t="str">
        <f>IF(VLOOKUP(A103,'Données de base - Grunddaten'!$A$2:$M$273,5,FALSE)="","",VLOOKUP(A103,'Données de base - Grunddaten'!$A$2:$M$273,5,FALSE))</f>
        <v>VS</v>
      </c>
      <c r="C103" s="146" t="s">
        <v>35</v>
      </c>
      <c r="D103" s="148"/>
      <c r="E103" s="148"/>
      <c r="F103" s="25" t="s">
        <v>35</v>
      </c>
      <c r="G103" s="148" t="s">
        <v>28</v>
      </c>
      <c r="H103" s="149" t="s">
        <v>765</v>
      </c>
      <c r="I103" s="115"/>
      <c r="J103" s="115"/>
      <c r="K103" s="115"/>
    </row>
    <row r="104" spans="1:11" ht="18" x14ac:dyDescent="0.25">
      <c r="A104" s="145">
        <v>128</v>
      </c>
      <c r="B104" s="218" t="str">
        <f>IF(VLOOKUP(A104,'Données de base - Grunddaten'!$A$2:$M$273,5,FALSE)="","",VLOOKUP(A104,'Données de base - Grunddaten'!$A$2:$M$273,5,FALSE))</f>
        <v>VS</v>
      </c>
      <c r="C104" s="146" t="s">
        <v>35</v>
      </c>
      <c r="D104" s="148"/>
      <c r="E104" s="148"/>
      <c r="F104" s="25" t="s">
        <v>35</v>
      </c>
      <c r="G104" s="148" t="s">
        <v>28</v>
      </c>
      <c r="H104" s="149" t="s">
        <v>765</v>
      </c>
      <c r="I104" s="115"/>
      <c r="J104" s="115"/>
      <c r="K104" s="115"/>
    </row>
    <row r="105" spans="1:11" ht="18" x14ac:dyDescent="0.25">
      <c r="A105" s="145">
        <v>129</v>
      </c>
      <c r="B105" s="218" t="str">
        <f>IF(VLOOKUP(A105,'Données de base - Grunddaten'!$A$2:$M$273,5,FALSE)="","",VLOOKUP(A105,'Données de base - Grunddaten'!$A$2:$M$273,5,FALSE))</f>
        <v>VS</v>
      </c>
      <c r="C105" s="146" t="s">
        <v>632</v>
      </c>
      <c r="D105" s="148"/>
      <c r="E105" s="148"/>
      <c r="F105" s="25" t="s">
        <v>632</v>
      </c>
      <c r="G105" s="148" t="s">
        <v>28</v>
      </c>
      <c r="H105" s="149" t="s">
        <v>765</v>
      </c>
      <c r="I105" s="115"/>
      <c r="J105" s="115"/>
      <c r="K105" s="115"/>
    </row>
    <row r="106" spans="1:11" ht="18" x14ac:dyDescent="0.25">
      <c r="A106" s="145">
        <v>130</v>
      </c>
      <c r="B106" s="218" t="str">
        <f>IF(VLOOKUP(A106,'Données de base - Grunddaten'!$A$2:$M$273,5,FALSE)="","",VLOOKUP(A106,'Données de base - Grunddaten'!$A$2:$M$273,5,FALSE))</f>
        <v>VS</v>
      </c>
      <c r="C106" s="146" t="s">
        <v>632</v>
      </c>
      <c r="D106" s="148"/>
      <c r="E106" s="148"/>
      <c r="F106" s="25" t="s">
        <v>632</v>
      </c>
      <c r="G106" s="148" t="s">
        <v>28</v>
      </c>
      <c r="H106" s="149" t="s">
        <v>765</v>
      </c>
      <c r="I106" s="115"/>
      <c r="J106" s="115"/>
      <c r="K106" s="115"/>
    </row>
    <row r="107" spans="1:11" ht="18" x14ac:dyDescent="0.25">
      <c r="A107" s="145">
        <v>131</v>
      </c>
      <c r="B107" s="218" t="str">
        <f>IF(VLOOKUP(A107,'Données de base - Grunddaten'!$A$2:$M$273,5,FALSE)="","",VLOOKUP(A107,'Données de base - Grunddaten'!$A$2:$M$273,5,FALSE))</f>
        <v>VS</v>
      </c>
      <c r="C107" s="146" t="s">
        <v>632</v>
      </c>
      <c r="D107" s="148"/>
      <c r="E107" s="148"/>
      <c r="F107" s="25" t="s">
        <v>632</v>
      </c>
      <c r="G107" s="148" t="s">
        <v>28</v>
      </c>
      <c r="H107" s="149" t="s">
        <v>765</v>
      </c>
      <c r="I107" s="115"/>
      <c r="J107" s="115"/>
      <c r="K107" s="115"/>
    </row>
    <row r="108" spans="1:11" ht="18" x14ac:dyDescent="0.25">
      <c r="A108" s="145">
        <v>132</v>
      </c>
      <c r="B108" s="218" t="str">
        <f>IF(VLOOKUP(A108,'Données de base - Grunddaten'!$A$2:$M$273,5,FALSE)="","",VLOOKUP(A108,'Données de base - Grunddaten'!$A$2:$M$273,5,FALSE))</f>
        <v>VS</v>
      </c>
      <c r="C108" s="146" t="s">
        <v>29</v>
      </c>
      <c r="D108" s="153" t="s">
        <v>30</v>
      </c>
      <c r="E108" s="153" t="s">
        <v>30</v>
      </c>
      <c r="F108" s="25" t="s">
        <v>29</v>
      </c>
      <c r="G108" s="147"/>
      <c r="H108" s="149" t="s">
        <v>765</v>
      </c>
      <c r="I108" s="115"/>
      <c r="J108" s="115"/>
      <c r="K108" s="115"/>
    </row>
    <row r="109" spans="1:11" ht="36" customHeight="1" x14ac:dyDescent="0.25">
      <c r="A109" s="145">
        <v>133</v>
      </c>
      <c r="B109" s="218" t="str">
        <f>IF(VLOOKUP(A109,'Données de base - Grunddaten'!$A$2:$M$273,5,FALSE)="","",VLOOKUP(A109,'Données de base - Grunddaten'!$A$2:$M$273,5,FALSE))</f>
        <v>VS</v>
      </c>
      <c r="C109" s="146" t="s">
        <v>35</v>
      </c>
      <c r="D109" s="148"/>
      <c r="E109" s="148"/>
      <c r="F109" s="25" t="s">
        <v>35</v>
      </c>
      <c r="G109" s="148" t="s">
        <v>28</v>
      </c>
      <c r="H109" s="149" t="s">
        <v>834</v>
      </c>
      <c r="I109" s="115"/>
      <c r="J109" s="115"/>
      <c r="K109" s="115"/>
    </row>
    <row r="110" spans="1:11" ht="18" x14ac:dyDescent="0.25">
      <c r="A110" s="145">
        <v>134</v>
      </c>
      <c r="B110" s="218" t="str">
        <f>IF(VLOOKUP(A110,'Données de base - Grunddaten'!$A$2:$M$273,5,FALSE)="","",VLOOKUP(A110,'Données de base - Grunddaten'!$A$2:$M$273,5,FALSE))</f>
        <v>VS</v>
      </c>
      <c r="C110" s="146" t="s">
        <v>29</v>
      </c>
      <c r="D110" s="153" t="s">
        <v>30</v>
      </c>
      <c r="E110" s="153" t="s">
        <v>30</v>
      </c>
      <c r="F110" s="25" t="s">
        <v>29</v>
      </c>
      <c r="G110" s="147"/>
      <c r="H110" s="149" t="s">
        <v>765</v>
      </c>
      <c r="I110" s="115"/>
      <c r="J110" s="115"/>
      <c r="K110" s="115"/>
    </row>
    <row r="111" spans="1:11" ht="18" x14ac:dyDescent="0.25">
      <c r="A111" s="145">
        <v>135</v>
      </c>
      <c r="B111" s="218" t="str">
        <f>IF(VLOOKUP(A111,'Données de base - Grunddaten'!$A$2:$M$273,5,FALSE)="","",VLOOKUP(A111,'Données de base - Grunddaten'!$A$2:$M$273,5,FALSE))</f>
        <v>VS</v>
      </c>
      <c r="C111" s="146" t="s">
        <v>29</v>
      </c>
      <c r="D111" s="153" t="s">
        <v>30</v>
      </c>
      <c r="E111" s="153" t="s">
        <v>30</v>
      </c>
      <c r="F111" s="25" t="s">
        <v>29</v>
      </c>
      <c r="G111" s="147"/>
      <c r="H111" s="149" t="s">
        <v>765</v>
      </c>
      <c r="I111" s="115"/>
      <c r="J111" s="115"/>
      <c r="K111" s="115"/>
    </row>
    <row r="112" spans="1:11" ht="18" x14ac:dyDescent="0.25">
      <c r="A112" s="145">
        <v>138</v>
      </c>
      <c r="B112" s="218" t="str">
        <f>IF(VLOOKUP(A112,'Données de base - Grunddaten'!$A$2:$M$273,5,FALSE)="","",VLOOKUP(A112,'Données de base - Grunddaten'!$A$2:$M$273,5,FALSE))</f>
        <v>VS</v>
      </c>
      <c r="C112" s="146" t="s">
        <v>632</v>
      </c>
      <c r="D112" s="148"/>
      <c r="E112" s="148"/>
      <c r="F112" s="25" t="s">
        <v>632</v>
      </c>
      <c r="G112" s="147" t="s">
        <v>28</v>
      </c>
      <c r="H112" s="149" t="s">
        <v>834</v>
      </c>
      <c r="I112" s="115"/>
      <c r="J112" s="115"/>
      <c r="K112" s="115"/>
    </row>
    <row r="113" spans="1:11" ht="18" x14ac:dyDescent="0.25">
      <c r="A113" s="145">
        <v>139</v>
      </c>
      <c r="B113" s="218" t="str">
        <f>IF(VLOOKUP(A113,'Données de base - Grunddaten'!$A$2:$M$273,5,FALSE)="","",VLOOKUP(A113,'Données de base - Grunddaten'!$A$2:$M$273,5,FALSE))</f>
        <v>VS</v>
      </c>
      <c r="C113" s="146" t="s">
        <v>27</v>
      </c>
      <c r="D113" s="148"/>
      <c r="E113" s="148"/>
      <c r="F113" s="25" t="s">
        <v>27</v>
      </c>
      <c r="G113" s="147" t="s">
        <v>28</v>
      </c>
      <c r="H113" s="149" t="s">
        <v>834</v>
      </c>
      <c r="I113" s="115"/>
      <c r="J113" s="115"/>
      <c r="K113" s="115"/>
    </row>
    <row r="114" spans="1:11" ht="18" x14ac:dyDescent="0.25">
      <c r="A114" s="145">
        <v>140</v>
      </c>
      <c r="B114" s="218" t="str">
        <f>IF(VLOOKUP(A114,'Données de base - Grunddaten'!$A$2:$M$273,5,FALSE)="","",VLOOKUP(A114,'Données de base - Grunddaten'!$A$2:$M$273,5,FALSE))</f>
        <v>VS</v>
      </c>
      <c r="C114" s="146" t="s">
        <v>35</v>
      </c>
      <c r="D114" s="148"/>
      <c r="E114" s="148"/>
      <c r="F114" s="25" t="s">
        <v>35</v>
      </c>
      <c r="G114" s="147" t="s">
        <v>28</v>
      </c>
      <c r="H114" s="149" t="s">
        <v>765</v>
      </c>
      <c r="I114" s="115"/>
      <c r="J114" s="115"/>
      <c r="K114" s="115"/>
    </row>
    <row r="115" spans="1:11" ht="18" x14ac:dyDescent="0.25">
      <c r="A115" s="145">
        <v>141</v>
      </c>
      <c r="B115" s="218" t="str">
        <f>IF(VLOOKUP(A115,'Données de base - Grunddaten'!$A$2:$M$273,5,FALSE)="","",VLOOKUP(A115,'Données de base - Grunddaten'!$A$2:$M$273,5,FALSE))</f>
        <v>VS</v>
      </c>
      <c r="C115" s="146" t="s">
        <v>27</v>
      </c>
      <c r="D115" s="148"/>
      <c r="E115" s="148"/>
      <c r="F115" s="25" t="s">
        <v>27</v>
      </c>
      <c r="G115" s="147" t="s">
        <v>28</v>
      </c>
      <c r="H115" s="149" t="s">
        <v>765</v>
      </c>
      <c r="I115" s="115"/>
      <c r="J115" s="115"/>
      <c r="K115" s="115"/>
    </row>
    <row r="116" spans="1:11" ht="18" x14ac:dyDescent="0.25">
      <c r="A116" s="145">
        <v>142</v>
      </c>
      <c r="B116" s="218" t="str">
        <f>IF(VLOOKUP(A116,'Données de base - Grunddaten'!$A$2:$M$273,5,FALSE)="","",VLOOKUP(A116,'Données de base - Grunddaten'!$A$2:$M$273,5,FALSE))</f>
        <v>VS</v>
      </c>
      <c r="C116" s="146" t="s">
        <v>27</v>
      </c>
      <c r="D116" s="148"/>
      <c r="E116" s="148"/>
      <c r="F116" s="25" t="s">
        <v>27</v>
      </c>
      <c r="G116" s="147" t="s">
        <v>28</v>
      </c>
      <c r="H116" s="149" t="s">
        <v>765</v>
      </c>
      <c r="I116" s="115"/>
      <c r="J116" s="115"/>
      <c r="K116" s="115"/>
    </row>
    <row r="117" spans="1:11" ht="18" x14ac:dyDescent="0.25">
      <c r="A117" s="145">
        <v>144</v>
      </c>
      <c r="B117" s="218" t="str">
        <f>IF(VLOOKUP(A117,'Données de base - Grunddaten'!$A$2:$M$273,5,FALSE)="","",VLOOKUP(A117,'Données de base - Grunddaten'!$A$2:$M$273,5,FALSE))</f>
        <v>JU</v>
      </c>
      <c r="C117" s="146" t="s">
        <v>27</v>
      </c>
      <c r="D117" s="148"/>
      <c r="E117" s="148"/>
      <c r="F117" s="25" t="s">
        <v>27</v>
      </c>
      <c r="G117" s="147" t="s">
        <v>28</v>
      </c>
      <c r="H117" s="149" t="s">
        <v>834</v>
      </c>
      <c r="I117" s="115"/>
      <c r="J117" s="115"/>
      <c r="K117" s="115"/>
    </row>
    <row r="118" spans="1:11" ht="18" x14ac:dyDescent="0.25">
      <c r="A118" s="145">
        <v>145</v>
      </c>
      <c r="B118" s="218" t="str">
        <f>IF(VLOOKUP(A118,'Données de base - Grunddaten'!$A$2:$M$273,5,FALSE)="","",VLOOKUP(A118,'Données de base - Grunddaten'!$A$2:$M$273,5,FALSE))</f>
        <v>JU</v>
      </c>
      <c r="C118" s="146" t="s">
        <v>27</v>
      </c>
      <c r="D118" s="148"/>
      <c r="E118" s="148"/>
      <c r="F118" s="25" t="s">
        <v>27</v>
      </c>
      <c r="G118" s="147" t="s">
        <v>28</v>
      </c>
      <c r="H118" s="149" t="s">
        <v>834</v>
      </c>
      <c r="I118" s="115"/>
      <c r="J118" s="115"/>
      <c r="K118" s="115"/>
    </row>
    <row r="119" spans="1:11" ht="18" x14ac:dyDescent="0.25">
      <c r="A119" s="145">
        <v>146</v>
      </c>
      <c r="B119" s="218" t="str">
        <f>IF(VLOOKUP(A119,'Données de base - Grunddaten'!$A$2:$M$273,5,FALSE)="","",VLOOKUP(A119,'Données de base - Grunddaten'!$A$2:$M$273,5,FALSE))</f>
        <v>TI</v>
      </c>
      <c r="C119" s="146" t="s">
        <v>32</v>
      </c>
      <c r="D119" s="148"/>
      <c r="E119" s="148"/>
      <c r="F119" s="25" t="s">
        <v>32</v>
      </c>
      <c r="G119" s="147" t="s">
        <v>28</v>
      </c>
      <c r="H119" s="149" t="s">
        <v>765</v>
      </c>
      <c r="I119" s="115"/>
      <c r="J119" s="115"/>
      <c r="K119" s="115"/>
    </row>
    <row r="120" spans="1:11" ht="18" x14ac:dyDescent="0.25">
      <c r="A120" s="145">
        <v>147</v>
      </c>
      <c r="B120" s="218" t="str">
        <f>IF(VLOOKUP(A120,'Données de base - Grunddaten'!$A$2:$M$273,5,FALSE)="","",VLOOKUP(A120,'Données de base - Grunddaten'!$A$2:$M$273,5,FALSE))</f>
        <v>TI</v>
      </c>
      <c r="C120" s="146" t="s">
        <v>32</v>
      </c>
      <c r="D120" s="148"/>
      <c r="E120" s="148"/>
      <c r="F120" s="25" t="s">
        <v>32</v>
      </c>
      <c r="G120" s="147" t="s">
        <v>28</v>
      </c>
      <c r="H120" s="149" t="s">
        <v>765</v>
      </c>
      <c r="I120" s="115"/>
      <c r="J120" s="115"/>
      <c r="K120" s="115"/>
    </row>
    <row r="121" spans="1:11" ht="18" x14ac:dyDescent="0.25">
      <c r="A121" s="145">
        <v>148</v>
      </c>
      <c r="B121" s="218" t="str">
        <f>IF(VLOOKUP(A121,'Données de base - Grunddaten'!$A$2:$M$273,5,FALSE)="","",VLOOKUP(A121,'Données de base - Grunddaten'!$A$2:$M$273,5,FALSE))</f>
        <v>TI</v>
      </c>
      <c r="C121" s="146" t="s">
        <v>36</v>
      </c>
      <c r="D121" s="148"/>
      <c r="E121" s="148"/>
      <c r="F121" s="25" t="s">
        <v>36</v>
      </c>
      <c r="G121" s="147" t="s">
        <v>28</v>
      </c>
      <c r="H121" s="149" t="s">
        <v>765</v>
      </c>
      <c r="I121" s="115"/>
      <c r="J121" s="115"/>
      <c r="K121" s="115"/>
    </row>
    <row r="122" spans="1:11" ht="18" x14ac:dyDescent="0.25">
      <c r="A122" s="145">
        <v>149</v>
      </c>
      <c r="B122" s="218" t="str">
        <f>IF(VLOOKUP(A122,'Données de base - Grunddaten'!$A$2:$M$273,5,FALSE)="","",VLOOKUP(A122,'Données de base - Grunddaten'!$A$2:$M$273,5,FALSE))</f>
        <v>TI</v>
      </c>
      <c r="C122" s="146" t="s">
        <v>36</v>
      </c>
      <c r="D122" s="148"/>
      <c r="E122" s="148"/>
      <c r="F122" s="25" t="s">
        <v>36</v>
      </c>
      <c r="G122" s="147" t="s">
        <v>28</v>
      </c>
      <c r="H122" s="149" t="s">
        <v>765</v>
      </c>
      <c r="I122" s="115"/>
      <c r="J122" s="115"/>
      <c r="K122" s="115"/>
    </row>
    <row r="123" spans="1:11" ht="18" x14ac:dyDescent="0.25">
      <c r="A123" s="155">
        <v>150.1</v>
      </c>
      <c r="B123" s="218" t="str">
        <f>IF(VLOOKUP(A123,'Données de base - Grunddaten'!$A$2:$M$273,5,FALSE)="","",VLOOKUP(A123,'Données de base - Grunddaten'!$A$2:$M$273,5,FALSE))</f>
        <v>TI</v>
      </c>
      <c r="C123" s="146" t="s">
        <v>35</v>
      </c>
      <c r="D123" s="148"/>
      <c r="E123" s="148"/>
      <c r="F123" s="25" t="s">
        <v>35</v>
      </c>
      <c r="G123" s="147" t="s">
        <v>28</v>
      </c>
      <c r="H123" s="149" t="s">
        <v>765</v>
      </c>
      <c r="I123" s="115"/>
      <c r="J123" s="115"/>
      <c r="K123" s="115"/>
    </row>
    <row r="124" spans="1:11" ht="18" x14ac:dyDescent="0.25">
      <c r="A124" s="155">
        <v>150.19999999999999</v>
      </c>
      <c r="B124" s="218" t="str">
        <f>IF(VLOOKUP(A124,'Données de base - Grunddaten'!$A$2:$M$273,5,FALSE)="","",VLOOKUP(A124,'Données de base - Grunddaten'!$A$2:$M$273,5,FALSE))</f>
        <v>TI</v>
      </c>
      <c r="C124" s="146" t="s">
        <v>35</v>
      </c>
      <c r="D124" s="148"/>
      <c r="E124" s="148"/>
      <c r="F124" s="25" t="s">
        <v>35</v>
      </c>
      <c r="G124" s="147" t="s">
        <v>28</v>
      </c>
      <c r="H124" s="149" t="s">
        <v>765</v>
      </c>
      <c r="I124" s="115"/>
      <c r="J124" s="115"/>
      <c r="K124" s="115"/>
    </row>
    <row r="125" spans="1:11" ht="18" x14ac:dyDescent="0.25">
      <c r="A125" s="156">
        <v>151</v>
      </c>
      <c r="B125" s="218" t="str">
        <f>IF(VLOOKUP(A125,'Données de base - Grunddaten'!$A$2:$M$273,5,FALSE)="","",VLOOKUP(A125,'Données de base - Grunddaten'!$A$2:$M$273,5,FALSE))</f>
        <v>TI</v>
      </c>
      <c r="C125" s="146" t="s">
        <v>632</v>
      </c>
      <c r="D125" s="148"/>
      <c r="E125" s="148"/>
      <c r="F125" s="25" t="s">
        <v>632</v>
      </c>
      <c r="G125" s="147" t="s">
        <v>28</v>
      </c>
      <c r="H125" s="149" t="s">
        <v>765</v>
      </c>
      <c r="I125" s="115"/>
      <c r="J125" s="115"/>
      <c r="K125" s="115"/>
    </row>
    <row r="126" spans="1:11" ht="18" x14ac:dyDescent="0.25">
      <c r="A126" s="145">
        <v>155</v>
      </c>
      <c r="B126" s="218" t="str">
        <f>IF(VLOOKUP(A126,'Données de base - Grunddaten'!$A$2:$M$273,5,FALSE)="","",VLOOKUP(A126,'Données de base - Grunddaten'!$A$2:$M$273,5,FALSE))</f>
        <v>TI</v>
      </c>
      <c r="C126" s="146" t="s">
        <v>632</v>
      </c>
      <c r="D126" s="148"/>
      <c r="E126" s="148"/>
      <c r="F126" s="25" t="s">
        <v>632</v>
      </c>
      <c r="G126" s="147" t="s">
        <v>28</v>
      </c>
      <c r="H126" s="149" t="s">
        <v>765</v>
      </c>
      <c r="I126" s="115"/>
      <c r="J126" s="115"/>
      <c r="K126" s="115"/>
    </row>
    <row r="127" spans="1:11" ht="18" x14ac:dyDescent="0.25">
      <c r="A127" s="145">
        <v>156</v>
      </c>
      <c r="B127" s="218" t="str">
        <f>IF(VLOOKUP(A127,'Données de base - Grunddaten'!$A$2:$M$273,5,FALSE)="","",VLOOKUP(A127,'Données de base - Grunddaten'!$A$2:$M$273,5,FALSE))</f>
        <v>TI</v>
      </c>
      <c r="C127" s="146" t="s">
        <v>27</v>
      </c>
      <c r="D127" s="148"/>
      <c r="E127" s="148"/>
      <c r="F127" s="25" t="s">
        <v>27</v>
      </c>
      <c r="G127" s="147" t="s">
        <v>28</v>
      </c>
      <c r="H127" s="149" t="s">
        <v>834</v>
      </c>
      <c r="I127" s="115"/>
      <c r="J127" s="115"/>
      <c r="K127" s="115"/>
    </row>
    <row r="128" spans="1:11" ht="18" x14ac:dyDescent="0.25">
      <c r="A128" s="145">
        <v>157</v>
      </c>
      <c r="B128" s="218" t="str">
        <f>IF(VLOOKUP(A128,'Données de base - Grunddaten'!$A$2:$M$273,5,FALSE)="","",VLOOKUP(A128,'Données de base - Grunddaten'!$A$2:$M$273,5,FALSE))</f>
        <v>GR/TI</v>
      </c>
      <c r="C128" s="146" t="s">
        <v>27</v>
      </c>
      <c r="D128" s="148"/>
      <c r="E128" s="148"/>
      <c r="F128" s="25" t="s">
        <v>27</v>
      </c>
      <c r="G128" s="147" t="s">
        <v>28</v>
      </c>
      <c r="H128" s="149" t="s">
        <v>834</v>
      </c>
      <c r="I128" s="115"/>
      <c r="J128" s="115"/>
      <c r="K128" s="115"/>
    </row>
    <row r="129" spans="1:11" ht="18" x14ac:dyDescent="0.25">
      <c r="A129" s="145">
        <v>158</v>
      </c>
      <c r="B129" s="218" t="str">
        <f>IF(VLOOKUP(A129,'Données de base - Grunddaten'!$A$2:$M$273,5,FALSE)="","",VLOOKUP(A129,'Données de base - Grunddaten'!$A$2:$M$273,5,FALSE))</f>
        <v>GR</v>
      </c>
      <c r="C129" s="146" t="s">
        <v>27</v>
      </c>
      <c r="D129" s="148"/>
      <c r="E129" s="148"/>
      <c r="F129" s="25" t="s">
        <v>27</v>
      </c>
      <c r="G129" s="147" t="s">
        <v>28</v>
      </c>
      <c r="H129" s="149" t="s">
        <v>834</v>
      </c>
      <c r="I129" s="115"/>
      <c r="J129" s="115"/>
      <c r="K129" s="115"/>
    </row>
    <row r="130" spans="1:11" ht="18" x14ac:dyDescent="0.25">
      <c r="A130" s="145">
        <v>160</v>
      </c>
      <c r="B130" s="218" t="str">
        <f>IF(VLOOKUP(A130,'Données de base - Grunddaten'!$A$2:$M$273,5,FALSE)="","",VLOOKUP(A130,'Données de base - Grunddaten'!$A$2:$M$273,5,FALSE))</f>
        <v>GR</v>
      </c>
      <c r="C130" s="146" t="s">
        <v>27</v>
      </c>
      <c r="D130" s="148"/>
      <c r="E130" s="148"/>
      <c r="F130" s="25" t="s">
        <v>27</v>
      </c>
      <c r="G130" s="147" t="s">
        <v>28</v>
      </c>
      <c r="H130" s="149" t="s">
        <v>834</v>
      </c>
      <c r="I130" s="115"/>
      <c r="J130" s="115"/>
      <c r="K130" s="115"/>
    </row>
    <row r="131" spans="1:11" ht="18" x14ac:dyDescent="0.25">
      <c r="A131" s="145">
        <v>161</v>
      </c>
      <c r="B131" s="218" t="str">
        <f>IF(VLOOKUP(A131,'Données de base - Grunddaten'!$A$2:$M$273,5,FALSE)="","",VLOOKUP(A131,'Données de base - Grunddaten'!$A$2:$M$273,5,FALSE))</f>
        <v>GR</v>
      </c>
      <c r="C131" s="146" t="s">
        <v>27</v>
      </c>
      <c r="D131" s="147"/>
      <c r="E131" s="147"/>
      <c r="F131" s="25" t="s">
        <v>27</v>
      </c>
      <c r="G131" s="148" t="s">
        <v>28</v>
      </c>
      <c r="H131" s="149" t="s">
        <v>834</v>
      </c>
      <c r="I131" s="115"/>
      <c r="J131" s="115"/>
      <c r="K131" s="115"/>
    </row>
    <row r="132" spans="1:11" ht="18" x14ac:dyDescent="0.25">
      <c r="A132" s="145">
        <v>162</v>
      </c>
      <c r="B132" s="218" t="str">
        <f>IF(VLOOKUP(A132,'Données de base - Grunddaten'!$A$2:$M$273,5,FALSE)="","",VLOOKUP(A132,'Données de base - Grunddaten'!$A$2:$M$273,5,FALSE))</f>
        <v>GR</v>
      </c>
      <c r="C132" s="146" t="s">
        <v>35</v>
      </c>
      <c r="D132" s="147"/>
      <c r="E132" s="147"/>
      <c r="F132" s="25" t="s">
        <v>35</v>
      </c>
      <c r="G132" s="147" t="s">
        <v>28</v>
      </c>
      <c r="H132" s="149" t="s">
        <v>834</v>
      </c>
      <c r="I132" s="115"/>
      <c r="J132" s="115"/>
      <c r="K132" s="115"/>
    </row>
    <row r="133" spans="1:11" ht="18" x14ac:dyDescent="0.25">
      <c r="A133" s="145">
        <v>164</v>
      </c>
      <c r="B133" s="218" t="str">
        <f>IF(VLOOKUP(A133,'Données de base - Grunddaten'!$A$2:$M$273,5,FALSE)="","",VLOOKUP(A133,'Données de base - Grunddaten'!$A$2:$M$273,5,FALSE))</f>
        <v>GR</v>
      </c>
      <c r="C133" s="146" t="s">
        <v>35</v>
      </c>
      <c r="D133" s="147"/>
      <c r="E133" s="147"/>
      <c r="F133" s="25" t="s">
        <v>35</v>
      </c>
      <c r="G133" s="147" t="s">
        <v>28</v>
      </c>
      <c r="H133" s="149" t="s">
        <v>765</v>
      </c>
      <c r="I133" s="115"/>
      <c r="J133" s="115"/>
      <c r="K133" s="115"/>
    </row>
    <row r="134" spans="1:11" ht="18" x14ac:dyDescent="0.25">
      <c r="A134" s="145">
        <v>166</v>
      </c>
      <c r="B134" s="218" t="str">
        <f>IF(VLOOKUP(A134,'Données de base - Grunddaten'!$A$2:$M$273,5,FALSE)="","",VLOOKUP(A134,'Données de base - Grunddaten'!$A$2:$M$273,5,FALSE))</f>
        <v>GR</v>
      </c>
      <c r="C134" s="146" t="s">
        <v>32</v>
      </c>
      <c r="D134" s="147"/>
      <c r="E134" s="147"/>
      <c r="F134" s="25" t="s">
        <v>32</v>
      </c>
      <c r="G134" s="147" t="s">
        <v>28</v>
      </c>
      <c r="H134" s="149" t="s">
        <v>765</v>
      </c>
      <c r="I134" s="115"/>
      <c r="J134" s="115"/>
      <c r="K134" s="115"/>
    </row>
    <row r="135" spans="1:11" ht="18" x14ac:dyDescent="0.25">
      <c r="A135" s="145">
        <v>167</v>
      </c>
      <c r="B135" s="218" t="str">
        <f>IF(VLOOKUP(A135,'Données de base - Grunddaten'!$A$2:$M$273,5,FALSE)="","",VLOOKUP(A135,'Données de base - Grunddaten'!$A$2:$M$273,5,FALSE))</f>
        <v>TI</v>
      </c>
      <c r="C135" s="146" t="s">
        <v>27</v>
      </c>
      <c r="D135" s="147"/>
      <c r="E135" s="147"/>
      <c r="F135" s="25" t="s">
        <v>27</v>
      </c>
      <c r="G135" s="147" t="s">
        <v>28</v>
      </c>
      <c r="H135" s="149" t="s">
        <v>834</v>
      </c>
      <c r="I135" s="115"/>
      <c r="J135" s="115"/>
      <c r="K135" s="115"/>
    </row>
    <row r="136" spans="1:11" ht="18" x14ac:dyDescent="0.25">
      <c r="A136" s="145">
        <v>168</v>
      </c>
      <c r="B136" s="218" t="str">
        <f>IF(VLOOKUP(A136,'Données de base - Grunddaten'!$A$2:$M$273,5,FALSE)="","",VLOOKUP(A136,'Données de base - Grunddaten'!$A$2:$M$273,5,FALSE))</f>
        <v>TI</v>
      </c>
      <c r="C136" s="146" t="s">
        <v>27</v>
      </c>
      <c r="D136" s="147"/>
      <c r="E136" s="147"/>
      <c r="F136" s="25" t="s">
        <v>27</v>
      </c>
      <c r="G136" s="147" t="s">
        <v>28</v>
      </c>
      <c r="H136" s="149" t="s">
        <v>834</v>
      </c>
      <c r="I136" s="115"/>
      <c r="J136" s="115"/>
      <c r="K136" s="115"/>
    </row>
    <row r="137" spans="1:11" ht="18" x14ac:dyDescent="0.25">
      <c r="A137" s="155">
        <v>169.1</v>
      </c>
      <c r="B137" s="218" t="str">
        <f>IF(VLOOKUP(A137,'Données de base - Grunddaten'!$A$2:$M$273,5,FALSE)="","",VLOOKUP(A137,'Données de base - Grunddaten'!$A$2:$M$273,5,FALSE))</f>
        <v>TI</v>
      </c>
      <c r="C137" s="146" t="s">
        <v>27</v>
      </c>
      <c r="D137" s="147"/>
      <c r="E137" s="147"/>
      <c r="F137" s="25" t="s">
        <v>27</v>
      </c>
      <c r="G137" s="147" t="s">
        <v>28</v>
      </c>
      <c r="H137" s="149" t="s">
        <v>834</v>
      </c>
      <c r="I137" s="115"/>
      <c r="J137" s="115"/>
      <c r="K137" s="115"/>
    </row>
    <row r="138" spans="1:11" ht="18" x14ac:dyDescent="0.25">
      <c r="A138" s="155">
        <v>169.2</v>
      </c>
      <c r="B138" s="218" t="str">
        <f>IF(VLOOKUP(A138,'Données de base - Grunddaten'!$A$2:$M$273,5,FALSE)="","",VLOOKUP(A138,'Données de base - Grunddaten'!$A$2:$M$273,5,FALSE))</f>
        <v>TI</v>
      </c>
      <c r="C138" s="146" t="s">
        <v>27</v>
      </c>
      <c r="D138" s="147"/>
      <c r="E138" s="147"/>
      <c r="F138" s="25" t="s">
        <v>27</v>
      </c>
      <c r="G138" s="147" t="s">
        <v>28</v>
      </c>
      <c r="H138" s="149" t="s">
        <v>834</v>
      </c>
      <c r="I138" s="115"/>
      <c r="J138" s="115"/>
      <c r="K138" s="115"/>
    </row>
    <row r="139" spans="1:11" ht="18" x14ac:dyDescent="0.25">
      <c r="A139" s="145">
        <v>170</v>
      </c>
      <c r="B139" s="218" t="str">
        <f>IF(VLOOKUP(A139,'Données de base - Grunddaten'!$A$2:$M$273,5,FALSE)="","",VLOOKUP(A139,'Données de base - Grunddaten'!$A$2:$M$273,5,FALSE))</f>
        <v>TI</v>
      </c>
      <c r="C139" s="146" t="s">
        <v>35</v>
      </c>
      <c r="D139" s="147"/>
      <c r="E139" s="147"/>
      <c r="F139" s="25" t="s">
        <v>35</v>
      </c>
      <c r="G139" s="147" t="s">
        <v>28</v>
      </c>
      <c r="H139" s="149" t="s">
        <v>765</v>
      </c>
      <c r="I139" s="115"/>
      <c r="J139" s="115"/>
      <c r="K139" s="115"/>
    </row>
    <row r="140" spans="1:11" ht="18" x14ac:dyDescent="0.25">
      <c r="A140" s="156">
        <v>171</v>
      </c>
      <c r="B140" s="218" t="str">
        <f>IF(VLOOKUP(A140,'Données de base - Grunddaten'!$A$2:$M$273,5,FALSE)="","",VLOOKUP(A140,'Données de base - Grunddaten'!$A$2:$M$273,5,FALSE))</f>
        <v>TI</v>
      </c>
      <c r="C140" s="146" t="s">
        <v>35</v>
      </c>
      <c r="D140" s="147"/>
      <c r="E140" s="147"/>
      <c r="F140" s="25" t="s">
        <v>35</v>
      </c>
      <c r="G140" s="147" t="s">
        <v>28</v>
      </c>
      <c r="H140" s="149" t="s">
        <v>765</v>
      </c>
      <c r="I140" s="115"/>
      <c r="J140" s="115"/>
      <c r="K140" s="115"/>
    </row>
    <row r="141" spans="1:11" ht="18" x14ac:dyDescent="0.25">
      <c r="A141" s="145">
        <v>172</v>
      </c>
      <c r="B141" s="218" t="str">
        <f>IF(VLOOKUP(A141,'Données de base - Grunddaten'!$A$2:$M$273,5,FALSE)="","",VLOOKUP(A141,'Données de base - Grunddaten'!$A$2:$M$273,5,FALSE))</f>
        <v>TI</v>
      </c>
      <c r="C141" s="146" t="s">
        <v>632</v>
      </c>
      <c r="D141" s="147"/>
      <c r="E141" s="147"/>
      <c r="F141" s="25" t="s">
        <v>632</v>
      </c>
      <c r="G141" s="147" t="s">
        <v>28</v>
      </c>
      <c r="H141" s="149" t="s">
        <v>765</v>
      </c>
      <c r="I141" s="115"/>
      <c r="J141" s="115"/>
      <c r="K141" s="115"/>
    </row>
    <row r="142" spans="1:11" ht="18" x14ac:dyDescent="0.25">
      <c r="A142" s="145">
        <v>174</v>
      </c>
      <c r="B142" s="218" t="str">
        <f>IF(VLOOKUP(A142,'Données de base - Grunddaten'!$A$2:$M$273,5,FALSE)="","",VLOOKUP(A142,'Données de base - Grunddaten'!$A$2:$M$273,5,FALSE))</f>
        <v>GR</v>
      </c>
      <c r="C142" s="146" t="s">
        <v>35</v>
      </c>
      <c r="D142" s="147"/>
      <c r="E142" s="147"/>
      <c r="F142" s="25" t="s">
        <v>35</v>
      </c>
      <c r="G142" s="147" t="s">
        <v>28</v>
      </c>
      <c r="H142" s="149" t="s">
        <v>765</v>
      </c>
      <c r="I142" s="115"/>
      <c r="J142" s="115"/>
      <c r="K142" s="115"/>
    </row>
    <row r="143" spans="1:11" ht="18" x14ac:dyDescent="0.25">
      <c r="A143" s="145">
        <v>176</v>
      </c>
      <c r="B143" s="218" t="str">
        <f>IF(VLOOKUP(A143,'Données de base - Grunddaten'!$A$2:$M$273,5,FALSE)="","",VLOOKUP(A143,'Données de base - Grunddaten'!$A$2:$M$273,5,FALSE))</f>
        <v>GR</v>
      </c>
      <c r="C143" s="146" t="s">
        <v>35</v>
      </c>
      <c r="D143" s="147"/>
      <c r="E143" s="147"/>
      <c r="F143" s="25" t="s">
        <v>35</v>
      </c>
      <c r="G143" s="147" t="s">
        <v>28</v>
      </c>
      <c r="H143" s="149" t="s">
        <v>765</v>
      </c>
      <c r="I143" s="115"/>
      <c r="J143" s="115"/>
      <c r="K143" s="115"/>
    </row>
    <row r="144" spans="1:11" ht="18" x14ac:dyDescent="0.25">
      <c r="A144" s="145">
        <v>177</v>
      </c>
      <c r="B144" s="218" t="str">
        <f>IF(VLOOKUP(A144,'Données de base - Grunddaten'!$A$2:$M$273,5,FALSE)="","",VLOOKUP(A144,'Données de base - Grunddaten'!$A$2:$M$273,5,FALSE))</f>
        <v>GR</v>
      </c>
      <c r="C144" s="146" t="s">
        <v>35</v>
      </c>
      <c r="D144" s="147"/>
      <c r="E144" s="147"/>
      <c r="F144" s="25" t="s">
        <v>35</v>
      </c>
      <c r="G144" s="147" t="s">
        <v>28</v>
      </c>
      <c r="H144" s="149" t="s">
        <v>765</v>
      </c>
      <c r="I144" s="115"/>
      <c r="J144" s="115"/>
      <c r="K144" s="115"/>
    </row>
    <row r="145" spans="1:11" ht="18" x14ac:dyDescent="0.25">
      <c r="A145" s="145">
        <v>181</v>
      </c>
      <c r="B145" s="218" t="str">
        <f>IF(VLOOKUP(A145,'Données de base - Grunddaten'!$A$2:$M$273,5,FALSE)="","",VLOOKUP(A145,'Données de base - Grunddaten'!$A$2:$M$273,5,FALSE))</f>
        <v>GR</v>
      </c>
      <c r="C145" s="146" t="s">
        <v>35</v>
      </c>
      <c r="D145" s="147"/>
      <c r="E145" s="147"/>
      <c r="F145" s="25" t="s">
        <v>35</v>
      </c>
      <c r="G145" s="147" t="s">
        <v>28</v>
      </c>
      <c r="H145" s="149" t="s">
        <v>765</v>
      </c>
      <c r="I145" s="115"/>
      <c r="J145" s="115"/>
      <c r="K145" s="115"/>
    </row>
    <row r="146" spans="1:11" ht="18" x14ac:dyDescent="0.25">
      <c r="A146" s="145">
        <v>185</v>
      </c>
      <c r="B146" s="218" t="str">
        <f>IF(VLOOKUP(A146,'Données de base - Grunddaten'!$A$2:$M$273,5,FALSE)="","",VLOOKUP(A146,'Données de base - Grunddaten'!$A$2:$M$273,5,FALSE))</f>
        <v>GR</v>
      </c>
      <c r="C146" s="146" t="s">
        <v>35</v>
      </c>
      <c r="D146" s="147"/>
      <c r="E146" s="147"/>
      <c r="F146" s="25" t="s">
        <v>35</v>
      </c>
      <c r="G146" s="147" t="s">
        <v>28</v>
      </c>
      <c r="H146" s="149" t="s">
        <v>765</v>
      </c>
      <c r="I146" s="115"/>
      <c r="J146" s="115"/>
      <c r="K146" s="115"/>
    </row>
    <row r="147" spans="1:11" ht="18" x14ac:dyDescent="0.25">
      <c r="A147" s="145">
        <v>187</v>
      </c>
      <c r="B147" s="218" t="str">
        <f>IF(VLOOKUP(A147,'Données de base - Grunddaten'!$A$2:$M$273,5,FALSE)="","",VLOOKUP(A147,'Données de base - Grunddaten'!$A$2:$M$273,5,FALSE))</f>
        <v>GR</v>
      </c>
      <c r="C147" s="146" t="s">
        <v>29</v>
      </c>
      <c r="D147" s="153" t="s">
        <v>30</v>
      </c>
      <c r="E147" s="153" t="s">
        <v>30</v>
      </c>
      <c r="F147" s="25" t="s">
        <v>29</v>
      </c>
      <c r="G147" s="147"/>
      <c r="H147" s="149" t="s">
        <v>765</v>
      </c>
      <c r="I147" s="115"/>
      <c r="J147" s="115"/>
      <c r="K147" s="115"/>
    </row>
    <row r="148" spans="1:11" ht="27" x14ac:dyDescent="0.25">
      <c r="A148" s="145">
        <v>188</v>
      </c>
      <c r="B148" s="218" t="str">
        <f>IF(VLOOKUP(A148,'Données de base - Grunddaten'!$A$2:$M$273,5,FALSE)="","",VLOOKUP(A148,'Données de base - Grunddaten'!$A$2:$M$273,5,FALSE))</f>
        <v>GR</v>
      </c>
      <c r="C148" s="146" t="s">
        <v>29</v>
      </c>
      <c r="D148" s="153" t="s">
        <v>30</v>
      </c>
      <c r="E148" s="153" t="s">
        <v>30</v>
      </c>
      <c r="F148" s="25" t="s">
        <v>29</v>
      </c>
      <c r="G148" s="147"/>
      <c r="H148" s="149" t="s">
        <v>835</v>
      </c>
      <c r="I148" s="115"/>
      <c r="J148" s="115"/>
      <c r="K148" s="115"/>
    </row>
    <row r="149" spans="1:11" ht="27" x14ac:dyDescent="0.25">
      <c r="A149" s="145">
        <v>190</v>
      </c>
      <c r="B149" s="218" t="str">
        <f>IF(VLOOKUP(A149,'Données de base - Grunddaten'!$A$2:$M$273,5,FALSE)="","",VLOOKUP(A149,'Données de base - Grunddaten'!$A$2:$M$273,5,FALSE))</f>
        <v>GR</v>
      </c>
      <c r="C149" s="146" t="s">
        <v>29</v>
      </c>
      <c r="D149" s="153" t="s">
        <v>30</v>
      </c>
      <c r="E149" s="153" t="s">
        <v>30</v>
      </c>
      <c r="F149" s="25" t="s">
        <v>29</v>
      </c>
      <c r="G149" s="147"/>
      <c r="H149" s="149" t="s">
        <v>835</v>
      </c>
      <c r="I149" s="115"/>
      <c r="J149" s="115"/>
      <c r="K149" s="115"/>
    </row>
    <row r="150" spans="1:11" ht="18" x14ac:dyDescent="0.25">
      <c r="A150" s="145">
        <v>194</v>
      </c>
      <c r="B150" s="218" t="str">
        <f>IF(VLOOKUP(A150,'Données de base - Grunddaten'!$A$2:$M$273,5,FALSE)="","",VLOOKUP(A150,'Données de base - Grunddaten'!$A$2:$M$273,5,FALSE))</f>
        <v>GR</v>
      </c>
      <c r="C150" s="146" t="s">
        <v>29</v>
      </c>
      <c r="D150" s="153" t="s">
        <v>30</v>
      </c>
      <c r="E150" s="153" t="s">
        <v>30</v>
      </c>
      <c r="F150" s="25" t="s">
        <v>29</v>
      </c>
      <c r="G150" s="147"/>
      <c r="H150" s="149" t="s">
        <v>834</v>
      </c>
      <c r="I150" s="115"/>
      <c r="J150" s="115"/>
      <c r="K150" s="115"/>
    </row>
    <row r="151" spans="1:11" ht="18" x14ac:dyDescent="0.25">
      <c r="A151" s="145">
        <v>195</v>
      </c>
      <c r="B151" s="218" t="str">
        <f>IF(VLOOKUP(A151,'Données de base - Grunddaten'!$A$2:$M$273,5,FALSE)="","",VLOOKUP(A151,'Données de base - Grunddaten'!$A$2:$M$273,5,FALSE))</f>
        <v>GR</v>
      </c>
      <c r="C151" s="146" t="s">
        <v>36</v>
      </c>
      <c r="D151" s="148"/>
      <c r="E151" s="147"/>
      <c r="F151" s="25" t="s">
        <v>36</v>
      </c>
      <c r="G151" s="147" t="s">
        <v>28</v>
      </c>
      <c r="H151" s="149" t="s">
        <v>765</v>
      </c>
      <c r="I151" s="115"/>
      <c r="J151" s="115"/>
      <c r="K151" s="115"/>
    </row>
    <row r="152" spans="1:11" x14ac:dyDescent="0.25">
      <c r="A152" s="145">
        <v>198</v>
      </c>
      <c r="B152" s="218" t="str">
        <f>IF(VLOOKUP(A152,'Données de base - Grunddaten'!$A$2:$M$273,5,FALSE)="","",VLOOKUP(A152,'Données de base - Grunddaten'!$A$2:$M$273,5,FALSE))</f>
        <v>VD</v>
      </c>
      <c r="C152" s="146" t="s">
        <v>708</v>
      </c>
      <c r="D152" s="148"/>
      <c r="E152" s="147"/>
      <c r="F152" s="25" t="s">
        <v>831</v>
      </c>
      <c r="G152" s="147"/>
      <c r="H152" s="149" t="s">
        <v>765</v>
      </c>
      <c r="I152" s="115"/>
      <c r="J152" s="115"/>
      <c r="K152" s="115"/>
    </row>
    <row r="153" spans="1:11" x14ac:dyDescent="0.25">
      <c r="A153" s="145">
        <v>200</v>
      </c>
      <c r="B153" s="218" t="str">
        <f>IF(VLOOKUP(A153,'Données de base - Grunddaten'!$A$2:$M$273,5,FALSE)="","",VLOOKUP(A153,'Données de base - Grunddaten'!$A$2:$M$273,5,FALSE))</f>
        <v>VD</v>
      </c>
      <c r="C153" s="146" t="s">
        <v>708</v>
      </c>
      <c r="D153" s="148"/>
      <c r="E153" s="147"/>
      <c r="F153" s="25" t="s">
        <v>831</v>
      </c>
      <c r="G153" s="147"/>
      <c r="H153" s="149" t="s">
        <v>765</v>
      </c>
      <c r="I153" s="115"/>
      <c r="J153" s="115"/>
      <c r="K153" s="115"/>
    </row>
    <row r="154" spans="1:11" x14ac:dyDescent="0.25">
      <c r="A154" s="145">
        <v>201</v>
      </c>
      <c r="B154" s="218" t="str">
        <f>IF(VLOOKUP(A154,'Données de base - Grunddaten'!$A$2:$M$273,5,FALSE)="","",VLOOKUP(A154,'Données de base - Grunddaten'!$A$2:$M$273,5,FALSE))</f>
        <v>VD</v>
      </c>
      <c r="C154" s="146" t="s">
        <v>708</v>
      </c>
      <c r="D154" s="148"/>
      <c r="E154" s="147"/>
      <c r="F154" s="25" t="s">
        <v>831</v>
      </c>
      <c r="G154" s="147"/>
      <c r="H154" s="149" t="s">
        <v>765</v>
      </c>
      <c r="I154" s="115"/>
      <c r="J154" s="115"/>
      <c r="K154" s="115"/>
    </row>
    <row r="155" spans="1:11" x14ac:dyDescent="0.25">
      <c r="A155" s="145">
        <v>202</v>
      </c>
      <c r="B155" s="218" t="str">
        <f>IF(VLOOKUP(A155,'Données de base - Grunddaten'!$A$2:$M$273,5,FALSE)="","",VLOOKUP(A155,'Données de base - Grunddaten'!$A$2:$M$273,5,FALSE))</f>
        <v>VD</v>
      </c>
      <c r="C155" s="146" t="s">
        <v>708</v>
      </c>
      <c r="D155" s="148"/>
      <c r="E155" s="147"/>
      <c r="F155" s="25" t="s">
        <v>831</v>
      </c>
      <c r="G155" s="147"/>
      <c r="H155" s="149" t="s">
        <v>765</v>
      </c>
      <c r="I155" s="115"/>
      <c r="J155" s="115"/>
      <c r="K155" s="115"/>
    </row>
    <row r="156" spans="1:11" x14ac:dyDescent="0.25">
      <c r="A156" s="145">
        <v>203</v>
      </c>
      <c r="B156" s="218" t="str">
        <f>IF(VLOOKUP(A156,'Données de base - Grunddaten'!$A$2:$M$273,5,FALSE)="","",VLOOKUP(A156,'Données de base - Grunddaten'!$A$2:$M$273,5,FALSE))</f>
        <v>FR/VD</v>
      </c>
      <c r="C156" s="146" t="s">
        <v>708</v>
      </c>
      <c r="D156" s="148"/>
      <c r="E156" s="147"/>
      <c r="F156" s="25" t="s">
        <v>831</v>
      </c>
      <c r="G156" s="147"/>
      <c r="H156" s="149" t="s">
        <v>765</v>
      </c>
      <c r="I156" s="115"/>
      <c r="J156" s="115"/>
      <c r="K156" s="115"/>
    </row>
    <row r="157" spans="1:11" x14ac:dyDescent="0.25">
      <c r="A157" s="145">
        <v>204</v>
      </c>
      <c r="B157" s="218" t="str">
        <f>IF(VLOOKUP(A157,'Données de base - Grunddaten'!$A$2:$M$273,5,FALSE)="","",VLOOKUP(A157,'Données de base - Grunddaten'!$A$2:$M$273,5,FALSE))</f>
        <v>FR</v>
      </c>
      <c r="C157" s="146" t="s">
        <v>708</v>
      </c>
      <c r="D157" s="148"/>
      <c r="E157" s="147"/>
      <c r="F157" s="25" t="s">
        <v>831</v>
      </c>
      <c r="G157" s="147"/>
      <c r="H157" s="149" t="s">
        <v>765</v>
      </c>
      <c r="I157" s="115"/>
      <c r="J157" s="115"/>
      <c r="K157" s="115"/>
    </row>
    <row r="158" spans="1:11" x14ac:dyDescent="0.25">
      <c r="A158" s="145">
        <v>205</v>
      </c>
      <c r="B158" s="218" t="str">
        <f>IF(VLOOKUP(A158,'Données de base - Grunddaten'!$A$2:$M$273,5,FALSE)="","",VLOOKUP(A158,'Données de base - Grunddaten'!$A$2:$M$273,5,FALSE))</f>
        <v>FR/VD</v>
      </c>
      <c r="C158" s="146" t="s">
        <v>708</v>
      </c>
      <c r="D158" s="148"/>
      <c r="E158" s="147"/>
      <c r="F158" s="25" t="s">
        <v>831</v>
      </c>
      <c r="G158" s="147"/>
      <c r="H158" s="149" t="s">
        <v>765</v>
      </c>
      <c r="I158" s="115"/>
      <c r="J158" s="115"/>
      <c r="K158" s="115"/>
    </row>
    <row r="159" spans="1:11" x14ac:dyDescent="0.25">
      <c r="A159" s="145">
        <v>206</v>
      </c>
      <c r="B159" s="218" t="str">
        <f>IF(VLOOKUP(A159,'Données de base - Grunddaten'!$A$2:$M$273,5,FALSE)="","",VLOOKUP(A159,'Données de base - Grunddaten'!$A$2:$M$273,5,FALSE))</f>
        <v>FR/VD</v>
      </c>
      <c r="C159" s="146" t="s">
        <v>708</v>
      </c>
      <c r="D159" s="148"/>
      <c r="E159" s="147"/>
      <c r="F159" s="25" t="s">
        <v>831</v>
      </c>
      <c r="G159" s="147"/>
      <c r="H159" s="149" t="s">
        <v>765</v>
      </c>
      <c r="I159" s="115"/>
      <c r="J159" s="115"/>
      <c r="K159" s="115"/>
    </row>
    <row r="160" spans="1:11" x14ac:dyDescent="0.25">
      <c r="A160" s="145">
        <v>207</v>
      </c>
      <c r="B160" s="218" t="str">
        <f>IF(VLOOKUP(A160,'Données de base - Grunddaten'!$A$2:$M$273,5,FALSE)="","",VLOOKUP(A160,'Données de base - Grunddaten'!$A$2:$M$273,5,FALSE))</f>
        <v>FR/VD</v>
      </c>
      <c r="C160" s="146" t="s">
        <v>708</v>
      </c>
      <c r="D160" s="148"/>
      <c r="E160" s="147"/>
      <c r="F160" s="25" t="s">
        <v>831</v>
      </c>
      <c r="G160" s="147"/>
      <c r="H160" s="149" t="s">
        <v>765</v>
      </c>
      <c r="I160" s="115"/>
      <c r="J160" s="115"/>
      <c r="K160" s="115"/>
    </row>
    <row r="161" spans="1:11" x14ac:dyDescent="0.25">
      <c r="A161" s="145">
        <v>208</v>
      </c>
      <c r="B161" s="218" t="str">
        <f>IF(VLOOKUP(A161,'Données de base - Grunddaten'!$A$2:$M$273,5,FALSE)="","",VLOOKUP(A161,'Données de base - Grunddaten'!$A$2:$M$273,5,FALSE))</f>
        <v>VD</v>
      </c>
      <c r="C161" s="146" t="s">
        <v>708</v>
      </c>
      <c r="D161" s="148"/>
      <c r="E161" s="147"/>
      <c r="F161" s="25" t="s">
        <v>831</v>
      </c>
      <c r="G161" s="147"/>
      <c r="H161" s="149" t="s">
        <v>765</v>
      </c>
      <c r="I161" s="115"/>
      <c r="J161" s="115"/>
      <c r="K161" s="115"/>
    </row>
    <row r="162" spans="1:11" x14ac:dyDescent="0.25">
      <c r="A162" s="145">
        <v>209</v>
      </c>
      <c r="B162" s="218" t="str">
        <f>IF(VLOOKUP(A162,'Données de base - Grunddaten'!$A$2:$M$273,5,FALSE)="","",VLOOKUP(A162,'Données de base - Grunddaten'!$A$2:$M$273,5,FALSE))</f>
        <v>BE/NE</v>
      </c>
      <c r="C162" s="146" t="s">
        <v>708</v>
      </c>
      <c r="D162" s="148"/>
      <c r="E162" s="147"/>
      <c r="F162" s="25" t="s">
        <v>831</v>
      </c>
      <c r="G162" s="147"/>
      <c r="H162" s="149" t="s">
        <v>765</v>
      </c>
      <c r="I162" s="115"/>
      <c r="J162" s="115"/>
      <c r="K162" s="115"/>
    </row>
    <row r="163" spans="1:11" ht="18" x14ac:dyDescent="0.25">
      <c r="A163" s="145">
        <v>211</v>
      </c>
      <c r="B163" s="218" t="str">
        <f>IF(VLOOKUP(A163,'Données de base - Grunddaten'!$A$2:$M$273,5,FALSE)="","",VLOOKUP(A163,'Données de base - Grunddaten'!$A$2:$M$273,5,FALSE))</f>
        <v>VD</v>
      </c>
      <c r="C163" s="146" t="s">
        <v>29</v>
      </c>
      <c r="D163" s="153" t="s">
        <v>30</v>
      </c>
      <c r="E163" s="153" t="s">
        <v>30</v>
      </c>
      <c r="F163" s="25" t="s">
        <v>29</v>
      </c>
      <c r="G163" s="147"/>
      <c r="H163" s="149" t="s">
        <v>765</v>
      </c>
      <c r="I163" s="115"/>
      <c r="J163" s="115"/>
      <c r="K163" s="115"/>
    </row>
    <row r="164" spans="1:11" ht="18" x14ac:dyDescent="0.25">
      <c r="A164" s="145">
        <v>216</v>
      </c>
      <c r="B164" s="218" t="str">
        <f>IF(VLOOKUP(A164,'Données de base - Grunddaten'!$A$2:$M$273,5,FALSE)="","",VLOOKUP(A164,'Données de base - Grunddaten'!$A$2:$M$273,5,FALSE))</f>
        <v>GL</v>
      </c>
      <c r="C164" s="146" t="s">
        <v>29</v>
      </c>
      <c r="D164" s="153" t="s">
        <v>30</v>
      </c>
      <c r="E164" s="153" t="s">
        <v>30</v>
      </c>
      <c r="F164" s="25" t="s">
        <v>29</v>
      </c>
      <c r="G164" s="147"/>
      <c r="H164" s="149" t="s">
        <v>765</v>
      </c>
      <c r="I164" s="115"/>
      <c r="J164" s="115"/>
      <c r="K164" s="115"/>
    </row>
    <row r="165" spans="1:11" ht="18" x14ac:dyDescent="0.25">
      <c r="A165" s="145">
        <v>217</v>
      </c>
      <c r="B165" s="218" t="str">
        <f>IF(VLOOKUP(A165,'Données de base - Grunddaten'!$A$2:$M$273,5,FALSE)="","",VLOOKUP(A165,'Données de base - Grunddaten'!$A$2:$M$273,5,FALSE))</f>
        <v>FR</v>
      </c>
      <c r="C165" s="146" t="s">
        <v>29</v>
      </c>
      <c r="D165" s="153" t="s">
        <v>30</v>
      </c>
      <c r="E165" s="153" t="s">
        <v>30</v>
      </c>
      <c r="F165" s="25" t="s">
        <v>29</v>
      </c>
      <c r="G165" s="147"/>
      <c r="H165" s="149" t="s">
        <v>765</v>
      </c>
      <c r="I165" s="115"/>
      <c r="J165" s="115"/>
      <c r="K165" s="115"/>
    </row>
    <row r="166" spans="1:11" ht="34.15" customHeight="1" x14ac:dyDescent="0.25">
      <c r="A166" s="145">
        <v>218</v>
      </c>
      <c r="B166" s="218" t="str">
        <f>IF(VLOOKUP(A166,'Données de base - Grunddaten'!$A$2:$M$273,5,FALSE)="","",VLOOKUP(A166,'Données de base - Grunddaten'!$A$2:$M$273,5,FALSE))</f>
        <v>GE</v>
      </c>
      <c r="C166" s="146" t="s">
        <v>27</v>
      </c>
      <c r="D166" s="147"/>
      <c r="E166" s="147"/>
      <c r="F166" s="25" t="s">
        <v>27</v>
      </c>
      <c r="G166" s="147" t="s">
        <v>28</v>
      </c>
      <c r="H166" s="149" t="s">
        <v>834</v>
      </c>
      <c r="I166" s="115"/>
      <c r="J166" s="115"/>
      <c r="K166" s="115"/>
    </row>
    <row r="167" spans="1:11" x14ac:dyDescent="0.25">
      <c r="A167" s="145">
        <v>219</v>
      </c>
      <c r="B167" s="218" t="str">
        <f>IF(VLOOKUP(A167,'Données de base - Grunddaten'!$A$2:$M$273,5,FALSE)="","",VLOOKUP(A167,'Données de base - Grunddaten'!$A$2:$M$273,5,FALSE))</f>
        <v>SG</v>
      </c>
      <c r="C167" s="146" t="s">
        <v>708</v>
      </c>
      <c r="D167" s="147"/>
      <c r="E167" s="147"/>
      <c r="F167" s="25" t="s">
        <v>831</v>
      </c>
      <c r="G167" s="147"/>
      <c r="H167" s="149" t="s">
        <v>765</v>
      </c>
      <c r="I167" s="115"/>
      <c r="J167" s="115"/>
      <c r="K167" s="115"/>
    </row>
    <row r="168" spans="1:11" ht="27" x14ac:dyDescent="0.25">
      <c r="A168" s="145">
        <v>220</v>
      </c>
      <c r="B168" s="218" t="str">
        <f>IF(VLOOKUP(A168,'Données de base - Grunddaten'!$A$2:$M$273,5,FALSE)="","",VLOOKUP(A168,'Données de base - Grunddaten'!$A$2:$M$273,5,FALSE))</f>
        <v>AG</v>
      </c>
      <c r="C168" s="146" t="s">
        <v>632</v>
      </c>
      <c r="D168" s="147"/>
      <c r="E168" s="147"/>
      <c r="F168" s="25" t="s">
        <v>632</v>
      </c>
      <c r="G168" s="147" t="s">
        <v>28</v>
      </c>
      <c r="H168" s="149" t="s">
        <v>835</v>
      </c>
      <c r="I168" s="115"/>
      <c r="J168" s="115"/>
      <c r="K168" s="115"/>
    </row>
    <row r="169" spans="1:11" ht="18" x14ac:dyDescent="0.25">
      <c r="A169" s="156">
        <v>221</v>
      </c>
      <c r="B169" s="218" t="str">
        <f>IF(VLOOKUP(A169,'Données de base - Grunddaten'!$A$2:$M$273,5,FALSE)="","",VLOOKUP(A169,'Données de base - Grunddaten'!$A$2:$M$273,5,FALSE))</f>
        <v>BE/SO</v>
      </c>
      <c r="C169" s="146" t="s">
        <v>27</v>
      </c>
      <c r="D169" s="147"/>
      <c r="E169" s="147"/>
      <c r="F169" s="25" t="s">
        <v>27</v>
      </c>
      <c r="G169" s="147" t="s">
        <v>28</v>
      </c>
      <c r="H169" s="149" t="s">
        <v>765</v>
      </c>
      <c r="I169" s="115"/>
      <c r="J169" s="115"/>
      <c r="K169" s="115"/>
    </row>
    <row r="170" spans="1:11" x14ac:dyDescent="0.25">
      <c r="A170" s="145">
        <v>222</v>
      </c>
      <c r="B170" s="218" t="str">
        <f>IF(VLOOKUP(A170,'Données de base - Grunddaten'!$A$2:$M$273,5,FALSE)="","",VLOOKUP(A170,'Données de base - Grunddaten'!$A$2:$M$273,5,FALSE))</f>
        <v>BE</v>
      </c>
      <c r="C170" s="146" t="s">
        <v>708</v>
      </c>
      <c r="D170" s="147"/>
      <c r="E170" s="147"/>
      <c r="F170" s="25" t="s">
        <v>831</v>
      </c>
      <c r="G170" s="147"/>
      <c r="H170" s="149" t="s">
        <v>765</v>
      </c>
      <c r="I170" s="115"/>
      <c r="J170" s="115"/>
      <c r="K170" s="115"/>
    </row>
    <row r="171" spans="1:11" ht="18" x14ac:dyDescent="0.25">
      <c r="A171" s="155">
        <v>223.1</v>
      </c>
      <c r="B171" s="218" t="str">
        <f>IF(VLOOKUP(A171,'Données de base - Grunddaten'!$A$2:$M$273,5,FALSE)="","",VLOOKUP(A171,'Données de base - Grunddaten'!$A$2:$M$273,5,FALSE))</f>
        <v>BE</v>
      </c>
      <c r="C171" s="146" t="s">
        <v>36</v>
      </c>
      <c r="D171" s="147"/>
      <c r="E171" s="147"/>
      <c r="F171" s="25" t="s">
        <v>36</v>
      </c>
      <c r="G171" s="147" t="s">
        <v>28</v>
      </c>
      <c r="H171" s="149" t="s">
        <v>834</v>
      </c>
      <c r="I171" s="115"/>
      <c r="J171" s="115"/>
      <c r="K171" s="115"/>
    </row>
    <row r="172" spans="1:11" x14ac:dyDescent="0.25">
      <c r="A172" s="155">
        <v>223.2</v>
      </c>
      <c r="B172" s="218" t="str">
        <f>IF(VLOOKUP(A172,'Données de base - Grunddaten'!$A$2:$M$273,5,FALSE)="","",VLOOKUP(A172,'Données de base - Grunddaten'!$A$2:$M$273,5,FALSE))</f>
        <v>BE</v>
      </c>
      <c r="C172" s="146" t="s">
        <v>708</v>
      </c>
      <c r="D172" s="147"/>
      <c r="E172" s="147"/>
      <c r="F172" s="25" t="s">
        <v>831</v>
      </c>
      <c r="G172" s="147"/>
      <c r="H172" s="149" t="s">
        <v>765</v>
      </c>
      <c r="I172" s="115"/>
      <c r="J172" s="115"/>
      <c r="K172" s="115"/>
    </row>
    <row r="173" spans="1:11" ht="18" x14ac:dyDescent="0.25">
      <c r="A173" s="145">
        <v>224</v>
      </c>
      <c r="B173" s="218" t="str">
        <f>IF(VLOOKUP(A173,'Données de base - Grunddaten'!$A$2:$M$273,5,FALSE)="","",VLOOKUP(A173,'Données de base - Grunddaten'!$A$2:$M$273,5,FALSE))</f>
        <v>BE</v>
      </c>
      <c r="C173" s="146" t="s">
        <v>29</v>
      </c>
      <c r="D173" s="153" t="s">
        <v>30</v>
      </c>
      <c r="E173" s="153" t="s">
        <v>30</v>
      </c>
      <c r="F173" s="25" t="s">
        <v>29</v>
      </c>
      <c r="G173" s="147"/>
      <c r="H173" s="149" t="s">
        <v>765</v>
      </c>
      <c r="I173" s="115"/>
      <c r="J173" s="115"/>
      <c r="K173" s="115"/>
    </row>
    <row r="174" spans="1:11" ht="18" x14ac:dyDescent="0.25">
      <c r="A174" s="145">
        <v>225</v>
      </c>
      <c r="B174" s="218" t="str">
        <f>IF(VLOOKUP(A174,'Données de base - Grunddaten'!$A$2:$M$273,5,FALSE)="","",VLOOKUP(A174,'Données de base - Grunddaten'!$A$2:$M$273,5,FALSE))</f>
        <v>SZ</v>
      </c>
      <c r="C174" s="146" t="s">
        <v>27</v>
      </c>
      <c r="D174" s="147"/>
      <c r="E174" s="147"/>
      <c r="F174" s="25" t="s">
        <v>27</v>
      </c>
      <c r="G174" s="147" t="s">
        <v>28</v>
      </c>
      <c r="H174" s="149" t="s">
        <v>834</v>
      </c>
      <c r="I174" s="115"/>
      <c r="J174" s="115"/>
      <c r="K174" s="115"/>
    </row>
    <row r="175" spans="1:11" ht="18" x14ac:dyDescent="0.25">
      <c r="A175" s="145">
        <v>226</v>
      </c>
      <c r="B175" s="218" t="str">
        <f>IF(VLOOKUP(A175,'Données de base - Grunddaten'!$A$2:$M$273,5,FALSE)="","",VLOOKUP(A175,'Données de base - Grunddaten'!$A$2:$M$273,5,FALSE))</f>
        <v>VD</v>
      </c>
      <c r="C175" s="146" t="s">
        <v>32</v>
      </c>
      <c r="D175" s="147"/>
      <c r="E175" s="147"/>
      <c r="F175" s="25" t="s">
        <v>32</v>
      </c>
      <c r="G175" s="147" t="s">
        <v>28</v>
      </c>
      <c r="H175" s="149" t="s">
        <v>765</v>
      </c>
      <c r="I175" s="115"/>
      <c r="J175" s="115"/>
      <c r="K175" s="115"/>
    </row>
    <row r="176" spans="1:11" ht="18" x14ac:dyDescent="0.25">
      <c r="A176" s="145">
        <v>227</v>
      </c>
      <c r="B176" s="218" t="str">
        <f>IF(VLOOKUP(A176,'Données de base - Grunddaten'!$A$2:$M$273,5,FALSE)="","",VLOOKUP(A176,'Données de base - Grunddaten'!$A$2:$M$273,5,FALSE))</f>
        <v>TI</v>
      </c>
      <c r="C176" s="146" t="s">
        <v>35</v>
      </c>
      <c r="D176" s="147"/>
      <c r="E176" s="147"/>
      <c r="F176" s="25" t="s">
        <v>35</v>
      </c>
      <c r="G176" s="147" t="s">
        <v>28</v>
      </c>
      <c r="H176" s="149" t="s">
        <v>765</v>
      </c>
      <c r="I176" s="115"/>
      <c r="J176" s="115"/>
      <c r="K176" s="115"/>
    </row>
    <row r="177" spans="1:11" ht="18" x14ac:dyDescent="0.25">
      <c r="A177" s="145">
        <v>228</v>
      </c>
      <c r="B177" s="218" t="str">
        <f>IF(VLOOKUP(A177,'Données de base - Grunddaten'!$A$2:$M$273,5,FALSE)="","",VLOOKUP(A177,'Données de base - Grunddaten'!$A$2:$M$273,5,FALSE))</f>
        <v>TI</v>
      </c>
      <c r="C177" s="146" t="s">
        <v>35</v>
      </c>
      <c r="D177" s="147"/>
      <c r="E177" s="147"/>
      <c r="F177" s="25" t="s">
        <v>35</v>
      </c>
      <c r="G177" s="147" t="s">
        <v>28</v>
      </c>
      <c r="H177" s="149" t="s">
        <v>765</v>
      </c>
      <c r="I177" s="115"/>
      <c r="J177" s="115"/>
      <c r="K177" s="115"/>
    </row>
    <row r="178" spans="1:11" ht="18" x14ac:dyDescent="0.25">
      <c r="A178" s="145">
        <v>229</v>
      </c>
      <c r="B178" s="218" t="str">
        <f>IF(VLOOKUP(A178,'Données de base - Grunddaten'!$A$2:$M$273,5,FALSE)="","",VLOOKUP(A178,'Données de base - Grunddaten'!$A$2:$M$273,5,FALSE))</f>
        <v>TI</v>
      </c>
      <c r="C178" s="146" t="s">
        <v>29</v>
      </c>
      <c r="D178" s="153" t="s">
        <v>30</v>
      </c>
      <c r="E178" s="153" t="s">
        <v>30</v>
      </c>
      <c r="F178" s="25" t="s">
        <v>29</v>
      </c>
      <c r="G178" s="147"/>
      <c r="H178" s="149" t="s">
        <v>765</v>
      </c>
      <c r="I178" s="115"/>
      <c r="J178" s="115"/>
      <c r="K178" s="115"/>
    </row>
    <row r="179" spans="1:11" ht="18" x14ac:dyDescent="0.25">
      <c r="A179" s="145">
        <v>301</v>
      </c>
      <c r="B179" s="218" t="str">
        <f>IF(VLOOKUP(A179,'Données de base - Grunddaten'!$A$2:$M$273,5,FALSE)="","",VLOOKUP(A179,'Données de base - Grunddaten'!$A$2:$M$273,5,FALSE))</f>
        <v>VD</v>
      </c>
      <c r="C179" s="146" t="s">
        <v>29</v>
      </c>
      <c r="D179" s="153" t="s">
        <v>30</v>
      </c>
      <c r="E179" s="153" t="s">
        <v>30</v>
      </c>
      <c r="F179" s="25" t="s">
        <v>29</v>
      </c>
      <c r="G179" s="147"/>
      <c r="H179" s="149" t="s">
        <v>765</v>
      </c>
      <c r="I179" s="115"/>
      <c r="J179" s="115"/>
      <c r="K179" s="115"/>
    </row>
    <row r="180" spans="1:11" ht="27" x14ac:dyDescent="0.25">
      <c r="A180" s="154">
        <v>302</v>
      </c>
      <c r="B180" s="218" t="str">
        <f>IF(VLOOKUP(A180,'Données de base - Grunddaten'!$A$2:$M$273,5,FALSE)="","",VLOOKUP(A180,'Données de base - Grunddaten'!$A$2:$M$273,5,FALSE))</f>
        <v>VD</v>
      </c>
      <c r="C180" s="146" t="s">
        <v>628</v>
      </c>
      <c r="D180" s="153" t="s">
        <v>30</v>
      </c>
      <c r="E180" s="151" t="s">
        <v>41</v>
      </c>
      <c r="F180" s="25" t="s">
        <v>27</v>
      </c>
      <c r="G180" s="148" t="s">
        <v>42</v>
      </c>
      <c r="H180" s="149" t="s">
        <v>765</v>
      </c>
      <c r="I180" s="115"/>
      <c r="J180" s="115"/>
      <c r="K180" s="115"/>
    </row>
    <row r="181" spans="1:11" ht="18" x14ac:dyDescent="0.25">
      <c r="A181" s="145">
        <v>303</v>
      </c>
      <c r="B181" s="218" t="str">
        <f>IF(VLOOKUP(A181,'Données de base - Grunddaten'!$A$2:$M$273,5,FALSE)="","",VLOOKUP(A181,'Données de base - Grunddaten'!$A$2:$M$273,5,FALSE))</f>
        <v>VD</v>
      </c>
      <c r="C181" s="146" t="s">
        <v>29</v>
      </c>
      <c r="D181" s="153" t="s">
        <v>30</v>
      </c>
      <c r="E181" s="153" t="s">
        <v>30</v>
      </c>
      <c r="F181" s="25" t="s">
        <v>29</v>
      </c>
      <c r="G181" s="147"/>
      <c r="H181" s="149" t="s">
        <v>765</v>
      </c>
      <c r="I181" s="115"/>
      <c r="J181" s="115"/>
      <c r="K181" s="115"/>
    </row>
    <row r="182" spans="1:11" ht="18" x14ac:dyDescent="0.25">
      <c r="A182" s="145">
        <v>304</v>
      </c>
      <c r="B182" s="218" t="str">
        <f>IF(VLOOKUP(A182,'Données de base - Grunddaten'!$A$2:$M$273,5,FALSE)="","",VLOOKUP(A182,'Données de base - Grunddaten'!$A$2:$M$273,5,FALSE))</f>
        <v>VD</v>
      </c>
      <c r="C182" s="146" t="s">
        <v>29</v>
      </c>
      <c r="D182" s="153" t="s">
        <v>30</v>
      </c>
      <c r="E182" s="153" t="s">
        <v>30</v>
      </c>
      <c r="F182" s="25" t="s">
        <v>29</v>
      </c>
      <c r="G182" s="147"/>
      <c r="H182" s="149" t="s">
        <v>765</v>
      </c>
      <c r="I182" s="115"/>
      <c r="J182" s="115"/>
      <c r="K182" s="115"/>
    </row>
    <row r="183" spans="1:11" ht="18" x14ac:dyDescent="0.25">
      <c r="A183" s="145">
        <v>305</v>
      </c>
      <c r="B183" s="218" t="str">
        <f>IF(VLOOKUP(A183,'Données de base - Grunddaten'!$A$2:$M$273,5,FALSE)="","",VLOOKUP(A183,'Données de base - Grunddaten'!$A$2:$M$273,5,FALSE))</f>
        <v>VD</v>
      </c>
      <c r="C183" s="146" t="s">
        <v>29</v>
      </c>
      <c r="D183" s="153" t="s">
        <v>30</v>
      </c>
      <c r="E183" s="153" t="s">
        <v>30</v>
      </c>
      <c r="F183" s="25" t="s">
        <v>29</v>
      </c>
      <c r="G183" s="147"/>
      <c r="H183" s="149" t="s">
        <v>765</v>
      </c>
      <c r="I183" s="115"/>
      <c r="J183" s="115"/>
      <c r="K183" s="115"/>
    </row>
    <row r="184" spans="1:11" x14ac:dyDescent="0.25">
      <c r="A184" s="154">
        <v>306</v>
      </c>
      <c r="B184" s="218" t="str">
        <f>IF(VLOOKUP(A184,'Données de base - Grunddaten'!$A$2:$M$273,5,FALSE)="","",VLOOKUP(A184,'Données de base - Grunddaten'!$A$2:$M$273,5,FALSE))</f>
        <v>NE</v>
      </c>
      <c r="C184" s="146" t="s">
        <v>708</v>
      </c>
      <c r="D184" s="148"/>
      <c r="E184" s="148"/>
      <c r="F184" s="25" t="s">
        <v>831</v>
      </c>
      <c r="G184" s="147"/>
      <c r="H184" s="149" t="s">
        <v>765</v>
      </c>
      <c r="I184" s="115"/>
      <c r="J184" s="115"/>
      <c r="K184" s="115"/>
    </row>
    <row r="185" spans="1:11" x14ac:dyDescent="0.25">
      <c r="A185" s="145">
        <v>307</v>
      </c>
      <c r="B185" s="218" t="str">
        <f>IF(VLOOKUP(A185,'Données de base - Grunddaten'!$A$2:$M$273,5,FALSE)="","",VLOOKUP(A185,'Données de base - Grunddaten'!$A$2:$M$273,5,FALSE))</f>
        <v>FR</v>
      </c>
      <c r="C185" s="146" t="s">
        <v>708</v>
      </c>
      <c r="D185" s="148"/>
      <c r="E185" s="148"/>
      <c r="F185" s="25" t="s">
        <v>831</v>
      </c>
      <c r="G185" s="147"/>
      <c r="H185" s="149" t="s">
        <v>765</v>
      </c>
      <c r="I185" s="115"/>
      <c r="J185" s="115"/>
      <c r="K185" s="115"/>
    </row>
    <row r="186" spans="1:11" x14ac:dyDescent="0.25">
      <c r="A186" s="145">
        <v>310</v>
      </c>
      <c r="B186" s="218" t="str">
        <f>IF(VLOOKUP(A186,'Données de base - Grunddaten'!$A$2:$M$273,5,FALSE)="","",VLOOKUP(A186,'Données de base - Grunddaten'!$A$2:$M$273,5,FALSE))</f>
        <v>FR</v>
      </c>
      <c r="C186" s="146" t="s">
        <v>708</v>
      </c>
      <c r="D186" s="148"/>
      <c r="E186" s="148"/>
      <c r="F186" s="25" t="s">
        <v>831</v>
      </c>
      <c r="G186" s="147"/>
      <c r="H186" s="149" t="s">
        <v>765</v>
      </c>
      <c r="I186" s="115"/>
      <c r="J186" s="115"/>
      <c r="K186" s="115"/>
    </row>
    <row r="187" spans="1:11" ht="33.75" x14ac:dyDescent="0.25">
      <c r="A187" s="154">
        <v>311</v>
      </c>
      <c r="B187" s="218" t="str">
        <f>IF(VLOOKUP(A187,'Données de base - Grunddaten'!$A$2:$M$273,5,FALSE)="","",VLOOKUP(A187,'Données de base - Grunddaten'!$A$2:$M$273,5,FALSE))</f>
        <v>FR</v>
      </c>
      <c r="C187" s="146" t="s">
        <v>628</v>
      </c>
      <c r="D187" s="153" t="s">
        <v>30</v>
      </c>
      <c r="E187" s="153" t="s">
        <v>30</v>
      </c>
      <c r="F187" s="25" t="s">
        <v>833</v>
      </c>
      <c r="G187" s="147"/>
      <c r="H187" s="149" t="s">
        <v>765</v>
      </c>
      <c r="I187" s="115"/>
      <c r="J187" s="115"/>
      <c r="K187" s="115"/>
    </row>
    <row r="188" spans="1:11" ht="83.45" customHeight="1" x14ac:dyDescent="0.25">
      <c r="A188" s="154">
        <v>312</v>
      </c>
      <c r="B188" s="218" t="str">
        <f>IF(VLOOKUP(A188,'Données de base - Grunddaten'!$A$2:$M$273,5,FALSE)="","",VLOOKUP(A188,'Données de base - Grunddaten'!$A$2:$M$273,5,FALSE))</f>
        <v>FR</v>
      </c>
      <c r="C188" s="146" t="s">
        <v>628</v>
      </c>
      <c r="D188" s="153" t="s">
        <v>30</v>
      </c>
      <c r="E188" s="153" t="s">
        <v>30</v>
      </c>
      <c r="F188" s="25" t="s">
        <v>833</v>
      </c>
      <c r="G188" s="147"/>
      <c r="H188" s="149" t="s">
        <v>765</v>
      </c>
      <c r="I188" s="115"/>
      <c r="J188" s="115"/>
      <c r="K188" s="115"/>
    </row>
    <row r="189" spans="1:11" ht="18" x14ac:dyDescent="0.25">
      <c r="A189" s="145">
        <v>313</v>
      </c>
      <c r="B189" s="218" t="str">
        <f>IF(VLOOKUP(A189,'Données de base - Grunddaten'!$A$2:$M$273,5,FALSE)="","",VLOOKUP(A189,'Données de base - Grunddaten'!$A$2:$M$273,5,FALSE))</f>
        <v>FR</v>
      </c>
      <c r="C189" s="146" t="s">
        <v>29</v>
      </c>
      <c r="D189" s="153" t="s">
        <v>30</v>
      </c>
      <c r="E189" s="153" t="s">
        <v>30</v>
      </c>
      <c r="F189" s="25" t="s">
        <v>29</v>
      </c>
      <c r="G189" s="147"/>
      <c r="H189" s="149" t="s">
        <v>765</v>
      </c>
      <c r="I189" s="115"/>
      <c r="J189" s="115"/>
      <c r="K189" s="115"/>
    </row>
    <row r="190" spans="1:11" ht="18" x14ac:dyDescent="0.25">
      <c r="A190" s="145">
        <v>314</v>
      </c>
      <c r="B190" s="218" t="str">
        <f>IF(VLOOKUP(A190,'Données de base - Grunddaten'!$A$2:$M$273,5,FALSE)="","",VLOOKUP(A190,'Données de base - Grunddaten'!$A$2:$M$273,5,FALSE))</f>
        <v>BE/FR</v>
      </c>
      <c r="C190" s="146" t="s">
        <v>29</v>
      </c>
      <c r="D190" s="153" t="s">
        <v>30</v>
      </c>
      <c r="E190" s="153" t="s">
        <v>30</v>
      </c>
      <c r="F190" s="25" t="s">
        <v>29</v>
      </c>
      <c r="G190" s="147"/>
      <c r="H190" s="149" t="s">
        <v>765</v>
      </c>
      <c r="I190" s="115"/>
      <c r="J190" s="115"/>
      <c r="K190" s="115"/>
    </row>
    <row r="191" spans="1:11" ht="18" x14ac:dyDescent="0.25">
      <c r="A191" s="145">
        <v>315</v>
      </c>
      <c r="B191" s="218" t="str">
        <f>IF(VLOOKUP(A191,'Données de base - Grunddaten'!$A$2:$M$273,5,FALSE)="","",VLOOKUP(A191,'Données de base - Grunddaten'!$A$2:$M$273,5,FALSE))</f>
        <v>BE</v>
      </c>
      <c r="C191" s="146" t="s">
        <v>29</v>
      </c>
      <c r="D191" s="153" t="s">
        <v>30</v>
      </c>
      <c r="E191" s="153" t="s">
        <v>30</v>
      </c>
      <c r="F191" s="25" t="s">
        <v>29</v>
      </c>
      <c r="G191" s="147"/>
      <c r="H191" s="149" t="s">
        <v>765</v>
      </c>
      <c r="I191" s="115"/>
      <c r="J191" s="115"/>
      <c r="K191" s="115"/>
    </row>
    <row r="192" spans="1:11" ht="33.75" x14ac:dyDescent="0.25">
      <c r="A192" s="154">
        <v>316</v>
      </c>
      <c r="B192" s="218" t="str">
        <f>IF(VLOOKUP(A192,'Données de base - Grunddaten'!$A$2:$M$273,5,FALSE)="","",VLOOKUP(A192,'Données de base - Grunddaten'!$A$2:$M$273,5,FALSE))</f>
        <v>BE</v>
      </c>
      <c r="C192" s="146" t="s">
        <v>628</v>
      </c>
      <c r="D192" s="153" t="s">
        <v>30</v>
      </c>
      <c r="E192" s="153" t="s">
        <v>30</v>
      </c>
      <c r="F192" s="25" t="s">
        <v>833</v>
      </c>
      <c r="G192" s="147"/>
      <c r="H192" s="149" t="s">
        <v>765</v>
      </c>
      <c r="I192" s="115"/>
      <c r="J192" s="115"/>
      <c r="K192" s="115"/>
    </row>
    <row r="193" spans="1:11" ht="33.75" x14ac:dyDescent="0.25">
      <c r="A193" s="154">
        <v>317</v>
      </c>
      <c r="B193" s="218" t="str">
        <f>IF(VLOOKUP(A193,'Données de base - Grunddaten'!$A$2:$M$273,5,FALSE)="","",VLOOKUP(A193,'Données de base - Grunddaten'!$A$2:$M$273,5,FALSE))</f>
        <v>BE</v>
      </c>
      <c r="C193" s="146" t="s">
        <v>628</v>
      </c>
      <c r="D193" s="153" t="s">
        <v>30</v>
      </c>
      <c r="E193" s="153" t="s">
        <v>30</v>
      </c>
      <c r="F193" s="25" t="s">
        <v>833</v>
      </c>
      <c r="G193" s="147"/>
      <c r="H193" s="149" t="s">
        <v>765</v>
      </c>
      <c r="I193" s="115"/>
      <c r="J193" s="115"/>
      <c r="K193" s="115"/>
    </row>
    <row r="194" spans="1:11" ht="33.75" x14ac:dyDescent="0.25">
      <c r="A194" s="154">
        <v>318</v>
      </c>
      <c r="B194" s="218" t="str">
        <f>IF(VLOOKUP(A194,'Données de base - Grunddaten'!$A$2:$M$273,5,FALSE)="","",VLOOKUP(A194,'Données de base - Grunddaten'!$A$2:$M$273,5,FALSE))</f>
        <v>BE</v>
      </c>
      <c r="C194" s="146" t="s">
        <v>628</v>
      </c>
      <c r="D194" s="151" t="s">
        <v>43</v>
      </c>
      <c r="E194" s="147"/>
      <c r="F194" s="25" t="s">
        <v>833</v>
      </c>
      <c r="G194" s="147"/>
      <c r="H194" s="149" t="s">
        <v>765</v>
      </c>
      <c r="I194" s="115"/>
      <c r="J194" s="115"/>
      <c r="K194" s="115"/>
    </row>
    <row r="195" spans="1:11" ht="54" x14ac:dyDescent="0.25">
      <c r="A195" s="145">
        <v>319</v>
      </c>
      <c r="B195" s="218" t="str">
        <f>IF(VLOOKUP(A195,'Données de base - Grunddaten'!$A$2:$M$273,5,FALSE)="","",VLOOKUP(A195,'Données de base - Grunddaten'!$A$2:$M$273,5,FALSE))</f>
        <v>BE</v>
      </c>
      <c r="C195" s="146" t="s">
        <v>29</v>
      </c>
      <c r="D195" s="153" t="s">
        <v>30</v>
      </c>
      <c r="E195" s="157" t="s">
        <v>44</v>
      </c>
      <c r="F195" s="25" t="s">
        <v>27</v>
      </c>
      <c r="G195" s="147"/>
      <c r="H195" s="149" t="s">
        <v>765</v>
      </c>
      <c r="I195" s="115"/>
      <c r="J195" s="115"/>
      <c r="K195" s="115"/>
    </row>
    <row r="196" spans="1:11" ht="33.75" x14ac:dyDescent="0.25">
      <c r="A196" s="154">
        <v>320</v>
      </c>
      <c r="B196" s="218" t="str">
        <f>IF(VLOOKUP(A196,'Données de base - Grunddaten'!$A$2:$M$273,5,FALSE)="","",VLOOKUP(A196,'Données de base - Grunddaten'!$A$2:$M$273,5,FALSE))</f>
        <v>BE</v>
      </c>
      <c r="C196" s="146" t="s">
        <v>628</v>
      </c>
      <c r="D196" s="153" t="s">
        <v>30</v>
      </c>
      <c r="E196" s="153" t="s">
        <v>30</v>
      </c>
      <c r="F196" s="25" t="s">
        <v>833</v>
      </c>
      <c r="G196" s="147"/>
      <c r="H196" s="149" t="s">
        <v>765</v>
      </c>
      <c r="I196" s="115"/>
      <c r="J196" s="115"/>
      <c r="K196" s="115"/>
    </row>
    <row r="197" spans="1:11" ht="18" x14ac:dyDescent="0.25">
      <c r="A197" s="145">
        <v>321</v>
      </c>
      <c r="B197" s="218" t="str">
        <f>IF(VLOOKUP(A197,'Données de base - Grunddaten'!$A$2:$M$273,5,FALSE)="","",VLOOKUP(A197,'Données de base - Grunddaten'!$A$2:$M$273,5,FALSE))</f>
        <v>BE</v>
      </c>
      <c r="C197" s="146" t="s">
        <v>29</v>
      </c>
      <c r="D197" s="153" t="s">
        <v>30</v>
      </c>
      <c r="E197" s="153" t="s">
        <v>30</v>
      </c>
      <c r="F197" s="25" t="s">
        <v>29</v>
      </c>
      <c r="G197" s="147"/>
      <c r="H197" s="149" t="s">
        <v>765</v>
      </c>
      <c r="I197" s="115"/>
      <c r="J197" s="115"/>
      <c r="K197" s="115"/>
    </row>
    <row r="198" spans="1:11" ht="18" x14ac:dyDescent="0.25">
      <c r="A198" s="145">
        <v>322</v>
      </c>
      <c r="B198" s="218" t="str">
        <f>IF(VLOOKUP(A198,'Données de base - Grunddaten'!$A$2:$M$273,5,FALSE)="","",VLOOKUP(A198,'Données de base - Grunddaten'!$A$2:$M$273,5,FALSE))</f>
        <v>BE</v>
      </c>
      <c r="C198" s="146" t="s">
        <v>29</v>
      </c>
      <c r="D198" s="153" t="s">
        <v>30</v>
      </c>
      <c r="E198" s="153" t="s">
        <v>30</v>
      </c>
      <c r="F198" s="25" t="s">
        <v>29</v>
      </c>
      <c r="G198" s="147"/>
      <c r="H198" s="149" t="s">
        <v>765</v>
      </c>
      <c r="I198" s="115"/>
      <c r="J198" s="115"/>
      <c r="K198" s="115"/>
    </row>
    <row r="199" spans="1:11" ht="18" x14ac:dyDescent="0.25">
      <c r="A199" s="145">
        <v>323</v>
      </c>
      <c r="B199" s="218" t="str">
        <f>IF(VLOOKUP(A199,'Données de base - Grunddaten'!$A$2:$M$273,5,FALSE)="","",VLOOKUP(A199,'Données de base - Grunddaten'!$A$2:$M$273,5,FALSE))</f>
        <v>BE</v>
      </c>
      <c r="C199" s="146" t="s">
        <v>29</v>
      </c>
      <c r="D199" s="153" t="s">
        <v>30</v>
      </c>
      <c r="E199" s="153" t="s">
        <v>30</v>
      </c>
      <c r="F199" s="25" t="s">
        <v>29</v>
      </c>
      <c r="G199" s="147"/>
      <c r="H199" s="149" t="s">
        <v>765</v>
      </c>
      <c r="I199" s="115"/>
      <c r="J199" s="115"/>
      <c r="K199" s="115"/>
    </row>
    <row r="200" spans="1:11" ht="18" x14ac:dyDescent="0.25">
      <c r="A200" s="145">
        <v>324</v>
      </c>
      <c r="B200" s="218" t="str">
        <f>IF(VLOOKUP(A200,'Données de base - Grunddaten'!$A$2:$M$273,5,FALSE)="","",VLOOKUP(A200,'Données de base - Grunddaten'!$A$2:$M$273,5,FALSE))</f>
        <v>BE</v>
      </c>
      <c r="C200" s="146" t="s">
        <v>29</v>
      </c>
      <c r="D200" s="153" t="s">
        <v>30</v>
      </c>
      <c r="E200" s="153" t="s">
        <v>30</v>
      </c>
      <c r="F200" s="25" t="s">
        <v>29</v>
      </c>
      <c r="G200" s="147"/>
      <c r="H200" s="149" t="s">
        <v>765</v>
      </c>
      <c r="I200" s="115"/>
      <c r="J200" s="115"/>
      <c r="K200" s="115"/>
    </row>
    <row r="201" spans="1:11" ht="27" x14ac:dyDescent="0.25">
      <c r="A201" s="145">
        <v>325</v>
      </c>
      <c r="B201" s="218" t="str">
        <f>IF(VLOOKUP(A201,'Données de base - Grunddaten'!$A$2:$M$273,5,FALSE)="","",VLOOKUP(A201,'Données de base - Grunddaten'!$A$2:$M$273,5,FALSE))</f>
        <v>BE</v>
      </c>
      <c r="C201" s="146" t="s">
        <v>29</v>
      </c>
      <c r="D201" s="153" t="s">
        <v>30</v>
      </c>
      <c r="E201" s="151" t="s">
        <v>45</v>
      </c>
      <c r="F201" s="25" t="s">
        <v>27</v>
      </c>
      <c r="G201" s="147" t="s">
        <v>42</v>
      </c>
      <c r="H201" s="149" t="s">
        <v>765</v>
      </c>
      <c r="I201" s="115"/>
      <c r="J201" s="115"/>
      <c r="K201" s="115"/>
    </row>
    <row r="202" spans="1:11" ht="18" x14ac:dyDescent="0.25">
      <c r="A202" s="155">
        <v>326.10000000000002</v>
      </c>
      <c r="B202" s="218" t="str">
        <f>IF(VLOOKUP(A202,'Données de base - Grunddaten'!$A$2:$M$273,5,FALSE)="","",VLOOKUP(A202,'Données de base - Grunddaten'!$A$2:$M$273,5,FALSE))</f>
        <v>BE</v>
      </c>
      <c r="C202" s="146" t="s">
        <v>29</v>
      </c>
      <c r="D202" s="153" t="s">
        <v>30</v>
      </c>
      <c r="E202" s="158"/>
      <c r="F202" s="25" t="s">
        <v>29</v>
      </c>
      <c r="G202" s="147"/>
      <c r="H202" s="149" t="s">
        <v>765</v>
      </c>
      <c r="I202" s="115"/>
      <c r="J202" s="115"/>
      <c r="K202" s="115"/>
    </row>
    <row r="203" spans="1:11" ht="18" x14ac:dyDescent="0.25">
      <c r="A203" s="155">
        <v>326.2</v>
      </c>
      <c r="B203" s="218" t="str">
        <f>IF(VLOOKUP(A203,'Données de base - Grunddaten'!$A$2:$M$273,5,FALSE)="","",VLOOKUP(A203,'Données de base - Grunddaten'!$A$2:$M$273,5,FALSE))</f>
        <v>BE</v>
      </c>
      <c r="C203" s="146" t="s">
        <v>29</v>
      </c>
      <c r="D203" s="153" t="s">
        <v>30</v>
      </c>
      <c r="E203" s="153" t="s">
        <v>30</v>
      </c>
      <c r="F203" s="25" t="s">
        <v>29</v>
      </c>
      <c r="G203" s="147"/>
      <c r="H203" s="149" t="s">
        <v>765</v>
      </c>
      <c r="I203" s="115"/>
      <c r="J203" s="115"/>
      <c r="K203" s="115"/>
    </row>
    <row r="204" spans="1:11" ht="18" x14ac:dyDescent="0.25">
      <c r="A204" s="145">
        <v>327</v>
      </c>
      <c r="B204" s="218" t="str">
        <f>IF(VLOOKUP(A204,'Données de base - Grunddaten'!$A$2:$M$273,5,FALSE)="","",VLOOKUP(A204,'Données de base - Grunddaten'!$A$2:$M$273,5,FALSE))</f>
        <v>BE</v>
      </c>
      <c r="C204" s="146" t="s">
        <v>29</v>
      </c>
      <c r="D204" s="153" t="s">
        <v>30</v>
      </c>
      <c r="E204" s="153" t="s">
        <v>30</v>
      </c>
      <c r="F204" s="25" t="s">
        <v>29</v>
      </c>
      <c r="G204" s="147"/>
      <c r="H204" s="149" t="s">
        <v>765</v>
      </c>
      <c r="I204" s="115"/>
      <c r="J204" s="115"/>
      <c r="K204" s="115"/>
    </row>
    <row r="205" spans="1:11" ht="33.75" x14ac:dyDescent="0.25">
      <c r="A205" s="154">
        <v>328</v>
      </c>
      <c r="B205" s="218" t="str">
        <f>IF(VLOOKUP(A205,'Données de base - Grunddaten'!$A$2:$M$273,5,FALSE)="","",VLOOKUP(A205,'Données de base - Grunddaten'!$A$2:$M$273,5,FALSE))</f>
        <v>BE</v>
      </c>
      <c r="C205" s="146" t="s">
        <v>628</v>
      </c>
      <c r="D205" s="153" t="s">
        <v>30</v>
      </c>
      <c r="E205" s="153" t="s">
        <v>30</v>
      </c>
      <c r="F205" s="25" t="s">
        <v>833</v>
      </c>
      <c r="G205" s="147"/>
      <c r="H205" s="149" t="s">
        <v>765</v>
      </c>
      <c r="I205" s="115"/>
      <c r="J205" s="115"/>
      <c r="K205" s="115"/>
    </row>
    <row r="206" spans="1:11" ht="33.75" x14ac:dyDescent="0.25">
      <c r="A206" s="154">
        <v>329</v>
      </c>
      <c r="B206" s="218" t="str">
        <f>IF(VLOOKUP(A206,'Données de base - Grunddaten'!$A$2:$M$273,5,FALSE)="","",VLOOKUP(A206,'Données de base - Grunddaten'!$A$2:$M$273,5,FALSE))</f>
        <v>VS</v>
      </c>
      <c r="C206" s="146" t="s">
        <v>628</v>
      </c>
      <c r="D206" s="153" t="s">
        <v>30</v>
      </c>
      <c r="E206" s="153" t="s">
        <v>30</v>
      </c>
      <c r="F206" s="25" t="s">
        <v>833</v>
      </c>
      <c r="G206" s="147"/>
      <c r="H206" s="149" t="s">
        <v>765</v>
      </c>
      <c r="I206" s="115"/>
      <c r="J206" s="115"/>
      <c r="K206" s="115"/>
    </row>
    <row r="207" spans="1:11" ht="33.75" x14ac:dyDescent="0.25">
      <c r="A207" s="154">
        <v>330</v>
      </c>
      <c r="B207" s="218" t="str">
        <f>IF(VLOOKUP(A207,'Données de base - Grunddaten'!$A$2:$M$273,5,FALSE)="","",VLOOKUP(A207,'Données de base - Grunddaten'!$A$2:$M$273,5,FALSE))</f>
        <v>VS</v>
      </c>
      <c r="C207" s="146" t="s">
        <v>628</v>
      </c>
      <c r="D207" s="153" t="s">
        <v>30</v>
      </c>
      <c r="E207" s="153" t="s">
        <v>30</v>
      </c>
      <c r="F207" s="25" t="s">
        <v>833</v>
      </c>
      <c r="G207" s="147"/>
      <c r="H207" s="149" t="s">
        <v>765</v>
      </c>
      <c r="I207" s="115"/>
      <c r="J207" s="115"/>
      <c r="K207" s="115"/>
    </row>
    <row r="208" spans="1:11" ht="33.75" x14ac:dyDescent="0.25">
      <c r="A208" s="154">
        <v>331</v>
      </c>
      <c r="B208" s="218" t="str">
        <f>IF(VLOOKUP(A208,'Données de base - Grunddaten'!$A$2:$M$273,5,FALSE)="","",VLOOKUP(A208,'Données de base - Grunddaten'!$A$2:$M$273,5,FALSE))</f>
        <v>VS</v>
      </c>
      <c r="C208" s="146" t="s">
        <v>628</v>
      </c>
      <c r="D208" s="153" t="s">
        <v>30</v>
      </c>
      <c r="E208" s="153" t="s">
        <v>30</v>
      </c>
      <c r="F208" s="25" t="s">
        <v>833</v>
      </c>
      <c r="G208" s="147"/>
      <c r="H208" s="149" t="s">
        <v>765</v>
      </c>
      <c r="I208" s="115"/>
      <c r="J208" s="115"/>
      <c r="K208" s="115"/>
    </row>
    <row r="209" spans="1:11" ht="18" x14ac:dyDescent="0.25">
      <c r="A209" s="154">
        <v>332</v>
      </c>
      <c r="B209" s="218" t="str">
        <f>IF(VLOOKUP(A209,'Données de base - Grunddaten'!$A$2:$M$273,5,FALSE)="","",VLOOKUP(A209,'Données de base - Grunddaten'!$A$2:$M$273,5,FALSE))</f>
        <v>VS</v>
      </c>
      <c r="C209" s="146" t="s">
        <v>632</v>
      </c>
      <c r="D209" s="148"/>
      <c r="E209" s="148"/>
      <c r="F209" s="25" t="s">
        <v>632</v>
      </c>
      <c r="G209" s="147" t="s">
        <v>28</v>
      </c>
      <c r="H209" s="149" t="s">
        <v>765</v>
      </c>
      <c r="I209" s="115"/>
      <c r="J209" s="115"/>
      <c r="K209" s="115"/>
    </row>
    <row r="210" spans="1:11" ht="18" x14ac:dyDescent="0.25">
      <c r="A210" s="154">
        <v>333</v>
      </c>
      <c r="B210" s="218" t="str">
        <f>IF(VLOOKUP(A210,'Données de base - Grunddaten'!$A$2:$M$273,5,FALSE)="","",VLOOKUP(A210,'Données de base - Grunddaten'!$A$2:$M$273,5,FALSE))</f>
        <v>VS</v>
      </c>
      <c r="C210" s="146" t="s">
        <v>632</v>
      </c>
      <c r="D210" s="148"/>
      <c r="E210" s="148"/>
      <c r="F210" s="25" t="s">
        <v>632</v>
      </c>
      <c r="G210" s="147" t="s">
        <v>28</v>
      </c>
      <c r="H210" s="149" t="s">
        <v>765</v>
      </c>
      <c r="I210" s="115"/>
      <c r="J210" s="115"/>
      <c r="K210" s="115"/>
    </row>
    <row r="211" spans="1:11" ht="33.75" x14ac:dyDescent="0.25">
      <c r="A211" s="154">
        <v>334</v>
      </c>
      <c r="B211" s="218" t="str">
        <f>IF(VLOOKUP(A211,'Données de base - Grunddaten'!$A$2:$M$273,5,FALSE)="","",VLOOKUP(A211,'Données de base - Grunddaten'!$A$2:$M$273,5,FALSE))</f>
        <v>VS</v>
      </c>
      <c r="C211" s="146" t="s">
        <v>628</v>
      </c>
      <c r="D211" s="153" t="s">
        <v>30</v>
      </c>
      <c r="E211" s="153" t="s">
        <v>30</v>
      </c>
      <c r="F211" s="25" t="s">
        <v>833</v>
      </c>
      <c r="G211" s="147"/>
      <c r="H211" s="149" t="s">
        <v>765</v>
      </c>
      <c r="I211" s="115"/>
      <c r="J211" s="115"/>
      <c r="K211" s="115"/>
    </row>
    <row r="212" spans="1:11" ht="18" x14ac:dyDescent="0.25">
      <c r="A212" s="154">
        <v>335</v>
      </c>
      <c r="B212" s="218" t="str">
        <f>IF(VLOOKUP(A212,'Données de base - Grunddaten'!$A$2:$M$273,5,FALSE)="","",VLOOKUP(A212,'Données de base - Grunddaten'!$A$2:$M$273,5,FALSE))</f>
        <v>VS</v>
      </c>
      <c r="C212" s="146" t="s">
        <v>632</v>
      </c>
      <c r="D212" s="148"/>
      <c r="E212" s="148"/>
      <c r="F212" s="25" t="s">
        <v>632</v>
      </c>
      <c r="G212" s="147" t="s">
        <v>28</v>
      </c>
      <c r="H212" s="149" t="s">
        <v>765</v>
      </c>
      <c r="I212" s="115"/>
      <c r="J212" s="115"/>
      <c r="K212" s="115"/>
    </row>
    <row r="213" spans="1:11" ht="33.75" x14ac:dyDescent="0.25">
      <c r="A213" s="154">
        <v>336</v>
      </c>
      <c r="B213" s="218" t="str">
        <f>IF(VLOOKUP(A213,'Données de base - Grunddaten'!$A$2:$M$273,5,FALSE)="","",VLOOKUP(A213,'Données de base - Grunddaten'!$A$2:$M$273,5,FALSE))</f>
        <v>VS</v>
      </c>
      <c r="C213" s="146" t="s">
        <v>628</v>
      </c>
      <c r="D213" s="153" t="s">
        <v>30</v>
      </c>
      <c r="E213" s="153" t="s">
        <v>30</v>
      </c>
      <c r="F213" s="25" t="s">
        <v>833</v>
      </c>
      <c r="G213" s="147"/>
      <c r="H213" s="149" t="s">
        <v>765</v>
      </c>
      <c r="I213" s="115"/>
      <c r="J213" s="115"/>
      <c r="K213" s="115"/>
    </row>
    <row r="214" spans="1:11" ht="18" x14ac:dyDescent="0.25">
      <c r="A214" s="145">
        <v>337</v>
      </c>
      <c r="B214" s="218" t="str">
        <f>IF(VLOOKUP(A214,'Données de base - Grunddaten'!$A$2:$M$273,5,FALSE)="","",VLOOKUP(A214,'Données de base - Grunddaten'!$A$2:$M$273,5,FALSE))</f>
        <v>AG</v>
      </c>
      <c r="C214" s="146" t="s">
        <v>29</v>
      </c>
      <c r="D214" s="153" t="s">
        <v>30</v>
      </c>
      <c r="E214" s="153" t="s">
        <v>30</v>
      </c>
      <c r="F214" s="25" t="s">
        <v>29</v>
      </c>
      <c r="G214" s="147"/>
      <c r="H214" s="149" t="s">
        <v>765</v>
      </c>
      <c r="I214" s="115"/>
      <c r="J214" s="115"/>
      <c r="K214" s="115"/>
    </row>
    <row r="215" spans="1:11" ht="18" x14ac:dyDescent="0.25">
      <c r="A215" s="145">
        <v>338</v>
      </c>
      <c r="B215" s="218" t="str">
        <f>IF(VLOOKUP(A215,'Données de base - Grunddaten'!$A$2:$M$273,5,FALSE)="","",VLOOKUP(A215,'Données de base - Grunddaten'!$A$2:$M$273,5,FALSE))</f>
        <v>LU</v>
      </c>
      <c r="C215" s="146" t="s">
        <v>29</v>
      </c>
      <c r="D215" s="153" t="s">
        <v>30</v>
      </c>
      <c r="E215" s="153" t="s">
        <v>30</v>
      </c>
      <c r="F215" s="25" t="s">
        <v>29</v>
      </c>
      <c r="G215" s="147"/>
      <c r="H215" s="149" t="s">
        <v>765</v>
      </c>
      <c r="I215" s="115"/>
      <c r="J215" s="115"/>
      <c r="K215" s="115"/>
    </row>
    <row r="216" spans="1:11" ht="18" x14ac:dyDescent="0.25">
      <c r="A216" s="145">
        <v>339</v>
      </c>
      <c r="B216" s="218" t="str">
        <f>IF(VLOOKUP(A216,'Données de base - Grunddaten'!$A$2:$M$273,5,FALSE)="","",VLOOKUP(A216,'Données de base - Grunddaten'!$A$2:$M$273,5,FALSE))</f>
        <v>LU</v>
      </c>
      <c r="C216" s="146" t="s">
        <v>29</v>
      </c>
      <c r="D216" s="153" t="s">
        <v>30</v>
      </c>
      <c r="E216" s="153" t="s">
        <v>30</v>
      </c>
      <c r="F216" s="25" t="s">
        <v>29</v>
      </c>
      <c r="G216" s="147"/>
      <c r="H216" s="149" t="s">
        <v>765</v>
      </c>
      <c r="I216" s="115"/>
      <c r="J216" s="115"/>
      <c r="K216" s="115"/>
    </row>
    <row r="217" spans="1:11" ht="18" x14ac:dyDescent="0.25">
      <c r="A217" s="145">
        <v>340</v>
      </c>
      <c r="B217" s="218" t="str">
        <f>IF(VLOOKUP(A217,'Données de base - Grunddaten'!$A$2:$M$273,5,FALSE)="","",VLOOKUP(A217,'Données de base - Grunddaten'!$A$2:$M$273,5,FALSE))</f>
        <v>LU</v>
      </c>
      <c r="C217" s="146" t="s">
        <v>29</v>
      </c>
      <c r="D217" s="153" t="s">
        <v>30</v>
      </c>
      <c r="E217" s="153" t="s">
        <v>30</v>
      </c>
      <c r="F217" s="25" t="s">
        <v>29</v>
      </c>
      <c r="G217" s="147"/>
      <c r="H217" s="149" t="s">
        <v>765</v>
      </c>
      <c r="I217" s="115"/>
      <c r="J217" s="115"/>
      <c r="K217" s="115"/>
    </row>
    <row r="218" spans="1:11" ht="18" x14ac:dyDescent="0.25">
      <c r="A218" s="145">
        <v>341</v>
      </c>
      <c r="B218" s="218" t="str">
        <f>IF(VLOOKUP(A218,'Données de base - Grunddaten'!$A$2:$M$273,5,FALSE)="","",VLOOKUP(A218,'Données de base - Grunddaten'!$A$2:$M$273,5,FALSE))</f>
        <v>LU</v>
      </c>
      <c r="C218" s="146" t="s">
        <v>29</v>
      </c>
      <c r="D218" s="153" t="s">
        <v>30</v>
      </c>
      <c r="E218" s="153" t="s">
        <v>30</v>
      </c>
      <c r="F218" s="25" t="s">
        <v>29</v>
      </c>
      <c r="G218" s="147"/>
      <c r="H218" s="149" t="s">
        <v>765</v>
      </c>
      <c r="I218" s="115"/>
      <c r="J218" s="115"/>
      <c r="K218" s="115"/>
    </row>
    <row r="219" spans="1:11" ht="18" x14ac:dyDescent="0.25">
      <c r="A219" s="145">
        <v>342</v>
      </c>
      <c r="B219" s="218" t="str">
        <f>IF(VLOOKUP(A219,'Données de base - Grunddaten'!$A$2:$M$273,5,FALSE)="","",VLOOKUP(A219,'Données de base - Grunddaten'!$A$2:$M$273,5,FALSE))</f>
        <v>SH</v>
      </c>
      <c r="C219" s="146" t="s">
        <v>29</v>
      </c>
      <c r="D219" s="153" t="s">
        <v>30</v>
      </c>
      <c r="E219" s="153" t="s">
        <v>30</v>
      </c>
      <c r="F219" s="25" t="s">
        <v>29</v>
      </c>
      <c r="G219" s="147"/>
      <c r="H219" s="149" t="s">
        <v>765</v>
      </c>
      <c r="I219" s="115"/>
      <c r="J219" s="115"/>
      <c r="K219" s="115"/>
    </row>
    <row r="220" spans="1:11" ht="18" x14ac:dyDescent="0.25">
      <c r="A220" s="145">
        <v>343</v>
      </c>
      <c r="B220" s="218" t="str">
        <f>IF(VLOOKUP(A220,'Données de base - Grunddaten'!$A$2:$M$273,5,FALSE)="","",VLOOKUP(A220,'Données de base - Grunddaten'!$A$2:$M$273,5,FALSE))</f>
        <v>ZH</v>
      </c>
      <c r="C220" s="146" t="s">
        <v>29</v>
      </c>
      <c r="D220" s="153" t="s">
        <v>30</v>
      </c>
      <c r="E220" s="153" t="s">
        <v>30</v>
      </c>
      <c r="F220" s="25" t="s">
        <v>29</v>
      </c>
      <c r="G220" s="147"/>
      <c r="H220" s="149" t="s">
        <v>765</v>
      </c>
      <c r="I220" s="115"/>
      <c r="J220" s="115"/>
      <c r="K220" s="115"/>
    </row>
    <row r="221" spans="1:11" ht="18" x14ac:dyDescent="0.25">
      <c r="A221" s="145">
        <v>344</v>
      </c>
      <c r="B221" s="218" t="str">
        <f>IF(VLOOKUP(A221,'Données de base - Grunddaten'!$A$2:$M$273,5,FALSE)="","",VLOOKUP(A221,'Données de base - Grunddaten'!$A$2:$M$273,5,FALSE))</f>
        <v>ZH</v>
      </c>
      <c r="C221" s="146" t="s">
        <v>29</v>
      </c>
      <c r="D221" s="153" t="s">
        <v>30</v>
      </c>
      <c r="E221" s="153" t="s">
        <v>30</v>
      </c>
      <c r="F221" s="25" t="s">
        <v>29</v>
      </c>
      <c r="G221" s="147"/>
      <c r="H221" s="149" t="s">
        <v>765</v>
      </c>
      <c r="I221" s="115"/>
      <c r="J221" s="115"/>
      <c r="K221" s="115"/>
    </row>
    <row r="222" spans="1:11" ht="18" x14ac:dyDescent="0.25">
      <c r="A222" s="145">
        <v>345</v>
      </c>
      <c r="B222" s="218" t="str">
        <f>IF(VLOOKUP(A222,'Données de base - Grunddaten'!$A$2:$M$273,5,FALSE)="","",VLOOKUP(A222,'Données de base - Grunddaten'!$A$2:$M$273,5,FALSE))</f>
        <v>ZH</v>
      </c>
      <c r="C222" s="146" t="s">
        <v>29</v>
      </c>
      <c r="D222" s="153" t="s">
        <v>30</v>
      </c>
      <c r="E222" s="153" t="s">
        <v>30</v>
      </c>
      <c r="F222" s="25" t="s">
        <v>29</v>
      </c>
      <c r="G222" s="147"/>
      <c r="H222" s="149" t="s">
        <v>765</v>
      </c>
      <c r="I222" s="115"/>
      <c r="J222" s="115"/>
      <c r="K222" s="115"/>
    </row>
    <row r="223" spans="1:11" ht="60.4" customHeight="1" x14ac:dyDescent="0.25">
      <c r="A223" s="159">
        <v>346</v>
      </c>
      <c r="B223" s="218" t="str">
        <f>IF(VLOOKUP(A223,'Données de base - Grunddaten'!$A$2:$M$273,5,FALSE)="","",VLOOKUP(A223,'Données de base - Grunddaten'!$A$2:$M$273,5,FALSE))</f>
        <v>SZ</v>
      </c>
      <c r="C223" s="146" t="s">
        <v>35</v>
      </c>
      <c r="D223" s="147"/>
      <c r="E223" s="147"/>
      <c r="F223" s="25" t="s">
        <v>35</v>
      </c>
      <c r="G223" s="147" t="s">
        <v>28</v>
      </c>
      <c r="H223" s="149" t="s">
        <v>834</v>
      </c>
      <c r="I223" s="115"/>
      <c r="J223" s="115"/>
      <c r="K223" s="115"/>
    </row>
    <row r="224" spans="1:11" ht="33.75" x14ac:dyDescent="0.25">
      <c r="A224" s="159">
        <v>347</v>
      </c>
      <c r="B224" s="218" t="str">
        <f>IF(VLOOKUP(A224,'Données de base - Grunddaten'!$A$2:$M$273,5,FALSE)="","",VLOOKUP(A224,'Données de base - Grunddaten'!$A$2:$M$273,5,FALSE))</f>
        <v>GL</v>
      </c>
      <c r="C224" s="146" t="s">
        <v>628</v>
      </c>
      <c r="D224" s="153" t="s">
        <v>30</v>
      </c>
      <c r="E224" s="153" t="s">
        <v>30</v>
      </c>
      <c r="F224" s="25" t="s">
        <v>833</v>
      </c>
      <c r="G224" s="147"/>
      <c r="H224" s="149" t="s">
        <v>765</v>
      </c>
      <c r="I224" s="115"/>
      <c r="J224" s="115"/>
      <c r="K224" s="115"/>
    </row>
    <row r="225" spans="1:11" ht="18" x14ac:dyDescent="0.25">
      <c r="A225" s="154">
        <v>348</v>
      </c>
      <c r="B225" s="218" t="str">
        <f>IF(VLOOKUP(A225,'Données de base - Grunddaten'!$A$2:$M$273,5,FALSE)="","",VLOOKUP(A225,'Données de base - Grunddaten'!$A$2:$M$273,5,FALSE))</f>
        <v>GL</v>
      </c>
      <c r="C225" s="146" t="s">
        <v>27</v>
      </c>
      <c r="D225" s="148"/>
      <c r="E225" s="148"/>
      <c r="F225" s="25" t="s">
        <v>27</v>
      </c>
      <c r="G225" s="147" t="s">
        <v>28</v>
      </c>
      <c r="H225" s="149" t="s">
        <v>834</v>
      </c>
      <c r="I225" s="115"/>
      <c r="J225" s="115"/>
      <c r="K225" s="115"/>
    </row>
    <row r="226" spans="1:11" ht="18" x14ac:dyDescent="0.25">
      <c r="A226" s="145">
        <v>349</v>
      </c>
      <c r="B226" s="218" t="str">
        <f>IF(VLOOKUP(A226,'Données de base - Grunddaten'!$A$2:$M$273,5,FALSE)="","",VLOOKUP(A226,'Données de base - Grunddaten'!$A$2:$M$273,5,FALSE))</f>
        <v>UR</v>
      </c>
      <c r="C226" s="146" t="s">
        <v>29</v>
      </c>
      <c r="D226" s="153" t="s">
        <v>30</v>
      </c>
      <c r="E226" s="153" t="s">
        <v>30</v>
      </c>
      <c r="F226" s="25" t="s">
        <v>29</v>
      </c>
      <c r="G226" s="147"/>
      <c r="H226" s="149" t="s">
        <v>765</v>
      </c>
      <c r="I226" s="115"/>
      <c r="J226" s="115"/>
      <c r="K226" s="115"/>
    </row>
    <row r="227" spans="1:11" ht="33.75" x14ac:dyDescent="0.25">
      <c r="A227" s="154">
        <v>350</v>
      </c>
      <c r="B227" s="218" t="str">
        <f>IF(VLOOKUP(A227,'Données de base - Grunddaten'!$A$2:$M$273,5,FALSE)="","",VLOOKUP(A227,'Données de base - Grunddaten'!$A$2:$M$273,5,FALSE))</f>
        <v>UR</v>
      </c>
      <c r="C227" s="146" t="s">
        <v>628</v>
      </c>
      <c r="D227" s="153" t="s">
        <v>30</v>
      </c>
      <c r="E227" s="153" t="s">
        <v>30</v>
      </c>
      <c r="F227" s="25" t="s">
        <v>833</v>
      </c>
      <c r="G227" s="147"/>
      <c r="H227" s="149" t="s">
        <v>765</v>
      </c>
      <c r="I227" s="115"/>
      <c r="J227" s="115"/>
      <c r="K227" s="115"/>
    </row>
    <row r="228" spans="1:11" ht="18" x14ac:dyDescent="0.25">
      <c r="A228" s="145">
        <v>351</v>
      </c>
      <c r="B228" s="218" t="str">
        <f>IF(VLOOKUP(A228,'Données de base - Grunddaten'!$A$2:$M$273,5,FALSE)="","",VLOOKUP(A228,'Données de base - Grunddaten'!$A$2:$M$273,5,FALSE))</f>
        <v>UR</v>
      </c>
      <c r="C228" s="146" t="s">
        <v>35</v>
      </c>
      <c r="D228" s="148"/>
      <c r="E228" s="148"/>
      <c r="F228" s="25" t="s">
        <v>35</v>
      </c>
      <c r="G228" s="147" t="s">
        <v>28</v>
      </c>
      <c r="H228" s="149" t="s">
        <v>765</v>
      </c>
      <c r="I228" s="115"/>
      <c r="J228" s="115"/>
      <c r="K228" s="115"/>
    </row>
    <row r="229" spans="1:11" ht="63" x14ac:dyDescent="0.25">
      <c r="A229" s="145">
        <v>352</v>
      </c>
      <c r="B229" s="218" t="str">
        <f>IF(VLOOKUP(A229,'Données de base - Grunddaten'!$A$2:$M$273,5,FALSE)="","",VLOOKUP(A229,'Données de base - Grunddaten'!$A$2:$M$273,5,FALSE))</f>
        <v>OW/UR</v>
      </c>
      <c r="C229" s="146" t="s">
        <v>29</v>
      </c>
      <c r="D229" s="153" t="s">
        <v>30</v>
      </c>
      <c r="E229" s="151" t="s">
        <v>48</v>
      </c>
      <c r="F229" s="25" t="s">
        <v>29</v>
      </c>
      <c r="G229" s="147" t="s">
        <v>42</v>
      </c>
      <c r="H229" s="149" t="s">
        <v>765</v>
      </c>
      <c r="I229" s="115"/>
      <c r="J229" s="115"/>
      <c r="K229" s="115"/>
    </row>
    <row r="230" spans="1:11" ht="18" x14ac:dyDescent="0.25">
      <c r="A230" s="145">
        <v>353</v>
      </c>
      <c r="B230" s="218" t="str">
        <f>IF(VLOOKUP(A230,'Données de base - Grunddaten'!$A$2:$M$273,5,FALSE)="","",VLOOKUP(A230,'Données de base - Grunddaten'!$A$2:$M$273,5,FALSE))</f>
        <v>UR</v>
      </c>
      <c r="C230" s="146" t="s">
        <v>29</v>
      </c>
      <c r="D230" s="153" t="s">
        <v>30</v>
      </c>
      <c r="E230" s="153" t="s">
        <v>30</v>
      </c>
      <c r="F230" s="25" t="s">
        <v>29</v>
      </c>
      <c r="G230" s="147"/>
      <c r="H230" s="149" t="s">
        <v>765</v>
      </c>
      <c r="I230" s="115"/>
      <c r="J230" s="115"/>
      <c r="K230" s="115"/>
    </row>
    <row r="231" spans="1:11" ht="18" x14ac:dyDescent="0.25">
      <c r="A231" s="145">
        <v>354</v>
      </c>
      <c r="B231" s="218" t="str">
        <f>IF(VLOOKUP(A231,'Données de base - Grunddaten'!$A$2:$M$273,5,FALSE)="","",VLOOKUP(A231,'Données de base - Grunddaten'!$A$2:$M$273,5,FALSE))</f>
        <v>UR</v>
      </c>
      <c r="C231" s="146" t="s">
        <v>29</v>
      </c>
      <c r="D231" s="153" t="s">
        <v>30</v>
      </c>
      <c r="E231" s="153" t="s">
        <v>30</v>
      </c>
      <c r="F231" s="25" t="s">
        <v>29</v>
      </c>
      <c r="G231" s="147"/>
      <c r="H231" s="149" t="s">
        <v>765</v>
      </c>
      <c r="I231" s="115"/>
      <c r="J231" s="115"/>
      <c r="K231" s="115"/>
    </row>
    <row r="232" spans="1:11" ht="18" x14ac:dyDescent="0.25">
      <c r="A232" s="145">
        <v>355</v>
      </c>
      <c r="B232" s="218" t="str">
        <f>IF(VLOOKUP(A232,'Données de base - Grunddaten'!$A$2:$M$273,5,FALSE)="","",VLOOKUP(A232,'Données de base - Grunddaten'!$A$2:$M$273,5,FALSE))</f>
        <v>UR</v>
      </c>
      <c r="C232" s="146" t="s">
        <v>29</v>
      </c>
      <c r="D232" s="153" t="s">
        <v>30</v>
      </c>
      <c r="E232" s="153" t="s">
        <v>30</v>
      </c>
      <c r="F232" s="25" t="s">
        <v>29</v>
      </c>
      <c r="G232" s="147"/>
      <c r="H232" s="149" t="s">
        <v>765</v>
      </c>
      <c r="I232" s="115"/>
      <c r="J232" s="115"/>
      <c r="K232" s="115"/>
    </row>
    <row r="233" spans="1:11" ht="18" x14ac:dyDescent="0.25">
      <c r="A233" s="145">
        <v>356</v>
      </c>
      <c r="B233" s="218" t="str">
        <f>IF(VLOOKUP(A233,'Données de base - Grunddaten'!$A$2:$M$273,5,FALSE)="","",VLOOKUP(A233,'Données de base - Grunddaten'!$A$2:$M$273,5,FALSE))</f>
        <v>UR</v>
      </c>
      <c r="C233" s="146" t="s">
        <v>32</v>
      </c>
      <c r="D233" s="148"/>
      <c r="E233" s="148"/>
      <c r="F233" s="25" t="s">
        <v>32</v>
      </c>
      <c r="G233" s="147" t="s">
        <v>28</v>
      </c>
      <c r="H233" s="149" t="s">
        <v>834</v>
      </c>
      <c r="I233" s="115"/>
      <c r="J233" s="115"/>
      <c r="K233" s="115"/>
    </row>
    <row r="234" spans="1:11" ht="18" x14ac:dyDescent="0.25">
      <c r="A234" s="145">
        <v>357</v>
      </c>
      <c r="B234" s="218" t="str">
        <f>IF(VLOOKUP(A234,'Données de base - Grunddaten'!$A$2:$M$273,5,FALSE)="","",VLOOKUP(A234,'Données de base - Grunddaten'!$A$2:$M$273,5,FALSE))</f>
        <v>TI</v>
      </c>
      <c r="C234" s="146" t="s">
        <v>35</v>
      </c>
      <c r="D234" s="148"/>
      <c r="E234" s="148"/>
      <c r="F234" s="25" t="s">
        <v>35</v>
      </c>
      <c r="G234" s="147" t="s">
        <v>28</v>
      </c>
      <c r="H234" s="149" t="s">
        <v>765</v>
      </c>
      <c r="I234" s="115"/>
      <c r="J234" s="115"/>
      <c r="K234" s="115"/>
    </row>
    <row r="235" spans="1:11" ht="18" x14ac:dyDescent="0.25">
      <c r="A235" s="145">
        <v>358</v>
      </c>
      <c r="B235" s="218" t="str">
        <f>IF(VLOOKUP(A235,'Données de base - Grunddaten'!$A$2:$M$273,5,FALSE)="","",VLOOKUP(A235,'Données de base - Grunddaten'!$A$2:$M$273,5,FALSE))</f>
        <v>TI</v>
      </c>
      <c r="C235" s="146" t="s">
        <v>632</v>
      </c>
      <c r="D235" s="148"/>
      <c r="E235" s="148"/>
      <c r="F235" s="25" t="s">
        <v>632</v>
      </c>
      <c r="G235" s="147" t="s">
        <v>28</v>
      </c>
      <c r="H235" s="149" t="s">
        <v>834</v>
      </c>
      <c r="I235" s="115"/>
      <c r="J235" s="115"/>
      <c r="K235" s="115"/>
    </row>
    <row r="236" spans="1:11" ht="18" x14ac:dyDescent="0.25">
      <c r="A236" s="145">
        <v>359</v>
      </c>
      <c r="B236" s="218" t="str">
        <f>IF(VLOOKUP(A236,'Données de base - Grunddaten'!$A$2:$M$273,5,FALSE)="","",VLOOKUP(A236,'Données de base - Grunddaten'!$A$2:$M$273,5,FALSE))</f>
        <v>TI</v>
      </c>
      <c r="C236" s="146" t="s">
        <v>632</v>
      </c>
      <c r="D236" s="148"/>
      <c r="E236" s="148"/>
      <c r="F236" s="25" t="s">
        <v>632</v>
      </c>
      <c r="G236" s="147" t="s">
        <v>28</v>
      </c>
      <c r="H236" s="149" t="s">
        <v>834</v>
      </c>
      <c r="I236" s="115"/>
      <c r="J236" s="115"/>
      <c r="K236" s="115"/>
    </row>
    <row r="237" spans="1:11" ht="18" x14ac:dyDescent="0.25">
      <c r="A237" s="145">
        <v>360</v>
      </c>
      <c r="B237" s="218" t="str">
        <f>IF(VLOOKUP(A237,'Données de base - Grunddaten'!$A$2:$M$273,5,FALSE)="","",VLOOKUP(A237,'Données de base - Grunddaten'!$A$2:$M$273,5,FALSE))</f>
        <v>TI</v>
      </c>
      <c r="C237" s="146" t="s">
        <v>27</v>
      </c>
      <c r="D237" s="148"/>
      <c r="E237" s="148"/>
      <c r="F237" s="25" t="s">
        <v>27</v>
      </c>
      <c r="G237" s="147" t="s">
        <v>28</v>
      </c>
      <c r="H237" s="149" t="s">
        <v>765</v>
      </c>
      <c r="I237" s="115"/>
      <c r="J237" s="115"/>
      <c r="K237" s="115"/>
    </row>
    <row r="238" spans="1:11" ht="18" x14ac:dyDescent="0.25">
      <c r="A238" s="145">
        <v>361</v>
      </c>
      <c r="B238" s="218" t="str">
        <f>IF(VLOOKUP(A238,'Données de base - Grunddaten'!$A$2:$M$273,5,FALSE)="","",VLOOKUP(A238,'Données de base - Grunddaten'!$A$2:$M$273,5,FALSE))</f>
        <v>TI</v>
      </c>
      <c r="C238" s="146" t="s">
        <v>27</v>
      </c>
      <c r="D238" s="148"/>
      <c r="E238" s="148"/>
      <c r="F238" s="25" t="s">
        <v>27</v>
      </c>
      <c r="G238" s="147" t="s">
        <v>28</v>
      </c>
      <c r="H238" s="149" t="s">
        <v>765</v>
      </c>
      <c r="I238" s="115"/>
      <c r="J238" s="115"/>
      <c r="K238" s="115"/>
    </row>
    <row r="239" spans="1:11" ht="18" x14ac:dyDescent="0.25">
      <c r="A239" s="145">
        <v>362</v>
      </c>
      <c r="B239" s="218" t="str">
        <f>IF(VLOOKUP(A239,'Données de base - Grunddaten'!$A$2:$M$273,5,FALSE)="","",VLOOKUP(A239,'Données de base - Grunddaten'!$A$2:$M$273,5,FALSE))</f>
        <v>TI</v>
      </c>
      <c r="C239" s="146" t="s">
        <v>29</v>
      </c>
      <c r="D239" s="153" t="s">
        <v>30</v>
      </c>
      <c r="E239" s="153" t="s">
        <v>30</v>
      </c>
      <c r="F239" s="25" t="s">
        <v>29</v>
      </c>
      <c r="G239" s="147"/>
      <c r="H239" s="149" t="s">
        <v>765</v>
      </c>
      <c r="I239" s="115"/>
      <c r="J239" s="115"/>
      <c r="K239" s="115"/>
    </row>
    <row r="240" spans="1:11" ht="18" x14ac:dyDescent="0.25">
      <c r="A240" s="145">
        <v>363</v>
      </c>
      <c r="B240" s="218" t="str">
        <f>IF(VLOOKUP(A240,'Données de base - Grunddaten'!$A$2:$M$273,5,FALSE)="","",VLOOKUP(A240,'Données de base - Grunddaten'!$A$2:$M$273,5,FALSE))</f>
        <v>TI</v>
      </c>
      <c r="C240" s="146" t="s">
        <v>29</v>
      </c>
      <c r="D240" s="153" t="s">
        <v>30</v>
      </c>
      <c r="E240" s="153" t="s">
        <v>30</v>
      </c>
      <c r="F240" s="25" t="s">
        <v>29</v>
      </c>
      <c r="G240" s="147"/>
      <c r="H240" s="149" t="s">
        <v>765</v>
      </c>
      <c r="I240" s="115"/>
      <c r="J240" s="115"/>
      <c r="K240" s="115"/>
    </row>
    <row r="241" spans="1:11" ht="18" x14ac:dyDescent="0.25">
      <c r="A241" s="145">
        <v>364</v>
      </c>
      <c r="B241" s="218" t="str">
        <f>IF(VLOOKUP(A241,'Données de base - Grunddaten'!$A$2:$M$273,5,FALSE)="","",VLOOKUP(A241,'Données de base - Grunddaten'!$A$2:$M$273,5,FALSE))</f>
        <v>TI</v>
      </c>
      <c r="C241" s="146" t="s">
        <v>29</v>
      </c>
      <c r="D241" s="153" t="s">
        <v>30</v>
      </c>
      <c r="E241" s="153" t="s">
        <v>30</v>
      </c>
      <c r="F241" s="25" t="s">
        <v>29</v>
      </c>
      <c r="G241" s="147"/>
      <c r="H241" s="149" t="s">
        <v>765</v>
      </c>
      <c r="I241" s="115"/>
      <c r="J241" s="115"/>
      <c r="K241" s="115"/>
    </row>
    <row r="242" spans="1:11" ht="18" x14ac:dyDescent="0.25">
      <c r="A242" s="145">
        <v>365</v>
      </c>
      <c r="B242" s="218" t="str">
        <f>IF(VLOOKUP(A242,'Données de base - Grunddaten'!$A$2:$M$273,5,FALSE)="","",VLOOKUP(A242,'Données de base - Grunddaten'!$A$2:$M$273,5,FALSE))</f>
        <v>TI</v>
      </c>
      <c r="C242" s="146" t="s">
        <v>29</v>
      </c>
      <c r="D242" s="153" t="s">
        <v>30</v>
      </c>
      <c r="E242" s="153" t="s">
        <v>30</v>
      </c>
      <c r="F242" s="25" t="s">
        <v>29</v>
      </c>
      <c r="G242" s="147"/>
      <c r="H242" s="149" t="s">
        <v>765</v>
      </c>
      <c r="I242" s="115"/>
      <c r="J242" s="115"/>
      <c r="K242" s="115"/>
    </row>
    <row r="243" spans="1:11" ht="18" x14ac:dyDescent="0.25">
      <c r="A243" s="145">
        <v>366</v>
      </c>
      <c r="B243" s="218" t="str">
        <f>IF(VLOOKUP(A243,'Données de base - Grunddaten'!$A$2:$M$273,5,FALSE)="","",VLOOKUP(A243,'Données de base - Grunddaten'!$A$2:$M$273,5,FALSE))</f>
        <v>TI</v>
      </c>
      <c r="C243" s="146" t="s">
        <v>29</v>
      </c>
      <c r="D243" s="153" t="s">
        <v>30</v>
      </c>
      <c r="E243" s="153" t="s">
        <v>30</v>
      </c>
      <c r="F243" s="25" t="s">
        <v>29</v>
      </c>
      <c r="G243" s="147"/>
      <c r="H243" s="149" t="s">
        <v>765</v>
      </c>
      <c r="I243" s="115"/>
      <c r="J243" s="115"/>
      <c r="K243" s="115"/>
    </row>
    <row r="244" spans="1:11" ht="18" x14ac:dyDescent="0.25">
      <c r="A244" s="145">
        <v>367</v>
      </c>
      <c r="B244" s="218" t="str">
        <f>IF(VLOOKUP(A244,'Données de base - Grunddaten'!$A$2:$M$273,5,FALSE)="","",VLOOKUP(A244,'Données de base - Grunddaten'!$A$2:$M$273,5,FALSE))</f>
        <v>TI</v>
      </c>
      <c r="C244" s="146" t="s">
        <v>29</v>
      </c>
      <c r="D244" s="153" t="s">
        <v>30</v>
      </c>
      <c r="E244" s="153" t="s">
        <v>30</v>
      </c>
      <c r="F244" s="74" t="s">
        <v>29</v>
      </c>
      <c r="G244" s="147"/>
      <c r="H244" s="149" t="s">
        <v>765</v>
      </c>
      <c r="I244" s="115"/>
      <c r="J244" s="115"/>
      <c r="K244" s="115"/>
    </row>
    <row r="245" spans="1:11" ht="33.75" x14ac:dyDescent="0.25">
      <c r="A245" s="159">
        <v>368</v>
      </c>
      <c r="B245" s="218" t="str">
        <f>IF(VLOOKUP(A245,'Données de base - Grunddaten'!$A$2:$M$273,5,FALSE)="","",VLOOKUP(A245,'Données de base - Grunddaten'!$A$2:$M$273,5,FALSE))</f>
        <v>TI</v>
      </c>
      <c r="C245" s="146" t="s">
        <v>628</v>
      </c>
      <c r="D245" s="153" t="s">
        <v>30</v>
      </c>
      <c r="E245" s="153" t="s">
        <v>30</v>
      </c>
      <c r="F245" s="25" t="s">
        <v>833</v>
      </c>
      <c r="G245" s="147"/>
      <c r="H245" s="149" t="s">
        <v>765</v>
      </c>
      <c r="I245" s="115"/>
      <c r="J245" s="115"/>
      <c r="K245" s="115"/>
    </row>
    <row r="246" spans="1:11" ht="18" x14ac:dyDescent="0.25">
      <c r="A246" s="145">
        <v>369</v>
      </c>
      <c r="B246" s="218" t="str">
        <f>IF(VLOOKUP(A246,'Données de base - Grunddaten'!$A$2:$M$273,5,FALSE)="","",VLOOKUP(A246,'Données de base - Grunddaten'!$A$2:$M$273,5,FALSE))</f>
        <v>SG</v>
      </c>
      <c r="C246" s="146" t="s">
        <v>32</v>
      </c>
      <c r="D246" s="148"/>
      <c r="E246" s="148"/>
      <c r="F246" s="25" t="s">
        <v>32</v>
      </c>
      <c r="G246" s="147" t="s">
        <v>28</v>
      </c>
      <c r="H246" s="149" t="s">
        <v>765</v>
      </c>
      <c r="I246" s="115"/>
      <c r="J246" s="115"/>
      <c r="K246" s="115"/>
    </row>
    <row r="247" spans="1:11" ht="18" x14ac:dyDescent="0.25">
      <c r="A247" s="145">
        <v>371</v>
      </c>
      <c r="B247" s="218" t="str">
        <f>IF(VLOOKUP(A247,'Données de base - Grunddaten'!$A$2:$M$273,5,FALSE)="","",VLOOKUP(A247,'Données de base - Grunddaten'!$A$2:$M$273,5,FALSE))</f>
        <v>AR/SG</v>
      </c>
      <c r="C247" s="146" t="s">
        <v>29</v>
      </c>
      <c r="D247" s="153" t="s">
        <v>30</v>
      </c>
      <c r="E247" s="153" t="s">
        <v>30</v>
      </c>
      <c r="F247" s="25" t="s">
        <v>29</v>
      </c>
      <c r="G247" s="147"/>
      <c r="H247" s="149" t="s">
        <v>765</v>
      </c>
      <c r="I247" s="115"/>
      <c r="J247" s="115"/>
      <c r="K247" s="115"/>
    </row>
    <row r="248" spans="1:11" ht="33.75" x14ac:dyDescent="0.25">
      <c r="A248" s="154">
        <v>372</v>
      </c>
      <c r="B248" s="218" t="str">
        <f>IF(VLOOKUP(A248,'Données de base - Grunddaten'!$A$2:$M$273,5,FALSE)="","",VLOOKUP(A248,'Données de base - Grunddaten'!$A$2:$M$273,5,FALSE))</f>
        <v>AI</v>
      </c>
      <c r="C248" s="146" t="s">
        <v>628</v>
      </c>
      <c r="D248" s="153" t="s">
        <v>30</v>
      </c>
      <c r="E248" s="153" t="s">
        <v>30</v>
      </c>
      <c r="F248" s="25" t="s">
        <v>833</v>
      </c>
      <c r="G248" s="147"/>
      <c r="H248" s="149" t="s">
        <v>765</v>
      </c>
      <c r="I248" s="115"/>
      <c r="J248" s="115"/>
      <c r="K248" s="115"/>
    </row>
    <row r="249" spans="1:11" ht="18" x14ac:dyDescent="0.25">
      <c r="A249" s="145">
        <v>373</v>
      </c>
      <c r="B249" s="218" t="str">
        <f>IF(VLOOKUP(A249,'Données de base - Grunddaten'!$A$2:$M$273,5,FALSE)="","",VLOOKUP(A249,'Données de base - Grunddaten'!$A$2:$M$273,5,FALSE))</f>
        <v>SG</v>
      </c>
      <c r="C249" s="146" t="s">
        <v>29</v>
      </c>
      <c r="D249" s="153" t="s">
        <v>30</v>
      </c>
      <c r="E249" s="153" t="s">
        <v>30</v>
      </c>
      <c r="F249" s="25" t="s">
        <v>29</v>
      </c>
      <c r="G249" s="147"/>
      <c r="H249" s="149" t="s">
        <v>765</v>
      </c>
      <c r="I249" s="115"/>
      <c r="J249" s="115"/>
      <c r="K249" s="115"/>
    </row>
    <row r="250" spans="1:11" ht="18" x14ac:dyDescent="0.25">
      <c r="A250" s="145">
        <v>374</v>
      </c>
      <c r="B250" s="218" t="str">
        <f>IF(VLOOKUP(A250,'Données de base - Grunddaten'!$A$2:$M$273,5,FALSE)="","",VLOOKUP(A250,'Données de base - Grunddaten'!$A$2:$M$273,5,FALSE))</f>
        <v>SG</v>
      </c>
      <c r="C250" s="146" t="s">
        <v>27</v>
      </c>
      <c r="D250" s="148"/>
      <c r="E250" s="147"/>
      <c r="F250" s="25" t="s">
        <v>27</v>
      </c>
      <c r="G250" s="147" t="s">
        <v>28</v>
      </c>
      <c r="H250" s="149" t="s">
        <v>834</v>
      </c>
      <c r="I250" s="115"/>
      <c r="J250" s="115"/>
      <c r="K250" s="115"/>
    </row>
    <row r="251" spans="1:11" ht="18" x14ac:dyDescent="0.25">
      <c r="A251" s="154">
        <v>375</v>
      </c>
      <c r="B251" s="218" t="str">
        <f>IF(VLOOKUP(A251,'Données de base - Grunddaten'!$A$2:$M$273,5,FALSE)="","",VLOOKUP(A251,'Données de base - Grunddaten'!$A$2:$M$273,5,FALSE))</f>
        <v>GR</v>
      </c>
      <c r="C251" s="146" t="s">
        <v>27</v>
      </c>
      <c r="D251" s="148"/>
      <c r="E251" s="147"/>
      <c r="F251" s="25" t="s">
        <v>27</v>
      </c>
      <c r="G251" s="147" t="s">
        <v>28</v>
      </c>
      <c r="H251" s="149" t="s">
        <v>834</v>
      </c>
      <c r="I251" s="115"/>
      <c r="J251" s="115"/>
      <c r="K251" s="115"/>
    </row>
    <row r="252" spans="1:11" ht="18" x14ac:dyDescent="0.25">
      <c r="A252" s="145">
        <v>376</v>
      </c>
      <c r="B252" s="218" t="str">
        <f>IF(VLOOKUP(A252,'Données de base - Grunddaten'!$A$2:$M$273,5,FALSE)="","",VLOOKUP(A252,'Données de base - Grunddaten'!$A$2:$M$273,5,FALSE))</f>
        <v>SG</v>
      </c>
      <c r="C252" s="146" t="s">
        <v>27</v>
      </c>
      <c r="D252" s="148"/>
      <c r="E252" s="147"/>
      <c r="F252" s="25" t="s">
        <v>27</v>
      </c>
      <c r="G252" s="147" t="s">
        <v>28</v>
      </c>
      <c r="H252" s="149" t="s">
        <v>834</v>
      </c>
      <c r="I252" s="115"/>
      <c r="J252" s="115"/>
      <c r="K252" s="115"/>
    </row>
    <row r="253" spans="1:11" ht="18" x14ac:dyDescent="0.25">
      <c r="A253" s="154">
        <v>379</v>
      </c>
      <c r="B253" s="218" t="str">
        <f>IF(VLOOKUP(A253,'Données de base - Grunddaten'!$A$2:$M$273,5,FALSE)="","",VLOOKUP(A253,'Données de base - Grunddaten'!$A$2:$M$273,5,FALSE))</f>
        <v>GR</v>
      </c>
      <c r="C253" s="146" t="s">
        <v>35</v>
      </c>
      <c r="D253" s="148"/>
      <c r="E253" s="147"/>
      <c r="F253" s="25" t="s">
        <v>35</v>
      </c>
      <c r="G253" s="147" t="s">
        <v>28</v>
      </c>
      <c r="H253" s="149" t="s">
        <v>765</v>
      </c>
      <c r="I253" s="115"/>
      <c r="J253" s="115"/>
      <c r="K253" s="115"/>
    </row>
    <row r="254" spans="1:11" ht="18" x14ac:dyDescent="0.25">
      <c r="A254" s="145">
        <v>380</v>
      </c>
      <c r="B254" s="218" t="str">
        <f>IF(VLOOKUP(A254,'Données de base - Grunddaten'!$A$2:$M$273,5,FALSE)="","",VLOOKUP(A254,'Données de base - Grunddaten'!$A$2:$M$273,5,FALSE))</f>
        <v>GR</v>
      </c>
      <c r="C254" s="146" t="s">
        <v>29</v>
      </c>
      <c r="D254" s="153" t="s">
        <v>30</v>
      </c>
      <c r="E254" s="153" t="s">
        <v>30</v>
      </c>
      <c r="F254" s="25" t="s">
        <v>29</v>
      </c>
      <c r="G254" s="147"/>
      <c r="H254" s="149" t="s">
        <v>765</v>
      </c>
      <c r="I254" s="115"/>
      <c r="J254" s="115"/>
      <c r="K254" s="115"/>
    </row>
    <row r="255" spans="1:11" ht="18" x14ac:dyDescent="0.25">
      <c r="A255" s="154">
        <v>381</v>
      </c>
      <c r="B255" s="218" t="str">
        <f>IF(VLOOKUP(A255,'Données de base - Grunddaten'!$A$2:$M$273,5,FALSE)="","",VLOOKUP(A255,'Données de base - Grunddaten'!$A$2:$M$273,5,FALSE))</f>
        <v>GR</v>
      </c>
      <c r="C255" s="146" t="s">
        <v>35</v>
      </c>
      <c r="D255" s="148"/>
      <c r="E255" s="148"/>
      <c r="F255" s="25" t="s">
        <v>35</v>
      </c>
      <c r="G255" s="147" t="s">
        <v>28</v>
      </c>
      <c r="H255" s="149" t="s">
        <v>834</v>
      </c>
      <c r="I255" s="115"/>
      <c r="J255" s="115"/>
      <c r="K255" s="115"/>
    </row>
    <row r="256" spans="1:11" ht="33.75" x14ac:dyDescent="0.25">
      <c r="A256" s="154">
        <v>382</v>
      </c>
      <c r="B256" s="218" t="str">
        <f>IF(VLOOKUP(A256,'Données de base - Grunddaten'!$A$2:$M$273,5,FALSE)="","",VLOOKUP(A256,'Données de base - Grunddaten'!$A$2:$M$273,5,FALSE))</f>
        <v>GR</v>
      </c>
      <c r="C256" s="146" t="s">
        <v>628</v>
      </c>
      <c r="D256" s="153" t="s">
        <v>30</v>
      </c>
      <c r="E256" s="153" t="s">
        <v>30</v>
      </c>
      <c r="F256" s="25" t="s">
        <v>833</v>
      </c>
      <c r="G256" s="147"/>
      <c r="H256" s="149" t="s">
        <v>765</v>
      </c>
      <c r="I256" s="115"/>
      <c r="J256" s="115"/>
      <c r="K256" s="115"/>
    </row>
    <row r="257" spans="1:11" ht="18" x14ac:dyDescent="0.25">
      <c r="A257" s="154">
        <v>383</v>
      </c>
      <c r="B257" s="218" t="str">
        <f>IF(VLOOKUP(A257,'Données de base - Grunddaten'!$A$2:$M$273,5,FALSE)="","",VLOOKUP(A257,'Données de base - Grunddaten'!$A$2:$M$273,5,FALSE))</f>
        <v>GR</v>
      </c>
      <c r="C257" s="146" t="s">
        <v>32</v>
      </c>
      <c r="D257" s="148"/>
      <c r="E257" s="148"/>
      <c r="F257" s="25" t="s">
        <v>32</v>
      </c>
      <c r="G257" s="147" t="s">
        <v>28</v>
      </c>
      <c r="H257" s="149" t="s">
        <v>765</v>
      </c>
      <c r="I257" s="115"/>
      <c r="J257" s="115"/>
      <c r="K257" s="115"/>
    </row>
    <row r="258" spans="1:11" ht="18" x14ac:dyDescent="0.25">
      <c r="A258" s="154">
        <v>384</v>
      </c>
      <c r="B258" s="218" t="str">
        <f>IF(VLOOKUP(A258,'Données de base - Grunddaten'!$A$2:$M$273,5,FALSE)="","",VLOOKUP(A258,'Données de base - Grunddaten'!$A$2:$M$273,5,FALSE))</f>
        <v>GR</v>
      </c>
      <c r="C258" s="146" t="s">
        <v>36</v>
      </c>
      <c r="D258" s="148"/>
      <c r="E258" s="148"/>
      <c r="F258" s="25" t="s">
        <v>36</v>
      </c>
      <c r="G258" s="147" t="s">
        <v>28</v>
      </c>
      <c r="H258" s="149" t="s">
        <v>765</v>
      </c>
      <c r="I258" s="115"/>
      <c r="J258" s="115"/>
      <c r="K258" s="115"/>
    </row>
    <row r="259" spans="1:11" ht="18" x14ac:dyDescent="0.25">
      <c r="A259" s="154">
        <v>385</v>
      </c>
      <c r="B259" s="218" t="str">
        <f>IF(VLOOKUP(A259,'Données de base - Grunddaten'!$A$2:$M$273,5,FALSE)="","",VLOOKUP(A259,'Données de base - Grunddaten'!$A$2:$M$273,5,FALSE))</f>
        <v>GR</v>
      </c>
      <c r="C259" s="146" t="s">
        <v>27</v>
      </c>
      <c r="D259" s="148"/>
      <c r="E259" s="148"/>
      <c r="F259" s="25" t="s">
        <v>27</v>
      </c>
      <c r="G259" s="147" t="s">
        <v>28</v>
      </c>
      <c r="H259" s="149" t="s">
        <v>834</v>
      </c>
      <c r="I259" s="115"/>
      <c r="J259" s="115"/>
      <c r="K259" s="115"/>
    </row>
    <row r="260" spans="1:11" ht="18" x14ac:dyDescent="0.25">
      <c r="A260" s="154">
        <v>386</v>
      </c>
      <c r="B260" s="218" t="str">
        <f>IF(VLOOKUP(A260,'Données de base - Grunddaten'!$A$2:$M$273,5,FALSE)="","",VLOOKUP(A260,'Données de base - Grunddaten'!$A$2:$M$273,5,FALSE))</f>
        <v>GR</v>
      </c>
      <c r="C260" s="146" t="s">
        <v>632</v>
      </c>
      <c r="D260" s="148"/>
      <c r="E260" s="148"/>
      <c r="F260" s="25" t="s">
        <v>632</v>
      </c>
      <c r="G260" s="147" t="s">
        <v>28</v>
      </c>
      <c r="H260" s="149" t="s">
        <v>765</v>
      </c>
      <c r="I260" s="115"/>
      <c r="J260" s="115"/>
      <c r="K260" s="115"/>
    </row>
    <row r="261" spans="1:11" ht="18" x14ac:dyDescent="0.25">
      <c r="A261" s="154">
        <v>387</v>
      </c>
      <c r="B261" s="218" t="str">
        <f>IF(VLOOKUP(A261,'Données de base - Grunddaten'!$A$2:$M$273,5,FALSE)="","",VLOOKUP(A261,'Données de base - Grunddaten'!$A$2:$M$273,5,FALSE))</f>
        <v>GR</v>
      </c>
      <c r="C261" s="146" t="s">
        <v>632</v>
      </c>
      <c r="D261" s="148"/>
      <c r="E261" s="148"/>
      <c r="F261" s="25" t="s">
        <v>632</v>
      </c>
      <c r="G261" s="147" t="s">
        <v>28</v>
      </c>
      <c r="H261" s="149" t="s">
        <v>765</v>
      </c>
      <c r="I261" s="115"/>
      <c r="J261" s="115"/>
      <c r="K261" s="115"/>
    </row>
    <row r="262" spans="1:11" ht="18" x14ac:dyDescent="0.25">
      <c r="A262" s="154">
        <v>388</v>
      </c>
      <c r="B262" s="218" t="str">
        <f>IF(VLOOKUP(A262,'Données de base - Grunddaten'!$A$2:$M$273,5,FALSE)="","",VLOOKUP(A262,'Données de base - Grunddaten'!$A$2:$M$273,5,FALSE))</f>
        <v>GR</v>
      </c>
      <c r="C262" s="146" t="s">
        <v>35</v>
      </c>
      <c r="D262" s="148"/>
      <c r="E262" s="148"/>
      <c r="F262" s="25" t="s">
        <v>35</v>
      </c>
      <c r="G262" s="147" t="s">
        <v>28</v>
      </c>
      <c r="H262" s="149" t="s">
        <v>834</v>
      </c>
      <c r="I262" s="115"/>
      <c r="J262" s="115"/>
      <c r="K262" s="115"/>
    </row>
    <row r="263" spans="1:11" ht="43.9" customHeight="1" x14ac:dyDescent="0.25">
      <c r="A263" s="154">
        <v>389</v>
      </c>
      <c r="B263" s="218" t="str">
        <f>IF(VLOOKUP(A263,'Données de base - Grunddaten'!$A$2:$M$273,5,FALSE)="","",VLOOKUP(A263,'Données de base - Grunddaten'!$A$2:$M$273,5,FALSE))</f>
        <v>GR</v>
      </c>
      <c r="C263" s="146" t="s">
        <v>32</v>
      </c>
      <c r="D263" s="148"/>
      <c r="E263" s="148"/>
      <c r="F263" s="25" t="s">
        <v>32</v>
      </c>
      <c r="G263" s="147" t="s">
        <v>28</v>
      </c>
      <c r="H263" s="149" t="s">
        <v>834</v>
      </c>
      <c r="I263" s="115"/>
      <c r="J263" s="115"/>
      <c r="K263" s="115"/>
    </row>
    <row r="264" spans="1:11" ht="33.75" x14ac:dyDescent="0.25">
      <c r="A264" s="154">
        <v>390</v>
      </c>
      <c r="B264" s="218" t="str">
        <f>IF(VLOOKUP(A264,'Données de base - Grunddaten'!$A$2:$M$273,5,FALSE)="","",VLOOKUP(A264,'Données de base - Grunddaten'!$A$2:$M$273,5,FALSE))</f>
        <v>GR</v>
      </c>
      <c r="C264" s="146" t="s">
        <v>628</v>
      </c>
      <c r="D264" s="153" t="s">
        <v>30</v>
      </c>
      <c r="E264" s="153" t="s">
        <v>30</v>
      </c>
      <c r="F264" s="25" t="s">
        <v>833</v>
      </c>
      <c r="G264" s="147"/>
      <c r="H264" s="149" t="s">
        <v>765</v>
      </c>
      <c r="I264" s="115"/>
      <c r="J264" s="115"/>
      <c r="K264" s="115"/>
    </row>
    <row r="265" spans="1:11" ht="18" x14ac:dyDescent="0.25">
      <c r="A265" s="154">
        <v>391</v>
      </c>
      <c r="B265" s="218" t="str">
        <f>IF(VLOOKUP(A265,'Données de base - Grunddaten'!$A$2:$M$273,5,FALSE)="","",VLOOKUP(A265,'Données de base - Grunddaten'!$A$2:$M$273,5,FALSE))</f>
        <v>GR</v>
      </c>
      <c r="C265" s="146" t="s">
        <v>35</v>
      </c>
      <c r="D265" s="148"/>
      <c r="E265" s="148"/>
      <c r="F265" s="25" t="s">
        <v>35</v>
      </c>
      <c r="G265" s="148" t="s">
        <v>28</v>
      </c>
      <c r="H265" s="149" t="s">
        <v>765</v>
      </c>
      <c r="I265" s="115"/>
      <c r="J265" s="115"/>
      <c r="K265" s="115"/>
    </row>
    <row r="266" spans="1:11" ht="18" x14ac:dyDescent="0.25">
      <c r="A266" s="154">
        <v>392</v>
      </c>
      <c r="B266" s="218" t="str">
        <f>IF(VLOOKUP(A266,'Données de base - Grunddaten'!$A$2:$M$273,5,FALSE)="","",VLOOKUP(A266,'Données de base - Grunddaten'!$A$2:$M$273,5,FALSE))</f>
        <v>GR</v>
      </c>
      <c r="C266" s="146" t="s">
        <v>632</v>
      </c>
      <c r="D266" s="148"/>
      <c r="E266" s="148"/>
      <c r="F266" s="25" t="s">
        <v>632</v>
      </c>
      <c r="G266" s="148" t="s">
        <v>28</v>
      </c>
      <c r="H266" s="149" t="s">
        <v>834</v>
      </c>
      <c r="I266" s="115"/>
      <c r="J266" s="115"/>
      <c r="K266" s="115"/>
    </row>
    <row r="267" spans="1:11" ht="18" x14ac:dyDescent="0.25">
      <c r="A267" s="145">
        <v>393</v>
      </c>
      <c r="B267" s="218" t="str">
        <f>IF(VLOOKUP(A267,'Données de base - Grunddaten'!$A$2:$M$273,5,FALSE)="","",VLOOKUP(A267,'Données de base - Grunddaten'!$A$2:$M$273,5,FALSE))</f>
        <v>GR</v>
      </c>
      <c r="C267" s="146" t="s">
        <v>29</v>
      </c>
      <c r="D267" s="153" t="s">
        <v>30</v>
      </c>
      <c r="E267" s="153" t="s">
        <v>30</v>
      </c>
      <c r="F267" s="25" t="s">
        <v>29</v>
      </c>
      <c r="G267" s="147"/>
      <c r="H267" s="149" t="s">
        <v>765</v>
      </c>
      <c r="I267" s="115"/>
      <c r="J267" s="115"/>
      <c r="K267" s="115"/>
    </row>
    <row r="268" spans="1:11" ht="27" x14ac:dyDescent="0.25">
      <c r="A268" s="145">
        <v>394</v>
      </c>
      <c r="B268" s="218" t="str">
        <f>IF(VLOOKUP(A268,'Données de base - Grunddaten'!$A$2:$M$273,5,FALSE)="","",VLOOKUP(A268,'Données de base - Grunddaten'!$A$2:$M$273,5,FALSE))</f>
        <v>GR</v>
      </c>
      <c r="C268" s="146" t="s">
        <v>29</v>
      </c>
      <c r="D268" s="151" t="s">
        <v>46</v>
      </c>
      <c r="E268" s="147" t="s">
        <v>47</v>
      </c>
      <c r="F268" s="25" t="s">
        <v>632</v>
      </c>
      <c r="G268" s="147" t="s">
        <v>28</v>
      </c>
      <c r="H268" s="149" t="s">
        <v>765</v>
      </c>
      <c r="I268" s="115"/>
      <c r="J268" s="115"/>
      <c r="K268" s="115"/>
    </row>
    <row r="269" spans="1:11" ht="18" x14ac:dyDescent="0.25">
      <c r="A269" s="154">
        <v>395</v>
      </c>
      <c r="B269" s="218" t="str">
        <f>IF(VLOOKUP(A269,'Données de base - Grunddaten'!$A$2:$M$273,5,FALSE)="","",VLOOKUP(A269,'Données de base - Grunddaten'!$A$2:$M$273,5,FALSE))</f>
        <v>GR</v>
      </c>
      <c r="C269" s="146" t="s">
        <v>632</v>
      </c>
      <c r="D269" s="148"/>
      <c r="E269" s="147"/>
      <c r="F269" s="25" t="s">
        <v>632</v>
      </c>
      <c r="G269" s="147" t="s">
        <v>28</v>
      </c>
      <c r="H269" s="149" t="s">
        <v>765</v>
      </c>
      <c r="I269" s="115"/>
      <c r="J269" s="115"/>
      <c r="K269" s="115"/>
    </row>
    <row r="270" spans="1:11" ht="18" x14ac:dyDescent="0.25">
      <c r="A270" s="160">
        <v>396</v>
      </c>
      <c r="B270" s="218" t="str">
        <f>IF(VLOOKUP(A270,'Données de base - Grunddaten'!$A$2:$M$273,5,FALSE)="","",VLOOKUP(A270,'Données de base - Grunddaten'!$A$2:$M$273,5,FALSE))</f>
        <v>GR</v>
      </c>
      <c r="C270" s="217">
        <v>1</v>
      </c>
      <c r="D270" s="161" t="s">
        <v>30</v>
      </c>
      <c r="E270" s="161" t="s">
        <v>30</v>
      </c>
      <c r="F270" s="25" t="s">
        <v>29</v>
      </c>
      <c r="G270" s="147"/>
      <c r="H270" s="149" t="s">
        <v>765</v>
      </c>
      <c r="I270" s="115"/>
      <c r="J270" s="115"/>
      <c r="K270" s="115"/>
    </row>
    <row r="271" spans="1:11" ht="33.75" x14ac:dyDescent="0.25">
      <c r="A271" s="162">
        <v>397</v>
      </c>
      <c r="B271" s="218" t="str">
        <f>IF(VLOOKUP(A271,'Données de base - Grunddaten'!$A$2:$M$273,5,FALSE)="","",VLOOKUP(A271,'Données de base - Grunddaten'!$A$2:$M$273,5,FALSE))</f>
        <v>GR</v>
      </c>
      <c r="C271" s="146" t="s">
        <v>628</v>
      </c>
      <c r="D271" s="153" t="s">
        <v>30</v>
      </c>
      <c r="E271" s="153" t="s">
        <v>30</v>
      </c>
      <c r="F271" s="25" t="s">
        <v>833</v>
      </c>
      <c r="G271" s="147"/>
      <c r="H271" s="149" t="s">
        <v>765</v>
      </c>
      <c r="I271" s="115"/>
      <c r="J271" s="115"/>
      <c r="K271" s="115"/>
    </row>
    <row r="272" spans="1:11" ht="18" x14ac:dyDescent="0.25">
      <c r="A272" s="162">
        <v>398</v>
      </c>
      <c r="B272" s="218" t="str">
        <f>IF(VLOOKUP(A272,'Données de base - Grunddaten'!$A$2:$M$273,5,FALSE)="","",VLOOKUP(A272,'Données de base - Grunddaten'!$A$2:$M$273,5,FALSE))</f>
        <v>TI</v>
      </c>
      <c r="C272" s="146" t="s">
        <v>27</v>
      </c>
      <c r="D272" s="163"/>
      <c r="E272" s="163"/>
      <c r="F272" s="25" t="s">
        <v>27</v>
      </c>
      <c r="G272" s="148" t="s">
        <v>28</v>
      </c>
      <c r="H272" s="149" t="s">
        <v>834</v>
      </c>
      <c r="I272" s="115"/>
      <c r="J272" s="115"/>
      <c r="K272" s="115"/>
    </row>
    <row r="273" spans="1:11" ht="18.75" thickBot="1" x14ac:dyDescent="0.3">
      <c r="A273" s="164">
        <v>399</v>
      </c>
      <c r="B273" s="218" t="str">
        <f>IF(VLOOKUP(A273,'Données de base - Grunddaten'!$A$2:$M$273,5,FALSE)="","",VLOOKUP(A273,'Données de base - Grunddaten'!$A$2:$M$273,5,FALSE))</f>
        <v>JU</v>
      </c>
      <c r="C273" s="146" t="s">
        <v>27</v>
      </c>
      <c r="D273" s="148"/>
      <c r="E273" s="165"/>
      <c r="F273" s="25" t="s">
        <v>27</v>
      </c>
      <c r="G273" s="147" t="s">
        <v>28</v>
      </c>
      <c r="H273" s="149" t="s">
        <v>834</v>
      </c>
      <c r="I273" s="115"/>
      <c r="J273" s="115"/>
      <c r="K273" s="115"/>
    </row>
  </sheetData>
  <sortState ref="A2:J273">
    <sortCondition ref="A2:A273"/>
  </sortState>
  <phoneticPr fontId="10" type="noConversion"/>
  <conditionalFormatting sqref="H2:H1048576">
    <cfRule type="cellIs" dxfId="111" priority="9" stopIfTrue="1" operator="equal">
      <formula>"Non affecté / nicht betroffen"</formula>
    </cfRule>
    <cfRule type="cellIs" dxfId="110" priority="10" stopIfTrue="1" operator="equal">
      <formula>"Potentiellement affecté mais non plausible / möglicherweise betroffen aber nicht nachweisbar"</formula>
    </cfRule>
    <cfRule type="cellIs" dxfId="109" priority="11" stopIfTrue="1" operator="equal">
      <formula>"Potentiellement affecté / möglicherweise betroffen"</formula>
    </cfRule>
  </conditionalFormatting>
  <conditionalFormatting sqref="F2:F273">
    <cfRule type="cellIs" dxfId="108" priority="1" stopIfTrue="1" operator="equal">
      <formula>"Régime présumé naturel (100%) / Abfluss vermutlich natürlich"</formula>
    </cfRule>
    <cfRule type="cellIs" dxfId="107" priority="2" stopIfTrue="1" operator="equal">
      <formula>"non pertinent / nicht relevant"</formula>
    </cfRule>
    <cfRule type="cellIs" dxfId="106" priority="3" stopIfTrue="1" operator="equal">
      <formula>"61-80%"</formula>
    </cfRule>
    <cfRule type="cellIs" dxfId="105" priority="4" stopIfTrue="1" operator="equal">
      <formula>"41-60%"</formula>
    </cfRule>
    <cfRule type="cellIs" dxfId="104" priority="5" stopIfTrue="1" operator="equal">
      <formula>"21-40%"</formula>
    </cfRule>
    <cfRule type="cellIs" dxfId="103" priority="6" stopIfTrue="1" operator="equal">
      <formula>"0-20%"</formula>
    </cfRule>
    <cfRule type="cellIs" dxfId="102" priority="7" stopIfTrue="1" operator="equal">
      <formula>"81-100%"</formula>
    </cfRule>
    <cfRule type="cellIs" dxfId="101" priority="8" stopIfTrue="1" operator="equal">
      <formula>"100%"</formula>
    </cfRule>
  </conditionalFormatting>
  <pageMargins left="0.7" right="0.7" top="0.75" bottom="0.75" header="0.3" footer="0.3"/>
  <pageSetup paperSize="9" orientation="portrait" r:id="rId1"/>
  <headerFooter alignWithMargins="0"/>
  <ignoredErrors>
    <ignoredError sqref="C4:C273 F270 F4:F269 F271:F27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3"/>
  <sheetViews>
    <sheetView zoomScaleNormal="100" workbookViewId="0">
      <pane xSplit="1" ySplit="1" topLeftCell="B53" activePane="bottomRight" state="frozen"/>
      <selection pane="topRight" activeCell="F1" sqref="F1"/>
      <selection pane="bottomLeft" activeCell="A2" sqref="A2"/>
      <selection pane="bottomRight" activeCell="B60" sqref="B60"/>
    </sheetView>
  </sheetViews>
  <sheetFormatPr baseColWidth="10" defaultRowHeight="15" x14ac:dyDescent="0.25"/>
  <cols>
    <col min="1" max="2" width="6.140625" style="137" customWidth="1"/>
    <col min="3" max="3" width="5.7109375" style="116" customWidth="1"/>
    <col min="4" max="5" width="5" style="116" customWidth="1"/>
    <col min="6" max="6" width="11.28515625" style="116" customWidth="1"/>
    <col min="7" max="7" width="7.5703125" style="116" customWidth="1"/>
    <col min="8" max="8" width="7.28515625" style="116" customWidth="1"/>
    <col min="9" max="9" width="12.140625" style="204" customWidth="1"/>
    <col min="10" max="10" width="16.7109375" style="116" customWidth="1"/>
    <col min="11" max="11" width="20" style="173" customWidth="1"/>
    <col min="12" max="12" width="6.85546875" style="116" customWidth="1"/>
    <col min="13" max="13" width="23" style="116" customWidth="1"/>
    <col min="14" max="14" width="12.7109375" style="116" customWidth="1"/>
    <col min="15" max="15" width="14.28515625" style="116" customWidth="1"/>
    <col min="16" max="16384" width="11.42578125" style="116"/>
  </cols>
  <sheetData>
    <row r="1" spans="1:15" ht="226.5" x14ac:dyDescent="0.25">
      <c r="A1" s="202" t="s">
        <v>104</v>
      </c>
      <c r="B1" s="202" t="s">
        <v>746</v>
      </c>
      <c r="C1" s="202" t="s">
        <v>812</v>
      </c>
      <c r="D1" s="202" t="s">
        <v>813</v>
      </c>
      <c r="E1" s="202" t="s">
        <v>814</v>
      </c>
      <c r="F1" s="202" t="s">
        <v>815</v>
      </c>
      <c r="G1" s="202" t="s">
        <v>816</v>
      </c>
      <c r="H1" s="202" t="s">
        <v>817</v>
      </c>
      <c r="I1" s="202" t="s">
        <v>818</v>
      </c>
      <c r="J1" s="202" t="s">
        <v>819</v>
      </c>
      <c r="K1" s="202" t="s">
        <v>820</v>
      </c>
      <c r="L1" s="202" t="s">
        <v>821</v>
      </c>
      <c r="M1" s="202" t="s">
        <v>803</v>
      </c>
      <c r="N1" s="202" t="s">
        <v>804</v>
      </c>
      <c r="O1" s="202" t="s">
        <v>805</v>
      </c>
    </row>
    <row r="2" spans="1:15" ht="40.9" customHeight="1" x14ac:dyDescent="0.25">
      <c r="A2" s="110">
        <v>2</v>
      </c>
      <c r="B2" s="110" t="str">
        <f>IF(VLOOKUP(A2,'Données de base - Grunddaten'!$A$2:$M$273,5,FALSE)="","",VLOOKUP(A2,'Données de base - Grunddaten'!$A$2:$M$273,5,FALSE))</f>
        <v>AG</v>
      </c>
      <c r="C2" s="11">
        <v>59.8</v>
      </c>
      <c r="D2" s="11">
        <v>59.783583994543186</v>
      </c>
      <c r="E2" s="11">
        <v>0</v>
      </c>
      <c r="F2" s="13" t="s">
        <v>49</v>
      </c>
      <c r="G2" s="168" t="s">
        <v>50</v>
      </c>
      <c r="H2" s="168" t="s">
        <v>51</v>
      </c>
      <c r="I2" s="14"/>
      <c r="J2" s="12"/>
      <c r="K2" s="39" t="s">
        <v>770</v>
      </c>
      <c r="L2" s="166" t="s">
        <v>102</v>
      </c>
      <c r="M2" s="115"/>
      <c r="N2" s="115"/>
      <c r="O2" s="115"/>
    </row>
    <row r="3" spans="1:15" ht="45" customHeight="1" x14ac:dyDescent="0.25">
      <c r="A3" s="110">
        <v>3</v>
      </c>
      <c r="B3" s="110" t="str">
        <f>IF(VLOOKUP(A3,'Données de base - Grunddaten'!$A$2:$M$273,5,FALSE)="","",VLOOKUP(A3,'Données de base - Grunddaten'!$A$2:$M$273,5,FALSE))</f>
        <v>AG</v>
      </c>
      <c r="C3" s="11">
        <v>-7.2727272727272725</v>
      </c>
      <c r="D3" s="11">
        <v>0</v>
      </c>
      <c r="E3" s="11">
        <v>7.2727272727272725</v>
      </c>
      <c r="F3" s="13" t="s">
        <v>52</v>
      </c>
      <c r="G3" s="168"/>
      <c r="H3" s="168" t="s">
        <v>51</v>
      </c>
      <c r="I3" s="14"/>
      <c r="J3" s="12"/>
      <c r="K3" s="39" t="s">
        <v>769</v>
      </c>
      <c r="L3" s="166" t="s">
        <v>102</v>
      </c>
      <c r="M3" s="115"/>
      <c r="N3" s="115"/>
      <c r="O3" s="115"/>
    </row>
    <row r="4" spans="1:15" ht="18.75" x14ac:dyDescent="0.25">
      <c r="A4" s="110">
        <v>4</v>
      </c>
      <c r="B4" s="110" t="str">
        <f>IF(VLOOKUP(A4,'Données de base - Grunddaten'!$A$2:$M$273,5,FALSE)="","",VLOOKUP(A4,'Données de base - Grunddaten'!$A$2:$M$273,5,FALSE))</f>
        <v>SH</v>
      </c>
      <c r="C4" s="11">
        <v>-3.6363636363636362</v>
      </c>
      <c r="D4" s="11">
        <v>0</v>
      </c>
      <c r="E4" s="11">
        <v>3.6363636363636362</v>
      </c>
      <c r="F4" s="13" t="s">
        <v>52</v>
      </c>
      <c r="G4" s="168"/>
      <c r="H4" s="168" t="s">
        <v>51</v>
      </c>
      <c r="I4" s="14"/>
      <c r="J4" s="12"/>
      <c r="K4" s="39" t="s">
        <v>836</v>
      </c>
      <c r="L4" s="166" t="s">
        <v>101</v>
      </c>
      <c r="M4" s="115"/>
      <c r="N4" s="115"/>
      <c r="O4" s="115"/>
    </row>
    <row r="5" spans="1:15" ht="33.75" x14ac:dyDescent="0.25">
      <c r="A5" s="110">
        <v>5</v>
      </c>
      <c r="B5" s="110" t="str">
        <f>IF(VLOOKUP(A5,'Données de base - Grunddaten'!$A$2:$M$273,5,FALSE)="","",VLOOKUP(A5,'Données de base - Grunddaten'!$A$2:$M$273,5,FALSE))</f>
        <v>SH/ZH</v>
      </c>
      <c r="C5" s="11">
        <v>60.86363636363636</v>
      </c>
      <c r="D5" s="11">
        <v>74.544402398944868</v>
      </c>
      <c r="E5" s="11">
        <v>13.636363636363637</v>
      </c>
      <c r="F5" s="13" t="s">
        <v>49</v>
      </c>
      <c r="G5" s="168" t="s">
        <v>50</v>
      </c>
      <c r="H5" s="168" t="s">
        <v>53</v>
      </c>
      <c r="I5" s="14"/>
      <c r="J5" s="12"/>
      <c r="K5" s="39" t="s">
        <v>770</v>
      </c>
      <c r="L5" s="166" t="s">
        <v>102</v>
      </c>
      <c r="M5" s="115"/>
      <c r="N5" s="115"/>
      <c r="O5" s="115"/>
    </row>
    <row r="6" spans="1:15" ht="54" customHeight="1" x14ac:dyDescent="0.25">
      <c r="A6" s="110">
        <v>6</v>
      </c>
      <c r="B6" s="110" t="str">
        <f>IF(VLOOKUP(A6,'Données de base - Grunddaten'!$A$2:$M$273,5,FALSE)="","",VLOOKUP(A6,'Données de base - Grunddaten'!$A$2:$M$273,5,FALSE))</f>
        <v>TG</v>
      </c>
      <c r="C6" s="11">
        <v>73.11818181818181</v>
      </c>
      <c r="D6" s="11">
        <v>76.275790489432637</v>
      </c>
      <c r="E6" s="11">
        <v>3.1818181818181817</v>
      </c>
      <c r="F6" s="13" t="s">
        <v>49</v>
      </c>
      <c r="G6" s="168"/>
      <c r="H6" s="168" t="s">
        <v>54</v>
      </c>
      <c r="I6" s="14"/>
      <c r="J6" s="12"/>
      <c r="K6" s="39" t="s">
        <v>769</v>
      </c>
      <c r="L6" s="166" t="s">
        <v>102</v>
      </c>
      <c r="M6" s="115"/>
      <c r="N6" s="115"/>
      <c r="O6" s="115"/>
    </row>
    <row r="7" spans="1:15" ht="25.5" x14ac:dyDescent="0.25">
      <c r="A7" s="110">
        <v>7</v>
      </c>
      <c r="B7" s="110" t="str">
        <f>IF(VLOOKUP(A7,'Données de base - Grunddaten'!$A$2:$M$273,5,FALSE)="","",VLOOKUP(A7,'Données de base - Grunddaten'!$A$2:$M$273,5,FALSE))</f>
        <v>TG</v>
      </c>
      <c r="C7" s="11">
        <v>60.281818181818181</v>
      </c>
      <c r="D7" s="11">
        <v>77.128372535204647</v>
      </c>
      <c r="E7" s="11">
        <v>16.818181818181817</v>
      </c>
      <c r="F7" s="13" t="s">
        <v>49</v>
      </c>
      <c r="G7" s="168"/>
      <c r="H7" s="168" t="s">
        <v>54</v>
      </c>
      <c r="I7" s="14"/>
      <c r="J7" s="12"/>
      <c r="K7" s="39" t="s">
        <v>791</v>
      </c>
      <c r="L7" s="166" t="s">
        <v>101</v>
      </c>
      <c r="M7" s="115"/>
      <c r="N7" s="115"/>
      <c r="O7" s="115"/>
    </row>
    <row r="8" spans="1:15" ht="25.5" x14ac:dyDescent="0.25">
      <c r="A8" s="110">
        <v>8</v>
      </c>
      <c r="B8" s="110" t="str">
        <f>IF(VLOOKUP(A8,'Données de base - Grunddaten'!$A$2:$M$273,5,FALSE)="","",VLOOKUP(A8,'Données de base - Grunddaten'!$A$2:$M$273,5,FALSE))</f>
        <v>TG</v>
      </c>
      <c r="C8" s="11">
        <v>77.727272727272734</v>
      </c>
      <c r="D8" s="11">
        <v>79.964610661799071</v>
      </c>
      <c r="E8" s="11">
        <v>2.2727272727272729</v>
      </c>
      <c r="F8" s="13" t="s">
        <v>49</v>
      </c>
      <c r="G8" s="168"/>
      <c r="H8" s="168" t="s">
        <v>54</v>
      </c>
      <c r="I8" s="14"/>
      <c r="J8" s="12"/>
      <c r="K8" s="39" t="s">
        <v>791</v>
      </c>
      <c r="L8" s="166" t="s">
        <v>101</v>
      </c>
      <c r="M8" s="115"/>
      <c r="N8" s="115"/>
      <c r="O8" s="115"/>
    </row>
    <row r="9" spans="1:15" ht="25.5" x14ac:dyDescent="0.25">
      <c r="A9" s="110">
        <v>9</v>
      </c>
      <c r="B9" s="110">
        <f>IF(VLOOKUP(A9,'Données de base - Grunddaten'!$A$2:$M$273,5,FALSE)="","",VLOOKUP(A9,'Données de base - Grunddaten'!$A$2:$M$273,5,FALSE))</f>
        <v>0</v>
      </c>
      <c r="C9" s="11">
        <v>71.772727272727266</v>
      </c>
      <c r="D9" s="11">
        <v>79.522288424166661</v>
      </c>
      <c r="E9" s="11">
        <v>7.7272727272727275</v>
      </c>
      <c r="F9" s="13" t="s">
        <v>49</v>
      </c>
      <c r="G9" s="168"/>
      <c r="H9" s="168" t="s">
        <v>54</v>
      </c>
      <c r="I9" s="14"/>
      <c r="J9" s="12"/>
      <c r="K9" s="39" t="s">
        <v>791</v>
      </c>
      <c r="L9" s="166" t="s">
        <v>101</v>
      </c>
      <c r="M9" s="115"/>
      <c r="N9" s="115"/>
      <c r="O9" s="115"/>
    </row>
    <row r="10" spans="1:15" ht="35.25" customHeight="1" x14ac:dyDescent="0.25">
      <c r="A10" s="110">
        <v>11</v>
      </c>
      <c r="B10" s="110" t="str">
        <f>IF(VLOOKUP(A10,'Données de base - Grunddaten'!$A$2:$M$273,5,FALSE)="","",VLOOKUP(A10,'Données de base - Grunddaten'!$A$2:$M$273,5,FALSE))</f>
        <v>TG</v>
      </c>
      <c r="C10" s="11">
        <v>50.972727272727276</v>
      </c>
      <c r="D10" s="11">
        <v>68.716973803390601</v>
      </c>
      <c r="E10" s="11">
        <v>17.727272727272727</v>
      </c>
      <c r="F10" s="13" t="s">
        <v>49</v>
      </c>
      <c r="G10" s="168"/>
      <c r="H10" s="168" t="s">
        <v>53</v>
      </c>
      <c r="I10" s="14"/>
      <c r="J10" s="12"/>
      <c r="K10" s="39" t="s">
        <v>769</v>
      </c>
      <c r="L10" s="166" t="s">
        <v>102</v>
      </c>
      <c r="M10" s="115"/>
      <c r="N10" s="115"/>
      <c r="O10" s="115"/>
    </row>
    <row r="11" spans="1:15" ht="25.5" x14ac:dyDescent="0.25">
      <c r="A11" s="110">
        <v>12</v>
      </c>
      <c r="B11" s="110" t="str">
        <f>IF(VLOOKUP(A11,'Données de base - Grunddaten'!$A$2:$M$273,5,FALSE)="","",VLOOKUP(A11,'Données de base - Grunddaten'!$A$2:$M$273,5,FALSE))</f>
        <v>SG/TG</v>
      </c>
      <c r="C11" s="11">
        <v>80.209090909090904</v>
      </c>
      <c r="D11" s="11">
        <v>89.312443989999991</v>
      </c>
      <c r="E11" s="11">
        <v>9.0909090909090917</v>
      </c>
      <c r="F11" s="13" t="s">
        <v>49</v>
      </c>
      <c r="G11" s="168"/>
      <c r="H11" s="168" t="s">
        <v>54</v>
      </c>
      <c r="I11" s="14"/>
      <c r="J11" s="12"/>
      <c r="K11" s="39" t="s">
        <v>791</v>
      </c>
      <c r="L11" s="166" t="s">
        <v>101</v>
      </c>
      <c r="M11" s="115"/>
      <c r="N11" s="115"/>
      <c r="O11" s="115"/>
    </row>
    <row r="12" spans="1:15" ht="33.75" x14ac:dyDescent="0.25">
      <c r="A12" s="110">
        <v>14</v>
      </c>
      <c r="B12" s="110" t="str">
        <f>IF(VLOOKUP(A12,'Données de base - Grunddaten'!$A$2:$M$273,5,FALSE)="","",VLOOKUP(A12,'Données de base - Grunddaten'!$A$2:$M$273,5,FALSE))</f>
        <v>SG</v>
      </c>
      <c r="C12" s="11">
        <v>-44.31818181818182</v>
      </c>
      <c r="D12" s="11">
        <v>12.530488791100515</v>
      </c>
      <c r="E12" s="11">
        <v>56.81818181818182</v>
      </c>
      <c r="F12" s="13" t="s">
        <v>98</v>
      </c>
      <c r="G12" s="168"/>
      <c r="H12" s="168" t="s">
        <v>51</v>
      </c>
      <c r="I12" s="14"/>
      <c r="J12" s="12"/>
      <c r="K12" s="39" t="s">
        <v>769</v>
      </c>
      <c r="L12" s="166" t="s">
        <v>101</v>
      </c>
      <c r="M12" s="115"/>
      <c r="N12" s="115"/>
      <c r="O12" s="115"/>
    </row>
    <row r="13" spans="1:15" ht="25.5" x14ac:dyDescent="0.25">
      <c r="A13" s="110">
        <v>16</v>
      </c>
      <c r="B13" s="110" t="str">
        <f>IF(VLOOKUP(A13,'Données de base - Grunddaten'!$A$2:$M$273,5,FALSE)="","",VLOOKUP(A13,'Données de base - Grunddaten'!$A$2:$M$273,5,FALSE))</f>
        <v>SG</v>
      </c>
      <c r="C13" s="11">
        <v>42.945454545454545</v>
      </c>
      <c r="D13" s="11">
        <v>58.432189094275643</v>
      </c>
      <c r="E13" s="11">
        <v>15.454545454545455</v>
      </c>
      <c r="F13" s="13" t="s">
        <v>49</v>
      </c>
      <c r="G13" s="168" t="s">
        <v>50</v>
      </c>
      <c r="H13" s="168" t="s">
        <v>54</v>
      </c>
      <c r="I13" s="14"/>
      <c r="J13" s="12"/>
      <c r="K13" s="39" t="s">
        <v>791</v>
      </c>
      <c r="L13" s="166" t="s">
        <v>101</v>
      </c>
      <c r="M13" s="115"/>
      <c r="N13" s="115"/>
      <c r="O13" s="115"/>
    </row>
    <row r="14" spans="1:15" ht="25.5" x14ac:dyDescent="0.25">
      <c r="A14" s="110">
        <v>18</v>
      </c>
      <c r="B14" s="110" t="str">
        <f>IF(VLOOKUP(A14,'Données de base - Grunddaten'!$A$2:$M$273,5,FALSE)="","",VLOOKUP(A14,'Données de base - Grunddaten'!$A$2:$M$273,5,FALSE))</f>
        <v>SG</v>
      </c>
      <c r="C14" s="11">
        <v>38.74545454545455</v>
      </c>
      <c r="D14" s="11">
        <v>84.166666666666657</v>
      </c>
      <c r="E14" s="11">
        <v>45.454545454545453</v>
      </c>
      <c r="F14" s="13" t="s">
        <v>56</v>
      </c>
      <c r="G14" s="168"/>
      <c r="H14" s="168" t="s">
        <v>54</v>
      </c>
      <c r="I14" s="14"/>
      <c r="J14" s="12"/>
      <c r="K14" s="39" t="s">
        <v>791</v>
      </c>
      <c r="L14" s="166" t="s">
        <v>102</v>
      </c>
      <c r="M14" s="115"/>
      <c r="N14" s="115"/>
      <c r="O14" s="115"/>
    </row>
    <row r="15" spans="1:15" ht="18.75" x14ac:dyDescent="0.25">
      <c r="A15" s="110">
        <v>19</v>
      </c>
      <c r="B15" s="110" t="str">
        <f>IF(VLOOKUP(A15,'Données de base - Grunddaten'!$A$2:$M$273,5,FALSE)="","",VLOOKUP(A15,'Données de base - Grunddaten'!$A$2:$M$273,5,FALSE))</f>
        <v>SG</v>
      </c>
      <c r="C15" s="11">
        <v>-24.09090909090909</v>
      </c>
      <c r="D15" s="11">
        <v>0</v>
      </c>
      <c r="E15" s="11">
        <v>24.09090909090909</v>
      </c>
      <c r="F15" s="13" t="s">
        <v>52</v>
      </c>
      <c r="G15" s="168"/>
      <c r="H15" s="168" t="s">
        <v>51</v>
      </c>
      <c r="I15" s="14"/>
      <c r="J15" s="12"/>
      <c r="K15" s="39" t="s">
        <v>836</v>
      </c>
      <c r="L15" s="166" t="s">
        <v>101</v>
      </c>
      <c r="M15" s="115"/>
      <c r="N15" s="115"/>
      <c r="O15" s="115"/>
    </row>
    <row r="16" spans="1:15" ht="33.75" x14ac:dyDescent="0.25">
      <c r="A16" s="121">
        <v>22</v>
      </c>
      <c r="B16" s="110" t="str">
        <f>IF(VLOOKUP(A16,'Données de base - Grunddaten'!$A$2:$M$273,5,FALSE)="","",VLOOKUP(A16,'Données de base - Grunddaten'!$A$2:$M$273,5,FALSE))</f>
        <v>GR</v>
      </c>
      <c r="C16" s="11"/>
      <c r="D16" s="11"/>
      <c r="E16" s="11"/>
      <c r="F16" s="13"/>
      <c r="G16" s="169"/>
      <c r="H16" s="169"/>
      <c r="I16" s="203" t="s">
        <v>57</v>
      </c>
      <c r="J16" s="13" t="s">
        <v>58</v>
      </c>
      <c r="K16" s="39" t="s">
        <v>770</v>
      </c>
      <c r="L16" s="166" t="s">
        <v>102</v>
      </c>
      <c r="M16" s="115"/>
      <c r="N16" s="115"/>
      <c r="O16" s="115"/>
    </row>
    <row r="17" spans="1:15" ht="38.25" x14ac:dyDescent="0.25">
      <c r="A17" s="121">
        <v>25</v>
      </c>
      <c r="B17" s="110" t="str">
        <f>IF(VLOOKUP(A17,'Données de base - Grunddaten'!$A$2:$M$273,5,FALSE)="","",VLOOKUP(A17,'Données de base - Grunddaten'!$A$2:$M$273,5,FALSE))</f>
        <v>GR</v>
      </c>
      <c r="C17" s="11"/>
      <c r="D17" s="11"/>
      <c r="E17" s="11"/>
      <c r="F17" s="13"/>
      <c r="G17" s="169" t="s">
        <v>50</v>
      </c>
      <c r="H17" s="169"/>
      <c r="I17" s="203" t="s">
        <v>56</v>
      </c>
      <c r="J17" s="13" t="s">
        <v>59</v>
      </c>
      <c r="K17" s="39" t="s">
        <v>791</v>
      </c>
      <c r="L17" s="166" t="s">
        <v>102</v>
      </c>
      <c r="M17" s="115"/>
      <c r="N17" s="115"/>
      <c r="O17" s="115"/>
    </row>
    <row r="18" spans="1:15" ht="33.75" x14ac:dyDescent="0.25">
      <c r="A18" s="110">
        <v>27</v>
      </c>
      <c r="B18" s="110" t="str">
        <f>IF(VLOOKUP(A18,'Données de base - Grunddaten'!$A$2:$M$273,5,FALSE)="","",VLOOKUP(A18,'Données de base - Grunddaten'!$A$2:$M$273,5,FALSE))</f>
        <v>GR</v>
      </c>
      <c r="C18" s="11">
        <v>-41.2</v>
      </c>
      <c r="D18" s="11">
        <v>8.7764597107577345</v>
      </c>
      <c r="E18" s="11">
        <v>50</v>
      </c>
      <c r="F18" s="13" t="s">
        <v>98</v>
      </c>
      <c r="G18" s="168" t="s">
        <v>50</v>
      </c>
      <c r="H18" s="168" t="s">
        <v>54</v>
      </c>
      <c r="I18" s="14"/>
      <c r="J18" s="12"/>
      <c r="K18" s="39" t="s">
        <v>770</v>
      </c>
      <c r="L18" s="166" t="s">
        <v>102</v>
      </c>
      <c r="M18" s="115"/>
      <c r="N18" s="115"/>
      <c r="O18" s="115"/>
    </row>
    <row r="19" spans="1:15" ht="44.45" customHeight="1" x14ac:dyDescent="0.25">
      <c r="A19" s="110">
        <v>28</v>
      </c>
      <c r="B19" s="110" t="str">
        <f>IF(VLOOKUP(A19,'Données de base - Grunddaten'!$A$2:$M$273,5,FALSE)="","",VLOOKUP(A19,'Données de base - Grunddaten'!$A$2:$M$273,5,FALSE))</f>
        <v>GR</v>
      </c>
      <c r="C19" s="11">
        <v>76.518181818181816</v>
      </c>
      <c r="D19" s="11">
        <v>79.726100551331811</v>
      </c>
      <c r="E19" s="11">
        <v>3.1818181818181817</v>
      </c>
      <c r="F19" s="13" t="s">
        <v>49</v>
      </c>
      <c r="G19" s="168"/>
      <c r="H19" s="168" t="s">
        <v>53</v>
      </c>
      <c r="I19" s="14"/>
      <c r="J19" s="12"/>
      <c r="K19" s="39" t="s">
        <v>790</v>
      </c>
      <c r="L19" s="166" t="s">
        <v>102</v>
      </c>
      <c r="M19" s="115"/>
      <c r="N19" s="115"/>
      <c r="O19" s="115"/>
    </row>
    <row r="20" spans="1:15" ht="25.5" x14ac:dyDescent="0.25">
      <c r="A20" s="110">
        <v>29</v>
      </c>
      <c r="B20" s="110" t="str">
        <f>IF(VLOOKUP(A20,'Données de base - Grunddaten'!$A$2:$M$273,5,FALSE)="","",VLOOKUP(A20,'Données de base - Grunddaten'!$A$2:$M$273,5,FALSE))</f>
        <v>GR</v>
      </c>
      <c r="C20" s="11">
        <v>-4.9545454545454541</v>
      </c>
      <c r="D20" s="11">
        <v>0.54608529534316819</v>
      </c>
      <c r="E20" s="11">
        <v>5.4545454545454541</v>
      </c>
      <c r="F20" s="13" t="s">
        <v>57</v>
      </c>
      <c r="G20" s="168" t="s">
        <v>60</v>
      </c>
      <c r="H20" s="168" t="s">
        <v>51</v>
      </c>
      <c r="I20" s="14"/>
      <c r="J20" s="12"/>
      <c r="K20" s="39" t="s">
        <v>836</v>
      </c>
      <c r="L20" s="166" t="s">
        <v>102</v>
      </c>
      <c r="M20" s="115"/>
      <c r="N20" s="115"/>
      <c r="O20" s="115"/>
    </row>
    <row r="21" spans="1:15" ht="25.5" x14ac:dyDescent="0.25">
      <c r="A21" s="110">
        <v>30</v>
      </c>
      <c r="B21" s="110" t="str">
        <f>IF(VLOOKUP(A21,'Données de base - Grunddaten'!$A$2:$M$273,5,FALSE)="","",VLOOKUP(A21,'Données de base - Grunddaten'!$A$2:$M$273,5,FALSE))</f>
        <v>GR</v>
      </c>
      <c r="C21" s="11">
        <v>41.336363636363643</v>
      </c>
      <c r="D21" s="11">
        <v>47.663346289951122</v>
      </c>
      <c r="E21" s="11">
        <v>6.3636363636363633</v>
      </c>
      <c r="F21" s="13" t="s">
        <v>49</v>
      </c>
      <c r="G21" s="168"/>
      <c r="H21" s="168" t="s">
        <v>53</v>
      </c>
      <c r="I21" s="14"/>
      <c r="J21" s="12"/>
      <c r="K21" s="39" t="s">
        <v>791</v>
      </c>
      <c r="L21" s="166" t="s">
        <v>101</v>
      </c>
      <c r="M21" s="115"/>
      <c r="N21" s="115"/>
      <c r="O21" s="115"/>
    </row>
    <row r="22" spans="1:15" ht="33.75" x14ac:dyDescent="0.25">
      <c r="A22" s="110">
        <v>31</v>
      </c>
      <c r="B22" s="110" t="str">
        <f>IF(VLOOKUP(A22,'Données de base - Grunddaten'!$A$2:$M$273,5,FALSE)="","",VLOOKUP(A22,'Données de base - Grunddaten'!$A$2:$M$273,5,FALSE))</f>
        <v>GR</v>
      </c>
      <c r="C22" s="11">
        <v>16.136363636363637</v>
      </c>
      <c r="D22" s="11">
        <v>17.483865041673265</v>
      </c>
      <c r="E22" s="11">
        <v>1.3636363636363635</v>
      </c>
      <c r="F22" s="13" t="s">
        <v>57</v>
      </c>
      <c r="G22" s="168"/>
      <c r="H22" s="168" t="s">
        <v>53</v>
      </c>
      <c r="I22" s="14"/>
      <c r="J22" s="12"/>
      <c r="K22" s="39" t="s">
        <v>770</v>
      </c>
      <c r="L22" s="166" t="s">
        <v>101</v>
      </c>
      <c r="M22" s="115"/>
      <c r="N22" s="115"/>
      <c r="O22" s="115"/>
    </row>
    <row r="23" spans="1:15" ht="18.75" x14ac:dyDescent="0.25">
      <c r="A23" s="110">
        <v>32</v>
      </c>
      <c r="B23" s="110" t="str">
        <f>IF(VLOOKUP(A23,'Données de base - Grunddaten'!$A$2:$M$273,5,FALSE)="","",VLOOKUP(A23,'Données de base - Grunddaten'!$A$2:$M$273,5,FALSE))</f>
        <v>GR</v>
      </c>
      <c r="C23" s="11">
        <v>-56.363636363636367</v>
      </c>
      <c r="D23" s="11">
        <v>0</v>
      </c>
      <c r="E23" s="11">
        <v>56.363636363636367</v>
      </c>
      <c r="F23" s="13" t="s">
        <v>52</v>
      </c>
      <c r="G23" s="168" t="s">
        <v>60</v>
      </c>
      <c r="H23" s="168" t="s">
        <v>53</v>
      </c>
      <c r="I23" s="14"/>
      <c r="J23" s="12"/>
      <c r="K23" s="39" t="s">
        <v>836</v>
      </c>
      <c r="L23" s="166" t="s">
        <v>101</v>
      </c>
      <c r="M23" s="115"/>
      <c r="N23" s="115"/>
      <c r="O23" s="115"/>
    </row>
    <row r="24" spans="1:15" ht="33.75" x14ac:dyDescent="0.25">
      <c r="A24" s="110">
        <v>33</v>
      </c>
      <c r="B24" s="110" t="str">
        <f>IF(VLOOKUP(A24,'Données de base - Grunddaten'!$A$2:$M$273,5,FALSE)="","",VLOOKUP(A24,'Données de base - Grunddaten'!$A$2:$M$273,5,FALSE))</f>
        <v>GR</v>
      </c>
      <c r="C24" s="11">
        <v>34.272727272727273</v>
      </c>
      <c r="D24" s="11">
        <v>36.993320960061709</v>
      </c>
      <c r="E24" s="11">
        <v>2.7272727272727271</v>
      </c>
      <c r="F24" s="13" t="s">
        <v>57</v>
      </c>
      <c r="G24" s="168"/>
      <c r="H24" s="168" t="s">
        <v>54</v>
      </c>
      <c r="I24" s="14"/>
      <c r="J24" s="12"/>
      <c r="K24" s="39" t="s">
        <v>770</v>
      </c>
      <c r="L24" s="166" t="s">
        <v>101</v>
      </c>
      <c r="M24" s="115"/>
      <c r="N24" s="115"/>
      <c r="O24" s="115"/>
    </row>
    <row r="25" spans="1:15" ht="18.75" x14ac:dyDescent="0.25">
      <c r="A25" s="110">
        <v>34</v>
      </c>
      <c r="B25" s="110" t="str">
        <f>IF(VLOOKUP(A25,'Données de base - Grunddaten'!$A$2:$M$273,5,FALSE)="","",VLOOKUP(A25,'Données de base - Grunddaten'!$A$2:$M$273,5,FALSE))</f>
        <v>GR</v>
      </c>
      <c r="C25" s="11">
        <v>-13.181818181818182</v>
      </c>
      <c r="D25" s="11">
        <v>0</v>
      </c>
      <c r="E25" s="11">
        <v>13.181818181818182</v>
      </c>
      <c r="F25" s="13" t="s">
        <v>52</v>
      </c>
      <c r="G25" s="168"/>
      <c r="H25" s="168" t="s">
        <v>53</v>
      </c>
      <c r="I25" s="14"/>
      <c r="J25" s="12"/>
      <c r="K25" s="39" t="s">
        <v>836</v>
      </c>
      <c r="L25" s="166" t="s">
        <v>101</v>
      </c>
      <c r="M25" s="115"/>
      <c r="N25" s="115"/>
      <c r="O25" s="115"/>
    </row>
    <row r="26" spans="1:15" ht="25.5" x14ac:dyDescent="0.25">
      <c r="A26" s="110">
        <v>35</v>
      </c>
      <c r="B26" s="110" t="str">
        <f>IF(VLOOKUP(A26,'Données de base - Grunddaten'!$A$2:$M$273,5,FALSE)="","",VLOOKUP(A26,'Données de base - Grunddaten'!$A$2:$M$273,5,FALSE))</f>
        <v>GR</v>
      </c>
      <c r="C26" s="11">
        <v>-35.145454545454548</v>
      </c>
      <c r="D26" s="11">
        <v>54.369993439708857</v>
      </c>
      <c r="E26" s="11">
        <v>89.545454545454547</v>
      </c>
      <c r="F26" s="13" t="s">
        <v>56</v>
      </c>
      <c r="G26" s="168"/>
      <c r="H26" s="168" t="s">
        <v>53</v>
      </c>
      <c r="I26" s="14"/>
      <c r="J26" s="12"/>
      <c r="K26" s="39" t="s">
        <v>790</v>
      </c>
      <c r="L26" s="166" t="s">
        <v>101</v>
      </c>
      <c r="M26" s="115"/>
      <c r="N26" s="115"/>
      <c r="O26" s="115"/>
    </row>
    <row r="27" spans="1:15" ht="33.75" x14ac:dyDescent="0.25">
      <c r="A27" s="110">
        <v>36</v>
      </c>
      <c r="B27" s="110" t="str">
        <f>IF(VLOOKUP(A27,'Données de base - Grunddaten'!$A$2:$M$273,5,FALSE)="","",VLOOKUP(A27,'Données de base - Grunddaten'!$A$2:$M$273,5,FALSE))</f>
        <v>AG</v>
      </c>
      <c r="C27" s="11">
        <v>47.036363636363632</v>
      </c>
      <c r="D27" s="11">
        <v>58.414253610283616</v>
      </c>
      <c r="E27" s="11">
        <v>11.363636363636363</v>
      </c>
      <c r="F27" s="13" t="s">
        <v>49</v>
      </c>
      <c r="G27" s="168"/>
      <c r="H27" s="168" t="s">
        <v>54</v>
      </c>
      <c r="I27" s="14"/>
      <c r="J27" s="12"/>
      <c r="K27" s="39" t="s">
        <v>770</v>
      </c>
      <c r="L27" s="166" t="s">
        <v>102</v>
      </c>
      <c r="M27" s="115"/>
      <c r="N27" s="115"/>
      <c r="O27" s="115"/>
    </row>
    <row r="28" spans="1:15" ht="33.75" x14ac:dyDescent="0.25">
      <c r="A28" s="110">
        <v>37</v>
      </c>
      <c r="B28" s="110" t="str">
        <f>IF(VLOOKUP(A28,'Données de base - Grunddaten'!$A$2:$M$273,5,FALSE)="","",VLOOKUP(A28,'Données de base - Grunddaten'!$A$2:$M$273,5,FALSE))</f>
        <v>AG</v>
      </c>
      <c r="C28" s="11">
        <v>6.5727272727272741</v>
      </c>
      <c r="D28" s="11">
        <v>9.3262553334303266</v>
      </c>
      <c r="E28" s="11">
        <v>2.7272727272727271</v>
      </c>
      <c r="F28" s="13" t="s">
        <v>57</v>
      </c>
      <c r="G28" s="168"/>
      <c r="H28" s="168" t="s">
        <v>51</v>
      </c>
      <c r="I28" s="14"/>
      <c r="J28" s="12"/>
      <c r="K28" s="39" t="s">
        <v>769</v>
      </c>
      <c r="L28" s="166" t="s">
        <v>102</v>
      </c>
      <c r="M28" s="115"/>
      <c r="N28" s="115"/>
      <c r="O28" s="115"/>
    </row>
    <row r="29" spans="1:15" ht="33.75" x14ac:dyDescent="0.25">
      <c r="A29" s="110">
        <v>40</v>
      </c>
      <c r="B29" s="110" t="str">
        <f>IF(VLOOKUP(A29,'Données de base - Grunddaten'!$A$2:$M$273,5,FALSE)="","",VLOOKUP(A29,'Données de base - Grunddaten'!$A$2:$M$273,5,FALSE))</f>
        <v>AG</v>
      </c>
      <c r="C29" s="11">
        <v>-10</v>
      </c>
      <c r="D29" s="11">
        <v>0</v>
      </c>
      <c r="E29" s="11">
        <v>10</v>
      </c>
      <c r="F29" s="13" t="s">
        <v>52</v>
      </c>
      <c r="G29" s="168"/>
      <c r="H29" s="168" t="s">
        <v>53</v>
      </c>
      <c r="I29" s="14"/>
      <c r="J29" s="12"/>
      <c r="K29" s="39" t="s">
        <v>769</v>
      </c>
      <c r="L29" s="167" t="s">
        <v>102</v>
      </c>
      <c r="M29" s="115"/>
      <c r="N29" s="115"/>
      <c r="O29" s="115"/>
    </row>
    <row r="30" spans="1:15" ht="25.5" x14ac:dyDescent="0.25">
      <c r="A30" s="110">
        <v>44</v>
      </c>
      <c r="B30" s="110" t="str">
        <f>IF(VLOOKUP(A30,'Données de base - Grunddaten'!$A$2:$M$273,5,FALSE)="","",VLOOKUP(A30,'Données de base - Grunddaten'!$A$2:$M$273,5,FALSE))</f>
        <v>BE</v>
      </c>
      <c r="C30" s="11">
        <v>76.763636363636365</v>
      </c>
      <c r="D30" s="11">
        <v>80.376799100354035</v>
      </c>
      <c r="E30" s="11">
        <v>3.6363636363636362</v>
      </c>
      <c r="F30" s="13" t="s">
        <v>49</v>
      </c>
      <c r="G30" s="168" t="s">
        <v>50</v>
      </c>
      <c r="H30" s="168" t="s">
        <v>53</v>
      </c>
      <c r="I30" s="14"/>
      <c r="J30" s="12"/>
      <c r="K30" s="39" t="s">
        <v>791</v>
      </c>
      <c r="L30" s="166" t="s">
        <v>101</v>
      </c>
      <c r="M30" s="115"/>
      <c r="N30" s="115"/>
      <c r="O30" s="115"/>
    </row>
    <row r="31" spans="1:15" ht="25.5" x14ac:dyDescent="0.25">
      <c r="A31" s="110">
        <v>45</v>
      </c>
      <c r="B31" s="110" t="str">
        <f>IF(VLOOKUP(A31,'Données de base - Grunddaten'!$A$2:$M$273,5,FALSE)="","",VLOOKUP(A31,'Données de base - Grunddaten'!$A$2:$M$273,5,FALSE))</f>
        <v>SO</v>
      </c>
      <c r="C31" s="11">
        <v>52.63636363636364</v>
      </c>
      <c r="D31" s="11">
        <v>64.010123691815977</v>
      </c>
      <c r="E31" s="11">
        <v>11.363636363636363</v>
      </c>
      <c r="F31" s="13" t="s">
        <v>49</v>
      </c>
      <c r="G31" s="168"/>
      <c r="H31" s="168" t="s">
        <v>53</v>
      </c>
      <c r="I31" s="14"/>
      <c r="J31" s="12"/>
      <c r="K31" s="39" t="s">
        <v>791</v>
      </c>
      <c r="L31" s="166" t="s">
        <v>101</v>
      </c>
      <c r="M31" s="115"/>
      <c r="N31" s="115"/>
      <c r="O31" s="115"/>
    </row>
    <row r="32" spans="1:15" ht="25.5" x14ac:dyDescent="0.25">
      <c r="A32" s="110">
        <v>46</v>
      </c>
      <c r="B32" s="110" t="str">
        <f>IF(VLOOKUP(A32,'Données de base - Grunddaten'!$A$2:$M$273,5,FALSE)="","",VLOOKUP(A32,'Données de base - Grunddaten'!$A$2:$M$273,5,FALSE))</f>
        <v>BE</v>
      </c>
      <c r="C32" s="11">
        <v>85.8</v>
      </c>
      <c r="D32" s="11">
        <v>85.833333333333343</v>
      </c>
      <c r="E32" s="11">
        <v>0</v>
      </c>
      <c r="F32" s="13" t="s">
        <v>49</v>
      </c>
      <c r="G32" s="168"/>
      <c r="H32" s="168" t="s">
        <v>53</v>
      </c>
      <c r="I32" s="14"/>
      <c r="J32" s="12"/>
      <c r="K32" s="39" t="s">
        <v>791</v>
      </c>
      <c r="L32" s="166" t="s">
        <v>101</v>
      </c>
      <c r="M32" s="115"/>
      <c r="N32" s="115"/>
      <c r="O32" s="115"/>
    </row>
    <row r="33" spans="1:15" ht="25.5" x14ac:dyDescent="0.25">
      <c r="A33" s="123">
        <v>47.1</v>
      </c>
      <c r="B33" s="110" t="str">
        <f>IF(VLOOKUP(A33,'Données de base - Grunddaten'!$A$2:$M$273,5,FALSE)="","",VLOOKUP(A33,'Données de base - Grunddaten'!$A$2:$M$273,5,FALSE))</f>
        <v>BE</v>
      </c>
      <c r="C33" s="11">
        <v>55.25454545454545</v>
      </c>
      <c r="D33" s="11">
        <v>64.845773488511327</v>
      </c>
      <c r="E33" s="11">
        <v>9.545454545454545</v>
      </c>
      <c r="F33" s="13"/>
      <c r="G33" s="169"/>
      <c r="H33" s="169"/>
      <c r="I33" s="203" t="s">
        <v>57</v>
      </c>
      <c r="J33" s="13" t="s">
        <v>738</v>
      </c>
      <c r="K33" s="39" t="s">
        <v>790</v>
      </c>
      <c r="L33" s="166" t="s">
        <v>102</v>
      </c>
      <c r="M33" s="115"/>
      <c r="N33" s="115"/>
      <c r="O33" s="115"/>
    </row>
    <row r="34" spans="1:15" ht="25.5" x14ac:dyDescent="0.25">
      <c r="A34" s="123">
        <v>47.2</v>
      </c>
      <c r="B34" s="110" t="str">
        <f>IF(VLOOKUP(A34,'Données de base - Grunddaten'!$A$2:$M$273,5,FALSE)="","",VLOOKUP(A34,'Données de base - Grunddaten'!$A$2:$M$273,5,FALSE))</f>
        <v>BE</v>
      </c>
      <c r="C34" s="11"/>
      <c r="D34" s="11"/>
      <c r="E34" s="11"/>
      <c r="F34" s="13"/>
      <c r="G34" s="169"/>
      <c r="H34" s="169"/>
      <c r="I34" s="203" t="s">
        <v>49</v>
      </c>
      <c r="J34" s="13" t="s">
        <v>739</v>
      </c>
      <c r="K34" s="39" t="s">
        <v>836</v>
      </c>
      <c r="L34" s="166" t="s">
        <v>102</v>
      </c>
      <c r="M34" s="115"/>
      <c r="N34" s="115"/>
      <c r="O34" s="115"/>
    </row>
    <row r="35" spans="1:15" ht="33.75" x14ac:dyDescent="0.25">
      <c r="A35" s="110">
        <v>48</v>
      </c>
      <c r="B35" s="110" t="str">
        <f>IF(VLOOKUP(A35,'Données de base - Grunddaten'!$A$2:$M$273,5,FALSE)="","",VLOOKUP(A35,'Données de base - Grunddaten'!$A$2:$M$273,5,FALSE))</f>
        <v>BE</v>
      </c>
      <c r="C35" s="11">
        <v>-56.81818181818182</v>
      </c>
      <c r="D35" s="11">
        <v>0</v>
      </c>
      <c r="E35" s="11">
        <v>56.81818181818182</v>
      </c>
      <c r="F35" s="13" t="s">
        <v>52</v>
      </c>
      <c r="G35" s="168"/>
      <c r="H35" s="168" t="s">
        <v>51</v>
      </c>
      <c r="I35" s="14"/>
      <c r="J35" s="12"/>
      <c r="K35" s="39" t="s">
        <v>770</v>
      </c>
      <c r="L35" s="166" t="s">
        <v>102</v>
      </c>
      <c r="M35" s="115"/>
      <c r="N35" s="115"/>
      <c r="O35" s="115"/>
    </row>
    <row r="36" spans="1:15" ht="33.75" x14ac:dyDescent="0.25">
      <c r="A36" s="110">
        <v>49</v>
      </c>
      <c r="B36" s="110" t="str">
        <f>IF(VLOOKUP(A36,'Données de base - Grunddaten'!$A$2:$M$273,5,FALSE)="","",VLOOKUP(A36,'Données de base - Grunddaten'!$A$2:$M$273,5,FALSE))</f>
        <v>BE</v>
      </c>
      <c r="C36" s="11">
        <v>-19.309090909090912</v>
      </c>
      <c r="D36" s="11">
        <v>6.6464047523348038</v>
      </c>
      <c r="E36" s="11">
        <v>25.90909090909091</v>
      </c>
      <c r="F36" s="13" t="s">
        <v>98</v>
      </c>
      <c r="G36" s="168"/>
      <c r="H36" s="168" t="s">
        <v>54</v>
      </c>
      <c r="I36" s="14"/>
      <c r="J36" s="12"/>
      <c r="K36" s="39" t="s">
        <v>770</v>
      </c>
      <c r="L36" s="166" t="s">
        <v>102</v>
      </c>
      <c r="M36" s="115"/>
      <c r="N36" s="115"/>
      <c r="O36" s="115"/>
    </row>
    <row r="37" spans="1:15" ht="18.75" x14ac:dyDescent="0.25">
      <c r="A37" s="110">
        <v>50</v>
      </c>
      <c r="B37" s="110" t="str">
        <f>IF(VLOOKUP(A37,'Données de base - Grunddaten'!$A$2:$M$273,5,FALSE)="","",VLOOKUP(A37,'Données de base - Grunddaten'!$A$2:$M$273,5,FALSE))</f>
        <v>VD</v>
      </c>
      <c r="C37" s="11">
        <v>-25</v>
      </c>
      <c r="D37" s="11">
        <v>0</v>
      </c>
      <c r="E37" s="11">
        <v>25</v>
      </c>
      <c r="F37" s="13" t="s">
        <v>52</v>
      </c>
      <c r="G37" s="168"/>
      <c r="H37" s="168" t="s">
        <v>53</v>
      </c>
      <c r="I37" s="14"/>
      <c r="J37" s="12"/>
      <c r="K37" s="39" t="s">
        <v>836</v>
      </c>
      <c r="L37" s="166" t="s">
        <v>101</v>
      </c>
      <c r="M37" s="115"/>
      <c r="N37" s="115"/>
      <c r="O37" s="115"/>
    </row>
    <row r="38" spans="1:15" ht="34.9" customHeight="1" x14ac:dyDescent="0.25">
      <c r="A38" s="110">
        <v>51</v>
      </c>
      <c r="B38" s="110" t="str">
        <f>IF(VLOOKUP(A38,'Données de base - Grunddaten'!$A$2:$M$273,5,FALSE)="","",VLOOKUP(A38,'Données de base - Grunddaten'!$A$2:$M$273,5,FALSE))</f>
        <v>AG</v>
      </c>
      <c r="C38" s="11">
        <v>-1.8181818181818181</v>
      </c>
      <c r="D38" s="11">
        <v>0</v>
      </c>
      <c r="E38" s="11">
        <v>1.8181818181818181</v>
      </c>
      <c r="F38" s="13" t="s">
        <v>52</v>
      </c>
      <c r="G38" s="168"/>
      <c r="H38" s="168" t="s">
        <v>51</v>
      </c>
      <c r="I38" s="14"/>
      <c r="J38" s="12"/>
      <c r="K38" s="39" t="s">
        <v>770</v>
      </c>
      <c r="L38" s="166" t="s">
        <v>102</v>
      </c>
      <c r="M38" s="115"/>
      <c r="N38" s="115"/>
      <c r="O38" s="115"/>
    </row>
    <row r="39" spans="1:15" ht="25.5" x14ac:dyDescent="0.25">
      <c r="A39" s="110">
        <v>52</v>
      </c>
      <c r="B39" s="110" t="str">
        <f>IF(VLOOKUP(A39,'Données de base - Grunddaten'!$A$2:$M$273,5,FALSE)="","",VLOOKUP(A39,'Données de base - Grunddaten'!$A$2:$M$273,5,FALSE))</f>
        <v>FR/VD</v>
      </c>
      <c r="C39" s="11">
        <v>81.936363636363637</v>
      </c>
      <c r="D39" s="11">
        <v>83.333333333333343</v>
      </c>
      <c r="E39" s="11">
        <v>1.3636363636363635</v>
      </c>
      <c r="F39" s="13" t="s">
        <v>49</v>
      </c>
      <c r="G39" s="168"/>
      <c r="H39" s="168" t="s">
        <v>54</v>
      </c>
      <c r="I39" s="14"/>
      <c r="J39" s="12"/>
      <c r="K39" s="39" t="s">
        <v>791</v>
      </c>
      <c r="L39" s="166" t="s">
        <v>101</v>
      </c>
      <c r="M39" s="115"/>
      <c r="N39" s="115"/>
      <c r="O39" s="115"/>
    </row>
    <row r="40" spans="1:15" ht="25.5" x14ac:dyDescent="0.25">
      <c r="A40" s="110">
        <v>53</v>
      </c>
      <c r="B40" s="110" t="str">
        <f>IF(VLOOKUP(A40,'Données de base - Grunddaten'!$A$2:$M$273,5,FALSE)="","",VLOOKUP(A40,'Données de base - Grunddaten'!$A$2:$M$273,5,FALSE))</f>
        <v>BE</v>
      </c>
      <c r="C40" s="11">
        <v>12.890909090909091</v>
      </c>
      <c r="D40" s="11">
        <v>18.842301719776469</v>
      </c>
      <c r="E40" s="11">
        <v>5.9090909090909092</v>
      </c>
      <c r="F40" s="13" t="s">
        <v>57</v>
      </c>
      <c r="G40" s="168"/>
      <c r="H40" s="168" t="s">
        <v>54</v>
      </c>
      <c r="I40" s="14"/>
      <c r="J40" s="12"/>
      <c r="K40" s="39" t="s">
        <v>791</v>
      </c>
      <c r="L40" s="166" t="s">
        <v>102</v>
      </c>
      <c r="M40" s="115"/>
      <c r="N40" s="115"/>
      <c r="O40" s="115"/>
    </row>
    <row r="41" spans="1:15" ht="18.75" x14ac:dyDescent="0.25">
      <c r="A41" s="110">
        <v>55</v>
      </c>
      <c r="B41" s="110" t="str">
        <f>IF(VLOOKUP(A41,'Données de base - Grunddaten'!$A$2:$M$273,5,FALSE)="","",VLOOKUP(A41,'Données de base - Grunddaten'!$A$2:$M$273,5,FALSE))</f>
        <v>BE/FR</v>
      </c>
      <c r="C41" s="11">
        <v>-64.090909090909093</v>
      </c>
      <c r="D41" s="11">
        <v>0</v>
      </c>
      <c r="E41" s="11">
        <v>64.090909090909093</v>
      </c>
      <c r="F41" s="13" t="s">
        <v>52</v>
      </c>
      <c r="G41" s="168"/>
      <c r="H41" s="168" t="s">
        <v>53</v>
      </c>
      <c r="I41" s="14"/>
      <c r="J41" s="12"/>
      <c r="K41" s="39" t="s">
        <v>836</v>
      </c>
      <c r="L41" s="166" t="s">
        <v>101</v>
      </c>
      <c r="M41" s="115"/>
      <c r="N41" s="115"/>
      <c r="O41" s="115"/>
    </row>
    <row r="42" spans="1:15" ht="33.75" x14ac:dyDescent="0.25">
      <c r="A42" s="110">
        <v>58</v>
      </c>
      <c r="B42" s="110" t="str">
        <f>IF(VLOOKUP(A42,'Données de base - Grunddaten'!$A$2:$M$273,5,FALSE)="","",VLOOKUP(A42,'Données de base - Grunddaten'!$A$2:$M$273,5,FALSE))</f>
        <v>BE</v>
      </c>
      <c r="C42" s="11">
        <v>-57.218181818181819</v>
      </c>
      <c r="D42" s="11">
        <v>4.5712114522383462</v>
      </c>
      <c r="E42" s="11">
        <v>61.81818181818182</v>
      </c>
      <c r="F42" s="13" t="s">
        <v>98</v>
      </c>
      <c r="G42" s="168"/>
      <c r="H42" s="168" t="s">
        <v>51</v>
      </c>
      <c r="I42" s="14"/>
      <c r="J42" s="12"/>
      <c r="K42" s="39" t="s">
        <v>769</v>
      </c>
      <c r="L42" s="166" t="s">
        <v>101</v>
      </c>
      <c r="M42" s="115"/>
      <c r="N42" s="115"/>
      <c r="O42" s="115"/>
    </row>
    <row r="43" spans="1:15" ht="25.5" x14ac:dyDescent="0.25">
      <c r="A43" s="110">
        <v>59</v>
      </c>
      <c r="B43" s="110" t="str">
        <f>IF(VLOOKUP(A43,'Données de base - Grunddaten'!$A$2:$M$273,5,FALSE)="","",VLOOKUP(A43,'Données de base - Grunddaten'!$A$2:$M$273,5,FALSE))</f>
        <v>BE</v>
      </c>
      <c r="C43" s="11">
        <v>66.3</v>
      </c>
      <c r="D43" s="11">
        <v>66.315016986919062</v>
      </c>
      <c r="E43" s="11">
        <v>0</v>
      </c>
      <c r="F43" s="13" t="s">
        <v>49</v>
      </c>
      <c r="G43" s="168"/>
      <c r="H43" s="168" t="s">
        <v>54</v>
      </c>
      <c r="I43" s="14"/>
      <c r="J43" s="12"/>
      <c r="K43" s="39" t="s">
        <v>791</v>
      </c>
      <c r="L43" s="166" t="s">
        <v>101</v>
      </c>
      <c r="M43" s="115"/>
      <c r="N43" s="115"/>
      <c r="O43" s="115"/>
    </row>
    <row r="44" spans="1:15" ht="25.5" x14ac:dyDescent="0.25">
      <c r="A44" s="110">
        <v>60</v>
      </c>
      <c r="B44" s="110" t="str">
        <f>IF(VLOOKUP(A44,'Données de base - Grunddaten'!$A$2:$M$273,5,FALSE)="","",VLOOKUP(A44,'Données de base - Grunddaten'!$A$2:$M$273,5,FALSE))</f>
        <v>FR</v>
      </c>
      <c r="C44" s="11">
        <v>-7.5272727272727273</v>
      </c>
      <c r="D44" s="11">
        <v>0.23268662724426875</v>
      </c>
      <c r="E44" s="11">
        <v>7.7272727272727275</v>
      </c>
      <c r="F44" s="13" t="s">
        <v>57</v>
      </c>
      <c r="G44" s="168"/>
      <c r="H44" s="168" t="s">
        <v>51</v>
      </c>
      <c r="I44" s="14"/>
      <c r="J44" s="12"/>
      <c r="K44" s="39" t="s">
        <v>836</v>
      </c>
      <c r="L44" s="166" t="s">
        <v>102</v>
      </c>
      <c r="M44" s="115"/>
      <c r="N44" s="115"/>
      <c r="O44" s="115"/>
    </row>
    <row r="45" spans="1:15" ht="33.75" x14ac:dyDescent="0.25">
      <c r="A45" s="110">
        <v>61</v>
      </c>
      <c r="B45" s="110" t="str">
        <f>IF(VLOOKUP(A45,'Données de base - Grunddaten'!$A$2:$M$273,5,FALSE)="","",VLOOKUP(A45,'Données de base - Grunddaten'!$A$2:$M$273,5,FALSE))</f>
        <v>FR</v>
      </c>
      <c r="C45" s="11">
        <v>2.6454545454545446</v>
      </c>
      <c r="D45" s="11">
        <v>13.117797899244012</v>
      </c>
      <c r="E45" s="11">
        <v>10.454545454545455</v>
      </c>
      <c r="F45" s="13" t="s">
        <v>57</v>
      </c>
      <c r="G45" s="168"/>
      <c r="H45" s="168" t="s">
        <v>51</v>
      </c>
      <c r="I45" s="14"/>
      <c r="J45" s="12"/>
      <c r="K45" s="39" t="s">
        <v>770</v>
      </c>
      <c r="L45" s="166" t="s">
        <v>101</v>
      </c>
      <c r="M45" s="115"/>
      <c r="N45" s="115"/>
      <c r="O45" s="115"/>
    </row>
    <row r="46" spans="1:15" ht="18.75" x14ac:dyDescent="0.25">
      <c r="A46" s="123">
        <v>62.1</v>
      </c>
      <c r="B46" s="110" t="str">
        <f>IF(VLOOKUP(A46,'Données de base - Grunddaten'!$A$2:$M$273,5,FALSE)="","",VLOOKUP(A46,'Données de base - Grunddaten'!$A$2:$M$273,5,FALSE))</f>
        <v>FR</v>
      </c>
      <c r="C46" s="11">
        <v>-21.363636363636363</v>
      </c>
      <c r="D46" s="11">
        <v>0</v>
      </c>
      <c r="E46" s="11">
        <v>21.363636363636363</v>
      </c>
      <c r="F46" s="13" t="s">
        <v>52</v>
      </c>
      <c r="G46" s="168" t="s">
        <v>50</v>
      </c>
      <c r="H46" s="168" t="s">
        <v>53</v>
      </c>
      <c r="I46" s="14"/>
      <c r="J46" s="12"/>
      <c r="K46" s="39" t="s">
        <v>836</v>
      </c>
      <c r="L46" s="166" t="s">
        <v>101</v>
      </c>
      <c r="M46" s="115"/>
      <c r="N46" s="115"/>
      <c r="O46" s="115"/>
    </row>
    <row r="47" spans="1:15" ht="33.75" x14ac:dyDescent="0.25">
      <c r="A47" s="123">
        <v>62.2</v>
      </c>
      <c r="B47" s="110" t="str">
        <f>IF(VLOOKUP(A47,'Données de base - Grunddaten'!$A$2:$M$273,5,FALSE)="","",VLOOKUP(A47,'Données de base - Grunddaten'!$A$2:$M$273,5,FALSE))</f>
        <v>FR</v>
      </c>
      <c r="C47" s="11"/>
      <c r="D47" s="11"/>
      <c r="E47" s="11"/>
      <c r="F47" s="13"/>
      <c r="G47" s="169"/>
      <c r="H47" s="169"/>
      <c r="I47" s="203" t="s">
        <v>52</v>
      </c>
      <c r="J47" s="13" t="s">
        <v>61</v>
      </c>
      <c r="K47" s="39" t="s">
        <v>770</v>
      </c>
      <c r="L47" s="166" t="s">
        <v>102</v>
      </c>
      <c r="M47" s="115"/>
      <c r="N47" s="115"/>
      <c r="O47" s="115"/>
    </row>
    <row r="48" spans="1:15" ht="33.75" x14ac:dyDescent="0.25">
      <c r="A48" s="110">
        <v>64</v>
      </c>
      <c r="B48" s="110" t="str">
        <f>IF(VLOOKUP(A48,'Données de base - Grunddaten'!$A$2:$M$273,5,FALSE)="","",VLOOKUP(A48,'Données de base - Grunddaten'!$A$2:$M$273,5,FALSE))</f>
        <v>FR</v>
      </c>
      <c r="C48" s="11">
        <v>6.6818181818181817</v>
      </c>
      <c r="D48" s="11">
        <v>13.50376652335121</v>
      </c>
      <c r="E48" s="11">
        <v>6.8181818181818183</v>
      </c>
      <c r="F48" s="13" t="s">
        <v>57</v>
      </c>
      <c r="G48" s="168" t="s">
        <v>62</v>
      </c>
      <c r="H48" s="168" t="s">
        <v>53</v>
      </c>
      <c r="I48" s="14"/>
      <c r="J48" s="12"/>
      <c r="K48" s="39" t="s">
        <v>770</v>
      </c>
      <c r="L48" s="166" t="s">
        <v>101</v>
      </c>
      <c r="M48" s="115"/>
      <c r="N48" s="115"/>
      <c r="O48" s="115"/>
    </row>
    <row r="49" spans="1:15" ht="25.5" x14ac:dyDescent="0.25">
      <c r="A49" s="110">
        <v>65</v>
      </c>
      <c r="B49" s="110" t="str">
        <f>IF(VLOOKUP(A49,'Données de base - Grunddaten'!$A$2:$M$273,5,FALSE)="","",VLOOKUP(A49,'Données de base - Grunddaten'!$A$2:$M$273,5,FALSE))</f>
        <v>FR</v>
      </c>
      <c r="C49" s="11">
        <v>73.354545454545459</v>
      </c>
      <c r="D49" s="11">
        <v>82.926815163333345</v>
      </c>
      <c r="E49" s="11">
        <v>9.545454545454545</v>
      </c>
      <c r="F49" s="13" t="s">
        <v>49</v>
      </c>
      <c r="G49" s="168"/>
      <c r="H49" s="168" t="s">
        <v>54</v>
      </c>
      <c r="I49" s="14"/>
      <c r="J49" s="12"/>
      <c r="K49" s="39" t="s">
        <v>791</v>
      </c>
      <c r="L49" s="166" t="s">
        <v>101</v>
      </c>
      <c r="M49" s="115"/>
      <c r="N49" s="115"/>
      <c r="O49" s="115"/>
    </row>
    <row r="50" spans="1:15" ht="25.5" x14ac:dyDescent="0.25">
      <c r="A50" s="110">
        <v>66</v>
      </c>
      <c r="B50" s="110" t="str">
        <f>IF(VLOOKUP(A50,'Données de base - Grunddaten'!$A$2:$M$273,5,FALSE)="","",VLOOKUP(A50,'Données de base - Grunddaten'!$A$2:$M$273,5,FALSE))</f>
        <v>FR</v>
      </c>
      <c r="C50" s="11">
        <v>66.509090909090901</v>
      </c>
      <c r="D50" s="11">
        <v>80.609310676666666</v>
      </c>
      <c r="E50" s="11">
        <v>14.090909090909092</v>
      </c>
      <c r="F50" s="13" t="s">
        <v>49</v>
      </c>
      <c r="G50" s="168"/>
      <c r="H50" s="168" t="s">
        <v>53</v>
      </c>
      <c r="I50" s="14"/>
      <c r="J50" s="12"/>
      <c r="K50" s="39" t="s">
        <v>791</v>
      </c>
      <c r="L50" s="166" t="s">
        <v>101</v>
      </c>
      <c r="M50" s="115"/>
      <c r="N50" s="115"/>
      <c r="O50" s="115"/>
    </row>
    <row r="51" spans="1:15" ht="33.75" x14ac:dyDescent="0.25">
      <c r="A51" s="110">
        <v>68</v>
      </c>
      <c r="B51" s="110" t="str">
        <f>IF(VLOOKUP(A51,'Données de base - Grunddaten'!$A$2:$M$273,5,FALSE)="","",VLOOKUP(A51,'Données de base - Grunddaten'!$A$2:$M$273,5,FALSE))</f>
        <v>VD</v>
      </c>
      <c r="C51" s="11">
        <v>22.072727272727274</v>
      </c>
      <c r="D51" s="11">
        <v>24.809925255785867</v>
      </c>
      <c r="E51" s="11">
        <v>2.7272727272727271</v>
      </c>
      <c r="F51" s="13" t="s">
        <v>57</v>
      </c>
      <c r="G51" s="168"/>
      <c r="H51" s="168" t="s">
        <v>54</v>
      </c>
      <c r="I51" s="14"/>
      <c r="J51" s="12"/>
      <c r="K51" s="39" t="s">
        <v>770</v>
      </c>
      <c r="L51" s="166" t="s">
        <v>101</v>
      </c>
      <c r="M51" s="115"/>
      <c r="N51" s="115"/>
      <c r="O51" s="115"/>
    </row>
    <row r="52" spans="1:15" ht="25.5" x14ac:dyDescent="0.25">
      <c r="A52" s="130">
        <v>69</v>
      </c>
      <c r="B52" s="110" t="str">
        <f>IF(VLOOKUP(A52,'Données de base - Grunddaten'!$A$2:$M$273,5,FALSE)="","",VLOOKUP(A52,'Données de base - Grunddaten'!$A$2:$M$273,5,FALSE))</f>
        <v>BE</v>
      </c>
      <c r="C52" s="11">
        <v>42.981818181818184</v>
      </c>
      <c r="D52" s="11">
        <v>74.760643604577211</v>
      </c>
      <c r="E52" s="11">
        <v>31.818181818181817</v>
      </c>
      <c r="F52" s="13" t="s">
        <v>56</v>
      </c>
      <c r="G52" s="168"/>
      <c r="H52" s="168" t="s">
        <v>53</v>
      </c>
      <c r="I52" s="14"/>
      <c r="J52" s="12"/>
      <c r="K52" s="39" t="s">
        <v>790</v>
      </c>
      <c r="L52" s="166" t="s">
        <v>101</v>
      </c>
      <c r="M52" s="115"/>
      <c r="N52" s="115"/>
      <c r="O52" s="115"/>
    </row>
    <row r="53" spans="1:15" ht="25.5" x14ac:dyDescent="0.25">
      <c r="A53" s="110">
        <v>70</v>
      </c>
      <c r="B53" s="110" t="str">
        <f>IF(VLOOKUP(A53,'Données de base - Grunddaten'!$A$2:$M$273,5,FALSE)="","",VLOOKUP(A53,'Données de base - Grunddaten'!$A$2:$M$273,5,FALSE))</f>
        <v>BE</v>
      </c>
      <c r="C53" s="11">
        <v>9.5363636363636353</v>
      </c>
      <c r="D53" s="11">
        <v>30.906065412540574</v>
      </c>
      <c r="E53" s="11">
        <v>21.363636363636363</v>
      </c>
      <c r="F53" s="13" t="s">
        <v>98</v>
      </c>
      <c r="G53" s="168"/>
      <c r="H53" s="168" t="s">
        <v>54</v>
      </c>
      <c r="I53" s="14"/>
      <c r="J53" s="12"/>
      <c r="K53" s="39" t="s">
        <v>791</v>
      </c>
      <c r="L53" s="166" t="s">
        <v>102</v>
      </c>
      <c r="M53" s="115"/>
      <c r="N53" s="115"/>
      <c r="O53" s="115"/>
    </row>
    <row r="54" spans="1:15" ht="25.5" x14ac:dyDescent="0.25">
      <c r="A54" s="110">
        <v>71</v>
      </c>
      <c r="B54" s="110" t="str">
        <f>IF(VLOOKUP(A54,'Données de base - Grunddaten'!$A$2:$M$273,5,FALSE)="","",VLOOKUP(A54,'Données de base - Grunddaten'!$A$2:$M$273,5,FALSE))</f>
        <v>BE</v>
      </c>
      <c r="C54" s="11">
        <v>57.736363636363635</v>
      </c>
      <c r="D54" s="11">
        <v>64.060083082563622</v>
      </c>
      <c r="E54" s="11">
        <v>6.3636363636363633</v>
      </c>
      <c r="F54" s="13" t="s">
        <v>49</v>
      </c>
      <c r="G54" s="168" t="s">
        <v>62</v>
      </c>
      <c r="H54" s="168" t="s">
        <v>53</v>
      </c>
      <c r="I54" s="14"/>
      <c r="J54" s="12"/>
      <c r="K54" s="39" t="s">
        <v>836</v>
      </c>
      <c r="L54" s="166" t="s">
        <v>102</v>
      </c>
      <c r="M54" s="115"/>
      <c r="N54" s="115"/>
      <c r="O54" s="115"/>
    </row>
    <row r="55" spans="1:15" ht="25.5" x14ac:dyDescent="0.25">
      <c r="A55" s="110">
        <v>72</v>
      </c>
      <c r="B55" s="110" t="str">
        <f>IF(VLOOKUP(A55,'Données de base - Grunddaten'!$A$2:$M$273,5,FALSE)="","",VLOOKUP(A55,'Données de base - Grunddaten'!$A$2:$M$273,5,FALSE))</f>
        <v>BE</v>
      </c>
      <c r="C55" s="11"/>
      <c r="D55" s="11"/>
      <c r="E55" s="11"/>
      <c r="F55" s="13"/>
      <c r="G55" s="169"/>
      <c r="H55" s="169" t="s">
        <v>53</v>
      </c>
      <c r="I55" s="203" t="s">
        <v>49</v>
      </c>
      <c r="J55" s="12"/>
      <c r="K55" s="39" t="s">
        <v>791</v>
      </c>
      <c r="L55" s="166" t="s">
        <v>102</v>
      </c>
      <c r="M55" s="115"/>
      <c r="N55" s="115"/>
      <c r="O55" s="115"/>
    </row>
    <row r="56" spans="1:15" ht="25.5" x14ac:dyDescent="0.25">
      <c r="A56" s="110">
        <v>74</v>
      </c>
      <c r="B56" s="110" t="str">
        <f>IF(VLOOKUP(A56,'Données de base - Grunddaten'!$A$2:$M$273,5,FALSE)="","",VLOOKUP(A56,'Données de base - Grunddaten'!$A$2:$M$273,5,FALSE))</f>
        <v>BE</v>
      </c>
      <c r="C56" s="11">
        <v>-7.3545454545454554</v>
      </c>
      <c r="D56" s="11">
        <v>8.0796876009794474</v>
      </c>
      <c r="E56" s="11">
        <v>15.454545454545455</v>
      </c>
      <c r="F56" s="13" t="s">
        <v>57</v>
      </c>
      <c r="G56" s="168"/>
      <c r="H56" s="168" t="s">
        <v>54</v>
      </c>
      <c r="I56" s="14"/>
      <c r="J56" s="12"/>
      <c r="K56" s="39" t="s">
        <v>836</v>
      </c>
      <c r="L56" s="166" t="s">
        <v>102</v>
      </c>
      <c r="M56" s="115"/>
      <c r="N56" s="115"/>
      <c r="O56" s="115"/>
    </row>
    <row r="57" spans="1:15" ht="25.5" x14ac:dyDescent="0.25">
      <c r="A57" s="110">
        <v>75</v>
      </c>
      <c r="B57" s="110" t="str">
        <f>IF(VLOOKUP(A57,'Données de base - Grunddaten'!$A$2:$M$273,5,FALSE)="","",VLOOKUP(A57,'Données de base - Grunddaten'!$A$2:$M$273,5,FALSE))</f>
        <v>BE</v>
      </c>
      <c r="C57" s="11">
        <v>77.054545454545448</v>
      </c>
      <c r="D57" s="11">
        <v>86.58993470475933</v>
      </c>
      <c r="E57" s="11">
        <v>9.545454545454545</v>
      </c>
      <c r="F57" s="13" t="s">
        <v>49</v>
      </c>
      <c r="G57" s="168" t="s">
        <v>62</v>
      </c>
      <c r="H57" s="168" t="s">
        <v>53</v>
      </c>
      <c r="I57" s="14"/>
      <c r="J57" s="12"/>
      <c r="K57" s="39" t="s">
        <v>791</v>
      </c>
      <c r="L57" s="166" t="s">
        <v>101</v>
      </c>
      <c r="M57" s="115"/>
      <c r="N57" s="115"/>
      <c r="O57" s="115"/>
    </row>
    <row r="58" spans="1:15" ht="25.5" x14ac:dyDescent="0.25">
      <c r="A58" s="110">
        <v>76</v>
      </c>
      <c r="B58" s="110" t="str">
        <f>IF(VLOOKUP(A58,'Données de base - Grunddaten'!$A$2:$M$273,5,FALSE)="","",VLOOKUP(A58,'Données de base - Grunddaten'!$A$2:$M$273,5,FALSE))</f>
        <v>BE</v>
      </c>
      <c r="C58" s="11">
        <v>57.18181818181818</v>
      </c>
      <c r="D58" s="11">
        <v>64.023087550559637</v>
      </c>
      <c r="E58" s="11">
        <v>6.8181818181818183</v>
      </c>
      <c r="F58" s="13" t="s">
        <v>49</v>
      </c>
      <c r="G58" s="168"/>
      <c r="H58" s="168" t="s">
        <v>53</v>
      </c>
      <c r="I58" s="14"/>
      <c r="J58" s="12"/>
      <c r="K58" s="39" t="s">
        <v>791</v>
      </c>
      <c r="L58" s="166" t="s">
        <v>101</v>
      </c>
      <c r="M58" s="115"/>
      <c r="N58" s="115"/>
      <c r="O58" s="115"/>
    </row>
    <row r="59" spans="1:15" ht="33.75" x14ac:dyDescent="0.25">
      <c r="A59" s="110">
        <v>77</v>
      </c>
      <c r="B59" s="110" t="str">
        <f>IF(VLOOKUP(A59,'Données de base - Grunddaten'!$A$2:$M$273,5,FALSE)="","",VLOOKUP(A59,'Données de base - Grunddaten'!$A$2:$M$273,5,FALSE))</f>
        <v>BE</v>
      </c>
      <c r="C59" s="11">
        <v>6.1363636363636367</v>
      </c>
      <c r="D59" s="11">
        <v>12.491291914629956</v>
      </c>
      <c r="E59" s="11">
        <v>6.3636363636363633</v>
      </c>
      <c r="F59" s="13" t="s">
        <v>57</v>
      </c>
      <c r="G59" s="168"/>
      <c r="H59" s="168" t="s">
        <v>51</v>
      </c>
      <c r="I59" s="14"/>
      <c r="J59" s="12"/>
      <c r="K59" s="39" t="s">
        <v>770</v>
      </c>
      <c r="L59" s="166" t="s">
        <v>101</v>
      </c>
      <c r="M59" s="115"/>
      <c r="N59" s="115"/>
      <c r="O59" s="115"/>
    </row>
    <row r="60" spans="1:15" ht="33.75" x14ac:dyDescent="0.25">
      <c r="A60" s="110">
        <v>78</v>
      </c>
      <c r="B60" s="110" t="str">
        <f>IF(VLOOKUP(A60,'Données de base - Grunddaten'!$A$2:$M$273,5,FALSE)="","",VLOOKUP(A60,'Données de base - Grunddaten'!$A$2:$M$273,5,FALSE))</f>
        <v>BE</v>
      </c>
      <c r="C60" s="11">
        <v>-5.9727272727272727</v>
      </c>
      <c r="D60" s="11">
        <v>1.3179120329817062</v>
      </c>
      <c r="E60" s="11">
        <v>7.2727272727272725</v>
      </c>
      <c r="F60" s="13" t="s">
        <v>57</v>
      </c>
      <c r="G60" s="168"/>
      <c r="H60" s="168" t="s">
        <v>51</v>
      </c>
      <c r="I60" s="14"/>
      <c r="J60" s="12"/>
      <c r="K60" s="39" t="s">
        <v>770</v>
      </c>
      <c r="L60" s="166" t="s">
        <v>101</v>
      </c>
      <c r="M60" s="115"/>
      <c r="N60" s="115"/>
      <c r="O60" s="115"/>
    </row>
    <row r="61" spans="1:15" ht="25.5" x14ac:dyDescent="0.25">
      <c r="A61" s="123">
        <v>79.099999999999994</v>
      </c>
      <c r="B61" s="110" t="str">
        <f>IF(VLOOKUP(A61,'Données de base - Grunddaten'!$A$2:$M$273,5,FALSE)="","",VLOOKUP(A61,'Données de base - Grunddaten'!$A$2:$M$273,5,FALSE))</f>
        <v>BE</v>
      </c>
      <c r="C61" s="11">
        <v>58.618181818181817</v>
      </c>
      <c r="D61" s="11">
        <v>44.927850440390493</v>
      </c>
      <c r="E61" s="11">
        <v>3.1818181818181817</v>
      </c>
      <c r="F61" s="13" t="s">
        <v>49</v>
      </c>
      <c r="G61" s="168"/>
      <c r="H61" s="168" t="s">
        <v>53</v>
      </c>
      <c r="I61" s="14"/>
      <c r="J61" s="12"/>
      <c r="K61" s="39" t="s">
        <v>791</v>
      </c>
      <c r="L61" s="166" t="s">
        <v>101</v>
      </c>
      <c r="M61" s="115"/>
      <c r="N61" s="115"/>
      <c r="O61" s="115"/>
    </row>
    <row r="62" spans="1:15" ht="25.5" x14ac:dyDescent="0.25">
      <c r="A62" s="123">
        <v>79.2</v>
      </c>
      <c r="B62" s="110" t="str">
        <f>IF(VLOOKUP(A62,'Données de base - Grunddaten'!$A$2:$M$273,5,FALSE)="","",VLOOKUP(A62,'Données de base - Grunddaten'!$A$2:$M$273,5,FALSE))</f>
        <v>BE</v>
      </c>
      <c r="C62" s="11"/>
      <c r="D62" s="11"/>
      <c r="E62" s="11"/>
      <c r="F62" s="13"/>
      <c r="G62" s="169"/>
      <c r="H62" s="169" t="s">
        <v>53</v>
      </c>
      <c r="I62" s="203" t="s">
        <v>57</v>
      </c>
      <c r="J62" s="13" t="s">
        <v>90</v>
      </c>
      <c r="K62" s="39" t="s">
        <v>836</v>
      </c>
      <c r="L62" s="166" t="s">
        <v>102</v>
      </c>
      <c r="M62" s="115"/>
      <c r="N62" s="115"/>
      <c r="O62" s="115"/>
    </row>
    <row r="63" spans="1:15" ht="25.5" x14ac:dyDescent="0.25">
      <c r="A63" s="110">
        <v>80</v>
      </c>
      <c r="B63" s="110" t="str">
        <f>IF(VLOOKUP(A63,'Données de base - Grunddaten'!$A$2:$M$273,5,FALSE)="","",VLOOKUP(A63,'Données de base - Grunddaten'!$A$2:$M$273,5,FALSE))</f>
        <v>BE</v>
      </c>
      <c r="C63" s="11"/>
      <c r="D63" s="11"/>
      <c r="E63" s="11"/>
      <c r="F63" s="13"/>
      <c r="G63" s="169"/>
      <c r="H63" s="169" t="s">
        <v>51</v>
      </c>
      <c r="I63" s="203" t="s">
        <v>56</v>
      </c>
      <c r="J63" s="13" t="s">
        <v>63</v>
      </c>
      <c r="K63" s="39" t="s">
        <v>790</v>
      </c>
      <c r="L63" s="166" t="s">
        <v>102</v>
      </c>
      <c r="M63" s="115"/>
      <c r="N63" s="115"/>
      <c r="O63" s="115"/>
    </row>
    <row r="64" spans="1:15" ht="25.5" x14ac:dyDescent="0.25">
      <c r="A64" s="110">
        <v>81</v>
      </c>
      <c r="B64" s="110" t="str">
        <f>IF(VLOOKUP(A64,'Données de base - Grunddaten'!$A$2:$M$273,5,FALSE)="","",VLOOKUP(A64,'Données de base - Grunddaten'!$A$2:$M$273,5,FALSE))</f>
        <v>BE</v>
      </c>
      <c r="C64" s="11">
        <v>38.200000000000003</v>
      </c>
      <c r="D64" s="11">
        <v>48.15407313300333</v>
      </c>
      <c r="E64" s="11">
        <v>10</v>
      </c>
      <c r="F64" s="13" t="s">
        <v>49</v>
      </c>
      <c r="G64" s="168"/>
      <c r="H64" s="168" t="s">
        <v>53</v>
      </c>
      <c r="I64" s="14"/>
      <c r="J64" s="12"/>
      <c r="K64" s="39" t="s">
        <v>791</v>
      </c>
      <c r="L64" s="166" t="s">
        <v>101</v>
      </c>
      <c r="M64" s="115"/>
      <c r="N64" s="115"/>
      <c r="O64" s="115"/>
    </row>
    <row r="65" spans="1:15" ht="18.75" x14ac:dyDescent="0.25">
      <c r="A65" s="110">
        <v>83</v>
      </c>
      <c r="B65" s="110" t="str">
        <f>IF(VLOOKUP(A65,'Données de base - Grunddaten'!$A$2:$M$273,5,FALSE)="","",VLOOKUP(A65,'Données de base - Grunddaten'!$A$2:$M$273,5,FALSE))</f>
        <v>BE</v>
      </c>
      <c r="C65" s="11">
        <v>-1.3636363636363635</v>
      </c>
      <c r="D65" s="11">
        <v>0</v>
      </c>
      <c r="E65" s="11">
        <v>1.3636363636363635</v>
      </c>
      <c r="F65" s="13" t="s">
        <v>52</v>
      </c>
      <c r="G65" s="168"/>
      <c r="H65" s="168" t="s">
        <v>51</v>
      </c>
      <c r="I65" s="14"/>
      <c r="J65" s="12"/>
      <c r="K65" s="39" t="s">
        <v>836</v>
      </c>
      <c r="L65" s="166" t="s">
        <v>101</v>
      </c>
      <c r="M65" s="115"/>
      <c r="N65" s="115"/>
      <c r="O65" s="115"/>
    </row>
    <row r="66" spans="1:15" ht="25.5" x14ac:dyDescent="0.25">
      <c r="A66" s="110">
        <v>84</v>
      </c>
      <c r="B66" s="110" t="str">
        <f>IF(VLOOKUP(A66,'Données de base - Grunddaten'!$A$2:$M$273,5,FALSE)="","",VLOOKUP(A66,'Données de base - Grunddaten'!$A$2:$M$273,5,FALSE))</f>
        <v>BE</v>
      </c>
      <c r="C66" s="11">
        <v>12.909090909090908</v>
      </c>
      <c r="D66" s="11">
        <v>22.017850042394038</v>
      </c>
      <c r="E66" s="11">
        <v>9.0909090909090917</v>
      </c>
      <c r="F66" s="13" t="s">
        <v>57</v>
      </c>
      <c r="G66" s="168"/>
      <c r="H66" s="168" t="s">
        <v>51</v>
      </c>
      <c r="I66" s="14"/>
      <c r="J66" s="12"/>
      <c r="K66" s="39" t="s">
        <v>790</v>
      </c>
      <c r="L66" s="166" t="s">
        <v>102</v>
      </c>
      <c r="M66" s="115"/>
      <c r="N66" s="115"/>
      <c r="O66" s="115"/>
    </row>
    <row r="67" spans="1:15" ht="25.5" x14ac:dyDescent="0.25">
      <c r="A67" s="110">
        <v>86</v>
      </c>
      <c r="B67" s="110" t="str">
        <f>IF(VLOOKUP(A67,'Données de base - Grunddaten'!$A$2:$M$273,5,FALSE)="","",VLOOKUP(A67,'Données de base - Grunddaten'!$A$2:$M$273,5,FALSE))</f>
        <v>BE</v>
      </c>
      <c r="C67" s="11">
        <v>-11.118181818181817</v>
      </c>
      <c r="D67" s="11">
        <v>5.749152288919273</v>
      </c>
      <c r="E67" s="11">
        <v>16.818181818181817</v>
      </c>
      <c r="F67" s="13" t="s">
        <v>57</v>
      </c>
      <c r="G67" s="168" t="s">
        <v>62</v>
      </c>
      <c r="H67" s="168" t="s">
        <v>53</v>
      </c>
      <c r="I67" s="14"/>
      <c r="J67" s="12"/>
      <c r="K67" s="39" t="s">
        <v>791</v>
      </c>
      <c r="L67" s="166" t="s">
        <v>102</v>
      </c>
      <c r="M67" s="115"/>
      <c r="N67" s="115"/>
      <c r="O67" s="115"/>
    </row>
    <row r="68" spans="1:15" ht="22.5" x14ac:dyDescent="0.25">
      <c r="A68" s="110">
        <v>87</v>
      </c>
      <c r="B68" s="110" t="str">
        <f>IF(VLOOKUP(A68,'Données de base - Grunddaten'!$A$2:$M$273,5,FALSE)="","",VLOOKUP(A68,'Données de base - Grunddaten'!$A$2:$M$273,5,FALSE))</f>
        <v>AG</v>
      </c>
      <c r="C68" s="11">
        <v>-2.2727272727272729</v>
      </c>
      <c r="D68" s="11">
        <v>0</v>
      </c>
      <c r="E68" s="11">
        <v>2.2727272727272729</v>
      </c>
      <c r="F68" s="13" t="s">
        <v>52</v>
      </c>
      <c r="G68" s="168" t="s">
        <v>62</v>
      </c>
      <c r="H68" s="168" t="s">
        <v>51</v>
      </c>
      <c r="I68" s="14"/>
      <c r="J68" s="12"/>
      <c r="K68" s="39" t="s">
        <v>791</v>
      </c>
      <c r="L68" s="166" t="s">
        <v>102</v>
      </c>
      <c r="M68" s="115"/>
      <c r="N68" s="115"/>
      <c r="O68" s="115"/>
    </row>
    <row r="69" spans="1:15" ht="25.5" x14ac:dyDescent="0.25">
      <c r="A69" s="110">
        <v>88</v>
      </c>
      <c r="B69" s="110" t="str">
        <f>IF(VLOOKUP(A69,'Données de base - Grunddaten'!$A$2:$M$273,5,FALSE)="","",VLOOKUP(A69,'Données de base - Grunddaten'!$A$2:$M$273,5,FALSE))</f>
        <v>AG</v>
      </c>
      <c r="C69" s="11">
        <v>-16.481818181818181</v>
      </c>
      <c r="D69" s="11">
        <v>21.652581303106853</v>
      </c>
      <c r="E69" s="11">
        <v>38.18181818181818</v>
      </c>
      <c r="F69" s="13" t="s">
        <v>98</v>
      </c>
      <c r="G69" s="168"/>
      <c r="H69" s="168" t="s">
        <v>51</v>
      </c>
      <c r="I69" s="14"/>
      <c r="J69" s="12"/>
      <c r="K69" s="39" t="s">
        <v>790</v>
      </c>
      <c r="L69" s="166" t="s">
        <v>102</v>
      </c>
      <c r="M69" s="115"/>
      <c r="N69" s="115"/>
      <c r="O69" s="115"/>
    </row>
    <row r="70" spans="1:15" ht="38.25" x14ac:dyDescent="0.25">
      <c r="A70" s="110">
        <v>91</v>
      </c>
      <c r="B70" s="110" t="str">
        <f>IF(VLOOKUP(A70,'Données de base - Grunddaten'!$A$2:$M$273,5,FALSE)="","",VLOOKUP(A70,'Données de base - Grunddaten'!$A$2:$M$273,5,FALSE))</f>
        <v>AG</v>
      </c>
      <c r="C70" s="11"/>
      <c r="D70" s="11"/>
      <c r="E70" s="11"/>
      <c r="F70" s="13"/>
      <c r="G70" s="169"/>
      <c r="H70" s="169" t="s">
        <v>53</v>
      </c>
      <c r="I70" s="203" t="s">
        <v>49</v>
      </c>
      <c r="J70" s="13" t="s">
        <v>64</v>
      </c>
      <c r="K70" s="39" t="s">
        <v>791</v>
      </c>
      <c r="L70" s="166" t="s">
        <v>101</v>
      </c>
      <c r="M70" s="115"/>
      <c r="N70" s="115"/>
      <c r="O70" s="115"/>
    </row>
    <row r="71" spans="1:15" ht="25.5" x14ac:dyDescent="0.25">
      <c r="A71" s="110">
        <v>92</v>
      </c>
      <c r="B71" s="110" t="str">
        <f>IF(VLOOKUP(A71,'Données de base - Grunddaten'!$A$2:$M$273,5,FALSE)="","",VLOOKUP(A71,'Données de base - Grunddaten'!$A$2:$M$273,5,FALSE))</f>
        <v>AG/ZH</v>
      </c>
      <c r="C71" s="11">
        <v>-38.9</v>
      </c>
      <c r="D71" s="11">
        <v>61.103380492596223</v>
      </c>
      <c r="E71" s="11">
        <v>100</v>
      </c>
      <c r="F71" s="13" t="s">
        <v>56</v>
      </c>
      <c r="G71" s="168" t="s">
        <v>50</v>
      </c>
      <c r="H71" s="168" t="s">
        <v>53</v>
      </c>
      <c r="I71" s="14"/>
      <c r="J71" s="12"/>
      <c r="K71" s="39" t="s">
        <v>791</v>
      </c>
      <c r="L71" s="166" t="s">
        <v>102</v>
      </c>
      <c r="M71" s="115"/>
      <c r="N71" s="115"/>
      <c r="O71" s="115"/>
    </row>
    <row r="72" spans="1:15" ht="25.5" x14ac:dyDescent="0.25">
      <c r="A72" s="110">
        <v>95</v>
      </c>
      <c r="B72" s="110" t="str">
        <f>IF(VLOOKUP(A72,'Données de base - Grunddaten'!$A$2:$M$273,5,FALSE)="","",VLOOKUP(A72,'Données de base - Grunddaten'!$A$2:$M$273,5,FALSE))</f>
        <v>AG/ZG/ZH</v>
      </c>
      <c r="C72" s="11">
        <v>36.654545454545456</v>
      </c>
      <c r="D72" s="11">
        <v>66.193881847284004</v>
      </c>
      <c r="E72" s="11">
        <v>29.545454545454547</v>
      </c>
      <c r="F72" s="13" t="s">
        <v>56</v>
      </c>
      <c r="G72" s="168"/>
      <c r="H72" s="168" t="s">
        <v>53</v>
      </c>
      <c r="I72" s="14"/>
      <c r="J72" s="12"/>
      <c r="K72" s="39" t="s">
        <v>791</v>
      </c>
      <c r="L72" s="166" t="s">
        <v>102</v>
      </c>
      <c r="M72" s="115"/>
      <c r="N72" s="115"/>
      <c r="O72" s="115"/>
    </row>
    <row r="73" spans="1:15" ht="18.75" x14ac:dyDescent="0.25">
      <c r="A73" s="110">
        <v>97</v>
      </c>
      <c r="B73" s="110" t="str">
        <f>IF(VLOOKUP(A73,'Données de base - Grunddaten'!$A$2:$M$273,5,FALSE)="","",VLOOKUP(A73,'Données de base - Grunddaten'!$A$2:$M$273,5,FALSE))</f>
        <v>ZG</v>
      </c>
      <c r="C73" s="11">
        <v>-10</v>
      </c>
      <c r="D73" s="11">
        <v>0</v>
      </c>
      <c r="E73" s="11">
        <v>10</v>
      </c>
      <c r="F73" s="13" t="s">
        <v>52</v>
      </c>
      <c r="G73" s="168" t="s">
        <v>62</v>
      </c>
      <c r="H73" s="168" t="s">
        <v>51</v>
      </c>
      <c r="I73" s="14"/>
      <c r="J73" s="12"/>
      <c r="K73" s="39" t="s">
        <v>836</v>
      </c>
      <c r="L73" s="166" t="s">
        <v>101</v>
      </c>
      <c r="M73" s="115"/>
      <c r="N73" s="115"/>
      <c r="O73" s="115"/>
    </row>
    <row r="74" spans="1:15" ht="33.75" x14ac:dyDescent="0.25">
      <c r="A74" s="110">
        <v>98</v>
      </c>
      <c r="B74" s="110" t="str">
        <f>IF(VLOOKUP(A74,'Données de base - Grunddaten'!$A$2:$M$273,5,FALSE)="","",VLOOKUP(A74,'Données de base - Grunddaten'!$A$2:$M$273,5,FALSE))</f>
        <v>LU</v>
      </c>
      <c r="C74" s="11">
        <v>15.327272727272728</v>
      </c>
      <c r="D74" s="11">
        <v>27.582262022236563</v>
      </c>
      <c r="E74" s="11">
        <v>12.272727272727273</v>
      </c>
      <c r="F74" s="13" t="s">
        <v>57</v>
      </c>
      <c r="G74" s="168" t="s">
        <v>65</v>
      </c>
      <c r="H74" s="168" t="s">
        <v>51</v>
      </c>
      <c r="I74" s="14"/>
      <c r="J74" s="12"/>
      <c r="K74" s="39" t="s">
        <v>770</v>
      </c>
      <c r="L74" s="166" t="s">
        <v>101</v>
      </c>
      <c r="M74" s="115"/>
      <c r="N74" s="115"/>
      <c r="O74" s="115"/>
    </row>
    <row r="75" spans="1:15" ht="33.75" x14ac:dyDescent="0.25">
      <c r="A75" s="110">
        <v>99</v>
      </c>
      <c r="B75" s="110" t="str">
        <f>IF(VLOOKUP(A75,'Données de base - Grunddaten'!$A$2:$M$273,5,FALSE)="","",VLOOKUP(A75,'Données de base - Grunddaten'!$A$2:$M$273,5,FALSE))</f>
        <v>OW</v>
      </c>
      <c r="C75" s="11">
        <v>20.163636363636364</v>
      </c>
      <c r="D75" s="11">
        <v>23.811915841405245</v>
      </c>
      <c r="E75" s="11">
        <v>3.6363636363636362</v>
      </c>
      <c r="F75" s="13" t="s">
        <v>57</v>
      </c>
      <c r="G75" s="168"/>
      <c r="H75" s="168" t="s">
        <v>53</v>
      </c>
      <c r="I75" s="14"/>
      <c r="J75" s="12"/>
      <c r="K75" s="39" t="s">
        <v>770</v>
      </c>
      <c r="L75" s="166" t="s">
        <v>101</v>
      </c>
      <c r="M75" s="115"/>
      <c r="N75" s="115"/>
      <c r="O75" s="115"/>
    </row>
    <row r="76" spans="1:15" ht="38.25" x14ac:dyDescent="0.25">
      <c r="A76" s="110">
        <v>100</v>
      </c>
      <c r="B76" s="110" t="str">
        <f>IF(VLOOKUP(A76,'Données de base - Grunddaten'!$A$2:$M$273,5,FALSE)="","",VLOOKUP(A76,'Données de base - Grunddaten'!$A$2:$M$273,5,FALSE))</f>
        <v>OW</v>
      </c>
      <c r="C76" s="11"/>
      <c r="D76" s="11"/>
      <c r="E76" s="11"/>
      <c r="F76" s="13"/>
      <c r="G76" s="169"/>
      <c r="H76" s="170" t="s">
        <v>54</v>
      </c>
      <c r="I76" s="203" t="s">
        <v>49</v>
      </c>
      <c r="J76" s="13" t="s">
        <v>66</v>
      </c>
      <c r="K76" s="39" t="s">
        <v>791</v>
      </c>
      <c r="L76" s="166" t="s">
        <v>102</v>
      </c>
      <c r="M76" s="115"/>
      <c r="N76" s="115"/>
      <c r="O76" s="115"/>
    </row>
    <row r="77" spans="1:15" ht="25.5" x14ac:dyDescent="0.25">
      <c r="A77" s="110">
        <v>101</v>
      </c>
      <c r="B77" s="110" t="str">
        <f>IF(VLOOKUP(A77,'Données de base - Grunddaten'!$A$2:$M$273,5,FALSE)="","",VLOOKUP(A77,'Données de base - Grunddaten'!$A$2:$M$273,5,FALSE))</f>
        <v>OW</v>
      </c>
      <c r="C77" s="11">
        <v>45.381818181818183</v>
      </c>
      <c r="D77" s="11">
        <v>47.174194938110894</v>
      </c>
      <c r="E77" s="11">
        <v>1.8181818181818181</v>
      </c>
      <c r="F77" s="13" t="s">
        <v>49</v>
      </c>
      <c r="G77" s="168"/>
      <c r="H77" s="168" t="s">
        <v>53</v>
      </c>
      <c r="I77" s="14"/>
      <c r="J77" s="12"/>
      <c r="K77" s="39" t="s">
        <v>790</v>
      </c>
      <c r="L77" s="166" t="s">
        <v>102</v>
      </c>
      <c r="M77" s="115"/>
      <c r="N77" s="115"/>
      <c r="O77" s="115"/>
    </row>
    <row r="78" spans="1:15" ht="22.5" x14ac:dyDescent="0.25">
      <c r="A78" s="110">
        <v>102</v>
      </c>
      <c r="B78" s="110" t="str">
        <f>IF(VLOOKUP(A78,'Données de base - Grunddaten'!$A$2:$M$273,5,FALSE)="","",VLOOKUP(A78,'Données de base - Grunddaten'!$A$2:$M$273,5,FALSE))</f>
        <v>OW</v>
      </c>
      <c r="C78" s="11">
        <v>-6.3636363636363633</v>
      </c>
      <c r="D78" s="11">
        <v>0</v>
      </c>
      <c r="E78" s="11">
        <v>6.3636363636363633</v>
      </c>
      <c r="F78" s="13" t="s">
        <v>52</v>
      </c>
      <c r="G78" s="168"/>
      <c r="H78" s="168" t="s">
        <v>53</v>
      </c>
      <c r="I78" s="14"/>
      <c r="J78" s="12"/>
      <c r="K78" s="39" t="s">
        <v>790</v>
      </c>
      <c r="L78" s="166" t="s">
        <v>102</v>
      </c>
      <c r="M78" s="115"/>
      <c r="N78" s="115"/>
      <c r="O78" s="115"/>
    </row>
    <row r="79" spans="1:15" ht="25.5" x14ac:dyDescent="0.25">
      <c r="A79" s="110">
        <v>104</v>
      </c>
      <c r="B79" s="110" t="str">
        <f>IF(VLOOKUP(A79,'Données de base - Grunddaten'!$A$2:$M$273,5,FALSE)="","",VLOOKUP(A79,'Données de base - Grunddaten'!$A$2:$M$273,5,FALSE))</f>
        <v>SZ</v>
      </c>
      <c r="C79" s="11">
        <v>65.527272727272731</v>
      </c>
      <c r="D79" s="11">
        <v>67.843592376666649</v>
      </c>
      <c r="E79" s="11">
        <v>2.2727272727272729</v>
      </c>
      <c r="F79" s="13" t="s">
        <v>49</v>
      </c>
      <c r="G79" s="168"/>
      <c r="H79" s="168" t="s">
        <v>54</v>
      </c>
      <c r="I79" s="14"/>
      <c r="J79" s="12"/>
      <c r="K79" s="39" t="s">
        <v>836</v>
      </c>
      <c r="L79" s="166" t="s">
        <v>102</v>
      </c>
      <c r="M79" s="115"/>
      <c r="N79" s="115"/>
      <c r="O79" s="115"/>
    </row>
    <row r="80" spans="1:15" ht="63.75" x14ac:dyDescent="0.25">
      <c r="A80" s="123">
        <v>105.1</v>
      </c>
      <c r="B80" s="110" t="str">
        <f>IF(VLOOKUP(A80,'Données de base - Grunddaten'!$A$2:$M$273,5,FALSE)="","",VLOOKUP(A80,'Données de base - Grunddaten'!$A$2:$M$273,5,FALSE))</f>
        <v>UR</v>
      </c>
      <c r="C80" s="11"/>
      <c r="D80" s="11"/>
      <c r="E80" s="11"/>
      <c r="F80" s="13"/>
      <c r="G80" s="169" t="s">
        <v>50</v>
      </c>
      <c r="H80" s="169" t="s">
        <v>53</v>
      </c>
      <c r="I80" s="203" t="s">
        <v>55</v>
      </c>
      <c r="J80" s="13" t="s">
        <v>67</v>
      </c>
      <c r="K80" s="39" t="s">
        <v>836</v>
      </c>
      <c r="L80" s="166" t="s">
        <v>102</v>
      </c>
      <c r="M80" s="115"/>
      <c r="N80" s="115"/>
      <c r="O80" s="115"/>
    </row>
    <row r="81" spans="1:15" ht="25.5" x14ac:dyDescent="0.25">
      <c r="A81" s="123">
        <v>105.2</v>
      </c>
      <c r="B81" s="110" t="str">
        <f>IF(VLOOKUP(A81,'Données de base - Grunddaten'!$A$2:$M$273,5,FALSE)="","",VLOOKUP(A81,'Données de base - Grunddaten'!$A$2:$M$273,5,FALSE))</f>
        <v>UR</v>
      </c>
      <c r="C81" s="11"/>
      <c r="D81" s="11"/>
      <c r="E81" s="11"/>
      <c r="F81" s="13"/>
      <c r="G81" s="169" t="s">
        <v>50</v>
      </c>
      <c r="H81" s="169" t="s">
        <v>54</v>
      </c>
      <c r="I81" s="203" t="s">
        <v>49</v>
      </c>
      <c r="J81" s="12"/>
      <c r="K81" s="39" t="s">
        <v>836</v>
      </c>
      <c r="L81" s="166" t="s">
        <v>102</v>
      </c>
      <c r="M81" s="115"/>
      <c r="N81" s="115"/>
      <c r="O81" s="115"/>
    </row>
    <row r="82" spans="1:15" ht="18.75" x14ac:dyDescent="0.25">
      <c r="A82" s="110">
        <v>107</v>
      </c>
      <c r="B82" s="110" t="str">
        <f>IF(VLOOKUP(A82,'Données de base - Grunddaten'!$A$2:$M$273,5,FALSE)="","",VLOOKUP(A82,'Données de base - Grunddaten'!$A$2:$M$273,5,FALSE))</f>
        <v>UR</v>
      </c>
      <c r="C82" s="11">
        <v>-18.636363636363637</v>
      </c>
      <c r="D82" s="11">
        <v>0</v>
      </c>
      <c r="E82" s="11">
        <v>18.636363636363637</v>
      </c>
      <c r="F82" s="13" t="s">
        <v>52</v>
      </c>
      <c r="G82" s="168"/>
      <c r="H82" s="168" t="s">
        <v>51</v>
      </c>
      <c r="I82" s="14"/>
      <c r="J82" s="12"/>
      <c r="K82" s="39" t="s">
        <v>836</v>
      </c>
      <c r="L82" s="166" t="s">
        <v>101</v>
      </c>
      <c r="M82" s="115"/>
      <c r="N82" s="115"/>
      <c r="O82" s="115"/>
    </row>
    <row r="83" spans="1:15" ht="25.5" x14ac:dyDescent="0.25">
      <c r="A83" s="110">
        <v>108</v>
      </c>
      <c r="B83" s="110" t="str">
        <f>IF(VLOOKUP(A83,'Données de base - Grunddaten'!$A$2:$M$273,5,FALSE)="","",VLOOKUP(A83,'Données de base - Grunddaten'!$A$2:$M$273,5,FALSE))</f>
        <v>UR</v>
      </c>
      <c r="C83" s="11">
        <v>19.145454545454548</v>
      </c>
      <c r="D83" s="11">
        <v>49.597700864648665</v>
      </c>
      <c r="E83" s="11">
        <v>30.454545454545453</v>
      </c>
      <c r="F83" s="13" t="s">
        <v>56</v>
      </c>
      <c r="G83" s="168" t="s">
        <v>62</v>
      </c>
      <c r="H83" s="168" t="s">
        <v>53</v>
      </c>
      <c r="I83" s="14"/>
      <c r="J83" s="12"/>
      <c r="K83" s="39" t="s">
        <v>791</v>
      </c>
      <c r="L83" s="166" t="s">
        <v>102</v>
      </c>
      <c r="M83" s="115"/>
      <c r="N83" s="115"/>
      <c r="O83" s="115"/>
    </row>
    <row r="84" spans="1:15" ht="18.75" x14ac:dyDescent="0.25">
      <c r="A84" s="123">
        <v>109.1</v>
      </c>
      <c r="B84" s="110" t="str">
        <f>IF(VLOOKUP(A84,'Données de base - Grunddaten'!$A$2:$M$273,5,FALSE)="","",VLOOKUP(A84,'Données de base - Grunddaten'!$A$2:$M$273,5,FALSE))</f>
        <v>GL</v>
      </c>
      <c r="C84" s="11"/>
      <c r="D84" s="11"/>
      <c r="E84" s="11"/>
      <c r="F84" s="13"/>
      <c r="G84" s="169"/>
      <c r="H84" s="169" t="s">
        <v>51</v>
      </c>
      <c r="I84" s="203" t="s">
        <v>52</v>
      </c>
      <c r="J84" s="13"/>
      <c r="K84" s="39" t="s">
        <v>836</v>
      </c>
      <c r="L84" s="166" t="s">
        <v>101</v>
      </c>
      <c r="M84" s="115"/>
      <c r="N84" s="115"/>
      <c r="O84" s="115"/>
    </row>
    <row r="85" spans="1:15" ht="33.75" x14ac:dyDescent="0.25">
      <c r="A85" s="123">
        <v>109.2</v>
      </c>
      <c r="B85" s="110" t="str">
        <f>IF(VLOOKUP(A85,'Données de base - Grunddaten'!$A$2:$M$273,5,FALSE)="","",VLOOKUP(A85,'Données de base - Grunddaten'!$A$2:$M$273,5,FALSE))</f>
        <v>GL</v>
      </c>
      <c r="C85" s="11">
        <v>-10</v>
      </c>
      <c r="D85" s="11">
        <v>0</v>
      </c>
      <c r="E85" s="11">
        <v>10</v>
      </c>
      <c r="F85" s="13" t="s">
        <v>52</v>
      </c>
      <c r="G85" s="169"/>
      <c r="H85" s="169" t="s">
        <v>51</v>
      </c>
      <c r="I85" s="203" t="s">
        <v>68</v>
      </c>
      <c r="J85" s="13" t="s">
        <v>69</v>
      </c>
      <c r="K85" s="39" t="s">
        <v>770</v>
      </c>
      <c r="L85" s="166" t="s">
        <v>102</v>
      </c>
      <c r="M85" s="115"/>
      <c r="N85" s="115"/>
      <c r="O85" s="115"/>
    </row>
    <row r="86" spans="1:15" ht="18.75" x14ac:dyDescent="0.25">
      <c r="A86" s="110">
        <v>110</v>
      </c>
      <c r="B86" s="110" t="str">
        <f>IF(VLOOKUP(A86,'Données de base - Grunddaten'!$A$2:$M$273,5,FALSE)="","",VLOOKUP(A86,'Données de base - Grunddaten'!$A$2:$M$273,5,FALSE))</f>
        <v>SZ/ZG</v>
      </c>
      <c r="C86" s="11">
        <v>-12.727272727272727</v>
      </c>
      <c r="D86" s="11">
        <v>0</v>
      </c>
      <c r="E86" s="11">
        <v>12.727272727272727</v>
      </c>
      <c r="F86" s="13" t="s">
        <v>52</v>
      </c>
      <c r="G86" s="168"/>
      <c r="H86" s="168" t="s">
        <v>53</v>
      </c>
      <c r="I86" s="14"/>
      <c r="J86" s="12"/>
      <c r="K86" s="39" t="s">
        <v>836</v>
      </c>
      <c r="L86" s="166" t="s">
        <v>101</v>
      </c>
      <c r="M86" s="115"/>
      <c r="N86" s="115"/>
      <c r="O86" s="115"/>
    </row>
    <row r="87" spans="1:15" ht="25.5" x14ac:dyDescent="0.25">
      <c r="A87" s="110">
        <v>112</v>
      </c>
      <c r="B87" s="110" t="str">
        <f>IF(VLOOKUP(A87,'Données de base - Grunddaten'!$A$2:$M$273,5,FALSE)="","",VLOOKUP(A87,'Données de base - Grunddaten'!$A$2:$M$273,5,FALSE))</f>
        <v>GE</v>
      </c>
      <c r="C87" s="11">
        <v>5.672727272727272</v>
      </c>
      <c r="D87" s="11">
        <v>18.426841375604447</v>
      </c>
      <c r="E87" s="11">
        <v>12.727272727272727</v>
      </c>
      <c r="F87" s="13" t="s">
        <v>57</v>
      </c>
      <c r="G87" s="168"/>
      <c r="H87" s="168" t="s">
        <v>51</v>
      </c>
      <c r="I87" s="14"/>
      <c r="J87" s="12"/>
      <c r="K87" s="39" t="s">
        <v>791</v>
      </c>
      <c r="L87" s="166" t="s">
        <v>102</v>
      </c>
      <c r="M87" s="115"/>
      <c r="N87" s="115"/>
      <c r="O87" s="115"/>
    </row>
    <row r="88" spans="1:15" ht="25.5" x14ac:dyDescent="0.25">
      <c r="A88" s="110">
        <v>113</v>
      </c>
      <c r="B88" s="110" t="str">
        <f>IF(VLOOKUP(A88,'Données de base - Grunddaten'!$A$2:$M$273,5,FALSE)="","",VLOOKUP(A88,'Données de base - Grunddaten'!$A$2:$M$273,5,FALSE))</f>
        <v>GE</v>
      </c>
      <c r="C88" s="11">
        <v>8.1999999999999993</v>
      </c>
      <c r="D88" s="11">
        <v>28.210240483935781</v>
      </c>
      <c r="E88" s="11">
        <v>20</v>
      </c>
      <c r="F88" s="13" t="s">
        <v>57</v>
      </c>
      <c r="G88" s="168"/>
      <c r="H88" s="168" t="s">
        <v>54</v>
      </c>
      <c r="I88" s="14"/>
      <c r="J88" s="12"/>
      <c r="K88" s="39" t="s">
        <v>836</v>
      </c>
      <c r="L88" s="166" t="s">
        <v>102</v>
      </c>
      <c r="M88" s="115"/>
      <c r="N88" s="115"/>
      <c r="O88" s="115"/>
    </row>
    <row r="89" spans="1:15" ht="33.75" x14ac:dyDescent="0.25">
      <c r="A89" s="110">
        <v>114</v>
      </c>
      <c r="B89" s="110" t="str">
        <f>IF(VLOOKUP(A89,'Données de base - Grunddaten'!$A$2:$M$273,5,FALSE)="","",VLOOKUP(A89,'Données de base - Grunddaten'!$A$2:$M$273,5,FALSE))</f>
        <v>GE</v>
      </c>
      <c r="C89" s="11">
        <v>3.7909090909090901</v>
      </c>
      <c r="D89" s="11">
        <v>9.6774940055343617</v>
      </c>
      <c r="E89" s="11">
        <v>5.9090909090909092</v>
      </c>
      <c r="F89" s="13" t="s">
        <v>57</v>
      </c>
      <c r="G89" s="168"/>
      <c r="H89" s="168" t="s">
        <v>51</v>
      </c>
      <c r="I89" s="14"/>
      <c r="J89" s="12"/>
      <c r="K89" s="39" t="s">
        <v>769</v>
      </c>
      <c r="L89" s="166" t="s">
        <v>102</v>
      </c>
      <c r="M89" s="115"/>
      <c r="N89" s="115"/>
      <c r="O89" s="115"/>
    </row>
    <row r="90" spans="1:15" ht="25.5" x14ac:dyDescent="0.25">
      <c r="A90" s="110">
        <v>115</v>
      </c>
      <c r="B90" s="110" t="str">
        <f>IF(VLOOKUP(A90,'Données de base - Grunddaten'!$A$2:$M$273,5,FALSE)="","",VLOOKUP(A90,'Données de base - Grunddaten'!$A$2:$M$273,5,FALSE))</f>
        <v>GE</v>
      </c>
      <c r="C90" s="11">
        <v>21.172727272727272</v>
      </c>
      <c r="D90" s="11">
        <v>38.884293039295464</v>
      </c>
      <c r="E90" s="11">
        <v>17.727272727272727</v>
      </c>
      <c r="F90" s="13" t="s">
        <v>57</v>
      </c>
      <c r="G90" s="168"/>
      <c r="H90" s="168" t="s">
        <v>54</v>
      </c>
      <c r="I90" s="14"/>
      <c r="J90" s="12"/>
      <c r="K90" s="39" t="s">
        <v>791</v>
      </c>
      <c r="L90" s="166" t="s">
        <v>102</v>
      </c>
      <c r="M90" s="115"/>
      <c r="N90" s="115"/>
      <c r="O90" s="115"/>
    </row>
    <row r="91" spans="1:15" ht="18.75" x14ac:dyDescent="0.25">
      <c r="A91" s="110">
        <v>118</v>
      </c>
      <c r="B91" s="110" t="str">
        <f>IF(VLOOKUP(A91,'Données de base - Grunddaten'!$A$2:$M$273,5,FALSE)="","",VLOOKUP(A91,'Données de base - Grunddaten'!$A$2:$M$273,5,FALSE))</f>
        <v>VD</v>
      </c>
      <c r="C91" s="11">
        <v>-5</v>
      </c>
      <c r="D91" s="11">
        <v>0</v>
      </c>
      <c r="E91" s="11">
        <v>5</v>
      </c>
      <c r="F91" s="13" t="s">
        <v>52</v>
      </c>
      <c r="G91" s="168"/>
      <c r="H91" s="168" t="s">
        <v>53</v>
      </c>
      <c r="I91" s="14"/>
      <c r="J91" s="12"/>
      <c r="K91" s="39" t="s">
        <v>836</v>
      </c>
      <c r="L91" s="166" t="s">
        <v>101</v>
      </c>
      <c r="M91" s="115"/>
      <c r="N91" s="115"/>
      <c r="O91" s="115"/>
    </row>
    <row r="92" spans="1:15" ht="96.4" customHeight="1" x14ac:dyDescent="0.25">
      <c r="A92" s="123">
        <v>119.1</v>
      </c>
      <c r="B92" s="110" t="str">
        <f>IF(VLOOKUP(A92,'Données de base - Grunddaten'!$A$2:$M$273,5,FALSE)="","",VLOOKUP(A92,'Données de base - Grunddaten'!$A$2:$M$273,5,FALSE))</f>
        <v>VD</v>
      </c>
      <c r="C92" s="11"/>
      <c r="D92" s="11"/>
      <c r="E92" s="11"/>
      <c r="F92" s="13"/>
      <c r="G92" s="169"/>
      <c r="H92" s="169" t="s">
        <v>51</v>
      </c>
      <c r="I92" s="203" t="s">
        <v>49</v>
      </c>
      <c r="J92" s="13" t="s">
        <v>70</v>
      </c>
      <c r="K92" s="39" t="s">
        <v>791</v>
      </c>
      <c r="L92" s="166" t="s">
        <v>101</v>
      </c>
      <c r="M92" s="115"/>
      <c r="N92" s="115"/>
      <c r="O92" s="115"/>
    </row>
    <row r="93" spans="1:15" ht="96.4" customHeight="1" x14ac:dyDescent="0.25">
      <c r="A93" s="123">
        <v>119.2</v>
      </c>
      <c r="B93" s="110" t="str">
        <f>IF(VLOOKUP(A93,'Données de base - Grunddaten'!$A$2:$M$273,5,FALSE)="","",VLOOKUP(A93,'Données de base - Grunddaten'!$A$2:$M$273,5,FALSE))</f>
        <v>VD</v>
      </c>
      <c r="C93" s="11">
        <v>3.9454545454545462</v>
      </c>
      <c r="D93" s="11">
        <v>9.0601031016124178</v>
      </c>
      <c r="E93" s="11">
        <v>5.4545454545454541</v>
      </c>
      <c r="F93" s="13" t="s">
        <v>57</v>
      </c>
      <c r="G93" s="168"/>
      <c r="H93" s="168" t="s">
        <v>51</v>
      </c>
      <c r="I93" s="14"/>
      <c r="J93" s="12"/>
      <c r="K93" s="39" t="s">
        <v>770</v>
      </c>
      <c r="L93" s="166" t="s">
        <v>101</v>
      </c>
      <c r="M93" s="115"/>
      <c r="N93" s="115"/>
      <c r="O93" s="115"/>
    </row>
    <row r="94" spans="1:15" ht="25.5" x14ac:dyDescent="0.25">
      <c r="A94" s="123">
        <v>119.3</v>
      </c>
      <c r="B94" s="110" t="str">
        <f>IF(VLOOKUP(A94,'Données de base - Grunddaten'!$A$2:$M$273,5,FALSE)="","",VLOOKUP(A94,'Données de base - Grunddaten'!$A$2:$M$273,5,FALSE))</f>
        <v>VD</v>
      </c>
      <c r="C94" s="11"/>
      <c r="D94" s="11"/>
      <c r="E94" s="11"/>
      <c r="F94" s="13"/>
      <c r="G94" s="169"/>
      <c r="H94" s="169" t="s">
        <v>51</v>
      </c>
      <c r="I94" s="203" t="s">
        <v>57</v>
      </c>
      <c r="J94" s="13"/>
      <c r="K94" s="39" t="s">
        <v>836</v>
      </c>
      <c r="L94" s="166" t="s">
        <v>102</v>
      </c>
      <c r="M94" s="115"/>
      <c r="N94" s="115"/>
      <c r="O94" s="115"/>
    </row>
    <row r="95" spans="1:15" ht="18.75" x14ac:dyDescent="0.25">
      <c r="A95" s="110">
        <v>120</v>
      </c>
      <c r="B95" s="110" t="str">
        <f>IF(VLOOKUP(A95,'Données de base - Grunddaten'!$A$2:$M$273,5,FALSE)="","",VLOOKUP(A95,'Données de base - Grunddaten'!$A$2:$M$273,5,FALSE))</f>
        <v>VD</v>
      </c>
      <c r="C95" s="11">
        <v>-12.727272727272727</v>
      </c>
      <c r="D95" s="11">
        <v>0</v>
      </c>
      <c r="E95" s="11">
        <v>12.727272727272727</v>
      </c>
      <c r="F95" s="13" t="s">
        <v>52</v>
      </c>
      <c r="G95" s="168"/>
      <c r="H95" s="168" t="s">
        <v>51</v>
      </c>
      <c r="I95" s="14"/>
      <c r="J95" s="12"/>
      <c r="K95" s="39" t="s">
        <v>836</v>
      </c>
      <c r="L95" s="166" t="s">
        <v>101</v>
      </c>
      <c r="M95" s="115"/>
      <c r="N95" s="115"/>
      <c r="O95" s="115"/>
    </row>
    <row r="96" spans="1:15" ht="33.75" x14ac:dyDescent="0.25">
      <c r="A96" s="110">
        <v>121</v>
      </c>
      <c r="B96" s="110" t="str">
        <f>IF(VLOOKUP(A96,'Données de base - Grunddaten'!$A$2:$M$273,5,FALSE)="","",VLOOKUP(A96,'Données de base - Grunddaten'!$A$2:$M$273,5,FALSE))</f>
        <v>VD</v>
      </c>
      <c r="C96" s="11">
        <v>-2.7272727272727271</v>
      </c>
      <c r="D96" s="11">
        <v>0</v>
      </c>
      <c r="E96" s="11">
        <v>2.7272727272727271</v>
      </c>
      <c r="F96" s="13" t="s">
        <v>52</v>
      </c>
      <c r="G96" s="168"/>
      <c r="H96" s="168" t="s">
        <v>51</v>
      </c>
      <c r="I96" s="14"/>
      <c r="J96" s="12"/>
      <c r="K96" s="39" t="s">
        <v>770</v>
      </c>
      <c r="L96" s="166" t="s">
        <v>102</v>
      </c>
      <c r="M96" s="115"/>
      <c r="N96" s="115"/>
      <c r="O96" s="115"/>
    </row>
    <row r="97" spans="1:15" ht="22.5" x14ac:dyDescent="0.25">
      <c r="A97" s="110">
        <v>122</v>
      </c>
      <c r="B97" s="110" t="str">
        <f>IF(VLOOKUP(A97,'Données de base - Grunddaten'!$A$2:$M$273,5,FALSE)="","",VLOOKUP(A97,'Données de base - Grunddaten'!$A$2:$M$273,5,FALSE))</f>
        <v>VD</v>
      </c>
      <c r="C97" s="11">
        <v>-5.9090909090909092</v>
      </c>
      <c r="D97" s="11">
        <v>0</v>
      </c>
      <c r="E97" s="11">
        <v>5.9090909090909092</v>
      </c>
      <c r="F97" s="13" t="s">
        <v>52</v>
      </c>
      <c r="G97" s="168"/>
      <c r="H97" s="168" t="s">
        <v>51</v>
      </c>
      <c r="I97" s="14"/>
      <c r="J97" s="12"/>
      <c r="K97" s="39" t="s">
        <v>791</v>
      </c>
      <c r="L97" s="166" t="s">
        <v>102</v>
      </c>
      <c r="M97" s="115"/>
      <c r="N97" s="115"/>
      <c r="O97" s="115"/>
    </row>
    <row r="98" spans="1:15" ht="25.5" x14ac:dyDescent="0.25">
      <c r="A98" s="123">
        <v>123.1</v>
      </c>
      <c r="B98" s="110" t="str">
        <f>IF(VLOOKUP(A98,'Données de base - Grunddaten'!$A$2:$M$273,5,FALSE)="","",VLOOKUP(A98,'Données de base - Grunddaten'!$A$2:$M$273,5,FALSE))</f>
        <v>VD</v>
      </c>
      <c r="C98" s="11"/>
      <c r="D98" s="11"/>
      <c r="E98" s="11"/>
      <c r="F98" s="13"/>
      <c r="G98" s="169"/>
      <c r="H98" s="170" t="s">
        <v>51</v>
      </c>
      <c r="I98" s="203" t="s">
        <v>49</v>
      </c>
      <c r="J98" s="13" t="s">
        <v>61</v>
      </c>
      <c r="K98" s="39" t="s">
        <v>791</v>
      </c>
      <c r="L98" s="166" t="s">
        <v>101</v>
      </c>
      <c r="M98" s="115"/>
      <c r="N98" s="115"/>
      <c r="O98" s="115"/>
    </row>
    <row r="99" spans="1:15" ht="38.25" x14ac:dyDescent="0.25">
      <c r="A99" s="123">
        <v>123.2</v>
      </c>
      <c r="B99" s="110" t="str">
        <f>IF(VLOOKUP(A99,'Données de base - Grunddaten'!$A$2:$M$273,5,FALSE)="","",VLOOKUP(A99,'Données de base - Grunddaten'!$A$2:$M$273,5,FALSE))</f>
        <v>VD</v>
      </c>
      <c r="C99" s="11">
        <v>-3.1818181818181817</v>
      </c>
      <c r="D99" s="11">
        <v>0</v>
      </c>
      <c r="E99" s="11">
        <v>3.1818181818181817</v>
      </c>
      <c r="F99" s="13" t="s">
        <v>52</v>
      </c>
      <c r="G99" s="169"/>
      <c r="H99" s="169" t="s">
        <v>51</v>
      </c>
      <c r="I99" s="203" t="s">
        <v>49</v>
      </c>
      <c r="J99" s="13" t="s">
        <v>71</v>
      </c>
      <c r="K99" s="39" t="s">
        <v>791</v>
      </c>
      <c r="L99" s="166" t="s">
        <v>101</v>
      </c>
      <c r="M99" s="115"/>
      <c r="N99" s="115"/>
      <c r="O99" s="115"/>
    </row>
    <row r="100" spans="1:15" ht="18.75" x14ac:dyDescent="0.25">
      <c r="A100" s="123">
        <v>123.3</v>
      </c>
      <c r="B100" s="110" t="str">
        <f>IF(VLOOKUP(A100,'Données de base - Grunddaten'!$A$2:$M$273,5,FALSE)="","",VLOOKUP(A100,'Données de base - Grunddaten'!$A$2:$M$273,5,FALSE))</f>
        <v>VD</v>
      </c>
      <c r="C100" s="11"/>
      <c r="D100" s="11"/>
      <c r="E100" s="11"/>
      <c r="F100" s="13"/>
      <c r="G100" s="169"/>
      <c r="H100" s="169" t="s">
        <v>53</v>
      </c>
      <c r="I100" s="203" t="s">
        <v>52</v>
      </c>
      <c r="J100" s="13" t="s">
        <v>61</v>
      </c>
      <c r="K100" s="39" t="s">
        <v>836</v>
      </c>
      <c r="L100" s="166" t="s">
        <v>101</v>
      </c>
      <c r="M100" s="115"/>
      <c r="N100" s="115"/>
      <c r="O100" s="115"/>
    </row>
    <row r="101" spans="1:15" ht="25.5" x14ac:dyDescent="0.25">
      <c r="A101" s="110">
        <v>124</v>
      </c>
      <c r="B101" s="110" t="str">
        <f>IF(VLOOKUP(A101,'Données de base - Grunddaten'!$A$2:$M$273,5,FALSE)="","",VLOOKUP(A101,'Données de base - Grunddaten'!$A$2:$M$273,5,FALSE))</f>
        <v>VD</v>
      </c>
      <c r="C101" s="11">
        <v>77.927272727272737</v>
      </c>
      <c r="D101" s="11">
        <v>85.202136174721915</v>
      </c>
      <c r="E101" s="11">
        <v>7.2727272727272725</v>
      </c>
      <c r="F101" s="13" t="s">
        <v>49</v>
      </c>
      <c r="G101" s="168"/>
      <c r="H101" s="168" t="s">
        <v>54</v>
      </c>
      <c r="I101" s="14"/>
      <c r="J101" s="12"/>
      <c r="K101" s="39" t="s">
        <v>791</v>
      </c>
      <c r="L101" s="166" t="s">
        <v>101</v>
      </c>
      <c r="M101" s="115"/>
      <c r="N101" s="115"/>
      <c r="O101" s="115"/>
    </row>
    <row r="102" spans="1:15" ht="18.75" x14ac:dyDescent="0.25">
      <c r="A102" s="110">
        <v>125</v>
      </c>
      <c r="B102" s="110" t="str">
        <f>IF(VLOOKUP(A102,'Données de base - Grunddaten'!$A$2:$M$273,5,FALSE)="","",VLOOKUP(A102,'Données de base - Grunddaten'!$A$2:$M$273,5,FALSE))</f>
        <v>VS</v>
      </c>
      <c r="C102" s="11">
        <v>0</v>
      </c>
      <c r="D102" s="11">
        <v>0</v>
      </c>
      <c r="E102" s="11">
        <v>0</v>
      </c>
      <c r="F102" s="13" t="s">
        <v>52</v>
      </c>
      <c r="G102" s="168"/>
      <c r="H102" s="168" t="s">
        <v>51</v>
      </c>
      <c r="I102" s="14"/>
      <c r="J102" s="12"/>
      <c r="K102" s="26" t="s">
        <v>836</v>
      </c>
      <c r="L102" s="166" t="s">
        <v>102</v>
      </c>
      <c r="M102" s="115"/>
      <c r="N102" s="115"/>
      <c r="O102" s="115"/>
    </row>
    <row r="103" spans="1:15" ht="25.5" x14ac:dyDescent="0.25">
      <c r="A103" s="110">
        <v>127</v>
      </c>
      <c r="B103" s="110" t="str">
        <f>IF(VLOOKUP(A103,'Données de base - Grunddaten'!$A$2:$M$273,5,FALSE)="","",VLOOKUP(A103,'Données de base - Grunddaten'!$A$2:$M$273,5,FALSE))</f>
        <v>VS</v>
      </c>
      <c r="C103" s="11">
        <v>51.11818181818181</v>
      </c>
      <c r="D103" s="11">
        <v>69.305388481939133</v>
      </c>
      <c r="E103" s="11">
        <v>18.181818181818183</v>
      </c>
      <c r="F103" s="13" t="s">
        <v>49</v>
      </c>
      <c r="G103" s="168"/>
      <c r="H103" s="168" t="s">
        <v>53</v>
      </c>
      <c r="I103" s="14"/>
      <c r="J103" s="12"/>
      <c r="K103" s="26" t="s">
        <v>791</v>
      </c>
      <c r="L103" s="166" t="s">
        <v>101</v>
      </c>
      <c r="M103" s="115"/>
      <c r="N103" s="115"/>
      <c r="O103" s="115"/>
    </row>
    <row r="104" spans="1:15" ht="18.75" x14ac:dyDescent="0.25">
      <c r="A104" s="110">
        <v>128</v>
      </c>
      <c r="B104" s="110" t="str">
        <f>IF(VLOOKUP(A104,'Données de base - Grunddaten'!$A$2:$M$273,5,FALSE)="","",VLOOKUP(A104,'Données de base - Grunddaten'!$A$2:$M$273,5,FALSE))</f>
        <v>VS</v>
      </c>
      <c r="C104" s="11">
        <v>-4.5454545454545459</v>
      </c>
      <c r="D104" s="11">
        <v>0</v>
      </c>
      <c r="E104" s="11">
        <v>4.5454545454545459</v>
      </c>
      <c r="F104" s="13" t="s">
        <v>52</v>
      </c>
      <c r="G104" s="168"/>
      <c r="H104" s="168" t="s">
        <v>53</v>
      </c>
      <c r="I104" s="14"/>
      <c r="J104" s="12"/>
      <c r="K104" s="26" t="s">
        <v>836</v>
      </c>
      <c r="L104" s="166" t="s">
        <v>101</v>
      </c>
      <c r="M104" s="115"/>
      <c r="N104" s="115"/>
      <c r="O104" s="115"/>
    </row>
    <row r="105" spans="1:15" ht="18.75" x14ac:dyDescent="0.25">
      <c r="A105" s="110">
        <v>129</v>
      </c>
      <c r="B105" s="110" t="str">
        <f>IF(VLOOKUP(A105,'Données de base - Grunddaten'!$A$2:$M$273,5,FALSE)="","",VLOOKUP(A105,'Données de base - Grunddaten'!$A$2:$M$273,5,FALSE))</f>
        <v>VS</v>
      </c>
      <c r="C105" s="11">
        <v>-2.2727272727272729</v>
      </c>
      <c r="D105" s="11">
        <v>0</v>
      </c>
      <c r="E105" s="11">
        <v>2.2727272727272729</v>
      </c>
      <c r="F105" s="13" t="s">
        <v>52</v>
      </c>
      <c r="G105" s="168"/>
      <c r="H105" s="168" t="s">
        <v>54</v>
      </c>
      <c r="I105" s="14"/>
      <c r="J105" s="12"/>
      <c r="K105" s="26" t="s">
        <v>836</v>
      </c>
      <c r="L105" s="166" t="s">
        <v>102</v>
      </c>
      <c r="M105" s="115"/>
      <c r="N105" s="115"/>
      <c r="O105" s="115"/>
    </row>
    <row r="106" spans="1:15" ht="18.75" x14ac:dyDescent="0.25">
      <c r="A106" s="110">
        <v>130</v>
      </c>
      <c r="B106" s="110" t="str">
        <f>IF(VLOOKUP(A106,'Données de base - Grunddaten'!$A$2:$M$273,5,FALSE)="","",VLOOKUP(A106,'Données de base - Grunddaten'!$A$2:$M$273,5,FALSE))</f>
        <v>VS</v>
      </c>
      <c r="C106" s="11">
        <v>-5.4545454545454541</v>
      </c>
      <c r="D106" s="11">
        <v>0</v>
      </c>
      <c r="E106" s="11">
        <v>5.4545454545454541</v>
      </c>
      <c r="F106" s="13" t="s">
        <v>52</v>
      </c>
      <c r="G106" s="168"/>
      <c r="H106" s="168" t="s">
        <v>53</v>
      </c>
      <c r="I106" s="14"/>
      <c r="J106" s="12"/>
      <c r="K106" s="26" t="s">
        <v>836</v>
      </c>
      <c r="L106" s="166" t="s">
        <v>102</v>
      </c>
      <c r="M106" s="115"/>
      <c r="N106" s="115"/>
      <c r="O106" s="115"/>
    </row>
    <row r="107" spans="1:15" ht="18.75" x14ac:dyDescent="0.25">
      <c r="A107" s="110">
        <v>131</v>
      </c>
      <c r="B107" s="110" t="str">
        <f>IF(VLOOKUP(A107,'Données de base - Grunddaten'!$A$2:$M$273,5,FALSE)="","",VLOOKUP(A107,'Données de base - Grunddaten'!$A$2:$M$273,5,FALSE))</f>
        <v>VS</v>
      </c>
      <c r="C107" s="11">
        <v>-1.3636363636363635</v>
      </c>
      <c r="D107" s="11">
        <v>0</v>
      </c>
      <c r="E107" s="11">
        <v>1.3636363636363635</v>
      </c>
      <c r="F107" s="13" t="s">
        <v>52</v>
      </c>
      <c r="G107" s="168"/>
      <c r="H107" s="168" t="s">
        <v>53</v>
      </c>
      <c r="I107" s="14"/>
      <c r="J107" s="12"/>
      <c r="K107" s="26" t="s">
        <v>836</v>
      </c>
      <c r="L107" s="166" t="s">
        <v>102</v>
      </c>
      <c r="M107" s="115"/>
      <c r="N107" s="115"/>
      <c r="O107" s="115"/>
    </row>
    <row r="108" spans="1:15" ht="18.75" x14ac:dyDescent="0.25">
      <c r="A108" s="110">
        <v>132</v>
      </c>
      <c r="B108" s="110" t="str">
        <f>IF(VLOOKUP(A108,'Données de base - Grunddaten'!$A$2:$M$273,5,FALSE)="","",VLOOKUP(A108,'Données de base - Grunddaten'!$A$2:$M$273,5,FALSE))</f>
        <v>VS</v>
      </c>
      <c r="C108" s="11">
        <v>0</v>
      </c>
      <c r="D108" s="11">
        <v>0</v>
      </c>
      <c r="E108" s="11">
        <v>0</v>
      </c>
      <c r="F108" s="13" t="s">
        <v>52</v>
      </c>
      <c r="G108" s="168"/>
      <c r="H108" s="168" t="s">
        <v>51</v>
      </c>
      <c r="I108" s="14"/>
      <c r="J108" s="12"/>
      <c r="K108" s="26" t="s">
        <v>836</v>
      </c>
      <c r="L108" s="166" t="s">
        <v>101</v>
      </c>
      <c r="M108" s="115"/>
      <c r="N108" s="115"/>
      <c r="O108" s="115"/>
    </row>
    <row r="109" spans="1:15" ht="36" customHeight="1" x14ac:dyDescent="0.25">
      <c r="A109" s="110">
        <v>133</v>
      </c>
      <c r="B109" s="110" t="str">
        <f>IF(VLOOKUP(A109,'Données de base - Grunddaten'!$A$2:$M$273,5,FALSE)="","",VLOOKUP(A109,'Données de base - Grunddaten'!$A$2:$M$273,5,FALSE))</f>
        <v>VS</v>
      </c>
      <c r="C109" s="11">
        <v>35.13636363636364</v>
      </c>
      <c r="D109" s="11">
        <v>61.520549326850279</v>
      </c>
      <c r="E109" s="11">
        <v>26.363636363636363</v>
      </c>
      <c r="F109" s="13" t="s">
        <v>56</v>
      </c>
      <c r="G109" s="168"/>
      <c r="H109" s="168" t="s">
        <v>53</v>
      </c>
      <c r="I109" s="14"/>
      <c r="J109" s="12"/>
      <c r="K109" s="26" t="s">
        <v>791</v>
      </c>
      <c r="L109" s="166" t="s">
        <v>102</v>
      </c>
      <c r="M109" s="115"/>
      <c r="N109" s="115"/>
      <c r="O109" s="115"/>
    </row>
    <row r="110" spans="1:15" ht="25.5" x14ac:dyDescent="0.25">
      <c r="A110" s="110">
        <v>134</v>
      </c>
      <c r="B110" s="110" t="str">
        <f>IF(VLOOKUP(A110,'Données de base - Grunddaten'!$A$2:$M$273,5,FALSE)="","",VLOOKUP(A110,'Données de base - Grunddaten'!$A$2:$M$273,5,FALSE))</f>
        <v>VS</v>
      </c>
      <c r="C110" s="11">
        <v>8.5909090909090917</v>
      </c>
      <c r="D110" s="11">
        <v>24.484485250240869</v>
      </c>
      <c r="E110" s="11">
        <v>15.909090909090908</v>
      </c>
      <c r="F110" s="13" t="s">
        <v>57</v>
      </c>
      <c r="G110" s="168"/>
      <c r="H110" s="168" t="s">
        <v>51</v>
      </c>
      <c r="I110" s="14"/>
      <c r="J110" s="12"/>
      <c r="K110" s="26" t="s">
        <v>791</v>
      </c>
      <c r="L110" s="166" t="s">
        <v>102</v>
      </c>
      <c r="M110" s="115"/>
      <c r="N110" s="115"/>
      <c r="O110" s="115"/>
    </row>
    <row r="111" spans="1:15" ht="33.75" x14ac:dyDescent="0.25">
      <c r="A111" s="110">
        <v>135</v>
      </c>
      <c r="B111" s="110" t="str">
        <f>IF(VLOOKUP(A111,'Données de base - Grunddaten'!$A$2:$M$273,5,FALSE)="","",VLOOKUP(A111,'Données de base - Grunddaten'!$A$2:$M$273,5,FALSE))</f>
        <v>VS</v>
      </c>
      <c r="C111" s="11">
        <v>8.7090909090909108</v>
      </c>
      <c r="D111" s="11">
        <v>12.843881312856194</v>
      </c>
      <c r="E111" s="11">
        <v>4.0909090909090908</v>
      </c>
      <c r="F111" s="13" t="s">
        <v>57</v>
      </c>
      <c r="G111" s="168"/>
      <c r="H111" s="168" t="s">
        <v>51</v>
      </c>
      <c r="I111" s="14"/>
      <c r="J111" s="12"/>
      <c r="K111" s="26" t="s">
        <v>770</v>
      </c>
      <c r="L111" s="166" t="s">
        <v>101</v>
      </c>
      <c r="M111" s="115"/>
      <c r="N111" s="115"/>
      <c r="O111" s="115"/>
    </row>
    <row r="112" spans="1:15" ht="18.75" x14ac:dyDescent="0.25">
      <c r="A112" s="110">
        <v>138</v>
      </c>
      <c r="B112" s="110" t="str">
        <f>IF(VLOOKUP(A112,'Données de base - Grunddaten'!$A$2:$M$273,5,FALSE)="","",VLOOKUP(A112,'Données de base - Grunddaten'!$A$2:$M$273,5,FALSE))</f>
        <v>VS</v>
      </c>
      <c r="C112" s="11">
        <v>-2.7272727272727271</v>
      </c>
      <c r="D112" s="11">
        <v>0</v>
      </c>
      <c r="E112" s="11">
        <v>2.7272727272727271</v>
      </c>
      <c r="F112" s="13" t="s">
        <v>52</v>
      </c>
      <c r="G112" s="168"/>
      <c r="H112" s="168" t="s">
        <v>54</v>
      </c>
      <c r="I112" s="14"/>
      <c r="J112" s="12"/>
      <c r="K112" s="26" t="s">
        <v>836</v>
      </c>
      <c r="L112" s="166" t="s">
        <v>101</v>
      </c>
      <c r="M112" s="115"/>
      <c r="N112" s="115"/>
      <c r="O112" s="115"/>
    </row>
    <row r="113" spans="1:15" ht="22.5" x14ac:dyDescent="0.25">
      <c r="A113" s="110">
        <v>139</v>
      </c>
      <c r="B113" s="110" t="str">
        <f>IF(VLOOKUP(A113,'Données de base - Grunddaten'!$A$2:$M$273,5,FALSE)="","",VLOOKUP(A113,'Données de base - Grunddaten'!$A$2:$M$273,5,FALSE))</f>
        <v>VS</v>
      </c>
      <c r="C113" s="11">
        <v>-1.3636363636363635</v>
      </c>
      <c r="D113" s="11">
        <v>0</v>
      </c>
      <c r="E113" s="11">
        <v>1.3636363636363635</v>
      </c>
      <c r="F113" s="13" t="s">
        <v>52</v>
      </c>
      <c r="G113" s="168"/>
      <c r="H113" s="168" t="s">
        <v>51</v>
      </c>
      <c r="I113" s="14"/>
      <c r="J113" s="12"/>
      <c r="K113" s="26" t="s">
        <v>790</v>
      </c>
      <c r="L113" s="166" t="s">
        <v>102</v>
      </c>
      <c r="M113" s="115"/>
      <c r="N113" s="115"/>
      <c r="O113" s="115"/>
    </row>
    <row r="114" spans="1:15" ht="25.5" x14ac:dyDescent="0.25">
      <c r="A114" s="110">
        <v>140</v>
      </c>
      <c r="B114" s="110" t="str">
        <f>IF(VLOOKUP(A114,'Données de base - Grunddaten'!$A$2:$M$273,5,FALSE)="","",VLOOKUP(A114,'Données de base - Grunddaten'!$A$2:$M$273,5,FALSE))</f>
        <v>VS</v>
      </c>
      <c r="C114" s="11">
        <v>4.3818181818181809</v>
      </c>
      <c r="D114" s="11">
        <v>16.243395292840432</v>
      </c>
      <c r="E114" s="11">
        <v>11.818181818181818</v>
      </c>
      <c r="F114" s="13" t="s">
        <v>57</v>
      </c>
      <c r="G114" s="168"/>
      <c r="H114" s="168" t="s">
        <v>53</v>
      </c>
      <c r="I114" s="14"/>
      <c r="J114" s="12"/>
      <c r="K114" s="26" t="s">
        <v>791</v>
      </c>
      <c r="L114" s="166" t="s">
        <v>102</v>
      </c>
      <c r="M114" s="115"/>
      <c r="N114" s="115"/>
      <c r="O114" s="115"/>
    </row>
    <row r="115" spans="1:15" ht="25.5" x14ac:dyDescent="0.25">
      <c r="A115" s="110">
        <v>141</v>
      </c>
      <c r="B115" s="110" t="str">
        <f>IF(VLOOKUP(A115,'Données de base - Grunddaten'!$A$2:$M$273,5,FALSE)="","",VLOOKUP(A115,'Données de base - Grunddaten'!$A$2:$M$273,5,FALSE))</f>
        <v>VS</v>
      </c>
      <c r="C115" s="11">
        <v>51.518181818181823</v>
      </c>
      <c r="D115" s="11">
        <v>59.675980161666672</v>
      </c>
      <c r="E115" s="11">
        <v>8.1818181818181817</v>
      </c>
      <c r="F115" s="13" t="s">
        <v>49</v>
      </c>
      <c r="G115" s="168"/>
      <c r="H115" s="168" t="s">
        <v>53</v>
      </c>
      <c r="I115" s="14"/>
      <c r="J115" s="12"/>
      <c r="K115" s="26" t="s">
        <v>791</v>
      </c>
      <c r="L115" s="166" t="s">
        <v>101</v>
      </c>
      <c r="M115" s="115"/>
      <c r="N115" s="115"/>
      <c r="O115" s="115"/>
    </row>
    <row r="116" spans="1:15" ht="25.5" x14ac:dyDescent="0.25">
      <c r="A116" s="110">
        <v>142</v>
      </c>
      <c r="B116" s="110" t="str">
        <f>IF(VLOOKUP(A116,'Données de base - Grunddaten'!$A$2:$M$273,5,FALSE)="","",VLOOKUP(A116,'Données de base - Grunddaten'!$A$2:$M$273,5,FALSE))</f>
        <v>VS</v>
      </c>
      <c r="C116" s="11">
        <v>16.899999999999999</v>
      </c>
      <c r="D116" s="11">
        <v>21.862533634240975</v>
      </c>
      <c r="E116" s="11">
        <v>5</v>
      </c>
      <c r="F116" s="13" t="s">
        <v>57</v>
      </c>
      <c r="G116" s="168"/>
      <c r="H116" s="168" t="s">
        <v>51</v>
      </c>
      <c r="I116" s="14"/>
      <c r="J116" s="12"/>
      <c r="K116" s="26" t="s">
        <v>790</v>
      </c>
      <c r="L116" s="166" t="s">
        <v>102</v>
      </c>
      <c r="M116" s="115"/>
      <c r="N116" s="115"/>
      <c r="O116" s="115"/>
    </row>
    <row r="117" spans="1:15" ht="33.75" x14ac:dyDescent="0.25">
      <c r="A117" s="110">
        <v>144</v>
      </c>
      <c r="B117" s="110" t="str">
        <f>IF(VLOOKUP(A117,'Données de base - Grunddaten'!$A$2:$M$273,5,FALSE)="","",VLOOKUP(A117,'Données de base - Grunddaten'!$A$2:$M$273,5,FALSE))</f>
        <v>JU</v>
      </c>
      <c r="C117" s="11">
        <v>-2.836363636363636</v>
      </c>
      <c r="D117" s="11">
        <v>0.83300494775987477</v>
      </c>
      <c r="E117" s="11">
        <v>3.6363636363636362</v>
      </c>
      <c r="F117" s="13" t="s">
        <v>57</v>
      </c>
      <c r="G117" s="168"/>
      <c r="H117" s="168" t="s">
        <v>51</v>
      </c>
      <c r="I117" s="14"/>
      <c r="J117" s="12"/>
      <c r="K117" s="26" t="s">
        <v>770</v>
      </c>
      <c r="L117" s="166" t="s">
        <v>101</v>
      </c>
      <c r="M117" s="115"/>
      <c r="N117" s="115"/>
      <c r="O117" s="115"/>
    </row>
    <row r="118" spans="1:15" ht="18.75" x14ac:dyDescent="0.25">
      <c r="A118" s="110">
        <v>145</v>
      </c>
      <c r="B118" s="110" t="str">
        <f>IF(VLOOKUP(A118,'Données de base - Grunddaten'!$A$2:$M$273,5,FALSE)="","",VLOOKUP(A118,'Données de base - Grunddaten'!$A$2:$M$273,5,FALSE))</f>
        <v>JU</v>
      </c>
      <c r="C118" s="11">
        <v>-12.272727272727273</v>
      </c>
      <c r="D118" s="11">
        <v>0</v>
      </c>
      <c r="E118" s="11">
        <v>12.272727272727273</v>
      </c>
      <c r="F118" s="13" t="s">
        <v>52</v>
      </c>
      <c r="G118" s="168"/>
      <c r="H118" s="168" t="s">
        <v>54</v>
      </c>
      <c r="I118" s="14"/>
      <c r="J118" s="12"/>
      <c r="K118" s="26" t="s">
        <v>836</v>
      </c>
      <c r="L118" s="166" t="s">
        <v>101</v>
      </c>
      <c r="M118" s="115"/>
      <c r="N118" s="115"/>
      <c r="O118" s="115"/>
    </row>
    <row r="119" spans="1:15" ht="25.5" x14ac:dyDescent="0.25">
      <c r="A119" s="110">
        <v>146</v>
      </c>
      <c r="B119" s="110" t="str">
        <f>IF(VLOOKUP(A119,'Données de base - Grunddaten'!$A$2:$M$273,5,FALSE)="","",VLOOKUP(A119,'Données de base - Grunddaten'!$A$2:$M$273,5,FALSE))</f>
        <v>TI</v>
      </c>
      <c r="C119" s="11">
        <v>48.927272727272729</v>
      </c>
      <c r="D119" s="11">
        <v>76.242494301416301</v>
      </c>
      <c r="E119" s="11">
        <v>27.272727272727273</v>
      </c>
      <c r="F119" s="13" t="s">
        <v>56</v>
      </c>
      <c r="G119" s="168"/>
      <c r="H119" s="168" t="s">
        <v>53</v>
      </c>
      <c r="I119" s="14"/>
      <c r="J119" s="12"/>
      <c r="K119" s="26" t="s">
        <v>790</v>
      </c>
      <c r="L119" s="166" t="s">
        <v>101</v>
      </c>
      <c r="M119" s="115"/>
      <c r="N119" s="115"/>
      <c r="O119" s="115"/>
    </row>
    <row r="120" spans="1:15" ht="18.75" x14ac:dyDescent="0.25">
      <c r="A120" s="110">
        <v>147</v>
      </c>
      <c r="B120" s="110" t="str">
        <f>IF(VLOOKUP(A120,'Données de base - Grunddaten'!$A$2:$M$273,5,FALSE)="","",VLOOKUP(A120,'Données de base - Grunddaten'!$A$2:$M$273,5,FALSE))</f>
        <v>TI</v>
      </c>
      <c r="C120" s="11">
        <v>-20.90909090909091</v>
      </c>
      <c r="D120" s="11">
        <v>0</v>
      </c>
      <c r="E120" s="11">
        <v>20.90909090909091</v>
      </c>
      <c r="F120" s="13" t="s">
        <v>52</v>
      </c>
      <c r="G120" s="168"/>
      <c r="H120" s="168" t="s">
        <v>54</v>
      </c>
      <c r="I120" s="14"/>
      <c r="J120" s="12"/>
      <c r="K120" s="26" t="s">
        <v>836</v>
      </c>
      <c r="L120" s="166" t="s">
        <v>101</v>
      </c>
      <c r="M120" s="115"/>
      <c r="N120" s="115"/>
      <c r="O120" s="115"/>
    </row>
    <row r="121" spans="1:15" ht="25.5" x14ac:dyDescent="0.25">
      <c r="A121" s="110">
        <v>148</v>
      </c>
      <c r="B121" s="110" t="str">
        <f>IF(VLOOKUP(A121,'Données de base - Grunddaten'!$A$2:$M$273,5,FALSE)="","",VLOOKUP(A121,'Données de base - Grunddaten'!$A$2:$M$273,5,FALSE))</f>
        <v>TI</v>
      </c>
      <c r="C121" s="11">
        <v>61.645454545454541</v>
      </c>
      <c r="D121" s="11">
        <v>72.133461936155285</v>
      </c>
      <c r="E121" s="11">
        <v>10.454545454545455</v>
      </c>
      <c r="F121" s="13" t="s">
        <v>49</v>
      </c>
      <c r="G121" s="168" t="s">
        <v>60</v>
      </c>
      <c r="H121" s="168" t="s">
        <v>54</v>
      </c>
      <c r="I121" s="14"/>
      <c r="J121" s="12"/>
      <c r="K121" s="26" t="s">
        <v>791</v>
      </c>
      <c r="L121" s="166" t="s">
        <v>101</v>
      </c>
      <c r="M121" s="115"/>
      <c r="N121" s="115"/>
      <c r="O121" s="115"/>
    </row>
    <row r="122" spans="1:15" ht="18.75" x14ac:dyDescent="0.25">
      <c r="A122" s="110">
        <v>149</v>
      </c>
      <c r="B122" s="110" t="str">
        <f>IF(VLOOKUP(A122,'Données de base - Grunddaten'!$A$2:$M$273,5,FALSE)="","",VLOOKUP(A122,'Données de base - Grunddaten'!$A$2:$M$273,5,FALSE))</f>
        <v>TI</v>
      </c>
      <c r="C122" s="11">
        <v>0</v>
      </c>
      <c r="D122" s="11">
        <v>0</v>
      </c>
      <c r="E122" s="11">
        <v>0</v>
      </c>
      <c r="F122" s="13" t="s">
        <v>52</v>
      </c>
      <c r="G122" s="168"/>
      <c r="H122" s="168" t="s">
        <v>51</v>
      </c>
      <c r="I122" s="14"/>
      <c r="J122" s="12"/>
      <c r="K122" s="26" t="s">
        <v>836</v>
      </c>
      <c r="L122" s="166" t="s">
        <v>101</v>
      </c>
      <c r="M122" s="115"/>
      <c r="N122" s="115"/>
      <c r="O122" s="115"/>
    </row>
    <row r="123" spans="1:15" ht="25.5" x14ac:dyDescent="0.25">
      <c r="A123" s="123">
        <v>150.1</v>
      </c>
      <c r="B123" s="110" t="str">
        <f>IF(VLOOKUP(A123,'Données de base - Grunddaten'!$A$2:$M$273,5,FALSE)="","",VLOOKUP(A123,'Données de base - Grunddaten'!$A$2:$M$273,5,FALSE))</f>
        <v>TI</v>
      </c>
      <c r="C123" s="11">
        <v>67.190909090909088</v>
      </c>
      <c r="D123" s="11">
        <v>73.089218156712832</v>
      </c>
      <c r="E123" s="11">
        <v>5.9090909090909092</v>
      </c>
      <c r="F123" s="13" t="s">
        <v>49</v>
      </c>
      <c r="G123" s="168"/>
      <c r="H123" s="168" t="s">
        <v>53</v>
      </c>
      <c r="I123" s="14"/>
      <c r="J123" s="12"/>
      <c r="K123" s="26" t="s">
        <v>791</v>
      </c>
      <c r="L123" s="166" t="s">
        <v>101</v>
      </c>
      <c r="M123" s="115"/>
      <c r="N123" s="115"/>
      <c r="O123" s="115"/>
    </row>
    <row r="124" spans="1:15" ht="33.75" x14ac:dyDescent="0.25">
      <c r="A124" s="123">
        <v>150.19999999999999</v>
      </c>
      <c r="B124" s="110" t="str">
        <f>IF(VLOOKUP(A124,'Données de base - Grunddaten'!$A$2:$M$273,5,FALSE)="","",VLOOKUP(A124,'Données de base - Grunddaten'!$A$2:$M$273,5,FALSE))</f>
        <v>TI</v>
      </c>
      <c r="C124" s="11"/>
      <c r="D124" s="11"/>
      <c r="E124" s="11"/>
      <c r="F124" s="13"/>
      <c r="G124" s="169"/>
      <c r="H124" s="169"/>
      <c r="I124" s="203" t="s">
        <v>72</v>
      </c>
      <c r="J124" s="13" t="s">
        <v>73</v>
      </c>
      <c r="K124" s="26" t="s">
        <v>770</v>
      </c>
      <c r="L124" s="166" t="s">
        <v>101</v>
      </c>
      <c r="M124" s="115"/>
      <c r="N124" s="115"/>
      <c r="O124" s="115"/>
    </row>
    <row r="125" spans="1:15" ht="33.75" x14ac:dyDescent="0.25">
      <c r="A125" s="130">
        <v>151</v>
      </c>
      <c r="B125" s="110" t="str">
        <f>IF(VLOOKUP(A125,'Données de base - Grunddaten'!$A$2:$M$273,5,FALSE)="","",VLOOKUP(A125,'Données de base - Grunddaten'!$A$2:$M$273,5,FALSE))</f>
        <v>TI</v>
      </c>
      <c r="C125" s="11">
        <v>-39.127272727272725</v>
      </c>
      <c r="D125" s="11">
        <v>8.6037445780744779</v>
      </c>
      <c r="E125" s="11">
        <v>47.727272727272727</v>
      </c>
      <c r="F125" s="13" t="s">
        <v>98</v>
      </c>
      <c r="G125" s="168"/>
      <c r="H125" s="168" t="s">
        <v>53</v>
      </c>
      <c r="I125" s="14"/>
      <c r="J125" s="12"/>
      <c r="K125" s="26" t="s">
        <v>769</v>
      </c>
      <c r="L125" s="166" t="s">
        <v>101</v>
      </c>
      <c r="M125" s="115"/>
      <c r="N125" s="115"/>
      <c r="O125" s="115"/>
    </row>
    <row r="126" spans="1:15" ht="18.75" x14ac:dyDescent="0.25">
      <c r="A126" s="110">
        <v>155</v>
      </c>
      <c r="B126" s="110" t="str">
        <f>IF(VLOOKUP(A126,'Données de base - Grunddaten'!$A$2:$M$273,5,FALSE)="","",VLOOKUP(A126,'Données de base - Grunddaten'!$A$2:$M$273,5,FALSE))</f>
        <v>TI</v>
      </c>
      <c r="C126" s="11">
        <v>-18.636363636363637</v>
      </c>
      <c r="D126" s="11">
        <v>0</v>
      </c>
      <c r="E126" s="11">
        <v>18.636363636363637</v>
      </c>
      <c r="F126" s="13" t="s">
        <v>52</v>
      </c>
      <c r="G126" s="168"/>
      <c r="H126" s="168" t="s">
        <v>53</v>
      </c>
      <c r="I126" s="14"/>
      <c r="J126" s="12"/>
      <c r="K126" s="26" t="s">
        <v>836</v>
      </c>
      <c r="L126" s="166" t="s">
        <v>101</v>
      </c>
      <c r="M126" s="115"/>
      <c r="N126" s="115"/>
      <c r="O126" s="115"/>
    </row>
    <row r="127" spans="1:15" ht="22.5" x14ac:dyDescent="0.25">
      <c r="A127" s="110">
        <v>156</v>
      </c>
      <c r="B127" s="110" t="str">
        <f>IF(VLOOKUP(A127,'Données de base - Grunddaten'!$A$2:$M$273,5,FALSE)="","",VLOOKUP(A127,'Données de base - Grunddaten'!$A$2:$M$273,5,FALSE))</f>
        <v>TI</v>
      </c>
      <c r="C127" s="11">
        <v>0</v>
      </c>
      <c r="D127" s="11">
        <v>0</v>
      </c>
      <c r="E127" s="11">
        <v>0</v>
      </c>
      <c r="F127" s="13" t="s">
        <v>52</v>
      </c>
      <c r="G127" s="168"/>
      <c r="H127" s="168" t="s">
        <v>51</v>
      </c>
      <c r="I127" s="14"/>
      <c r="J127" s="12"/>
      <c r="K127" s="26" t="s">
        <v>791</v>
      </c>
      <c r="L127" s="166" t="s">
        <v>102</v>
      </c>
      <c r="M127" s="115"/>
      <c r="N127" s="115"/>
      <c r="O127" s="115"/>
    </row>
    <row r="128" spans="1:15" ht="22.5" x14ac:dyDescent="0.25">
      <c r="A128" s="110">
        <v>157</v>
      </c>
      <c r="B128" s="110" t="str">
        <f>IF(VLOOKUP(A128,'Données de base - Grunddaten'!$A$2:$M$273,5,FALSE)="","",VLOOKUP(A128,'Données de base - Grunddaten'!$A$2:$M$273,5,FALSE))</f>
        <v>GR/TI</v>
      </c>
      <c r="C128" s="11">
        <v>-4.5454545454545459</v>
      </c>
      <c r="D128" s="11">
        <v>0</v>
      </c>
      <c r="E128" s="11">
        <v>4.5454545454545459</v>
      </c>
      <c r="F128" s="13" t="s">
        <v>52</v>
      </c>
      <c r="G128" s="168"/>
      <c r="H128" s="168" t="s">
        <v>51</v>
      </c>
      <c r="I128" s="14"/>
      <c r="J128" s="12"/>
      <c r="K128" s="26" t="s">
        <v>790</v>
      </c>
      <c r="L128" s="166" t="s">
        <v>102</v>
      </c>
      <c r="M128" s="115"/>
      <c r="N128" s="115"/>
      <c r="O128" s="115"/>
    </row>
    <row r="129" spans="1:15" ht="25.5" x14ac:dyDescent="0.25">
      <c r="A129" s="110">
        <v>158</v>
      </c>
      <c r="B129" s="110" t="str">
        <f>IF(VLOOKUP(A129,'Données de base - Grunddaten'!$A$2:$M$273,5,FALSE)="","",VLOOKUP(A129,'Données de base - Grunddaten'!$A$2:$M$273,5,FALSE))</f>
        <v>GR</v>
      </c>
      <c r="C129" s="11">
        <v>23.354545454545452</v>
      </c>
      <c r="D129" s="11">
        <v>47.928530978313518</v>
      </c>
      <c r="E129" s="11">
        <v>24.545454545454547</v>
      </c>
      <c r="F129" s="13" t="s">
        <v>56</v>
      </c>
      <c r="G129" s="168"/>
      <c r="H129" s="168" t="s">
        <v>54</v>
      </c>
      <c r="I129" s="14"/>
      <c r="J129" s="12"/>
      <c r="K129" s="26" t="s">
        <v>791</v>
      </c>
      <c r="L129" s="166" t="s">
        <v>102</v>
      </c>
      <c r="M129" s="115"/>
      <c r="N129" s="115"/>
      <c r="O129" s="115"/>
    </row>
    <row r="130" spans="1:15" ht="25.5" x14ac:dyDescent="0.25">
      <c r="A130" s="110">
        <v>160</v>
      </c>
      <c r="B130" s="110" t="str">
        <f>IF(VLOOKUP(A130,'Données de base - Grunddaten'!$A$2:$M$273,5,FALSE)="","",VLOOKUP(A130,'Données de base - Grunddaten'!$A$2:$M$273,5,FALSE))</f>
        <v>GR</v>
      </c>
      <c r="C130" s="11">
        <v>72.390909090909091</v>
      </c>
      <c r="D130" s="11">
        <v>78.253399547907819</v>
      </c>
      <c r="E130" s="11">
        <v>5.9090909090909092</v>
      </c>
      <c r="F130" s="13" t="s">
        <v>49</v>
      </c>
      <c r="G130" s="168"/>
      <c r="H130" s="168" t="s">
        <v>53</v>
      </c>
      <c r="I130" s="14"/>
      <c r="J130" s="12"/>
      <c r="K130" s="26" t="s">
        <v>836</v>
      </c>
      <c r="L130" s="166" t="s">
        <v>102</v>
      </c>
      <c r="M130" s="115"/>
      <c r="N130" s="115"/>
      <c r="O130" s="115"/>
    </row>
    <row r="131" spans="1:15" ht="25.5" x14ac:dyDescent="0.25">
      <c r="A131" s="110">
        <v>161</v>
      </c>
      <c r="B131" s="110" t="str">
        <f>IF(VLOOKUP(A131,'Données de base - Grunddaten'!$A$2:$M$273,5,FALSE)="","",VLOOKUP(A131,'Données de base - Grunddaten'!$A$2:$M$273,5,FALSE))</f>
        <v>GR</v>
      </c>
      <c r="C131" s="11">
        <v>32.718181818181826</v>
      </c>
      <c r="D131" s="11">
        <v>70.896101296666671</v>
      </c>
      <c r="E131" s="11">
        <v>38.18181818181818</v>
      </c>
      <c r="F131" s="13" t="s">
        <v>56</v>
      </c>
      <c r="G131" s="168"/>
      <c r="H131" s="168" t="s">
        <v>53</v>
      </c>
      <c r="I131" s="14"/>
      <c r="J131" s="12"/>
      <c r="K131" s="26" t="s">
        <v>791</v>
      </c>
      <c r="L131" s="166" t="s">
        <v>102</v>
      </c>
      <c r="M131" s="115"/>
      <c r="N131" s="115"/>
      <c r="O131" s="115"/>
    </row>
    <row r="132" spans="1:15" ht="25.5" x14ac:dyDescent="0.25">
      <c r="A132" s="110">
        <v>162</v>
      </c>
      <c r="B132" s="110" t="str">
        <f>IF(VLOOKUP(A132,'Données de base - Grunddaten'!$A$2:$M$273,5,FALSE)="","",VLOOKUP(A132,'Données de base - Grunddaten'!$A$2:$M$273,5,FALSE))</f>
        <v>GR</v>
      </c>
      <c r="C132" s="11">
        <v>15.390909090909091</v>
      </c>
      <c r="D132" s="11">
        <v>71.296420526540018</v>
      </c>
      <c r="E132" s="11">
        <v>55.909090909090907</v>
      </c>
      <c r="F132" s="13" t="s">
        <v>56</v>
      </c>
      <c r="G132" s="168" t="s">
        <v>50</v>
      </c>
      <c r="H132" s="168"/>
      <c r="I132" s="14"/>
      <c r="J132" s="12"/>
      <c r="K132" s="26" t="s">
        <v>791</v>
      </c>
      <c r="L132" s="166" t="s">
        <v>102</v>
      </c>
      <c r="M132" s="115"/>
      <c r="N132" s="115"/>
      <c r="O132" s="115"/>
    </row>
    <row r="133" spans="1:15" ht="18.75" x14ac:dyDescent="0.25">
      <c r="A133" s="110">
        <v>164</v>
      </c>
      <c r="B133" s="110" t="str">
        <f>IF(VLOOKUP(A133,'Données de base - Grunddaten'!$A$2:$M$273,5,FALSE)="","",VLOOKUP(A133,'Données de base - Grunddaten'!$A$2:$M$273,5,FALSE))</f>
        <v>GR</v>
      </c>
      <c r="C133" s="11">
        <v>-3.1818181818181817</v>
      </c>
      <c r="D133" s="11">
        <v>0</v>
      </c>
      <c r="E133" s="11">
        <v>3.1818181818181817</v>
      </c>
      <c r="F133" s="13" t="s">
        <v>52</v>
      </c>
      <c r="G133" s="168"/>
      <c r="H133" s="168" t="s">
        <v>51</v>
      </c>
      <c r="I133" s="14"/>
      <c r="J133" s="12"/>
      <c r="K133" s="26" t="s">
        <v>836</v>
      </c>
      <c r="L133" s="166" t="s">
        <v>101</v>
      </c>
      <c r="M133" s="115"/>
      <c r="N133" s="115"/>
      <c r="O133" s="115"/>
    </row>
    <row r="134" spans="1:15" ht="25.5" x14ac:dyDescent="0.25">
      <c r="A134" s="110">
        <v>166</v>
      </c>
      <c r="B134" s="110" t="str">
        <f>IF(VLOOKUP(A134,'Données de base - Grunddaten'!$A$2:$M$273,5,FALSE)="","",VLOOKUP(A134,'Données de base - Grunddaten'!$A$2:$M$273,5,FALSE))</f>
        <v>GR</v>
      </c>
      <c r="C134" s="11">
        <v>42.86363636363636</v>
      </c>
      <c r="D134" s="11">
        <v>66.533809601658845</v>
      </c>
      <c r="E134" s="11">
        <v>23.636363636363637</v>
      </c>
      <c r="F134" s="13" t="s">
        <v>56</v>
      </c>
      <c r="G134" s="168"/>
      <c r="H134" s="168" t="s">
        <v>53</v>
      </c>
      <c r="I134" s="14"/>
      <c r="J134" s="12"/>
      <c r="K134" s="26" t="s">
        <v>790</v>
      </c>
      <c r="L134" s="166" t="s">
        <v>101</v>
      </c>
      <c r="M134" s="115"/>
      <c r="N134" s="115"/>
      <c r="O134" s="115"/>
    </row>
    <row r="135" spans="1:15" ht="25.5" x14ac:dyDescent="0.25">
      <c r="A135" s="110">
        <v>167</v>
      </c>
      <c r="B135" s="110" t="str">
        <f>IF(VLOOKUP(A135,'Données de base - Grunddaten'!$A$2:$M$273,5,FALSE)="","",VLOOKUP(A135,'Données de base - Grunddaten'!$A$2:$M$273,5,FALSE))</f>
        <v>TI</v>
      </c>
      <c r="C135" s="11">
        <v>63.545454545454547</v>
      </c>
      <c r="D135" s="11">
        <v>69.042643133976128</v>
      </c>
      <c r="E135" s="11">
        <v>5.4545454545454541</v>
      </c>
      <c r="F135" s="13" t="s">
        <v>49</v>
      </c>
      <c r="G135" s="168"/>
      <c r="H135" s="168" t="s">
        <v>53</v>
      </c>
      <c r="I135" s="14"/>
      <c r="J135" s="12"/>
      <c r="K135" s="26" t="s">
        <v>791</v>
      </c>
      <c r="L135" s="166" t="s">
        <v>101</v>
      </c>
      <c r="M135" s="115"/>
      <c r="N135" s="115"/>
      <c r="O135" s="115"/>
    </row>
    <row r="136" spans="1:15" ht="25.5" x14ac:dyDescent="0.25">
      <c r="A136" s="110">
        <v>168</v>
      </c>
      <c r="B136" s="110" t="str">
        <f>IF(VLOOKUP(A136,'Données de base - Grunddaten'!$A$2:$M$273,5,FALSE)="","",VLOOKUP(A136,'Données de base - Grunddaten'!$A$2:$M$273,5,FALSE))</f>
        <v>TI</v>
      </c>
      <c r="C136" s="11">
        <v>72.627272727272739</v>
      </c>
      <c r="D136" s="11">
        <v>74.882039901105045</v>
      </c>
      <c r="E136" s="11">
        <v>2.2727272727272729</v>
      </c>
      <c r="F136" s="13" t="s">
        <v>49</v>
      </c>
      <c r="G136" s="168"/>
      <c r="H136" s="168" t="s">
        <v>53</v>
      </c>
      <c r="I136" s="14"/>
      <c r="J136" s="12"/>
      <c r="K136" s="26" t="s">
        <v>791</v>
      </c>
      <c r="L136" s="166" t="s">
        <v>101</v>
      </c>
      <c r="M136" s="115"/>
      <c r="N136" s="115"/>
      <c r="O136" s="115"/>
    </row>
    <row r="137" spans="1:15" ht="18.75" x14ac:dyDescent="0.25">
      <c r="A137" s="123">
        <v>169.1</v>
      </c>
      <c r="B137" s="110" t="str">
        <f>IF(VLOOKUP(A137,'Données de base - Grunddaten'!$A$2:$M$273,5,FALSE)="","",VLOOKUP(A137,'Données de base - Grunddaten'!$A$2:$M$273,5,FALSE))</f>
        <v>TI</v>
      </c>
      <c r="C137" s="11"/>
      <c r="D137" s="11"/>
      <c r="E137" s="11"/>
      <c r="F137" s="13"/>
      <c r="G137" s="169"/>
      <c r="H137" s="169" t="s">
        <v>54</v>
      </c>
      <c r="I137" s="203" t="s">
        <v>52</v>
      </c>
      <c r="J137" s="13" t="s">
        <v>74</v>
      </c>
      <c r="K137" s="26" t="s">
        <v>836</v>
      </c>
      <c r="L137" s="166" t="s">
        <v>101</v>
      </c>
      <c r="M137" s="115"/>
      <c r="N137" s="115"/>
      <c r="O137" s="115"/>
    </row>
    <row r="138" spans="1:15" ht="25.5" x14ac:dyDescent="0.25">
      <c r="A138" s="123">
        <v>169.2</v>
      </c>
      <c r="B138" s="110" t="str">
        <f>IF(VLOOKUP(A138,'Données de base - Grunddaten'!$A$2:$M$273,5,FALSE)="","",VLOOKUP(A138,'Données de base - Grunddaten'!$A$2:$M$273,5,FALSE))</f>
        <v>TI</v>
      </c>
      <c r="C138" s="11">
        <v>55.6</v>
      </c>
      <c r="D138" s="11">
        <v>2.9373864398786451</v>
      </c>
      <c r="E138" s="11">
        <v>10</v>
      </c>
      <c r="F138" s="13" t="s">
        <v>57</v>
      </c>
      <c r="G138" s="168"/>
      <c r="H138" s="168" t="s">
        <v>53</v>
      </c>
      <c r="I138" s="14"/>
      <c r="J138" s="12"/>
      <c r="K138" s="26" t="s">
        <v>791</v>
      </c>
      <c r="L138" s="166" t="s">
        <v>102</v>
      </c>
      <c r="M138" s="115"/>
      <c r="N138" s="115"/>
      <c r="O138" s="115"/>
    </row>
    <row r="139" spans="1:15" ht="25.5" x14ac:dyDescent="0.25">
      <c r="A139" s="110">
        <v>170</v>
      </c>
      <c r="B139" s="110" t="str">
        <f>IF(VLOOKUP(A139,'Données de base - Grunddaten'!$A$2:$M$273,5,FALSE)="","",VLOOKUP(A139,'Données de base - Grunddaten'!$A$2:$M$273,5,FALSE))</f>
        <v>TI</v>
      </c>
      <c r="C139" s="11">
        <v>24.154545454545456</v>
      </c>
      <c r="D139" s="11">
        <v>63.66860766019466</v>
      </c>
      <c r="E139" s="11">
        <v>39.545454545454547</v>
      </c>
      <c r="F139" s="13" t="s">
        <v>56</v>
      </c>
      <c r="G139" s="168" t="s">
        <v>62</v>
      </c>
      <c r="H139" s="168" t="s">
        <v>53</v>
      </c>
      <c r="I139" s="14"/>
      <c r="J139" s="12"/>
      <c r="K139" s="26" t="s">
        <v>791</v>
      </c>
      <c r="L139" s="166" t="s">
        <v>102</v>
      </c>
      <c r="M139" s="115"/>
      <c r="N139" s="115"/>
      <c r="O139" s="115"/>
    </row>
    <row r="140" spans="1:15" ht="33.75" x14ac:dyDescent="0.25">
      <c r="A140" s="130">
        <v>171</v>
      </c>
      <c r="B140" s="110" t="str">
        <f>IF(VLOOKUP(A140,'Données de base - Grunddaten'!$A$2:$M$273,5,FALSE)="","",VLOOKUP(A140,'Données de base - Grunddaten'!$A$2:$M$273,5,FALSE))</f>
        <v>TI</v>
      </c>
      <c r="C140" s="11">
        <v>-35.309090909090905</v>
      </c>
      <c r="D140" s="11">
        <v>10.628506108160048</v>
      </c>
      <c r="E140" s="11">
        <v>45.909090909090907</v>
      </c>
      <c r="F140" s="13" t="s">
        <v>98</v>
      </c>
      <c r="G140" s="168"/>
      <c r="H140" s="168" t="s">
        <v>54</v>
      </c>
      <c r="I140" s="14"/>
      <c r="J140" s="12"/>
      <c r="K140" s="26" t="s">
        <v>769</v>
      </c>
      <c r="L140" s="166" t="s">
        <v>101</v>
      </c>
      <c r="M140" s="115"/>
      <c r="N140" s="115"/>
      <c r="O140" s="115"/>
    </row>
    <row r="141" spans="1:15" ht="33.75" x14ac:dyDescent="0.25">
      <c r="A141" s="110">
        <v>172</v>
      </c>
      <c r="B141" s="110" t="str">
        <f>IF(VLOOKUP(A141,'Données de base - Grunddaten'!$A$2:$M$273,5,FALSE)="","",VLOOKUP(A141,'Données de base - Grunddaten'!$A$2:$M$273,5,FALSE))</f>
        <v>TI</v>
      </c>
      <c r="C141" s="11">
        <v>-12.872727272727273</v>
      </c>
      <c r="D141" s="11">
        <v>4.3546647013972084</v>
      </c>
      <c r="E141" s="11">
        <v>17.272727272727273</v>
      </c>
      <c r="F141" s="13" t="s">
        <v>57</v>
      </c>
      <c r="G141" s="168" t="s">
        <v>62</v>
      </c>
      <c r="H141" s="168" t="s">
        <v>54</v>
      </c>
      <c r="I141" s="14"/>
      <c r="J141" s="12"/>
      <c r="K141" s="26" t="s">
        <v>770</v>
      </c>
      <c r="L141" s="166" t="s">
        <v>101</v>
      </c>
      <c r="M141" s="115"/>
      <c r="N141" s="115"/>
      <c r="O141" s="115"/>
    </row>
    <row r="142" spans="1:15" ht="25.5" x14ac:dyDescent="0.25">
      <c r="A142" s="110">
        <v>174</v>
      </c>
      <c r="B142" s="110" t="str">
        <f>IF(VLOOKUP(A142,'Données de base - Grunddaten'!$A$2:$M$273,5,FALSE)="","",VLOOKUP(A142,'Données de base - Grunddaten'!$A$2:$M$273,5,FALSE))</f>
        <v>GR</v>
      </c>
      <c r="C142" s="11">
        <v>1.8909090909090907</v>
      </c>
      <c r="D142" s="11">
        <v>7.8152810729948916</v>
      </c>
      <c r="E142" s="11">
        <v>5.9090909090909092</v>
      </c>
      <c r="F142" s="13" t="s">
        <v>57</v>
      </c>
      <c r="G142" s="168"/>
      <c r="H142" s="168" t="s">
        <v>53</v>
      </c>
      <c r="I142" s="14"/>
      <c r="J142" s="12" t="s">
        <v>99</v>
      </c>
      <c r="K142" s="26" t="s">
        <v>836</v>
      </c>
      <c r="L142" s="166" t="s">
        <v>102</v>
      </c>
      <c r="M142" s="115"/>
      <c r="N142" s="115"/>
      <c r="O142" s="115"/>
    </row>
    <row r="143" spans="1:15" ht="18.75" x14ac:dyDescent="0.25">
      <c r="A143" s="110">
        <v>176</v>
      </c>
      <c r="B143" s="110" t="str">
        <f>IF(VLOOKUP(A143,'Données de base - Grunddaten'!$A$2:$M$273,5,FALSE)="","",VLOOKUP(A143,'Données de base - Grunddaten'!$A$2:$M$273,5,FALSE))</f>
        <v>GR</v>
      </c>
      <c r="C143" s="11">
        <v>-6.3636363636363633</v>
      </c>
      <c r="D143" s="11">
        <v>0</v>
      </c>
      <c r="E143" s="11">
        <v>6.3636363636363633</v>
      </c>
      <c r="F143" s="13" t="s">
        <v>52</v>
      </c>
      <c r="G143" s="168"/>
      <c r="H143" s="168" t="s">
        <v>53</v>
      </c>
      <c r="I143" s="14"/>
      <c r="J143" s="12"/>
      <c r="K143" s="26" t="s">
        <v>836</v>
      </c>
      <c r="L143" s="166" t="s">
        <v>101</v>
      </c>
      <c r="M143" s="115"/>
      <c r="N143" s="115"/>
      <c r="O143" s="115"/>
    </row>
    <row r="144" spans="1:15" ht="18.75" x14ac:dyDescent="0.25">
      <c r="A144" s="110">
        <v>177</v>
      </c>
      <c r="B144" s="110" t="str">
        <f>IF(VLOOKUP(A144,'Données de base - Grunddaten'!$A$2:$M$273,5,FALSE)="","",VLOOKUP(A144,'Données de base - Grunddaten'!$A$2:$M$273,5,FALSE))</f>
        <v>GR</v>
      </c>
      <c r="C144" s="11">
        <v>-6.8181818181818183</v>
      </c>
      <c r="D144" s="11">
        <v>0</v>
      </c>
      <c r="E144" s="11">
        <v>6.8181818181818183</v>
      </c>
      <c r="F144" s="13" t="s">
        <v>52</v>
      </c>
      <c r="G144" s="168"/>
      <c r="H144" s="168" t="s">
        <v>54</v>
      </c>
      <c r="I144" s="14"/>
      <c r="J144" s="12"/>
      <c r="K144" s="26" t="s">
        <v>836</v>
      </c>
      <c r="L144" s="166" t="s">
        <v>101</v>
      </c>
      <c r="M144" s="115"/>
      <c r="N144" s="115"/>
      <c r="O144" s="115"/>
    </row>
    <row r="145" spans="1:15" ht="18.75" x14ac:dyDescent="0.25">
      <c r="A145" s="110">
        <v>181</v>
      </c>
      <c r="B145" s="110" t="str">
        <f>IF(VLOOKUP(A145,'Données de base - Grunddaten'!$A$2:$M$273,5,FALSE)="","",VLOOKUP(A145,'Données de base - Grunddaten'!$A$2:$M$273,5,FALSE))</f>
        <v>GR</v>
      </c>
      <c r="C145" s="11">
        <v>0</v>
      </c>
      <c r="D145" s="11">
        <v>0</v>
      </c>
      <c r="E145" s="11">
        <v>0</v>
      </c>
      <c r="F145" s="13" t="s">
        <v>52</v>
      </c>
      <c r="G145" s="168"/>
      <c r="H145" s="168" t="s">
        <v>54</v>
      </c>
      <c r="I145" s="14"/>
      <c r="J145" s="12"/>
      <c r="K145" s="26" t="s">
        <v>836</v>
      </c>
      <c r="L145" s="166" t="s">
        <v>101</v>
      </c>
      <c r="M145" s="115"/>
      <c r="N145" s="115"/>
      <c r="O145" s="115"/>
    </row>
    <row r="146" spans="1:15" ht="18.75" x14ac:dyDescent="0.25">
      <c r="A146" s="110">
        <v>185</v>
      </c>
      <c r="B146" s="110" t="str">
        <f>IF(VLOOKUP(A146,'Données de base - Grunddaten'!$A$2:$M$273,5,FALSE)="","",VLOOKUP(A146,'Données de base - Grunddaten'!$A$2:$M$273,5,FALSE))</f>
        <v>GR</v>
      </c>
      <c r="C146" s="11">
        <v>-1.8181818181818181</v>
      </c>
      <c r="D146" s="11">
        <v>0</v>
      </c>
      <c r="E146" s="11">
        <v>1.8181818181818181</v>
      </c>
      <c r="F146" s="13" t="s">
        <v>52</v>
      </c>
      <c r="G146" s="168"/>
      <c r="H146" s="168" t="s">
        <v>51</v>
      </c>
      <c r="I146" s="14"/>
      <c r="J146" s="12"/>
      <c r="K146" s="26" t="s">
        <v>836</v>
      </c>
      <c r="L146" s="166" t="s">
        <v>101</v>
      </c>
      <c r="M146" s="115"/>
      <c r="N146" s="115"/>
      <c r="O146" s="115"/>
    </row>
    <row r="147" spans="1:15" ht="33.75" x14ac:dyDescent="0.25">
      <c r="A147" s="110">
        <v>187</v>
      </c>
      <c r="B147" s="110" t="str">
        <f>IF(VLOOKUP(A147,'Données de base - Grunddaten'!$A$2:$M$273,5,FALSE)="","",VLOOKUP(A147,'Données de base - Grunddaten'!$A$2:$M$273,5,FALSE))</f>
        <v>GR</v>
      </c>
      <c r="C147" s="11">
        <v>2.6363636363636367</v>
      </c>
      <c r="D147" s="11">
        <v>3.9867601784881157</v>
      </c>
      <c r="E147" s="11">
        <v>1.3636363636363635</v>
      </c>
      <c r="F147" s="13" t="s">
        <v>57</v>
      </c>
      <c r="G147" s="168"/>
      <c r="H147" s="168" t="s">
        <v>51</v>
      </c>
      <c r="I147" s="14"/>
      <c r="J147" s="12"/>
      <c r="K147" s="26" t="s">
        <v>770</v>
      </c>
      <c r="L147" s="166" t="s">
        <v>101</v>
      </c>
      <c r="M147" s="115"/>
      <c r="N147" s="115"/>
      <c r="O147" s="115"/>
    </row>
    <row r="148" spans="1:15" ht="25.5" x14ac:dyDescent="0.25">
      <c r="A148" s="110">
        <v>188</v>
      </c>
      <c r="B148" s="110" t="str">
        <f>IF(VLOOKUP(A148,'Données de base - Grunddaten'!$A$2:$M$273,5,FALSE)="","",VLOOKUP(A148,'Données de base - Grunddaten'!$A$2:$M$273,5,FALSE))</f>
        <v>GR</v>
      </c>
      <c r="C148" s="11">
        <v>48.218181818181819</v>
      </c>
      <c r="D148" s="11">
        <v>56.441124848438768</v>
      </c>
      <c r="E148" s="11">
        <v>8.1818181818181817</v>
      </c>
      <c r="F148" s="13" t="s">
        <v>49</v>
      </c>
      <c r="G148" s="168"/>
      <c r="H148" s="168" t="s">
        <v>53</v>
      </c>
      <c r="I148" s="14"/>
      <c r="J148" s="12" t="s">
        <v>100</v>
      </c>
      <c r="K148" s="26" t="s">
        <v>836</v>
      </c>
      <c r="L148" s="166" t="s">
        <v>102</v>
      </c>
      <c r="M148" s="115"/>
      <c r="N148" s="115"/>
      <c r="O148" s="115"/>
    </row>
    <row r="149" spans="1:15" ht="25.5" x14ac:dyDescent="0.25">
      <c r="A149" s="110">
        <v>190</v>
      </c>
      <c r="B149" s="110" t="str">
        <f>IF(VLOOKUP(A149,'Données de base - Grunddaten'!$A$2:$M$273,5,FALSE)="","",VLOOKUP(A149,'Données de base - Grunddaten'!$A$2:$M$273,5,FALSE))</f>
        <v>GR</v>
      </c>
      <c r="C149" s="11">
        <v>19.627272727272725</v>
      </c>
      <c r="D149" s="11">
        <v>46.905144047345082</v>
      </c>
      <c r="E149" s="11">
        <v>27.272727272727273</v>
      </c>
      <c r="F149" s="13" t="s">
        <v>56</v>
      </c>
      <c r="G149" s="168"/>
      <c r="H149" s="168" t="s">
        <v>53</v>
      </c>
      <c r="I149" s="14"/>
      <c r="J149" s="12"/>
      <c r="K149" s="26" t="s">
        <v>791</v>
      </c>
      <c r="L149" s="166" t="s">
        <v>102</v>
      </c>
      <c r="M149" s="115"/>
      <c r="N149" s="115"/>
      <c r="O149" s="115"/>
    </row>
    <row r="150" spans="1:15" ht="25.5" x14ac:dyDescent="0.25">
      <c r="A150" s="110">
        <v>194</v>
      </c>
      <c r="B150" s="110" t="str">
        <f>IF(VLOOKUP(A150,'Données de base - Grunddaten'!$A$2:$M$273,5,FALSE)="","",VLOOKUP(A150,'Données de base - Grunddaten'!$A$2:$M$273,5,FALSE))</f>
        <v>GR</v>
      </c>
      <c r="C150" s="11">
        <v>42.8</v>
      </c>
      <c r="D150" s="11">
        <v>42.809272955856216</v>
      </c>
      <c r="E150" s="11">
        <v>0</v>
      </c>
      <c r="F150" s="13" t="s">
        <v>49</v>
      </c>
      <c r="G150" s="168"/>
      <c r="H150" s="168" t="s">
        <v>53</v>
      </c>
      <c r="I150" s="14"/>
      <c r="J150" s="12"/>
      <c r="K150" s="26" t="s">
        <v>791</v>
      </c>
      <c r="L150" s="166" t="s">
        <v>101</v>
      </c>
      <c r="M150" s="115"/>
      <c r="N150" s="115"/>
      <c r="O150" s="115"/>
    </row>
    <row r="151" spans="1:15" ht="25.5" x14ac:dyDescent="0.25">
      <c r="A151" s="110">
        <v>195</v>
      </c>
      <c r="B151" s="110" t="str">
        <f>IF(VLOOKUP(A151,'Données de base - Grunddaten'!$A$2:$M$273,5,FALSE)="","",VLOOKUP(A151,'Données de base - Grunddaten'!$A$2:$M$273,5,FALSE))</f>
        <v>GR</v>
      </c>
      <c r="C151" s="11">
        <v>10.718181818181819</v>
      </c>
      <c r="D151" s="11">
        <v>48.865708096104626</v>
      </c>
      <c r="E151" s="11">
        <v>38.18181818181818</v>
      </c>
      <c r="F151" s="13" t="s">
        <v>56</v>
      </c>
      <c r="G151" s="168"/>
      <c r="H151" s="168" t="s">
        <v>53</v>
      </c>
      <c r="I151" s="14"/>
      <c r="J151" s="12"/>
      <c r="K151" s="26" t="s">
        <v>790</v>
      </c>
      <c r="L151" s="166" t="s">
        <v>101</v>
      </c>
      <c r="M151" s="115"/>
      <c r="N151" s="115"/>
      <c r="O151" s="115"/>
    </row>
    <row r="152" spans="1:15" ht="22.5" x14ac:dyDescent="0.25">
      <c r="A152" s="110">
        <v>198</v>
      </c>
      <c r="B152" s="110" t="str">
        <f>IF(VLOOKUP(A152,'Données de base - Grunddaten'!$A$2:$M$273,5,FALSE)="","",VLOOKUP(A152,'Données de base - Grunddaten'!$A$2:$M$273,5,FALSE))</f>
        <v>VD</v>
      </c>
      <c r="C152" s="11"/>
      <c r="D152" s="11"/>
      <c r="E152" s="11"/>
      <c r="F152" s="13" t="s">
        <v>708</v>
      </c>
      <c r="G152" s="168"/>
      <c r="H152" s="168" t="s">
        <v>51</v>
      </c>
      <c r="I152" s="14"/>
      <c r="J152" s="12"/>
      <c r="K152" s="26" t="s">
        <v>831</v>
      </c>
      <c r="L152" s="166" t="s">
        <v>101</v>
      </c>
      <c r="M152" s="115"/>
      <c r="N152" s="115"/>
      <c r="O152" s="115"/>
    </row>
    <row r="153" spans="1:15" ht="25.5" x14ac:dyDescent="0.25">
      <c r="A153" s="110">
        <v>200</v>
      </c>
      <c r="B153" s="110" t="str">
        <f>IF(VLOOKUP(A153,'Données de base - Grunddaten'!$A$2:$M$273,5,FALSE)="","",VLOOKUP(A153,'Données de base - Grunddaten'!$A$2:$M$273,5,FALSE))</f>
        <v>VD</v>
      </c>
      <c r="C153" s="11"/>
      <c r="D153" s="11"/>
      <c r="E153" s="11"/>
      <c r="F153" s="13" t="s">
        <v>708</v>
      </c>
      <c r="G153" s="169"/>
      <c r="H153" s="169" t="s">
        <v>51</v>
      </c>
      <c r="I153" s="203"/>
      <c r="J153" s="13" t="s">
        <v>75</v>
      </c>
      <c r="K153" s="26" t="s">
        <v>831</v>
      </c>
      <c r="L153" s="166" t="s">
        <v>101</v>
      </c>
      <c r="M153" s="115"/>
      <c r="N153" s="115"/>
      <c r="O153" s="115"/>
    </row>
    <row r="154" spans="1:15" ht="22.5" x14ac:dyDescent="0.25">
      <c r="A154" s="110">
        <v>201</v>
      </c>
      <c r="B154" s="110" t="str">
        <f>IF(VLOOKUP(A154,'Données de base - Grunddaten'!$A$2:$M$273,5,FALSE)="","",VLOOKUP(A154,'Données de base - Grunddaten'!$A$2:$M$273,5,FALSE))</f>
        <v>VD</v>
      </c>
      <c r="C154" s="11"/>
      <c r="D154" s="11"/>
      <c r="E154" s="11"/>
      <c r="F154" s="13" t="s">
        <v>708</v>
      </c>
      <c r="G154" s="168"/>
      <c r="H154" s="168" t="s">
        <v>51</v>
      </c>
      <c r="I154" s="14"/>
      <c r="J154" s="12"/>
      <c r="K154" s="26" t="s">
        <v>831</v>
      </c>
      <c r="L154" s="166" t="s">
        <v>101</v>
      </c>
      <c r="M154" s="115"/>
      <c r="N154" s="115"/>
      <c r="O154" s="115"/>
    </row>
    <row r="155" spans="1:15" ht="22.5" x14ac:dyDescent="0.25">
      <c r="A155" s="110">
        <v>202</v>
      </c>
      <c r="B155" s="110" t="str">
        <f>IF(VLOOKUP(A155,'Données de base - Grunddaten'!$A$2:$M$273,5,FALSE)="","",VLOOKUP(A155,'Données de base - Grunddaten'!$A$2:$M$273,5,FALSE))</f>
        <v>VD</v>
      </c>
      <c r="C155" s="11"/>
      <c r="D155" s="11"/>
      <c r="E155" s="11"/>
      <c r="F155" s="13" t="s">
        <v>708</v>
      </c>
      <c r="G155" s="168"/>
      <c r="H155" s="168" t="s">
        <v>54</v>
      </c>
      <c r="I155" s="14"/>
      <c r="J155" s="12"/>
      <c r="K155" s="26" t="s">
        <v>831</v>
      </c>
      <c r="L155" s="166" t="s">
        <v>101</v>
      </c>
      <c r="M155" s="115"/>
      <c r="N155" s="115"/>
      <c r="O155" s="115"/>
    </row>
    <row r="156" spans="1:15" ht="25.5" x14ac:dyDescent="0.25">
      <c r="A156" s="110">
        <v>203</v>
      </c>
      <c r="B156" s="110" t="str">
        <f>IF(VLOOKUP(A156,'Données de base - Grunddaten'!$A$2:$M$273,5,FALSE)="","",VLOOKUP(A156,'Données de base - Grunddaten'!$A$2:$M$273,5,FALSE))</f>
        <v>FR/VD</v>
      </c>
      <c r="C156" s="11"/>
      <c r="D156" s="11"/>
      <c r="E156" s="11"/>
      <c r="F156" s="13" t="s">
        <v>708</v>
      </c>
      <c r="G156" s="169"/>
      <c r="H156" s="169" t="s">
        <v>54</v>
      </c>
      <c r="I156" s="203"/>
      <c r="J156" s="13" t="s">
        <v>76</v>
      </c>
      <c r="K156" s="26" t="s">
        <v>831</v>
      </c>
      <c r="L156" s="166" t="s">
        <v>101</v>
      </c>
      <c r="M156" s="115"/>
      <c r="N156" s="115"/>
      <c r="O156" s="115"/>
    </row>
    <row r="157" spans="1:15" ht="22.5" x14ac:dyDescent="0.25">
      <c r="A157" s="110">
        <v>204</v>
      </c>
      <c r="B157" s="110" t="str">
        <f>IF(VLOOKUP(A157,'Données de base - Grunddaten'!$A$2:$M$273,5,FALSE)="","",VLOOKUP(A157,'Données de base - Grunddaten'!$A$2:$M$273,5,FALSE))</f>
        <v>FR</v>
      </c>
      <c r="C157" s="11"/>
      <c r="D157" s="11"/>
      <c r="E157" s="11"/>
      <c r="F157" s="13" t="s">
        <v>708</v>
      </c>
      <c r="G157" s="168"/>
      <c r="H157" s="168" t="s">
        <v>54</v>
      </c>
      <c r="I157" s="14"/>
      <c r="J157" s="12"/>
      <c r="K157" s="26" t="s">
        <v>831</v>
      </c>
      <c r="L157" s="166" t="s">
        <v>101</v>
      </c>
      <c r="M157" s="115"/>
      <c r="N157" s="115"/>
      <c r="O157" s="115"/>
    </row>
    <row r="158" spans="1:15" ht="22.5" x14ac:dyDescent="0.25">
      <c r="A158" s="110">
        <v>205</v>
      </c>
      <c r="B158" s="110" t="str">
        <f>IF(VLOOKUP(A158,'Données de base - Grunddaten'!$A$2:$M$273,5,FALSE)="","",VLOOKUP(A158,'Données de base - Grunddaten'!$A$2:$M$273,5,FALSE))</f>
        <v>FR/VD</v>
      </c>
      <c r="C158" s="11"/>
      <c r="D158" s="11"/>
      <c r="E158" s="11"/>
      <c r="F158" s="13" t="s">
        <v>708</v>
      </c>
      <c r="G158" s="168"/>
      <c r="H158" s="168" t="s">
        <v>51</v>
      </c>
      <c r="I158" s="14"/>
      <c r="J158" s="12"/>
      <c r="K158" s="26" t="s">
        <v>831</v>
      </c>
      <c r="L158" s="166" t="s">
        <v>101</v>
      </c>
      <c r="M158" s="115"/>
      <c r="N158" s="115"/>
      <c r="O158" s="115"/>
    </row>
    <row r="159" spans="1:15" ht="22.5" x14ac:dyDescent="0.25">
      <c r="A159" s="110">
        <v>206</v>
      </c>
      <c r="B159" s="110" t="str">
        <f>IF(VLOOKUP(A159,'Données de base - Grunddaten'!$A$2:$M$273,5,FALSE)="","",VLOOKUP(A159,'Données de base - Grunddaten'!$A$2:$M$273,5,FALSE))</f>
        <v>FR/VD</v>
      </c>
      <c r="C159" s="11"/>
      <c r="D159" s="11"/>
      <c r="E159" s="11"/>
      <c r="F159" s="13" t="s">
        <v>708</v>
      </c>
      <c r="G159" s="168"/>
      <c r="H159" s="168" t="s">
        <v>53</v>
      </c>
      <c r="I159" s="14"/>
      <c r="J159" s="12"/>
      <c r="K159" s="26" t="s">
        <v>831</v>
      </c>
      <c r="L159" s="166" t="s">
        <v>101</v>
      </c>
      <c r="M159" s="115"/>
      <c r="N159" s="115"/>
      <c r="O159" s="115"/>
    </row>
    <row r="160" spans="1:15" ht="22.5" x14ac:dyDescent="0.25">
      <c r="A160" s="110">
        <v>207</v>
      </c>
      <c r="B160" s="110" t="str">
        <f>IF(VLOOKUP(A160,'Données de base - Grunddaten'!$A$2:$M$273,5,FALSE)="","",VLOOKUP(A160,'Données de base - Grunddaten'!$A$2:$M$273,5,FALSE))</f>
        <v>FR/VD</v>
      </c>
      <c r="C160" s="11"/>
      <c r="D160" s="11"/>
      <c r="E160" s="11"/>
      <c r="F160" s="13" t="s">
        <v>708</v>
      </c>
      <c r="G160" s="168"/>
      <c r="H160" s="168" t="s">
        <v>53</v>
      </c>
      <c r="I160" s="14"/>
      <c r="J160" s="12"/>
      <c r="K160" s="26" t="s">
        <v>831</v>
      </c>
      <c r="L160" s="166" t="s">
        <v>101</v>
      </c>
      <c r="M160" s="115"/>
      <c r="N160" s="115"/>
      <c r="O160" s="115"/>
    </row>
    <row r="161" spans="1:15" ht="22.5" x14ac:dyDescent="0.25">
      <c r="A161" s="110">
        <v>208</v>
      </c>
      <c r="B161" s="110" t="str">
        <f>IF(VLOOKUP(A161,'Données de base - Grunddaten'!$A$2:$M$273,5,FALSE)="","",VLOOKUP(A161,'Données de base - Grunddaten'!$A$2:$M$273,5,FALSE))</f>
        <v>VD</v>
      </c>
      <c r="C161" s="11"/>
      <c r="D161" s="11"/>
      <c r="E161" s="11"/>
      <c r="F161" s="13" t="s">
        <v>708</v>
      </c>
      <c r="G161" s="168"/>
      <c r="H161" s="168" t="s">
        <v>53</v>
      </c>
      <c r="I161" s="14"/>
      <c r="J161" s="12"/>
      <c r="K161" s="26" t="s">
        <v>831</v>
      </c>
      <c r="L161" s="166" t="s">
        <v>101</v>
      </c>
      <c r="M161" s="115"/>
      <c r="N161" s="115"/>
      <c r="O161" s="115"/>
    </row>
    <row r="162" spans="1:15" ht="22.5" x14ac:dyDescent="0.25">
      <c r="A162" s="110">
        <v>209</v>
      </c>
      <c r="B162" s="110" t="str">
        <f>IF(VLOOKUP(A162,'Données de base - Grunddaten'!$A$2:$M$273,5,FALSE)="","",VLOOKUP(A162,'Données de base - Grunddaten'!$A$2:$M$273,5,FALSE))</f>
        <v>BE/NE</v>
      </c>
      <c r="C162" s="11"/>
      <c r="D162" s="11"/>
      <c r="E162" s="11"/>
      <c r="F162" s="13" t="s">
        <v>708</v>
      </c>
      <c r="G162" s="168"/>
      <c r="H162" s="168" t="s">
        <v>54</v>
      </c>
      <c r="I162" s="14"/>
      <c r="J162" s="12"/>
      <c r="K162" s="26" t="s">
        <v>831</v>
      </c>
      <c r="L162" s="166" t="s">
        <v>101</v>
      </c>
      <c r="M162" s="115"/>
      <c r="N162" s="115"/>
      <c r="O162" s="115"/>
    </row>
    <row r="163" spans="1:15" ht="18.75" x14ac:dyDescent="0.25">
      <c r="A163" s="110">
        <v>211</v>
      </c>
      <c r="B163" s="110" t="str">
        <f>IF(VLOOKUP(A163,'Données de base - Grunddaten'!$A$2:$M$273,5,FALSE)="","",VLOOKUP(A163,'Données de base - Grunddaten'!$A$2:$M$273,5,FALSE))</f>
        <v>VD</v>
      </c>
      <c r="C163" s="11">
        <v>-11.818181818181818</v>
      </c>
      <c r="D163" s="11">
        <v>0</v>
      </c>
      <c r="E163" s="11">
        <v>11.818181818181818</v>
      </c>
      <c r="F163" s="13" t="s">
        <v>52</v>
      </c>
      <c r="G163" s="168"/>
      <c r="H163" s="168" t="s">
        <v>53</v>
      </c>
      <c r="I163" s="14"/>
      <c r="J163" s="12"/>
      <c r="K163" s="26" t="s">
        <v>836</v>
      </c>
      <c r="L163" s="166" t="s">
        <v>101</v>
      </c>
      <c r="M163" s="115"/>
      <c r="N163" s="115"/>
      <c r="O163" s="115"/>
    </row>
    <row r="164" spans="1:15" ht="18.75" x14ac:dyDescent="0.25">
      <c r="A164" s="110">
        <v>216</v>
      </c>
      <c r="B164" s="110" t="str">
        <f>IF(VLOOKUP(A164,'Données de base - Grunddaten'!$A$2:$M$273,5,FALSE)="","",VLOOKUP(A164,'Données de base - Grunddaten'!$A$2:$M$273,5,FALSE))</f>
        <v>GL</v>
      </c>
      <c r="C164" s="11">
        <v>-10.909090909090908</v>
      </c>
      <c r="D164" s="11">
        <v>0</v>
      </c>
      <c r="E164" s="11">
        <v>10.909090909090908</v>
      </c>
      <c r="F164" s="13" t="s">
        <v>52</v>
      </c>
      <c r="G164" s="168" t="s">
        <v>60</v>
      </c>
      <c r="H164" s="168" t="s">
        <v>54</v>
      </c>
      <c r="I164" s="14"/>
      <c r="J164" s="12"/>
      <c r="K164" s="26" t="s">
        <v>836</v>
      </c>
      <c r="L164" s="166" t="s">
        <v>102</v>
      </c>
      <c r="M164" s="115"/>
      <c r="N164" s="115"/>
      <c r="O164" s="115"/>
    </row>
    <row r="165" spans="1:15" ht="18.75" x14ac:dyDescent="0.25">
      <c r="A165" s="110">
        <v>217</v>
      </c>
      <c r="B165" s="110" t="str">
        <f>IF(VLOOKUP(A165,'Données de base - Grunddaten'!$A$2:$M$273,5,FALSE)="","",VLOOKUP(A165,'Données de base - Grunddaten'!$A$2:$M$273,5,FALSE))</f>
        <v>FR</v>
      </c>
      <c r="C165" s="11">
        <v>-20</v>
      </c>
      <c r="D165" s="11">
        <v>0</v>
      </c>
      <c r="E165" s="11">
        <v>20</v>
      </c>
      <c r="F165" s="13" t="s">
        <v>52</v>
      </c>
      <c r="G165" s="168"/>
      <c r="H165" s="168" t="s">
        <v>51</v>
      </c>
      <c r="I165" s="14"/>
      <c r="J165" s="12"/>
      <c r="K165" s="26" t="s">
        <v>836</v>
      </c>
      <c r="L165" s="166" t="s">
        <v>101</v>
      </c>
      <c r="M165" s="115"/>
      <c r="N165" s="115"/>
      <c r="O165" s="115"/>
    </row>
    <row r="166" spans="1:15" ht="34.15" customHeight="1" x14ac:dyDescent="0.25">
      <c r="A166" s="110">
        <v>218</v>
      </c>
      <c r="B166" s="110" t="str">
        <f>IF(VLOOKUP(A166,'Données de base - Grunddaten'!$A$2:$M$273,5,FALSE)="","",VLOOKUP(A166,'Données de base - Grunddaten'!$A$2:$M$273,5,FALSE))</f>
        <v>GE</v>
      </c>
      <c r="C166" s="11">
        <v>-2.7272727272727271</v>
      </c>
      <c r="D166" s="11">
        <v>0</v>
      </c>
      <c r="E166" s="11">
        <v>2.7272727272727271</v>
      </c>
      <c r="F166" s="13" t="s">
        <v>52</v>
      </c>
      <c r="G166" s="168"/>
      <c r="H166" s="168" t="s">
        <v>51</v>
      </c>
      <c r="I166" s="14"/>
      <c r="J166" s="12"/>
      <c r="K166" s="26" t="s">
        <v>791</v>
      </c>
      <c r="L166" s="166" t="s">
        <v>102</v>
      </c>
      <c r="M166" s="115"/>
      <c r="N166" s="115"/>
      <c r="O166" s="115"/>
    </row>
    <row r="167" spans="1:15" ht="25.5" x14ac:dyDescent="0.25">
      <c r="A167" s="110">
        <v>219</v>
      </c>
      <c r="B167" s="110" t="str">
        <f>IF(VLOOKUP(A167,'Données de base - Grunddaten'!$A$2:$M$273,5,FALSE)="","",VLOOKUP(A167,'Données de base - Grunddaten'!$A$2:$M$273,5,FALSE))</f>
        <v>SG</v>
      </c>
      <c r="C167" s="11">
        <v>42.18181818181818</v>
      </c>
      <c r="D167" s="11">
        <v>44.014858459370792</v>
      </c>
      <c r="E167" s="11">
        <v>1.8181818181818181</v>
      </c>
      <c r="F167" s="13" t="s">
        <v>49</v>
      </c>
      <c r="G167" s="168"/>
      <c r="H167" s="168" t="s">
        <v>53</v>
      </c>
      <c r="I167" s="14"/>
      <c r="J167" s="12"/>
      <c r="K167" s="26" t="s">
        <v>836</v>
      </c>
      <c r="L167" s="166" t="s">
        <v>102</v>
      </c>
      <c r="M167" s="115"/>
      <c r="N167" s="115"/>
      <c r="O167" s="115"/>
    </row>
    <row r="168" spans="1:15" ht="25.5" x14ac:dyDescent="0.25">
      <c r="A168" s="110">
        <v>220</v>
      </c>
      <c r="B168" s="110" t="str">
        <f>IF(VLOOKUP(A168,'Données de base - Grunddaten'!$A$2:$M$273,5,FALSE)="","",VLOOKUP(A168,'Données de base - Grunddaten'!$A$2:$M$273,5,FALSE))</f>
        <v>AG</v>
      </c>
      <c r="C168" s="11">
        <v>43.290909090909096</v>
      </c>
      <c r="D168" s="11">
        <v>44.169296445415547</v>
      </c>
      <c r="E168" s="11">
        <v>0.90909090909090906</v>
      </c>
      <c r="F168" s="13" t="s">
        <v>49</v>
      </c>
      <c r="G168" s="168"/>
      <c r="H168" s="168" t="s">
        <v>53</v>
      </c>
      <c r="I168" s="14"/>
      <c r="J168" s="12"/>
      <c r="K168" s="26" t="s">
        <v>791</v>
      </c>
      <c r="L168" s="166" t="s">
        <v>101</v>
      </c>
      <c r="M168" s="115"/>
      <c r="N168" s="115"/>
      <c r="O168" s="115"/>
    </row>
    <row r="169" spans="1:15" ht="22.5" x14ac:dyDescent="0.25">
      <c r="A169" s="130">
        <v>221</v>
      </c>
      <c r="B169" s="110" t="str">
        <f>IF(VLOOKUP(A169,'Données de base - Grunddaten'!$A$2:$M$273,5,FALSE)="","",VLOOKUP(A169,'Données de base - Grunddaten'!$A$2:$M$273,5,FALSE))</f>
        <v>BE/SO</v>
      </c>
      <c r="C169" s="11">
        <v>-7.2727272727272725</v>
      </c>
      <c r="D169" s="11">
        <v>0</v>
      </c>
      <c r="E169" s="11">
        <v>7.2727272727272725</v>
      </c>
      <c r="F169" s="13" t="s">
        <v>52</v>
      </c>
      <c r="G169" s="168"/>
      <c r="H169" s="168" t="s">
        <v>51</v>
      </c>
      <c r="I169" s="14"/>
      <c r="J169" s="12"/>
      <c r="K169" s="26" t="s">
        <v>790</v>
      </c>
      <c r="L169" s="166" t="s">
        <v>102</v>
      </c>
      <c r="M169" s="115"/>
      <c r="N169" s="115"/>
      <c r="O169" s="115"/>
    </row>
    <row r="170" spans="1:15" ht="22.5" x14ac:dyDescent="0.25">
      <c r="A170" s="110">
        <v>222</v>
      </c>
      <c r="B170" s="110" t="str">
        <f>IF(VLOOKUP(A170,'Données de base - Grunddaten'!$A$2:$M$273,5,FALSE)="","",VLOOKUP(A170,'Données de base - Grunddaten'!$A$2:$M$273,5,FALSE))</f>
        <v>BE</v>
      </c>
      <c r="C170" s="11"/>
      <c r="D170" s="11"/>
      <c r="E170" s="11"/>
      <c r="F170" s="13" t="s">
        <v>708</v>
      </c>
      <c r="G170" s="168" t="s">
        <v>50</v>
      </c>
      <c r="H170" s="168" t="s">
        <v>53</v>
      </c>
      <c r="I170" s="14"/>
      <c r="J170" s="12"/>
      <c r="K170" s="26" t="s">
        <v>831</v>
      </c>
      <c r="L170" s="166" t="s">
        <v>101</v>
      </c>
      <c r="M170" s="115"/>
      <c r="N170" s="115"/>
      <c r="O170" s="115"/>
    </row>
    <row r="171" spans="1:15" ht="63.75" x14ac:dyDescent="0.25">
      <c r="A171" s="123">
        <v>223.1</v>
      </c>
      <c r="B171" s="110" t="str">
        <f>IF(VLOOKUP(A171,'Données de base - Grunddaten'!$A$2:$M$273,5,FALSE)="","",VLOOKUP(A171,'Données de base - Grunddaten'!$A$2:$M$273,5,FALSE))</f>
        <v>BE</v>
      </c>
      <c r="C171" s="11"/>
      <c r="D171" s="11"/>
      <c r="E171" s="11"/>
      <c r="F171" s="13"/>
      <c r="G171" s="169"/>
      <c r="H171" s="169" t="s">
        <v>53</v>
      </c>
      <c r="I171" s="203" t="s">
        <v>52</v>
      </c>
      <c r="J171" s="13" t="s">
        <v>77</v>
      </c>
      <c r="K171" s="26" t="s">
        <v>836</v>
      </c>
      <c r="L171" s="166" t="s">
        <v>101</v>
      </c>
      <c r="M171" s="115"/>
      <c r="N171" s="115"/>
      <c r="O171" s="115"/>
    </row>
    <row r="172" spans="1:15" ht="22.5" x14ac:dyDescent="0.25">
      <c r="A172" s="123">
        <v>223.2</v>
      </c>
      <c r="B172" s="110" t="str">
        <f>IF(VLOOKUP(A172,'Données de base - Grunddaten'!$A$2:$M$273,5,FALSE)="","",VLOOKUP(A172,'Données de base - Grunddaten'!$A$2:$M$273,5,FALSE))</f>
        <v>BE</v>
      </c>
      <c r="C172" s="11"/>
      <c r="D172" s="11"/>
      <c r="E172" s="11"/>
      <c r="F172" s="13" t="s">
        <v>708</v>
      </c>
      <c r="G172" s="168"/>
      <c r="H172" s="168" t="s">
        <v>53</v>
      </c>
      <c r="I172" s="14"/>
      <c r="J172" s="12"/>
      <c r="K172" s="26" t="s">
        <v>831</v>
      </c>
      <c r="L172" s="166" t="s">
        <v>101</v>
      </c>
      <c r="M172" s="115"/>
      <c r="N172" s="115"/>
      <c r="O172" s="115"/>
    </row>
    <row r="173" spans="1:15" ht="25.5" x14ac:dyDescent="0.25">
      <c r="A173" s="110">
        <v>224</v>
      </c>
      <c r="B173" s="110" t="str">
        <f>IF(VLOOKUP(A173,'Données de base - Grunddaten'!$A$2:$M$273,5,FALSE)="","",VLOOKUP(A173,'Données de base - Grunddaten'!$A$2:$M$273,5,FALSE))</f>
        <v>BE</v>
      </c>
      <c r="C173" s="11">
        <v>31.7</v>
      </c>
      <c r="D173" s="11">
        <v>46.69601138637303</v>
      </c>
      <c r="E173" s="11">
        <v>15</v>
      </c>
      <c r="F173" s="13" t="s">
        <v>49</v>
      </c>
      <c r="G173" s="168"/>
      <c r="H173" s="168" t="s">
        <v>53</v>
      </c>
      <c r="I173" s="14"/>
      <c r="J173" s="12"/>
      <c r="K173" s="26" t="s">
        <v>791</v>
      </c>
      <c r="L173" s="166" t="s">
        <v>101</v>
      </c>
      <c r="M173" s="115"/>
      <c r="N173" s="115"/>
      <c r="O173" s="115"/>
    </row>
    <row r="174" spans="1:15" ht="25.5" x14ac:dyDescent="0.25">
      <c r="A174" s="110">
        <v>225</v>
      </c>
      <c r="B174" s="110" t="str">
        <f>IF(VLOOKUP(A174,'Données de base - Grunddaten'!$A$2:$M$273,5,FALSE)="","",VLOOKUP(A174,'Données de base - Grunddaten'!$A$2:$M$273,5,FALSE))</f>
        <v>SZ</v>
      </c>
      <c r="C174" s="11"/>
      <c r="D174" s="11"/>
      <c r="E174" s="11"/>
      <c r="F174" s="13" t="s">
        <v>56</v>
      </c>
      <c r="G174" s="168"/>
      <c r="H174" s="168" t="s">
        <v>54</v>
      </c>
      <c r="I174" s="14"/>
      <c r="J174" s="12"/>
      <c r="K174" s="26" t="s">
        <v>791</v>
      </c>
      <c r="L174" s="166" t="s">
        <v>102</v>
      </c>
      <c r="M174" s="115"/>
      <c r="N174" s="115"/>
      <c r="O174" s="115"/>
    </row>
    <row r="175" spans="1:15" ht="25.5" x14ac:dyDescent="0.25">
      <c r="A175" s="110">
        <v>226</v>
      </c>
      <c r="B175" s="110" t="str">
        <f>IF(VLOOKUP(A175,'Données de base - Grunddaten'!$A$2:$M$273,5,FALSE)="","",VLOOKUP(A175,'Données de base - Grunddaten'!$A$2:$M$273,5,FALSE))</f>
        <v>VD</v>
      </c>
      <c r="C175" s="11">
        <v>8.9909090909090921</v>
      </c>
      <c r="D175" s="11">
        <v>14.948581282380239</v>
      </c>
      <c r="E175" s="11">
        <v>5.9090909090909092</v>
      </c>
      <c r="F175" s="13" t="s">
        <v>57</v>
      </c>
      <c r="G175" s="168"/>
      <c r="H175" s="168" t="s">
        <v>54</v>
      </c>
      <c r="I175" s="14"/>
      <c r="J175" s="12"/>
      <c r="K175" s="26" t="s">
        <v>791</v>
      </c>
      <c r="L175" s="166" t="s">
        <v>102</v>
      </c>
      <c r="M175" s="115"/>
      <c r="N175" s="115"/>
      <c r="O175" s="115"/>
    </row>
    <row r="176" spans="1:15" ht="18.75" x14ac:dyDescent="0.25">
      <c r="A176" s="110">
        <v>227</v>
      </c>
      <c r="B176" s="110" t="str">
        <f>IF(VLOOKUP(A176,'Données de base - Grunddaten'!$A$2:$M$273,5,FALSE)="","",VLOOKUP(A176,'Données de base - Grunddaten'!$A$2:$M$273,5,FALSE))</f>
        <v>TI</v>
      </c>
      <c r="C176" s="11">
        <v>0</v>
      </c>
      <c r="D176" s="11">
        <v>0</v>
      </c>
      <c r="E176" s="11">
        <v>0</v>
      </c>
      <c r="F176" s="13" t="s">
        <v>52</v>
      </c>
      <c r="G176" s="168"/>
      <c r="H176" s="168" t="s">
        <v>54</v>
      </c>
      <c r="I176" s="14"/>
      <c r="J176" s="12"/>
      <c r="K176" s="26" t="s">
        <v>836</v>
      </c>
      <c r="L176" s="166" t="s">
        <v>101</v>
      </c>
      <c r="M176" s="115"/>
      <c r="N176" s="115"/>
      <c r="O176" s="115"/>
    </row>
    <row r="177" spans="1:15" ht="25.5" x14ac:dyDescent="0.25">
      <c r="A177" s="110">
        <v>228</v>
      </c>
      <c r="B177" s="110" t="str">
        <f>IF(VLOOKUP(A177,'Données de base - Grunddaten'!$A$2:$M$273,5,FALSE)="","",VLOOKUP(A177,'Données de base - Grunddaten'!$A$2:$M$273,5,FALSE))</f>
        <v>TI</v>
      </c>
      <c r="C177" s="11"/>
      <c r="D177" s="11"/>
      <c r="E177" s="11"/>
      <c r="F177" s="13"/>
      <c r="G177" s="169"/>
      <c r="H177" s="169" t="s">
        <v>53</v>
      </c>
      <c r="I177" s="203" t="s">
        <v>57</v>
      </c>
      <c r="J177" s="13" t="s">
        <v>78</v>
      </c>
      <c r="K177" s="26" t="s">
        <v>791</v>
      </c>
      <c r="L177" s="166" t="s">
        <v>102</v>
      </c>
      <c r="M177" s="115"/>
      <c r="N177" s="115"/>
      <c r="O177" s="115"/>
    </row>
    <row r="178" spans="1:15" ht="18.75" x14ac:dyDescent="0.25">
      <c r="A178" s="110">
        <v>229</v>
      </c>
      <c r="B178" s="110" t="str">
        <f>IF(VLOOKUP(A178,'Données de base - Grunddaten'!$A$2:$M$273,5,FALSE)="","",VLOOKUP(A178,'Données de base - Grunddaten'!$A$2:$M$273,5,FALSE))</f>
        <v>TI</v>
      </c>
      <c r="C178" s="11">
        <v>-3.6363636363636362</v>
      </c>
      <c r="D178" s="11">
        <v>0</v>
      </c>
      <c r="E178" s="11">
        <v>3.6363636363636362</v>
      </c>
      <c r="F178" s="13" t="s">
        <v>52</v>
      </c>
      <c r="G178" s="168"/>
      <c r="H178" s="168" t="s">
        <v>51</v>
      </c>
      <c r="I178" s="14"/>
      <c r="J178" s="12"/>
      <c r="K178" s="26" t="s">
        <v>836</v>
      </c>
      <c r="L178" s="166" t="s">
        <v>101</v>
      </c>
      <c r="M178" s="115"/>
      <c r="N178" s="115"/>
      <c r="O178" s="115"/>
    </row>
    <row r="179" spans="1:15" ht="18.75" x14ac:dyDescent="0.25">
      <c r="A179" s="110">
        <v>301</v>
      </c>
      <c r="B179" s="110" t="str">
        <f>IF(VLOOKUP(A179,'Données de base - Grunddaten'!$A$2:$M$273,5,FALSE)="","",VLOOKUP(A179,'Données de base - Grunddaten'!$A$2:$M$273,5,FALSE))</f>
        <v>VD</v>
      </c>
      <c r="C179" s="11">
        <v>-0.45454545454545453</v>
      </c>
      <c r="D179" s="11">
        <v>0</v>
      </c>
      <c r="E179" s="11">
        <v>0.45454545454545453</v>
      </c>
      <c r="F179" s="13" t="s">
        <v>52</v>
      </c>
      <c r="G179" s="168" t="s">
        <v>60</v>
      </c>
      <c r="H179" s="168" t="s">
        <v>53</v>
      </c>
      <c r="I179" s="14"/>
      <c r="J179" s="12"/>
      <c r="K179" s="26" t="s">
        <v>836</v>
      </c>
      <c r="L179" s="166" t="s">
        <v>101</v>
      </c>
      <c r="M179" s="115"/>
      <c r="N179" s="115"/>
      <c r="O179" s="115"/>
    </row>
    <row r="180" spans="1:15" ht="33.75" x14ac:dyDescent="0.25">
      <c r="A180" s="121">
        <v>302</v>
      </c>
      <c r="B180" s="110" t="str">
        <f>IF(VLOOKUP(A180,'Données de base - Grunddaten'!$A$2:$M$273,5,FALSE)="","",VLOOKUP(A180,'Données de base - Grunddaten'!$A$2:$M$273,5,FALSE))</f>
        <v>VD</v>
      </c>
      <c r="C180" s="11"/>
      <c r="D180" s="11"/>
      <c r="E180" s="11"/>
      <c r="F180" s="13" t="s">
        <v>57</v>
      </c>
      <c r="G180" s="168" t="s">
        <v>62</v>
      </c>
      <c r="H180" s="168"/>
      <c r="I180" s="14"/>
      <c r="J180" s="12"/>
      <c r="K180" s="26" t="s">
        <v>770</v>
      </c>
      <c r="L180" s="166" t="s">
        <v>101</v>
      </c>
      <c r="M180" s="115"/>
      <c r="N180" s="115"/>
      <c r="O180" s="115"/>
    </row>
    <row r="181" spans="1:15" ht="25.5" x14ac:dyDescent="0.25">
      <c r="A181" s="110">
        <v>303</v>
      </c>
      <c r="B181" s="110" t="str">
        <f>IF(VLOOKUP(A181,'Données de base - Grunddaten'!$A$2:$M$273,5,FALSE)="","",VLOOKUP(A181,'Données de base - Grunddaten'!$A$2:$M$273,5,FALSE))</f>
        <v>VD</v>
      </c>
      <c r="C181" s="11">
        <v>-1.572727272727273</v>
      </c>
      <c r="D181" s="11">
        <v>0.73257003098814533</v>
      </c>
      <c r="E181" s="11">
        <v>2.2727272727272729</v>
      </c>
      <c r="F181" s="13" t="s">
        <v>57</v>
      </c>
      <c r="G181" s="168" t="s">
        <v>60</v>
      </c>
      <c r="H181" s="168" t="s">
        <v>54</v>
      </c>
      <c r="I181" s="14"/>
      <c r="J181" s="12"/>
      <c r="K181" s="26" t="s">
        <v>791</v>
      </c>
      <c r="L181" s="166" t="s">
        <v>102</v>
      </c>
      <c r="M181" s="115"/>
      <c r="N181" s="115"/>
      <c r="O181" s="115"/>
    </row>
    <row r="182" spans="1:15" ht="89.25" x14ac:dyDescent="0.25">
      <c r="A182" s="110">
        <v>304</v>
      </c>
      <c r="B182" s="110" t="str">
        <f>IF(VLOOKUP(A182,'Données de base - Grunddaten'!$A$2:$M$273,5,FALSE)="","",VLOOKUP(A182,'Données de base - Grunddaten'!$A$2:$M$273,5,FALSE))</f>
        <v>VD</v>
      </c>
      <c r="C182" s="11"/>
      <c r="D182" s="11"/>
      <c r="E182" s="11"/>
      <c r="F182" s="13"/>
      <c r="G182" s="169" t="s">
        <v>50</v>
      </c>
      <c r="H182" s="169" t="s">
        <v>53</v>
      </c>
      <c r="I182" s="203" t="s">
        <v>49</v>
      </c>
      <c r="J182" s="13" t="s">
        <v>79</v>
      </c>
      <c r="K182" s="26" t="s">
        <v>791</v>
      </c>
      <c r="L182" s="166" t="s">
        <v>101</v>
      </c>
      <c r="M182" s="115"/>
      <c r="N182" s="115"/>
      <c r="O182" s="115"/>
    </row>
    <row r="183" spans="1:15" ht="25.5" x14ac:dyDescent="0.25">
      <c r="A183" s="110">
        <v>305</v>
      </c>
      <c r="B183" s="110" t="str">
        <f>IF(VLOOKUP(A183,'Données de base - Grunddaten'!$A$2:$M$273,5,FALSE)="","",VLOOKUP(A183,'Données de base - Grunddaten'!$A$2:$M$273,5,FALSE))</f>
        <v>VD</v>
      </c>
      <c r="C183" s="11"/>
      <c r="D183" s="11"/>
      <c r="E183" s="11"/>
      <c r="F183" s="13" t="s">
        <v>49</v>
      </c>
      <c r="G183" s="168" t="s">
        <v>62</v>
      </c>
      <c r="H183" s="168" t="s">
        <v>51</v>
      </c>
      <c r="I183" s="14"/>
      <c r="J183" s="12"/>
      <c r="K183" s="26" t="s">
        <v>836</v>
      </c>
      <c r="L183" s="166" t="s">
        <v>102</v>
      </c>
      <c r="M183" s="115"/>
      <c r="N183" s="115"/>
      <c r="O183" s="115"/>
    </row>
    <row r="184" spans="1:15" ht="22.5" x14ac:dyDescent="0.25">
      <c r="A184" s="121">
        <v>306</v>
      </c>
      <c r="B184" s="110" t="str">
        <f>IF(VLOOKUP(A184,'Données de base - Grunddaten'!$A$2:$M$273,5,FALSE)="","",VLOOKUP(A184,'Données de base - Grunddaten'!$A$2:$M$273,5,FALSE))</f>
        <v>NE</v>
      </c>
      <c r="C184" s="11"/>
      <c r="D184" s="11"/>
      <c r="E184" s="11"/>
      <c r="F184" s="13" t="s">
        <v>708</v>
      </c>
      <c r="G184" s="168" t="s">
        <v>65</v>
      </c>
      <c r="H184" s="168"/>
      <c r="I184" s="14"/>
      <c r="J184" s="12"/>
      <c r="K184" s="26" t="s">
        <v>831</v>
      </c>
      <c r="L184" s="166" t="s">
        <v>101</v>
      </c>
      <c r="M184" s="115"/>
      <c r="N184" s="115"/>
      <c r="O184" s="115"/>
    </row>
    <row r="185" spans="1:15" ht="18.75" x14ac:dyDescent="0.25">
      <c r="A185" s="110">
        <v>307</v>
      </c>
      <c r="B185" s="110" t="str">
        <f>IF(VLOOKUP(A185,'Données de base - Grunddaten'!$A$2:$M$273,5,FALSE)="","",VLOOKUP(A185,'Données de base - Grunddaten'!$A$2:$M$273,5,FALSE))</f>
        <v>FR</v>
      </c>
      <c r="C185" s="11"/>
      <c r="D185" s="11"/>
      <c r="E185" s="11"/>
      <c r="F185" s="13" t="s">
        <v>52</v>
      </c>
      <c r="G185" s="168" t="s">
        <v>60</v>
      </c>
      <c r="H185" s="168" t="s">
        <v>51</v>
      </c>
      <c r="I185" s="14"/>
      <c r="J185" s="12"/>
      <c r="K185" s="26" t="s">
        <v>836</v>
      </c>
      <c r="L185" s="166" t="s">
        <v>101</v>
      </c>
      <c r="M185" s="115"/>
      <c r="N185" s="115"/>
      <c r="O185" s="115"/>
    </row>
    <row r="186" spans="1:15" ht="22.5" x14ac:dyDescent="0.25">
      <c r="A186" s="110">
        <v>310</v>
      </c>
      <c r="B186" s="110" t="str">
        <f>IF(VLOOKUP(A186,'Données de base - Grunddaten'!$A$2:$M$273,5,FALSE)="","",VLOOKUP(A186,'Données de base - Grunddaten'!$A$2:$M$273,5,FALSE))</f>
        <v>FR</v>
      </c>
      <c r="C186" s="11"/>
      <c r="D186" s="11"/>
      <c r="E186" s="11"/>
      <c r="F186" s="13" t="s">
        <v>52</v>
      </c>
      <c r="G186" s="168" t="s">
        <v>60</v>
      </c>
      <c r="H186" s="168" t="s">
        <v>53</v>
      </c>
      <c r="I186" s="14"/>
      <c r="J186" s="12"/>
      <c r="K186" s="26" t="s">
        <v>790</v>
      </c>
      <c r="L186" s="166" t="s">
        <v>102</v>
      </c>
      <c r="M186" s="115"/>
      <c r="N186" s="115"/>
      <c r="O186" s="115"/>
    </row>
    <row r="187" spans="1:15" ht="18.75" x14ac:dyDescent="0.25">
      <c r="A187" s="121">
        <v>311</v>
      </c>
      <c r="B187" s="110" t="str">
        <f>IF(VLOOKUP(A187,'Données de base - Grunddaten'!$A$2:$M$273,5,FALSE)="","",VLOOKUP(A187,'Données de base - Grunddaten'!$A$2:$M$273,5,FALSE))</f>
        <v>FR</v>
      </c>
      <c r="C187" s="11"/>
      <c r="D187" s="11"/>
      <c r="E187" s="11"/>
      <c r="F187" s="13" t="s">
        <v>52</v>
      </c>
      <c r="G187" s="168" t="s">
        <v>60</v>
      </c>
      <c r="H187" s="168"/>
      <c r="I187" s="14"/>
      <c r="J187" s="12"/>
      <c r="K187" s="26" t="s">
        <v>836</v>
      </c>
      <c r="L187" s="166" t="s">
        <v>101</v>
      </c>
      <c r="M187" s="115"/>
      <c r="N187" s="115"/>
      <c r="O187" s="115"/>
    </row>
    <row r="188" spans="1:15" ht="83.45" customHeight="1" x14ac:dyDescent="0.25">
      <c r="A188" s="121">
        <v>312</v>
      </c>
      <c r="B188" s="110" t="str">
        <f>IF(VLOOKUP(A188,'Données de base - Grunddaten'!$A$2:$M$273,5,FALSE)="","",VLOOKUP(A188,'Données de base - Grunddaten'!$A$2:$M$273,5,FALSE))</f>
        <v>FR</v>
      </c>
      <c r="C188" s="11"/>
      <c r="D188" s="11"/>
      <c r="E188" s="11"/>
      <c r="F188" s="13" t="s">
        <v>52</v>
      </c>
      <c r="G188" s="168" t="s">
        <v>60</v>
      </c>
      <c r="H188" s="168"/>
      <c r="I188" s="14"/>
      <c r="J188" s="12"/>
      <c r="K188" s="26" t="s">
        <v>836</v>
      </c>
      <c r="L188" s="166" t="s">
        <v>101</v>
      </c>
      <c r="M188" s="115"/>
      <c r="N188" s="115"/>
      <c r="O188" s="115"/>
    </row>
    <row r="189" spans="1:15" ht="18.75" x14ac:dyDescent="0.25">
      <c r="A189" s="110">
        <v>313</v>
      </c>
      <c r="B189" s="110" t="str">
        <f>IF(VLOOKUP(A189,'Données de base - Grunddaten'!$A$2:$M$273,5,FALSE)="","",VLOOKUP(A189,'Données de base - Grunddaten'!$A$2:$M$273,5,FALSE))</f>
        <v>FR</v>
      </c>
      <c r="C189" s="11">
        <v>-3.1818181818181817</v>
      </c>
      <c r="D189" s="11">
        <v>0</v>
      </c>
      <c r="E189" s="11">
        <v>3.1818181818181817</v>
      </c>
      <c r="F189" s="13" t="s">
        <v>52</v>
      </c>
      <c r="G189" s="168" t="s">
        <v>60</v>
      </c>
      <c r="H189" s="168" t="s">
        <v>51</v>
      </c>
      <c r="I189" s="14"/>
      <c r="J189" s="12"/>
      <c r="K189" s="26" t="s">
        <v>836</v>
      </c>
      <c r="L189" s="166" t="s">
        <v>101</v>
      </c>
      <c r="M189" s="115"/>
      <c r="N189" s="115"/>
      <c r="O189" s="115"/>
    </row>
    <row r="190" spans="1:15" ht="33.75" x14ac:dyDescent="0.25">
      <c r="A190" s="110">
        <v>314</v>
      </c>
      <c r="B190" s="110" t="str">
        <f>IF(VLOOKUP(A190,'Données de base - Grunddaten'!$A$2:$M$273,5,FALSE)="","",VLOOKUP(A190,'Données de base - Grunddaten'!$A$2:$M$273,5,FALSE))</f>
        <v>BE/FR</v>
      </c>
      <c r="C190" s="11">
        <v>6.0090909090909097</v>
      </c>
      <c r="D190" s="11">
        <v>20.133256872098443</v>
      </c>
      <c r="E190" s="11">
        <v>14.090909090909092</v>
      </c>
      <c r="F190" s="13" t="s">
        <v>57</v>
      </c>
      <c r="G190" s="168" t="s">
        <v>60</v>
      </c>
      <c r="H190" s="168" t="s">
        <v>51</v>
      </c>
      <c r="I190" s="14"/>
      <c r="J190" s="12"/>
      <c r="K190" s="26" t="s">
        <v>770</v>
      </c>
      <c r="L190" s="166" t="s">
        <v>101</v>
      </c>
      <c r="M190" s="115"/>
      <c r="N190" s="115"/>
      <c r="O190" s="115"/>
    </row>
    <row r="191" spans="1:15" ht="33.75" x14ac:dyDescent="0.25">
      <c r="A191" s="110">
        <v>315</v>
      </c>
      <c r="B191" s="110" t="str">
        <f>IF(VLOOKUP(A191,'Données de base - Grunddaten'!$A$2:$M$273,5,FALSE)="","",VLOOKUP(A191,'Données de base - Grunddaten'!$A$2:$M$273,5,FALSE))</f>
        <v>BE</v>
      </c>
      <c r="C191" s="11">
        <v>-9.0545454545454547</v>
      </c>
      <c r="D191" s="11">
        <v>6.4038757871058438</v>
      </c>
      <c r="E191" s="11">
        <v>15.454545454545455</v>
      </c>
      <c r="F191" s="13" t="s">
        <v>57</v>
      </c>
      <c r="G191" s="168" t="s">
        <v>60</v>
      </c>
      <c r="H191" s="168" t="s">
        <v>54</v>
      </c>
      <c r="I191" s="14"/>
      <c r="J191" s="12"/>
      <c r="K191" s="26" t="s">
        <v>770</v>
      </c>
      <c r="L191" s="166" t="s">
        <v>101</v>
      </c>
      <c r="M191" s="115"/>
      <c r="N191" s="115"/>
      <c r="O191" s="115"/>
    </row>
    <row r="192" spans="1:15" ht="76.5" x14ac:dyDescent="0.25">
      <c r="A192" s="121">
        <v>316</v>
      </c>
      <c r="B192" s="110" t="str">
        <f>IF(VLOOKUP(A192,'Données de base - Grunddaten'!$A$2:$M$273,5,FALSE)="","",VLOOKUP(A192,'Données de base - Grunddaten'!$A$2:$M$273,5,FALSE))</f>
        <v>BE</v>
      </c>
      <c r="C192" s="11"/>
      <c r="D192" s="11"/>
      <c r="E192" s="11"/>
      <c r="F192" s="171"/>
      <c r="G192" s="169"/>
      <c r="H192" s="169"/>
      <c r="I192" s="203" t="s">
        <v>57</v>
      </c>
      <c r="J192" s="13" t="s">
        <v>80</v>
      </c>
      <c r="K192" s="26" t="s">
        <v>836</v>
      </c>
      <c r="L192" s="166" t="s">
        <v>102</v>
      </c>
      <c r="M192" s="115"/>
      <c r="N192" s="115"/>
      <c r="O192" s="115"/>
    </row>
    <row r="193" spans="1:15" ht="18.75" x14ac:dyDescent="0.25">
      <c r="A193" s="121">
        <v>317</v>
      </c>
      <c r="B193" s="110" t="str">
        <f>IF(VLOOKUP(A193,'Données de base - Grunddaten'!$A$2:$M$273,5,FALSE)="","",VLOOKUP(A193,'Données de base - Grunddaten'!$A$2:$M$273,5,FALSE))</f>
        <v>BE</v>
      </c>
      <c r="C193" s="11"/>
      <c r="D193" s="11"/>
      <c r="E193" s="11"/>
      <c r="F193" s="171"/>
      <c r="G193" s="168" t="s">
        <v>60</v>
      </c>
      <c r="H193" s="168"/>
      <c r="I193" s="14" t="s">
        <v>52</v>
      </c>
      <c r="J193" s="12"/>
      <c r="K193" s="26" t="s">
        <v>836</v>
      </c>
      <c r="L193" s="166" t="s">
        <v>101</v>
      </c>
      <c r="M193" s="115"/>
      <c r="N193" s="115"/>
      <c r="O193" s="115"/>
    </row>
    <row r="194" spans="1:15" ht="18.75" x14ac:dyDescent="0.25">
      <c r="A194" s="121">
        <v>318</v>
      </c>
      <c r="B194" s="110" t="str">
        <f>IF(VLOOKUP(A194,'Données de base - Grunddaten'!$A$2:$M$273,5,FALSE)="","",VLOOKUP(A194,'Données de base - Grunddaten'!$A$2:$M$273,5,FALSE))</f>
        <v>BE</v>
      </c>
      <c r="C194" s="11"/>
      <c r="D194" s="11"/>
      <c r="E194" s="11"/>
      <c r="F194" s="171"/>
      <c r="G194" s="168" t="s">
        <v>60</v>
      </c>
      <c r="H194" s="168"/>
      <c r="I194" s="14" t="s">
        <v>52</v>
      </c>
      <c r="J194" s="12"/>
      <c r="K194" s="26" t="s">
        <v>836</v>
      </c>
      <c r="L194" s="166" t="s">
        <v>101</v>
      </c>
      <c r="M194" s="115"/>
      <c r="N194" s="115"/>
      <c r="O194" s="115"/>
    </row>
    <row r="195" spans="1:15" ht="18.75" x14ac:dyDescent="0.25">
      <c r="A195" s="110">
        <v>319</v>
      </c>
      <c r="B195" s="110" t="str">
        <f>IF(VLOOKUP(A195,'Données de base - Grunddaten'!$A$2:$M$273,5,FALSE)="","",VLOOKUP(A195,'Données de base - Grunddaten'!$A$2:$M$273,5,FALSE))</f>
        <v>BE</v>
      </c>
      <c r="C195" s="11">
        <v>-11.818181818181818</v>
      </c>
      <c r="D195" s="11">
        <v>0</v>
      </c>
      <c r="E195" s="11">
        <v>11.818181818181818</v>
      </c>
      <c r="F195" s="13" t="s">
        <v>52</v>
      </c>
      <c r="G195" s="168"/>
      <c r="H195" s="168" t="s">
        <v>54</v>
      </c>
      <c r="I195" s="14"/>
      <c r="J195" s="12"/>
      <c r="K195" s="26" t="s">
        <v>836</v>
      </c>
      <c r="L195" s="166" t="s">
        <v>101</v>
      </c>
      <c r="M195" s="115"/>
      <c r="N195" s="115"/>
      <c r="O195" s="115"/>
    </row>
    <row r="196" spans="1:15" ht="18.75" x14ac:dyDescent="0.25">
      <c r="A196" s="121">
        <v>320</v>
      </c>
      <c r="B196" s="110" t="str">
        <f>IF(VLOOKUP(A196,'Données de base - Grunddaten'!$A$2:$M$273,5,FALSE)="","",VLOOKUP(A196,'Données de base - Grunddaten'!$A$2:$M$273,5,FALSE))</f>
        <v>BE</v>
      </c>
      <c r="C196" s="11"/>
      <c r="D196" s="11"/>
      <c r="E196" s="11"/>
      <c r="F196" s="171"/>
      <c r="G196" s="168" t="s">
        <v>60</v>
      </c>
      <c r="H196" s="168"/>
      <c r="I196" s="14" t="s">
        <v>52</v>
      </c>
      <c r="J196" s="12"/>
      <c r="K196" s="26" t="s">
        <v>836</v>
      </c>
      <c r="L196" s="166" t="s">
        <v>101</v>
      </c>
      <c r="M196" s="115"/>
      <c r="N196" s="115"/>
      <c r="O196" s="115"/>
    </row>
    <row r="197" spans="1:15" ht="18.75" x14ac:dyDescent="0.25">
      <c r="A197" s="110">
        <v>321</v>
      </c>
      <c r="B197" s="110" t="str">
        <f>IF(VLOOKUP(A197,'Données de base - Grunddaten'!$A$2:$M$273,5,FALSE)="","",VLOOKUP(A197,'Données de base - Grunddaten'!$A$2:$M$273,5,FALSE))</f>
        <v>BE</v>
      </c>
      <c r="C197" s="11">
        <v>-8.1818181818181817</v>
      </c>
      <c r="D197" s="11">
        <v>0</v>
      </c>
      <c r="E197" s="11">
        <v>8.1818181818181817</v>
      </c>
      <c r="F197" s="13" t="s">
        <v>52</v>
      </c>
      <c r="G197" s="168" t="s">
        <v>60</v>
      </c>
      <c r="H197" s="168" t="s">
        <v>54</v>
      </c>
      <c r="I197" s="14"/>
      <c r="J197" s="12"/>
      <c r="K197" s="26" t="s">
        <v>836</v>
      </c>
      <c r="L197" s="166" t="s">
        <v>101</v>
      </c>
      <c r="M197" s="115"/>
      <c r="N197" s="115"/>
      <c r="O197" s="115"/>
    </row>
    <row r="198" spans="1:15" ht="25.5" x14ac:dyDescent="0.25">
      <c r="A198" s="110">
        <v>322</v>
      </c>
      <c r="B198" s="110" t="str">
        <f>IF(VLOOKUP(A198,'Données de base - Grunddaten'!$A$2:$M$273,5,FALSE)="","",VLOOKUP(A198,'Données de base - Grunddaten'!$A$2:$M$273,5,FALSE))</f>
        <v>BE</v>
      </c>
      <c r="C198" s="11">
        <v>4.4000000000000004</v>
      </c>
      <c r="D198" s="11">
        <v>9.4454042173273454</v>
      </c>
      <c r="E198" s="11">
        <v>5</v>
      </c>
      <c r="F198" s="13" t="s">
        <v>57</v>
      </c>
      <c r="G198" s="168"/>
      <c r="H198" s="168" t="s">
        <v>51</v>
      </c>
      <c r="I198" s="14"/>
      <c r="J198" s="12"/>
      <c r="K198" s="26" t="s">
        <v>836</v>
      </c>
      <c r="L198" s="166" t="s">
        <v>102</v>
      </c>
      <c r="M198" s="115"/>
      <c r="N198" s="115"/>
      <c r="O198" s="115"/>
    </row>
    <row r="199" spans="1:15" ht="33.75" x14ac:dyDescent="0.25">
      <c r="A199" s="110">
        <v>323</v>
      </c>
      <c r="B199" s="110" t="str">
        <f>IF(VLOOKUP(A199,'Données de base - Grunddaten'!$A$2:$M$273,5,FALSE)="","",VLOOKUP(A199,'Données de base - Grunddaten'!$A$2:$M$273,5,FALSE))</f>
        <v>BE</v>
      </c>
      <c r="C199" s="11">
        <v>-5.6545454545454552</v>
      </c>
      <c r="D199" s="11">
        <v>4.8015603797416491</v>
      </c>
      <c r="E199" s="11">
        <v>10.454545454545455</v>
      </c>
      <c r="F199" s="13" t="s">
        <v>57</v>
      </c>
      <c r="G199" s="168" t="s">
        <v>60</v>
      </c>
      <c r="H199" s="168" t="s">
        <v>51</v>
      </c>
      <c r="I199" s="14"/>
      <c r="J199" s="12"/>
      <c r="K199" s="26" t="s">
        <v>770</v>
      </c>
      <c r="L199" s="166" t="s">
        <v>101</v>
      </c>
      <c r="M199" s="115"/>
      <c r="N199" s="115"/>
      <c r="O199" s="115"/>
    </row>
    <row r="200" spans="1:15" ht="33.75" x14ac:dyDescent="0.25">
      <c r="A200" s="110">
        <v>324</v>
      </c>
      <c r="B200" s="110" t="str">
        <f>IF(VLOOKUP(A200,'Données de base - Grunddaten'!$A$2:$M$273,5,FALSE)="","",VLOOKUP(A200,'Données de base - Grunddaten'!$A$2:$M$273,5,FALSE))</f>
        <v>BE</v>
      </c>
      <c r="C200" s="11">
        <v>12.709090909090909</v>
      </c>
      <c r="D200" s="11">
        <v>21.771994111698021</v>
      </c>
      <c r="E200" s="11">
        <v>9.0909090909090917</v>
      </c>
      <c r="F200" s="13" t="s">
        <v>57</v>
      </c>
      <c r="G200" s="168" t="s">
        <v>60</v>
      </c>
      <c r="H200" s="168" t="s">
        <v>51</v>
      </c>
      <c r="I200" s="14"/>
      <c r="J200" s="12"/>
      <c r="K200" s="26" t="s">
        <v>770</v>
      </c>
      <c r="L200" s="166" t="s">
        <v>101</v>
      </c>
      <c r="M200" s="115"/>
      <c r="N200" s="115"/>
      <c r="O200" s="115"/>
    </row>
    <row r="201" spans="1:15" ht="25.5" x14ac:dyDescent="0.25">
      <c r="A201" s="110">
        <v>325</v>
      </c>
      <c r="B201" s="110" t="str">
        <f>IF(VLOOKUP(A201,'Données de base - Grunddaten'!$A$2:$M$273,5,FALSE)="","",VLOOKUP(A201,'Données de base - Grunddaten'!$A$2:$M$273,5,FALSE))</f>
        <v>BE</v>
      </c>
      <c r="C201" s="11">
        <v>1.8272727272727263</v>
      </c>
      <c r="D201" s="11">
        <v>14.147848864901247</v>
      </c>
      <c r="E201" s="11">
        <v>12.272727272727273</v>
      </c>
      <c r="F201" s="13" t="s">
        <v>57</v>
      </c>
      <c r="G201" s="168" t="s">
        <v>60</v>
      </c>
      <c r="H201" s="168" t="s">
        <v>54</v>
      </c>
      <c r="I201" s="14"/>
      <c r="J201" s="12"/>
      <c r="K201" s="26" t="s">
        <v>836</v>
      </c>
      <c r="L201" s="166" t="s">
        <v>102</v>
      </c>
      <c r="M201" s="115"/>
      <c r="N201" s="115"/>
      <c r="O201" s="115"/>
    </row>
    <row r="202" spans="1:15" ht="18.75" x14ac:dyDescent="0.25">
      <c r="A202" s="123">
        <v>326.10000000000002</v>
      </c>
      <c r="B202" s="110" t="str">
        <f>IF(VLOOKUP(A202,'Données de base - Grunddaten'!$A$2:$M$273,5,FALSE)="","",VLOOKUP(A202,'Données de base - Grunddaten'!$A$2:$M$273,5,FALSE))</f>
        <v>BE</v>
      </c>
      <c r="C202" s="11"/>
      <c r="D202" s="11"/>
      <c r="E202" s="11"/>
      <c r="F202" s="13" t="s">
        <v>52</v>
      </c>
      <c r="G202" s="168" t="s">
        <v>60</v>
      </c>
      <c r="H202" s="168" t="s">
        <v>54</v>
      </c>
      <c r="I202" s="14"/>
      <c r="J202" s="12"/>
      <c r="K202" s="26" t="s">
        <v>836</v>
      </c>
      <c r="L202" s="166" t="s">
        <v>102</v>
      </c>
      <c r="M202" s="115"/>
      <c r="N202" s="115"/>
      <c r="O202" s="115"/>
    </row>
    <row r="203" spans="1:15" ht="18.75" x14ac:dyDescent="0.25">
      <c r="A203" s="123">
        <v>326.2</v>
      </c>
      <c r="B203" s="110" t="str">
        <f>IF(VLOOKUP(A203,'Données de base - Grunddaten'!$A$2:$M$273,5,FALSE)="","",VLOOKUP(A203,'Données de base - Grunddaten'!$A$2:$M$273,5,FALSE))</f>
        <v>BE</v>
      </c>
      <c r="C203" s="11">
        <v>71.981818181818184</v>
      </c>
      <c r="D203" s="11">
        <v>0</v>
      </c>
      <c r="E203" s="11">
        <v>1.8181818181818181</v>
      </c>
      <c r="F203" s="13" t="s">
        <v>52</v>
      </c>
      <c r="G203" s="168" t="s">
        <v>60</v>
      </c>
      <c r="H203" s="168" t="s">
        <v>54</v>
      </c>
      <c r="I203" s="14"/>
      <c r="J203" s="12"/>
      <c r="K203" s="26" t="s">
        <v>836</v>
      </c>
      <c r="L203" s="166" t="s">
        <v>101</v>
      </c>
      <c r="M203" s="115"/>
      <c r="N203" s="115"/>
      <c r="O203" s="115"/>
    </row>
    <row r="204" spans="1:15" ht="18.75" x14ac:dyDescent="0.25">
      <c r="A204" s="110">
        <v>327</v>
      </c>
      <c r="B204" s="110" t="str">
        <f>IF(VLOOKUP(A204,'Données de base - Grunddaten'!$A$2:$M$273,5,FALSE)="","",VLOOKUP(A204,'Données de base - Grunddaten'!$A$2:$M$273,5,FALSE))</f>
        <v>BE</v>
      </c>
      <c r="C204" s="11">
        <v>-7.2727272727272725</v>
      </c>
      <c r="D204" s="11">
        <v>0</v>
      </c>
      <c r="E204" s="11">
        <v>7.2727272727272725</v>
      </c>
      <c r="F204" s="13" t="s">
        <v>52</v>
      </c>
      <c r="G204" s="168" t="s">
        <v>60</v>
      </c>
      <c r="H204" s="168" t="s">
        <v>51</v>
      </c>
      <c r="I204" s="14"/>
      <c r="J204" s="12"/>
      <c r="K204" s="26" t="s">
        <v>836</v>
      </c>
      <c r="L204" s="166" t="s">
        <v>101</v>
      </c>
      <c r="M204" s="115"/>
      <c r="N204" s="115"/>
      <c r="O204" s="115"/>
    </row>
    <row r="205" spans="1:15" ht="18.75" x14ac:dyDescent="0.25">
      <c r="A205" s="121">
        <v>328</v>
      </c>
      <c r="B205" s="110" t="str">
        <f>IF(VLOOKUP(A205,'Données de base - Grunddaten'!$A$2:$M$273,5,FALSE)="","",VLOOKUP(A205,'Données de base - Grunddaten'!$A$2:$M$273,5,FALSE))</f>
        <v>BE</v>
      </c>
      <c r="C205" s="11"/>
      <c r="D205" s="11"/>
      <c r="E205" s="11"/>
      <c r="F205" s="13" t="s">
        <v>52</v>
      </c>
      <c r="G205" s="168" t="s">
        <v>60</v>
      </c>
      <c r="H205" s="168"/>
      <c r="I205" s="14"/>
      <c r="J205" s="12"/>
      <c r="K205" s="26" t="s">
        <v>836</v>
      </c>
      <c r="L205" s="166" t="s">
        <v>101</v>
      </c>
      <c r="M205" s="115"/>
      <c r="N205" s="115"/>
      <c r="O205" s="115"/>
    </row>
    <row r="206" spans="1:15" ht="18.75" x14ac:dyDescent="0.25">
      <c r="A206" s="121">
        <v>329</v>
      </c>
      <c r="B206" s="110" t="str">
        <f>IF(VLOOKUP(A206,'Données de base - Grunddaten'!$A$2:$M$273,5,FALSE)="","",VLOOKUP(A206,'Données de base - Grunddaten'!$A$2:$M$273,5,FALSE))</f>
        <v>VS</v>
      </c>
      <c r="C206" s="11"/>
      <c r="D206" s="11"/>
      <c r="E206" s="11"/>
      <c r="F206" s="13" t="s">
        <v>52</v>
      </c>
      <c r="G206" s="168" t="s">
        <v>60</v>
      </c>
      <c r="H206" s="168"/>
      <c r="I206" s="14"/>
      <c r="J206" s="12"/>
      <c r="K206" s="26" t="s">
        <v>836</v>
      </c>
      <c r="L206" s="166" t="s">
        <v>101</v>
      </c>
      <c r="M206" s="115"/>
      <c r="N206" s="115"/>
      <c r="O206" s="115"/>
    </row>
    <row r="207" spans="1:15" ht="18.75" x14ac:dyDescent="0.25">
      <c r="A207" s="121">
        <v>330</v>
      </c>
      <c r="B207" s="110" t="str">
        <f>IF(VLOOKUP(A207,'Données de base - Grunddaten'!$A$2:$M$273,5,FALSE)="","",VLOOKUP(A207,'Données de base - Grunddaten'!$A$2:$M$273,5,FALSE))</f>
        <v>VS</v>
      </c>
      <c r="C207" s="11"/>
      <c r="D207" s="11"/>
      <c r="E207" s="11"/>
      <c r="F207" s="13" t="s">
        <v>52</v>
      </c>
      <c r="G207" s="168" t="s">
        <v>60</v>
      </c>
      <c r="H207" s="168"/>
      <c r="I207" s="14"/>
      <c r="J207" s="12"/>
      <c r="K207" s="26" t="s">
        <v>836</v>
      </c>
      <c r="L207" s="166" t="s">
        <v>101</v>
      </c>
      <c r="M207" s="115"/>
      <c r="N207" s="115"/>
      <c r="O207" s="115"/>
    </row>
    <row r="208" spans="1:15" ht="18.75" x14ac:dyDescent="0.25">
      <c r="A208" s="121">
        <v>331</v>
      </c>
      <c r="B208" s="110" t="str">
        <f>IF(VLOOKUP(A208,'Données de base - Grunddaten'!$A$2:$M$273,5,FALSE)="","",VLOOKUP(A208,'Données de base - Grunddaten'!$A$2:$M$273,5,FALSE))</f>
        <v>VS</v>
      </c>
      <c r="C208" s="11"/>
      <c r="D208" s="11"/>
      <c r="E208" s="11"/>
      <c r="F208" s="13" t="s">
        <v>52</v>
      </c>
      <c r="G208" s="168" t="s">
        <v>60</v>
      </c>
      <c r="H208" s="168"/>
      <c r="I208" s="14"/>
      <c r="J208" s="12"/>
      <c r="K208" s="26" t="s">
        <v>836</v>
      </c>
      <c r="L208" s="166" t="s">
        <v>101</v>
      </c>
      <c r="M208" s="115"/>
      <c r="N208" s="115"/>
      <c r="O208" s="115"/>
    </row>
    <row r="209" spans="1:15" ht="22.5" x14ac:dyDescent="0.25">
      <c r="A209" s="121">
        <v>332</v>
      </c>
      <c r="B209" s="110" t="str">
        <f>IF(VLOOKUP(A209,'Données de base - Grunddaten'!$A$2:$M$273,5,FALSE)="","",VLOOKUP(A209,'Données de base - Grunddaten'!$A$2:$M$273,5,FALSE))</f>
        <v>VS</v>
      </c>
      <c r="C209" s="11"/>
      <c r="D209" s="11"/>
      <c r="E209" s="11"/>
      <c r="F209" s="13" t="s">
        <v>52</v>
      </c>
      <c r="G209" s="168" t="s">
        <v>60</v>
      </c>
      <c r="H209" s="168"/>
      <c r="I209" s="14"/>
      <c r="J209" s="12"/>
      <c r="K209" s="26" t="s">
        <v>791</v>
      </c>
      <c r="L209" s="166" t="s">
        <v>102</v>
      </c>
      <c r="M209" s="115"/>
      <c r="N209" s="115"/>
      <c r="O209" s="115"/>
    </row>
    <row r="210" spans="1:15" ht="22.5" x14ac:dyDescent="0.25">
      <c r="A210" s="121">
        <v>333</v>
      </c>
      <c r="B210" s="110" t="str">
        <f>IF(VLOOKUP(A210,'Données de base - Grunddaten'!$A$2:$M$273,5,FALSE)="","",VLOOKUP(A210,'Données de base - Grunddaten'!$A$2:$M$273,5,FALSE))</f>
        <v>VS</v>
      </c>
      <c r="C210" s="11"/>
      <c r="D210" s="11"/>
      <c r="E210" s="11"/>
      <c r="F210" s="13" t="s">
        <v>52</v>
      </c>
      <c r="G210" s="168" t="s">
        <v>60</v>
      </c>
      <c r="H210" s="168"/>
      <c r="I210" s="14"/>
      <c r="J210" s="12"/>
      <c r="K210" s="26" t="s">
        <v>791</v>
      </c>
      <c r="L210" s="166" t="s">
        <v>102</v>
      </c>
      <c r="M210" s="115"/>
      <c r="N210" s="115"/>
      <c r="O210" s="115"/>
    </row>
    <row r="211" spans="1:15" ht="51" x14ac:dyDescent="0.25">
      <c r="A211" s="121">
        <v>334</v>
      </c>
      <c r="B211" s="110" t="str">
        <f>IF(VLOOKUP(A211,'Données de base - Grunddaten'!$A$2:$M$273,5,FALSE)="","",VLOOKUP(A211,'Données de base - Grunddaten'!$A$2:$M$273,5,FALSE))</f>
        <v>VS</v>
      </c>
      <c r="C211" s="11"/>
      <c r="D211" s="11"/>
      <c r="E211" s="11"/>
      <c r="F211" s="13"/>
      <c r="G211" s="169" t="s">
        <v>62</v>
      </c>
      <c r="H211" s="169"/>
      <c r="I211" s="203" t="s">
        <v>49</v>
      </c>
      <c r="J211" s="13" t="s">
        <v>81</v>
      </c>
      <c r="K211" s="26" t="s">
        <v>791</v>
      </c>
      <c r="L211" s="166" t="s">
        <v>101</v>
      </c>
      <c r="M211" s="115"/>
      <c r="N211" s="115"/>
      <c r="O211" s="115"/>
    </row>
    <row r="212" spans="1:15" ht="18.75" x14ac:dyDescent="0.25">
      <c r="A212" s="121">
        <v>335</v>
      </c>
      <c r="B212" s="110" t="str">
        <f>IF(VLOOKUP(A212,'Données de base - Grunddaten'!$A$2:$M$273,5,FALSE)="","",VLOOKUP(A212,'Données de base - Grunddaten'!$A$2:$M$273,5,FALSE))</f>
        <v>VS</v>
      </c>
      <c r="C212" s="11"/>
      <c r="D212" s="11"/>
      <c r="E212" s="11"/>
      <c r="F212" s="171"/>
      <c r="G212" s="169" t="s">
        <v>60</v>
      </c>
      <c r="H212" s="169"/>
      <c r="I212" s="203" t="s">
        <v>52</v>
      </c>
      <c r="J212" s="13"/>
      <c r="K212" s="26" t="s">
        <v>836</v>
      </c>
      <c r="L212" s="166" t="s">
        <v>101</v>
      </c>
      <c r="M212" s="115"/>
      <c r="N212" s="115"/>
      <c r="O212" s="115"/>
    </row>
    <row r="213" spans="1:15" ht="33.75" x14ac:dyDescent="0.25">
      <c r="A213" s="121">
        <v>336</v>
      </c>
      <c r="B213" s="110" t="str">
        <f>IF(VLOOKUP(A213,'Données de base - Grunddaten'!$A$2:$M$273,5,FALSE)="","",VLOOKUP(A213,'Données de base - Grunddaten'!$A$2:$M$273,5,FALSE))</f>
        <v>VS</v>
      </c>
      <c r="C213" s="11"/>
      <c r="D213" s="11"/>
      <c r="E213" s="11"/>
      <c r="F213" s="171"/>
      <c r="G213" s="169" t="s">
        <v>60</v>
      </c>
      <c r="H213" s="169"/>
      <c r="I213" s="203" t="s">
        <v>52</v>
      </c>
      <c r="J213" s="13"/>
      <c r="K213" s="26" t="s">
        <v>770</v>
      </c>
      <c r="L213" s="166" t="s">
        <v>102</v>
      </c>
      <c r="M213" s="115"/>
      <c r="N213" s="115"/>
      <c r="O213" s="115"/>
    </row>
    <row r="214" spans="1:15" ht="25.5" x14ac:dyDescent="0.25">
      <c r="A214" s="110">
        <v>337</v>
      </c>
      <c r="B214" s="110" t="str">
        <f>IF(VLOOKUP(A214,'Données de base - Grunddaten'!$A$2:$M$273,5,FALSE)="","",VLOOKUP(A214,'Données de base - Grunddaten'!$A$2:$M$273,5,FALSE))</f>
        <v>AG</v>
      </c>
      <c r="C214" s="11">
        <v>21.890909090909091</v>
      </c>
      <c r="D214" s="11">
        <v>72.768903914006444</v>
      </c>
      <c r="E214" s="11">
        <v>50.909090909090907</v>
      </c>
      <c r="F214" s="13" t="s">
        <v>56</v>
      </c>
      <c r="G214" s="168" t="s">
        <v>60</v>
      </c>
      <c r="H214" s="168" t="s">
        <v>54</v>
      </c>
      <c r="I214" s="14"/>
      <c r="J214" s="12"/>
      <c r="K214" s="26" t="s">
        <v>790</v>
      </c>
      <c r="L214" s="166" t="s">
        <v>101</v>
      </c>
      <c r="M214" s="115"/>
      <c r="N214" s="115"/>
      <c r="O214" s="115"/>
    </row>
    <row r="215" spans="1:15" ht="22.5" x14ac:dyDescent="0.25">
      <c r="A215" s="110">
        <v>338</v>
      </c>
      <c r="B215" s="110" t="str">
        <f>IF(VLOOKUP(A215,'Données de base - Grunddaten'!$A$2:$M$273,5,FALSE)="","",VLOOKUP(A215,'Données de base - Grunddaten'!$A$2:$M$273,5,FALSE))</f>
        <v>LU</v>
      </c>
      <c r="C215" s="11">
        <v>-3.6363636363636362</v>
      </c>
      <c r="D215" s="11">
        <v>0</v>
      </c>
      <c r="E215" s="11">
        <v>3.6363636363636362</v>
      </c>
      <c r="F215" s="13" t="s">
        <v>52</v>
      </c>
      <c r="G215" s="168" t="s">
        <v>50</v>
      </c>
      <c r="H215" s="168" t="s">
        <v>51</v>
      </c>
      <c r="I215" s="14"/>
      <c r="J215" s="12"/>
      <c r="K215" s="26" t="s">
        <v>791</v>
      </c>
      <c r="L215" s="166" t="s">
        <v>102</v>
      </c>
      <c r="M215" s="115"/>
      <c r="N215" s="115"/>
      <c r="O215" s="115"/>
    </row>
    <row r="216" spans="1:15" ht="33.75" x14ac:dyDescent="0.25">
      <c r="A216" s="110">
        <v>339</v>
      </c>
      <c r="B216" s="110" t="str">
        <f>IF(VLOOKUP(A216,'Données de base - Grunddaten'!$A$2:$M$273,5,FALSE)="","",VLOOKUP(A216,'Données de base - Grunddaten'!$A$2:$M$273,5,FALSE))</f>
        <v>LU</v>
      </c>
      <c r="C216" s="11">
        <v>-14.545454545454545</v>
      </c>
      <c r="D216" s="11">
        <v>0</v>
      </c>
      <c r="E216" s="11">
        <v>14.545454545454545</v>
      </c>
      <c r="F216" s="13" t="s">
        <v>52</v>
      </c>
      <c r="G216" s="168" t="s">
        <v>60</v>
      </c>
      <c r="H216" s="168" t="s">
        <v>51</v>
      </c>
      <c r="I216" s="14"/>
      <c r="J216" s="12"/>
      <c r="K216" s="26" t="s">
        <v>770</v>
      </c>
      <c r="L216" s="166" t="s">
        <v>102</v>
      </c>
      <c r="M216" s="115"/>
      <c r="N216" s="115"/>
      <c r="O216" s="115"/>
    </row>
    <row r="217" spans="1:15" ht="18.75" x14ac:dyDescent="0.25">
      <c r="A217" s="110">
        <v>340</v>
      </c>
      <c r="B217" s="110" t="str">
        <f>IF(VLOOKUP(A217,'Données de base - Grunddaten'!$A$2:$M$273,5,FALSE)="","",VLOOKUP(A217,'Données de base - Grunddaten'!$A$2:$M$273,5,FALSE))</f>
        <v>LU</v>
      </c>
      <c r="C217" s="11">
        <v>-47.272727272727273</v>
      </c>
      <c r="D217" s="11">
        <v>0</v>
      </c>
      <c r="E217" s="11">
        <v>47.272727272727273</v>
      </c>
      <c r="F217" s="13" t="s">
        <v>52</v>
      </c>
      <c r="G217" s="168" t="s">
        <v>60</v>
      </c>
      <c r="H217" s="168" t="s">
        <v>51</v>
      </c>
      <c r="I217" s="14"/>
      <c r="J217" s="12"/>
      <c r="K217" s="26" t="s">
        <v>836</v>
      </c>
      <c r="L217" s="166" t="s">
        <v>101</v>
      </c>
      <c r="M217" s="115"/>
      <c r="N217" s="115"/>
      <c r="O217" s="115"/>
    </row>
    <row r="218" spans="1:15" ht="25.5" x14ac:dyDescent="0.25">
      <c r="A218" s="110">
        <v>341</v>
      </c>
      <c r="B218" s="110" t="str">
        <f>IF(VLOOKUP(A218,'Données de base - Grunddaten'!$A$2:$M$273,5,FALSE)="","",VLOOKUP(A218,'Données de base - Grunddaten'!$A$2:$M$273,5,FALSE))</f>
        <v>LU</v>
      </c>
      <c r="C218" s="11">
        <v>-20.863636363636367</v>
      </c>
      <c r="D218" s="11">
        <v>40.455035412396953</v>
      </c>
      <c r="E218" s="11">
        <v>61.363636363636367</v>
      </c>
      <c r="F218" s="13" t="s">
        <v>56</v>
      </c>
      <c r="G218" s="168" t="s">
        <v>50</v>
      </c>
      <c r="H218" s="168" t="s">
        <v>51</v>
      </c>
      <c r="I218" s="14"/>
      <c r="J218" s="12"/>
      <c r="K218" s="26" t="s">
        <v>790</v>
      </c>
      <c r="L218" s="166" t="s">
        <v>101</v>
      </c>
      <c r="M218" s="115"/>
      <c r="N218" s="115"/>
      <c r="O218" s="115"/>
    </row>
    <row r="219" spans="1:15" ht="33.75" x14ac:dyDescent="0.25">
      <c r="A219" s="110">
        <v>342</v>
      </c>
      <c r="B219" s="110" t="str">
        <f>IF(VLOOKUP(A219,'Données de base - Grunddaten'!$A$2:$M$273,5,FALSE)="","",VLOOKUP(A219,'Données de base - Grunddaten'!$A$2:$M$273,5,FALSE))</f>
        <v>SH</v>
      </c>
      <c r="C219" s="11">
        <v>-1.9454545454545453</v>
      </c>
      <c r="D219" s="11">
        <v>7.568457653392735</v>
      </c>
      <c r="E219" s="11">
        <v>9.545454545454545</v>
      </c>
      <c r="F219" s="13" t="s">
        <v>57</v>
      </c>
      <c r="G219" s="168" t="s">
        <v>60</v>
      </c>
      <c r="H219" s="168" t="s">
        <v>53</v>
      </c>
      <c r="I219" s="14"/>
      <c r="J219" s="12"/>
      <c r="K219" s="26" t="s">
        <v>770</v>
      </c>
      <c r="L219" s="166" t="s">
        <v>101</v>
      </c>
      <c r="M219" s="115"/>
      <c r="N219" s="115"/>
      <c r="O219" s="115"/>
    </row>
    <row r="220" spans="1:15" ht="33.75" x14ac:dyDescent="0.25">
      <c r="A220" s="110">
        <v>343</v>
      </c>
      <c r="B220" s="110" t="str">
        <f>IF(VLOOKUP(A220,'Données de base - Grunddaten'!$A$2:$M$273,5,FALSE)="","",VLOOKUP(A220,'Données de base - Grunddaten'!$A$2:$M$273,5,FALSE))</f>
        <v>ZH</v>
      </c>
      <c r="C220" s="11">
        <v>-4.0636363636363635</v>
      </c>
      <c r="D220" s="11">
        <v>7.3329410523176879</v>
      </c>
      <c r="E220" s="11">
        <v>11.363636363636363</v>
      </c>
      <c r="F220" s="13" t="s">
        <v>57</v>
      </c>
      <c r="G220" s="168" t="s">
        <v>60</v>
      </c>
      <c r="H220" s="168" t="s">
        <v>54</v>
      </c>
      <c r="I220" s="14"/>
      <c r="J220" s="12"/>
      <c r="K220" s="26" t="s">
        <v>770</v>
      </c>
      <c r="L220" s="166" t="s">
        <v>101</v>
      </c>
      <c r="M220" s="115"/>
      <c r="N220" s="115"/>
      <c r="O220" s="115"/>
    </row>
    <row r="221" spans="1:15" ht="18.75" x14ac:dyDescent="0.25">
      <c r="A221" s="110">
        <v>344</v>
      </c>
      <c r="B221" s="110" t="str">
        <f>IF(VLOOKUP(A221,'Données de base - Grunddaten'!$A$2:$M$273,5,FALSE)="","",VLOOKUP(A221,'Données de base - Grunddaten'!$A$2:$M$273,5,FALSE))</f>
        <v>ZH</v>
      </c>
      <c r="C221" s="11">
        <v>-17.272727272727273</v>
      </c>
      <c r="D221" s="11">
        <v>0</v>
      </c>
      <c r="E221" s="11">
        <v>17.272727272727273</v>
      </c>
      <c r="F221" s="13" t="s">
        <v>52</v>
      </c>
      <c r="G221" s="168" t="s">
        <v>60</v>
      </c>
      <c r="H221" s="168" t="s">
        <v>51</v>
      </c>
      <c r="I221" s="14"/>
      <c r="J221" s="12"/>
      <c r="K221" s="26" t="s">
        <v>836</v>
      </c>
      <c r="L221" s="166" t="s">
        <v>101</v>
      </c>
      <c r="M221" s="115"/>
      <c r="N221" s="115"/>
      <c r="O221" s="115"/>
    </row>
    <row r="222" spans="1:15" ht="25.5" x14ac:dyDescent="0.25">
      <c r="A222" s="110">
        <v>345</v>
      </c>
      <c r="B222" s="110" t="str">
        <f>IF(VLOOKUP(A222,'Données de base - Grunddaten'!$A$2:$M$273,5,FALSE)="","",VLOOKUP(A222,'Données de base - Grunddaten'!$A$2:$M$273,5,FALSE))</f>
        <v>ZH</v>
      </c>
      <c r="C222" s="11">
        <v>59.727272727272727</v>
      </c>
      <c r="D222" s="11">
        <v>77.038106275097633</v>
      </c>
      <c r="E222" s="11">
        <v>17.272727272727273</v>
      </c>
      <c r="F222" s="13" t="s">
        <v>49</v>
      </c>
      <c r="G222" s="168" t="s">
        <v>65</v>
      </c>
      <c r="H222" s="168" t="s">
        <v>53</v>
      </c>
      <c r="I222" s="14"/>
      <c r="J222" s="12"/>
      <c r="K222" s="26" t="s">
        <v>790</v>
      </c>
      <c r="L222" s="166" t="s">
        <v>102</v>
      </c>
      <c r="M222" s="115"/>
      <c r="N222" s="115"/>
      <c r="O222" s="115"/>
    </row>
    <row r="223" spans="1:15" ht="60.4" customHeight="1" x14ac:dyDescent="0.25">
      <c r="A223" s="132">
        <v>346</v>
      </c>
      <c r="B223" s="110" t="str">
        <f>IF(VLOOKUP(A223,'Données de base - Grunddaten'!$A$2:$M$273,5,FALSE)="","",VLOOKUP(A223,'Données de base - Grunddaten'!$A$2:$M$273,5,FALSE))</f>
        <v>SZ</v>
      </c>
      <c r="C223" s="11"/>
      <c r="D223" s="11"/>
      <c r="E223" s="11"/>
      <c r="F223" s="171"/>
      <c r="G223" s="169" t="s">
        <v>60</v>
      </c>
      <c r="H223" s="169"/>
      <c r="I223" s="203" t="s">
        <v>52</v>
      </c>
      <c r="J223" s="12"/>
      <c r="K223" s="26" t="s">
        <v>790</v>
      </c>
      <c r="L223" s="166" t="s">
        <v>102</v>
      </c>
      <c r="M223" s="115"/>
      <c r="N223" s="115"/>
      <c r="O223" s="115"/>
    </row>
    <row r="224" spans="1:15" ht="25.5" x14ac:dyDescent="0.25">
      <c r="A224" s="132">
        <v>347</v>
      </c>
      <c r="B224" s="110" t="str">
        <f>IF(VLOOKUP(A224,'Données de base - Grunddaten'!$A$2:$M$273,5,FALSE)="","",VLOOKUP(A224,'Données de base - Grunddaten'!$A$2:$M$273,5,FALSE))</f>
        <v>GL</v>
      </c>
      <c r="C224" s="11"/>
      <c r="D224" s="11"/>
      <c r="E224" s="11"/>
      <c r="F224" s="171"/>
      <c r="G224" s="169" t="s">
        <v>62</v>
      </c>
      <c r="H224" s="169"/>
      <c r="I224" s="203" t="s">
        <v>72</v>
      </c>
      <c r="J224" s="12"/>
      <c r="K224" s="26" t="s">
        <v>836</v>
      </c>
      <c r="L224" s="166" t="s">
        <v>102</v>
      </c>
      <c r="M224" s="115"/>
      <c r="N224" s="115"/>
      <c r="O224" s="115"/>
    </row>
    <row r="225" spans="1:15" ht="25.5" x14ac:dyDescent="0.25">
      <c r="A225" s="121">
        <v>348</v>
      </c>
      <c r="B225" s="110" t="str">
        <f>IF(VLOOKUP(A225,'Données de base - Grunddaten'!$A$2:$M$273,5,FALSE)="","",VLOOKUP(A225,'Données de base - Grunddaten'!$A$2:$M$273,5,FALSE))</f>
        <v>GL</v>
      </c>
      <c r="C225" s="11"/>
      <c r="D225" s="11"/>
      <c r="E225" s="11"/>
      <c r="F225" s="171"/>
      <c r="G225" s="169" t="s">
        <v>65</v>
      </c>
      <c r="H225" s="169"/>
      <c r="I225" s="203" t="s">
        <v>56</v>
      </c>
      <c r="J225" s="13" t="s">
        <v>82</v>
      </c>
      <c r="K225" s="26" t="s">
        <v>790</v>
      </c>
      <c r="L225" s="166" t="s">
        <v>101</v>
      </c>
      <c r="M225" s="115"/>
      <c r="N225" s="115"/>
      <c r="O225" s="115"/>
    </row>
    <row r="226" spans="1:15" ht="33.75" x14ac:dyDescent="0.25">
      <c r="A226" s="110">
        <v>349</v>
      </c>
      <c r="B226" s="110" t="str">
        <f>IF(VLOOKUP(A226,'Données de base - Grunddaten'!$A$2:$M$273,5,FALSE)="","",VLOOKUP(A226,'Données de base - Grunddaten'!$A$2:$M$273,5,FALSE))</f>
        <v>UR</v>
      </c>
      <c r="C226" s="11">
        <v>-13.1</v>
      </c>
      <c r="D226" s="11">
        <v>1.9158168122952595</v>
      </c>
      <c r="E226" s="11">
        <v>15</v>
      </c>
      <c r="F226" s="13" t="s">
        <v>57</v>
      </c>
      <c r="G226" s="169" t="s">
        <v>62</v>
      </c>
      <c r="H226" s="169" t="s">
        <v>51</v>
      </c>
      <c r="I226" s="14"/>
      <c r="J226" s="15"/>
      <c r="K226" s="26" t="s">
        <v>770</v>
      </c>
      <c r="L226" s="166" t="s">
        <v>101</v>
      </c>
      <c r="M226" s="115"/>
      <c r="N226" s="115"/>
      <c r="O226" s="115"/>
    </row>
    <row r="227" spans="1:15" ht="38.25" x14ac:dyDescent="0.25">
      <c r="A227" s="121">
        <v>350</v>
      </c>
      <c r="B227" s="110" t="str">
        <f>IF(VLOOKUP(A227,'Données de base - Grunddaten'!$A$2:$M$273,5,FALSE)="","",VLOOKUP(A227,'Données de base - Grunddaten'!$A$2:$M$273,5,FALSE))</f>
        <v>UR</v>
      </c>
      <c r="C227" s="11"/>
      <c r="D227" s="11"/>
      <c r="E227" s="11"/>
      <c r="F227" s="13" t="s">
        <v>49</v>
      </c>
      <c r="G227" s="169" t="s">
        <v>62</v>
      </c>
      <c r="H227" s="169"/>
      <c r="I227" s="203"/>
      <c r="J227" s="13" t="s">
        <v>83</v>
      </c>
      <c r="K227" s="26" t="s">
        <v>791</v>
      </c>
      <c r="L227" s="166" t="s">
        <v>101</v>
      </c>
      <c r="M227" s="115"/>
      <c r="N227" s="115"/>
      <c r="O227" s="115"/>
    </row>
    <row r="228" spans="1:15" ht="33.75" x14ac:dyDescent="0.25">
      <c r="A228" s="110">
        <v>351</v>
      </c>
      <c r="B228" s="110" t="str">
        <f>IF(VLOOKUP(A228,'Données de base - Grunddaten'!$A$2:$M$273,5,FALSE)="","",VLOOKUP(A228,'Données de base - Grunddaten'!$A$2:$M$273,5,FALSE))</f>
        <v>UR</v>
      </c>
      <c r="C228" s="11">
        <v>8.5454545454545467</v>
      </c>
      <c r="D228" s="11">
        <v>13.979447087152334</v>
      </c>
      <c r="E228" s="11">
        <v>5.4545454545454541</v>
      </c>
      <c r="F228" s="13" t="s">
        <v>57</v>
      </c>
      <c r="G228" s="168" t="s">
        <v>60</v>
      </c>
      <c r="H228" s="168" t="s">
        <v>54</v>
      </c>
      <c r="I228" s="14"/>
      <c r="J228" s="12"/>
      <c r="K228" s="26" t="s">
        <v>770</v>
      </c>
      <c r="L228" s="166" t="s">
        <v>101</v>
      </c>
      <c r="M228" s="115"/>
      <c r="N228" s="115"/>
      <c r="O228" s="115"/>
    </row>
    <row r="229" spans="1:15" ht="33.75" x14ac:dyDescent="0.25">
      <c r="A229" s="110">
        <v>352</v>
      </c>
      <c r="B229" s="110" t="str">
        <f>IF(VLOOKUP(A229,'Données de base - Grunddaten'!$A$2:$M$273,5,FALSE)="","",VLOOKUP(A229,'Données de base - Grunddaten'!$A$2:$M$273,5,FALSE))</f>
        <v>OW/UR</v>
      </c>
      <c r="C229" s="11">
        <v>-22.754545454545454</v>
      </c>
      <c r="D229" s="11">
        <v>2.6530382540396404</v>
      </c>
      <c r="E229" s="11">
        <v>25.454545454545453</v>
      </c>
      <c r="F229" s="13" t="s">
        <v>98</v>
      </c>
      <c r="G229" s="168"/>
      <c r="H229" s="168" t="s">
        <v>51</v>
      </c>
      <c r="I229" s="14"/>
      <c r="J229" s="12"/>
      <c r="K229" s="26" t="s">
        <v>770</v>
      </c>
      <c r="L229" s="166" t="s">
        <v>102</v>
      </c>
      <c r="M229" s="115"/>
      <c r="N229" s="115"/>
      <c r="O229" s="115"/>
    </row>
    <row r="230" spans="1:15" ht="18.75" x14ac:dyDescent="0.25">
      <c r="A230" s="110">
        <v>353</v>
      </c>
      <c r="B230" s="110" t="str">
        <f>IF(VLOOKUP(A230,'Données de base - Grunddaten'!$A$2:$M$273,5,FALSE)="","",VLOOKUP(A230,'Données de base - Grunddaten'!$A$2:$M$273,5,FALSE))</f>
        <v>UR</v>
      </c>
      <c r="C230" s="11">
        <v>-5</v>
      </c>
      <c r="D230" s="11">
        <v>0</v>
      </c>
      <c r="E230" s="11">
        <v>5</v>
      </c>
      <c r="F230" s="13" t="s">
        <v>52</v>
      </c>
      <c r="G230" s="168" t="s">
        <v>60</v>
      </c>
      <c r="H230" s="168" t="s">
        <v>51</v>
      </c>
      <c r="I230" s="14"/>
      <c r="J230" s="12"/>
      <c r="K230" s="26" t="s">
        <v>836</v>
      </c>
      <c r="L230" s="166" t="s">
        <v>101</v>
      </c>
      <c r="M230" s="115"/>
      <c r="N230" s="115"/>
      <c r="O230" s="115"/>
    </row>
    <row r="231" spans="1:15" ht="33.75" x14ac:dyDescent="0.25">
      <c r="A231" s="110">
        <v>354</v>
      </c>
      <c r="B231" s="110" t="str">
        <f>IF(VLOOKUP(A231,'Données de base - Grunddaten'!$A$2:$M$273,5,FALSE)="","",VLOOKUP(A231,'Données de base - Grunddaten'!$A$2:$M$273,5,FALSE))</f>
        <v>UR</v>
      </c>
      <c r="C231" s="11">
        <v>20.363636363636363</v>
      </c>
      <c r="D231" s="11">
        <v>24.008531893885095</v>
      </c>
      <c r="E231" s="11">
        <v>3.6363636363636362</v>
      </c>
      <c r="F231" s="13" t="s">
        <v>57</v>
      </c>
      <c r="G231" s="168" t="s">
        <v>60</v>
      </c>
      <c r="H231" s="168" t="s">
        <v>51</v>
      </c>
      <c r="I231" s="14"/>
      <c r="J231" s="12"/>
      <c r="K231" s="26" t="s">
        <v>770</v>
      </c>
      <c r="L231" s="166" t="s">
        <v>101</v>
      </c>
      <c r="M231" s="115"/>
      <c r="N231" s="115"/>
      <c r="O231" s="115"/>
    </row>
    <row r="232" spans="1:15" ht="18.75" x14ac:dyDescent="0.25">
      <c r="A232" s="110">
        <v>355</v>
      </c>
      <c r="B232" s="110" t="str">
        <f>IF(VLOOKUP(A232,'Données de base - Grunddaten'!$A$2:$M$273,5,FALSE)="","",VLOOKUP(A232,'Données de base - Grunddaten'!$A$2:$M$273,5,FALSE))</f>
        <v>UR</v>
      </c>
      <c r="C232" s="11">
        <v>-10.909090909090908</v>
      </c>
      <c r="D232" s="11">
        <v>0</v>
      </c>
      <c r="E232" s="11">
        <v>10.909090909090908</v>
      </c>
      <c r="F232" s="13" t="s">
        <v>52</v>
      </c>
      <c r="G232" s="168"/>
      <c r="H232" s="168" t="s">
        <v>51</v>
      </c>
      <c r="I232" s="14"/>
      <c r="J232" s="12"/>
      <c r="K232" s="26" t="s">
        <v>836</v>
      </c>
      <c r="L232" s="166" t="s">
        <v>101</v>
      </c>
      <c r="M232" s="115"/>
      <c r="N232" s="115"/>
      <c r="O232" s="115"/>
    </row>
    <row r="233" spans="1:15" ht="25.5" x14ac:dyDescent="0.25">
      <c r="A233" s="110">
        <v>356</v>
      </c>
      <c r="B233" s="110" t="str">
        <f>IF(VLOOKUP(A233,'Données de base - Grunddaten'!$A$2:$M$273,5,FALSE)="","",VLOOKUP(A233,'Données de base - Grunddaten'!$A$2:$M$273,5,FALSE))</f>
        <v>UR</v>
      </c>
      <c r="C233" s="11">
        <v>57.927272727272729</v>
      </c>
      <c r="D233" s="11">
        <v>65.230296159995731</v>
      </c>
      <c r="E233" s="11">
        <v>7.2727272727272725</v>
      </c>
      <c r="F233" s="13" t="s">
        <v>49</v>
      </c>
      <c r="G233" s="168" t="s">
        <v>62</v>
      </c>
      <c r="H233" s="168" t="s">
        <v>53</v>
      </c>
      <c r="I233" s="14"/>
      <c r="J233" s="12"/>
      <c r="K233" s="26" t="s">
        <v>791</v>
      </c>
      <c r="L233" s="166" t="s">
        <v>101</v>
      </c>
      <c r="M233" s="115"/>
      <c r="N233" s="115"/>
      <c r="O233" s="115"/>
    </row>
    <row r="234" spans="1:15" ht="25.5" x14ac:dyDescent="0.25">
      <c r="A234" s="110">
        <v>357</v>
      </c>
      <c r="B234" s="110" t="str">
        <f>IF(VLOOKUP(A234,'Données de base - Grunddaten'!$A$2:$M$273,5,FALSE)="","",VLOOKUP(A234,'Données de base - Grunddaten'!$A$2:$M$273,5,FALSE))</f>
        <v>TI</v>
      </c>
      <c r="C234" s="11">
        <v>-5.1545454545454543</v>
      </c>
      <c r="D234" s="11">
        <v>10.253477140390869</v>
      </c>
      <c r="E234" s="11">
        <v>15.454545454545455</v>
      </c>
      <c r="F234" s="13" t="s">
        <v>57</v>
      </c>
      <c r="G234" s="168" t="s">
        <v>62</v>
      </c>
      <c r="H234" s="168" t="s">
        <v>53</v>
      </c>
      <c r="I234" s="14"/>
      <c r="J234" s="12"/>
      <c r="K234" s="26" t="s">
        <v>791</v>
      </c>
      <c r="L234" s="166" t="s">
        <v>102</v>
      </c>
      <c r="M234" s="115"/>
      <c r="N234" s="115"/>
      <c r="O234" s="115"/>
    </row>
    <row r="235" spans="1:15" ht="33.75" x14ac:dyDescent="0.25">
      <c r="A235" s="110">
        <v>358</v>
      </c>
      <c r="B235" s="110" t="str">
        <f>IF(VLOOKUP(A235,'Données de base - Grunddaten'!$A$2:$M$273,5,FALSE)="","",VLOOKUP(A235,'Données de base - Grunddaten'!$A$2:$M$273,5,FALSE))</f>
        <v>TI</v>
      </c>
      <c r="C235" s="11">
        <v>-20.290909090909089</v>
      </c>
      <c r="D235" s="11">
        <v>8.7573534703056559</v>
      </c>
      <c r="E235" s="11">
        <v>29.09090909090909</v>
      </c>
      <c r="F235" s="13" t="s">
        <v>98</v>
      </c>
      <c r="G235" s="168" t="s">
        <v>62</v>
      </c>
      <c r="H235" s="168" t="s">
        <v>53</v>
      </c>
      <c r="I235" s="14"/>
      <c r="J235" s="12"/>
      <c r="K235" s="26" t="s">
        <v>769</v>
      </c>
      <c r="L235" s="166" t="s">
        <v>101</v>
      </c>
      <c r="M235" s="115"/>
      <c r="N235" s="115"/>
      <c r="O235" s="115"/>
    </row>
    <row r="236" spans="1:15" ht="33.75" x14ac:dyDescent="0.25">
      <c r="A236" s="110">
        <v>359</v>
      </c>
      <c r="B236" s="110" t="str">
        <f>IF(VLOOKUP(A236,'Données de base - Grunddaten'!$A$2:$M$273,5,FALSE)="","",VLOOKUP(A236,'Données de base - Grunddaten'!$A$2:$M$273,5,FALSE))</f>
        <v>TI</v>
      </c>
      <c r="C236" s="11">
        <v>6.6545454545454534</v>
      </c>
      <c r="D236" s="11">
        <v>11.172351868630559</v>
      </c>
      <c r="E236" s="11">
        <v>4.5454545454545459</v>
      </c>
      <c r="F236" s="13" t="s">
        <v>57</v>
      </c>
      <c r="G236" s="168" t="s">
        <v>62</v>
      </c>
      <c r="H236" s="168" t="s">
        <v>53</v>
      </c>
      <c r="I236" s="14"/>
      <c r="J236" s="12"/>
      <c r="K236" s="26" t="s">
        <v>770</v>
      </c>
      <c r="L236" s="166" t="s">
        <v>101</v>
      </c>
      <c r="M236" s="115"/>
      <c r="N236" s="115"/>
      <c r="O236" s="115"/>
    </row>
    <row r="237" spans="1:15" ht="18.75" x14ac:dyDescent="0.25">
      <c r="A237" s="110">
        <v>360</v>
      </c>
      <c r="B237" s="110" t="str">
        <f>IF(VLOOKUP(A237,'Données de base - Grunddaten'!$A$2:$M$273,5,FALSE)="","",VLOOKUP(A237,'Données de base - Grunddaten'!$A$2:$M$273,5,FALSE))</f>
        <v>TI</v>
      </c>
      <c r="C237" s="11">
        <v>-3.1818181818181817</v>
      </c>
      <c r="D237" s="11">
        <v>0</v>
      </c>
      <c r="E237" s="11">
        <v>3.1818181818181817</v>
      </c>
      <c r="F237" s="13" t="s">
        <v>52</v>
      </c>
      <c r="G237" s="168" t="s">
        <v>60</v>
      </c>
      <c r="H237" s="168" t="s">
        <v>51</v>
      </c>
      <c r="I237" s="14"/>
      <c r="J237" s="12"/>
      <c r="K237" s="26" t="s">
        <v>836</v>
      </c>
      <c r="L237" s="166" t="s">
        <v>101</v>
      </c>
      <c r="M237" s="115"/>
      <c r="N237" s="115"/>
      <c r="O237" s="115"/>
    </row>
    <row r="238" spans="1:15" ht="18.75" x14ac:dyDescent="0.25">
      <c r="A238" s="110">
        <v>361</v>
      </c>
      <c r="B238" s="110" t="str">
        <f>IF(VLOOKUP(A238,'Données de base - Grunddaten'!$A$2:$M$273,5,FALSE)="","",VLOOKUP(A238,'Données de base - Grunddaten'!$A$2:$M$273,5,FALSE))</f>
        <v>TI</v>
      </c>
      <c r="C238" s="11">
        <v>-1.8181818181818181</v>
      </c>
      <c r="D238" s="11">
        <v>0</v>
      </c>
      <c r="E238" s="11">
        <v>1.8181818181818181</v>
      </c>
      <c r="F238" s="13" t="s">
        <v>52</v>
      </c>
      <c r="G238" s="168" t="s">
        <v>60</v>
      </c>
      <c r="H238" s="168" t="s">
        <v>51</v>
      </c>
      <c r="I238" s="14"/>
      <c r="J238" s="12"/>
      <c r="K238" s="26" t="s">
        <v>836</v>
      </c>
      <c r="L238" s="166" t="s">
        <v>101</v>
      </c>
      <c r="M238" s="115"/>
      <c r="N238" s="115"/>
      <c r="O238" s="115"/>
    </row>
    <row r="239" spans="1:15" ht="18.75" x14ac:dyDescent="0.25">
      <c r="A239" s="110">
        <v>362</v>
      </c>
      <c r="B239" s="110" t="str">
        <f>IF(VLOOKUP(A239,'Données de base - Grunddaten'!$A$2:$M$273,5,FALSE)="","",VLOOKUP(A239,'Données de base - Grunddaten'!$A$2:$M$273,5,FALSE))</f>
        <v>TI</v>
      </c>
      <c r="C239" s="11">
        <v>0</v>
      </c>
      <c r="D239" s="11">
        <v>0</v>
      </c>
      <c r="E239" s="11">
        <v>0</v>
      </c>
      <c r="F239" s="13" t="s">
        <v>52</v>
      </c>
      <c r="G239" s="168" t="s">
        <v>60</v>
      </c>
      <c r="H239" s="168" t="s">
        <v>51</v>
      </c>
      <c r="I239" s="14"/>
      <c r="J239" s="12"/>
      <c r="K239" s="26" t="s">
        <v>836</v>
      </c>
      <c r="L239" s="166" t="s">
        <v>101</v>
      </c>
      <c r="M239" s="115"/>
      <c r="N239" s="115"/>
      <c r="O239" s="115"/>
    </row>
    <row r="240" spans="1:15" ht="25.5" x14ac:dyDescent="0.25">
      <c r="A240" s="110">
        <v>363</v>
      </c>
      <c r="B240" s="110" t="str">
        <f>IF(VLOOKUP(A240,'Données de base - Grunddaten'!$A$2:$M$273,5,FALSE)="","",VLOOKUP(A240,'Données de base - Grunddaten'!$A$2:$M$273,5,FALSE))</f>
        <v>TI</v>
      </c>
      <c r="C240" s="11">
        <v>-0.13636363636363624</v>
      </c>
      <c r="D240" s="11">
        <v>3.5274053632044122</v>
      </c>
      <c r="E240" s="11">
        <v>3.6363636363636362</v>
      </c>
      <c r="F240" s="13" t="s">
        <v>57</v>
      </c>
      <c r="G240" s="168" t="s">
        <v>60</v>
      </c>
      <c r="H240" s="168" t="s">
        <v>51</v>
      </c>
      <c r="I240" s="14"/>
      <c r="J240" s="12"/>
      <c r="K240" s="26" t="s">
        <v>836</v>
      </c>
      <c r="L240" s="166" t="s">
        <v>102</v>
      </c>
      <c r="M240" s="115"/>
      <c r="N240" s="115"/>
      <c r="O240" s="115"/>
    </row>
    <row r="241" spans="1:15" ht="25.5" x14ac:dyDescent="0.25">
      <c r="A241" s="110">
        <v>364</v>
      </c>
      <c r="B241" s="110" t="str">
        <f>IF(VLOOKUP(A241,'Données de base - Grunddaten'!$A$2:$M$273,5,FALSE)="","",VLOOKUP(A241,'Données de base - Grunddaten'!$A$2:$M$273,5,FALSE))</f>
        <v>TI</v>
      </c>
      <c r="C241" s="11">
        <v>32.009090909090908</v>
      </c>
      <c r="D241" s="11">
        <v>46.122204167003282</v>
      </c>
      <c r="E241" s="11">
        <v>14.090909090909092</v>
      </c>
      <c r="F241" s="13" t="s">
        <v>49</v>
      </c>
      <c r="G241" s="168" t="s">
        <v>62</v>
      </c>
      <c r="H241" s="168" t="s">
        <v>54</v>
      </c>
      <c r="I241" s="14"/>
      <c r="J241" s="12"/>
      <c r="K241" s="26" t="s">
        <v>791</v>
      </c>
      <c r="L241" s="166" t="s">
        <v>101</v>
      </c>
      <c r="M241" s="115"/>
      <c r="N241" s="115"/>
      <c r="O241" s="115"/>
    </row>
    <row r="242" spans="1:15" ht="18.75" x14ac:dyDescent="0.25">
      <c r="A242" s="110">
        <v>365</v>
      </c>
      <c r="B242" s="110" t="str">
        <f>IF(VLOOKUP(A242,'Données de base - Grunddaten'!$A$2:$M$273,5,FALSE)="","",VLOOKUP(A242,'Données de base - Grunddaten'!$A$2:$M$273,5,FALSE))</f>
        <v>TI</v>
      </c>
      <c r="C242" s="11">
        <v>-2.2727272727272729</v>
      </c>
      <c r="D242" s="11">
        <v>0</v>
      </c>
      <c r="E242" s="11">
        <v>2.2727272727272729</v>
      </c>
      <c r="F242" s="13" t="s">
        <v>52</v>
      </c>
      <c r="G242" s="168" t="s">
        <v>60</v>
      </c>
      <c r="H242" s="168" t="s">
        <v>54</v>
      </c>
      <c r="I242" s="14"/>
      <c r="J242" s="12"/>
      <c r="K242" s="26" t="s">
        <v>836</v>
      </c>
      <c r="L242" s="166" t="s">
        <v>101</v>
      </c>
      <c r="M242" s="115"/>
      <c r="N242" s="115"/>
      <c r="O242" s="115"/>
    </row>
    <row r="243" spans="1:15" ht="18.75" x14ac:dyDescent="0.25">
      <c r="A243" s="110">
        <v>366</v>
      </c>
      <c r="B243" s="110" t="str">
        <f>IF(VLOOKUP(A243,'Données de base - Grunddaten'!$A$2:$M$273,5,FALSE)="","",VLOOKUP(A243,'Données de base - Grunddaten'!$A$2:$M$273,5,FALSE))</f>
        <v>TI</v>
      </c>
      <c r="C243" s="11">
        <v>-31.363636363636363</v>
      </c>
      <c r="D243" s="11">
        <v>0</v>
      </c>
      <c r="E243" s="11">
        <v>31.363636363636363</v>
      </c>
      <c r="F243" s="13" t="s">
        <v>52</v>
      </c>
      <c r="G243" s="168" t="s">
        <v>62</v>
      </c>
      <c r="H243" s="168" t="s">
        <v>51</v>
      </c>
      <c r="I243" s="14"/>
      <c r="J243" s="12"/>
      <c r="K243" s="26" t="s">
        <v>836</v>
      </c>
      <c r="L243" s="166" t="s">
        <v>101</v>
      </c>
      <c r="M243" s="115"/>
      <c r="N243" s="115"/>
      <c r="O243" s="115"/>
    </row>
    <row r="244" spans="1:15" ht="22.5" x14ac:dyDescent="0.25">
      <c r="A244" s="110">
        <v>367</v>
      </c>
      <c r="B244" s="110" t="str">
        <f>IF(VLOOKUP(A244,'Données de base - Grunddaten'!$A$2:$M$273,5,FALSE)="","",VLOOKUP(A244,'Données de base - Grunddaten'!$A$2:$M$273,5,FALSE))</f>
        <v>TI</v>
      </c>
      <c r="C244" s="11"/>
      <c r="D244" s="11"/>
      <c r="E244" s="11"/>
      <c r="F244" s="13" t="s">
        <v>52</v>
      </c>
      <c r="G244" s="168" t="s">
        <v>60</v>
      </c>
      <c r="H244" s="168" t="s">
        <v>54</v>
      </c>
      <c r="I244" s="14"/>
      <c r="J244" s="12"/>
      <c r="K244" s="26" t="s">
        <v>791</v>
      </c>
      <c r="L244" s="166" t="s">
        <v>102</v>
      </c>
      <c r="M244" s="115"/>
      <c r="N244" s="115"/>
      <c r="O244" s="115"/>
    </row>
    <row r="245" spans="1:15" ht="38.25" x14ac:dyDescent="0.25">
      <c r="A245" s="132">
        <v>368</v>
      </c>
      <c r="B245" s="110" t="str">
        <f>IF(VLOOKUP(A245,'Données de base - Grunddaten'!$A$2:$M$273,5,FALSE)="","",VLOOKUP(A245,'Données de base - Grunddaten'!$A$2:$M$273,5,FALSE))</f>
        <v>TI</v>
      </c>
      <c r="C245" s="11"/>
      <c r="D245" s="11"/>
      <c r="E245" s="11"/>
      <c r="F245" s="13" t="s">
        <v>49</v>
      </c>
      <c r="G245" s="169" t="s">
        <v>62</v>
      </c>
      <c r="H245" s="169"/>
      <c r="I245" s="203" t="s">
        <v>49</v>
      </c>
      <c r="J245" s="13" t="s">
        <v>84</v>
      </c>
      <c r="K245" s="26" t="s">
        <v>791</v>
      </c>
      <c r="L245" s="166" t="s">
        <v>101</v>
      </c>
      <c r="M245" s="115"/>
      <c r="N245" s="115"/>
      <c r="O245" s="115"/>
    </row>
    <row r="246" spans="1:15" ht="33.75" x14ac:dyDescent="0.25">
      <c r="A246" s="110">
        <v>369</v>
      </c>
      <c r="B246" s="110" t="str">
        <f>IF(VLOOKUP(A246,'Données de base - Grunddaten'!$A$2:$M$273,5,FALSE)="","",VLOOKUP(A246,'Données de base - Grunddaten'!$A$2:$M$273,5,FALSE))</f>
        <v>SG</v>
      </c>
      <c r="C246" s="11">
        <v>-20.190909090909091</v>
      </c>
      <c r="D246" s="11">
        <v>74.662162162692312</v>
      </c>
      <c r="E246" s="11">
        <v>24.09090909090909</v>
      </c>
      <c r="F246" s="13" t="s">
        <v>56</v>
      </c>
      <c r="G246" s="168" t="s">
        <v>50</v>
      </c>
      <c r="H246" s="168" t="s">
        <v>54</v>
      </c>
      <c r="I246" s="14"/>
      <c r="J246" s="12"/>
      <c r="K246" s="26" t="s">
        <v>769</v>
      </c>
      <c r="L246" s="166" t="s">
        <v>102</v>
      </c>
      <c r="M246" s="115"/>
      <c r="N246" s="115"/>
      <c r="O246" s="115"/>
    </row>
    <row r="247" spans="1:15" ht="18.75" x14ac:dyDescent="0.25">
      <c r="A247" s="110">
        <v>371</v>
      </c>
      <c r="B247" s="110" t="str">
        <f>IF(VLOOKUP(A247,'Données de base - Grunddaten'!$A$2:$M$273,5,FALSE)="","",VLOOKUP(A247,'Données de base - Grunddaten'!$A$2:$M$273,5,FALSE))</f>
        <v>AR/SG</v>
      </c>
      <c r="C247" s="11">
        <v>-10.454545454545455</v>
      </c>
      <c r="D247" s="11">
        <v>0</v>
      </c>
      <c r="E247" s="11">
        <v>10.454545454545455</v>
      </c>
      <c r="F247" s="13" t="s">
        <v>52</v>
      </c>
      <c r="G247" s="168" t="s">
        <v>60</v>
      </c>
      <c r="H247" s="168" t="s">
        <v>51</v>
      </c>
      <c r="I247" s="14"/>
      <c r="J247" s="12"/>
      <c r="K247" s="26" t="s">
        <v>836</v>
      </c>
      <c r="L247" s="166" t="s">
        <v>101</v>
      </c>
      <c r="M247" s="115"/>
      <c r="N247" s="115"/>
      <c r="O247" s="115"/>
    </row>
    <row r="248" spans="1:15" ht="18.75" x14ac:dyDescent="0.25">
      <c r="A248" s="121">
        <v>372</v>
      </c>
      <c r="B248" s="110" t="str">
        <f>IF(VLOOKUP(A248,'Données de base - Grunddaten'!$A$2:$M$273,5,FALSE)="","",VLOOKUP(A248,'Données de base - Grunddaten'!$A$2:$M$273,5,FALSE))</f>
        <v>AI</v>
      </c>
      <c r="C248" s="11"/>
      <c r="D248" s="11"/>
      <c r="E248" s="11"/>
      <c r="F248" s="13" t="s">
        <v>52</v>
      </c>
      <c r="G248" s="168" t="s">
        <v>60</v>
      </c>
      <c r="H248" s="168"/>
      <c r="I248" s="14"/>
      <c r="J248" s="12"/>
      <c r="K248" s="26" t="s">
        <v>836</v>
      </c>
      <c r="L248" s="166" t="s">
        <v>101</v>
      </c>
      <c r="M248" s="115"/>
      <c r="N248" s="115"/>
      <c r="O248" s="115"/>
    </row>
    <row r="249" spans="1:15" ht="25.5" x14ac:dyDescent="0.25">
      <c r="A249" s="110">
        <v>373</v>
      </c>
      <c r="B249" s="110" t="str">
        <f>IF(VLOOKUP(A249,'Données de base - Grunddaten'!$A$2:$M$273,5,FALSE)="","",VLOOKUP(A249,'Données de base - Grunddaten'!$A$2:$M$273,5,FALSE))</f>
        <v>SG</v>
      </c>
      <c r="C249" s="11">
        <v>3.8</v>
      </c>
      <c r="D249" s="11">
        <v>3.7503656439797042</v>
      </c>
      <c r="E249" s="11">
        <v>0</v>
      </c>
      <c r="F249" s="13" t="s">
        <v>57</v>
      </c>
      <c r="G249" s="168" t="s">
        <v>60</v>
      </c>
      <c r="H249" s="168" t="s">
        <v>51</v>
      </c>
      <c r="I249" s="14"/>
      <c r="J249" s="12"/>
      <c r="K249" s="26" t="s">
        <v>836</v>
      </c>
      <c r="L249" s="166" t="s">
        <v>102</v>
      </c>
      <c r="M249" s="115"/>
      <c r="N249" s="115"/>
      <c r="O249" s="115"/>
    </row>
    <row r="250" spans="1:15" ht="22.5" x14ac:dyDescent="0.25">
      <c r="A250" s="110">
        <v>374</v>
      </c>
      <c r="B250" s="110" t="str">
        <f>IF(VLOOKUP(A250,'Données de base - Grunddaten'!$A$2:$M$273,5,FALSE)="","",VLOOKUP(A250,'Données de base - Grunddaten'!$A$2:$M$273,5,FALSE))</f>
        <v>SG</v>
      </c>
      <c r="C250" s="11">
        <v>-15.909090909090908</v>
      </c>
      <c r="D250" s="11">
        <v>0</v>
      </c>
      <c r="E250" s="11">
        <v>15.909090909090908</v>
      </c>
      <c r="F250" s="13" t="s">
        <v>52</v>
      </c>
      <c r="G250" s="168" t="s">
        <v>65</v>
      </c>
      <c r="H250" s="168" t="s">
        <v>54</v>
      </c>
      <c r="I250" s="14"/>
      <c r="J250" s="12"/>
      <c r="K250" s="26" t="s">
        <v>791</v>
      </c>
      <c r="L250" s="166" t="s">
        <v>102</v>
      </c>
      <c r="M250" s="115"/>
      <c r="N250" s="115"/>
      <c r="O250" s="115"/>
    </row>
    <row r="251" spans="1:15" ht="51" x14ac:dyDescent="0.25">
      <c r="A251" s="121">
        <v>375</v>
      </c>
      <c r="B251" s="110" t="str">
        <f>IF(VLOOKUP(A251,'Données de base - Grunddaten'!$A$2:$M$273,5,FALSE)="","",VLOOKUP(A251,'Données de base - Grunddaten'!$A$2:$M$273,5,FALSE))</f>
        <v>GR</v>
      </c>
      <c r="C251" s="11"/>
      <c r="D251" s="11"/>
      <c r="E251" s="11"/>
      <c r="F251" s="13" t="s">
        <v>56</v>
      </c>
      <c r="G251" s="169" t="s">
        <v>50</v>
      </c>
      <c r="H251" s="169"/>
      <c r="I251" s="203" t="s">
        <v>49</v>
      </c>
      <c r="J251" s="13" t="s">
        <v>85</v>
      </c>
      <c r="K251" s="26" t="s">
        <v>791</v>
      </c>
      <c r="L251" s="166" t="s">
        <v>101</v>
      </c>
      <c r="M251" s="115"/>
      <c r="N251" s="115"/>
      <c r="O251" s="115"/>
    </row>
    <row r="252" spans="1:15" ht="25.5" x14ac:dyDescent="0.25">
      <c r="A252" s="110">
        <v>376</v>
      </c>
      <c r="B252" s="110" t="str">
        <f>IF(VLOOKUP(A252,'Données de base - Grunddaten'!$A$2:$M$273,5,FALSE)="","",VLOOKUP(A252,'Données de base - Grunddaten'!$A$2:$M$273,5,FALSE))</f>
        <v>SG</v>
      </c>
      <c r="C252" s="11">
        <v>59.86363636363636</v>
      </c>
      <c r="D252" s="11">
        <v>73.493008821821022</v>
      </c>
      <c r="E252" s="11">
        <v>13.636363636363637</v>
      </c>
      <c r="F252" s="13" t="s">
        <v>49</v>
      </c>
      <c r="G252" s="172" t="s">
        <v>50</v>
      </c>
      <c r="H252" s="168" t="s">
        <v>54</v>
      </c>
      <c r="I252" s="14"/>
      <c r="J252" s="12"/>
      <c r="K252" s="26" t="s">
        <v>791</v>
      </c>
      <c r="L252" s="166" t="s">
        <v>101</v>
      </c>
      <c r="M252" s="115"/>
      <c r="N252" s="115"/>
      <c r="O252" s="115"/>
    </row>
    <row r="253" spans="1:15" ht="18.75" x14ac:dyDescent="0.25">
      <c r="A253" s="121">
        <v>379</v>
      </c>
      <c r="B253" s="110" t="str">
        <f>IF(VLOOKUP(A253,'Données de base - Grunddaten'!$A$2:$M$273,5,FALSE)="","",VLOOKUP(A253,'Données de base - Grunddaten'!$A$2:$M$273,5,FALSE))</f>
        <v>GR</v>
      </c>
      <c r="C253" s="11"/>
      <c r="D253" s="11"/>
      <c r="E253" s="11"/>
      <c r="F253" s="13" t="s">
        <v>52</v>
      </c>
      <c r="G253" s="168" t="s">
        <v>60</v>
      </c>
      <c r="H253" s="168"/>
      <c r="I253" s="14"/>
      <c r="J253" s="12"/>
      <c r="K253" s="26" t="s">
        <v>836</v>
      </c>
      <c r="L253" s="166" t="s">
        <v>101</v>
      </c>
      <c r="M253" s="115"/>
      <c r="N253" s="115"/>
      <c r="O253" s="115"/>
    </row>
    <row r="254" spans="1:15" ht="18.75" x14ac:dyDescent="0.25">
      <c r="A254" s="110">
        <v>380</v>
      </c>
      <c r="B254" s="110" t="str">
        <f>IF(VLOOKUP(A254,'Données de base - Grunddaten'!$A$2:$M$273,5,FALSE)="","",VLOOKUP(A254,'Données de base - Grunddaten'!$A$2:$M$273,5,FALSE))</f>
        <v>GR</v>
      </c>
      <c r="C254" s="11">
        <v>-5.4545454545454541</v>
      </c>
      <c r="D254" s="11">
        <v>0</v>
      </c>
      <c r="E254" s="11">
        <v>5.4545454545454541</v>
      </c>
      <c r="F254" s="13" t="s">
        <v>52</v>
      </c>
      <c r="G254" s="168" t="s">
        <v>60</v>
      </c>
      <c r="H254" s="168" t="s">
        <v>54</v>
      </c>
      <c r="I254" s="14"/>
      <c r="J254" s="12"/>
      <c r="K254" s="26" t="s">
        <v>836</v>
      </c>
      <c r="L254" s="166" t="s">
        <v>101</v>
      </c>
      <c r="M254" s="115"/>
      <c r="N254" s="115"/>
      <c r="O254" s="115"/>
    </row>
    <row r="255" spans="1:15" ht="76.5" x14ac:dyDescent="0.25">
      <c r="A255" s="121">
        <v>381</v>
      </c>
      <c r="B255" s="110" t="str">
        <f>IF(VLOOKUP(A255,'Données de base - Grunddaten'!$A$2:$M$273,5,FALSE)="","",VLOOKUP(A255,'Données de base - Grunddaten'!$A$2:$M$273,5,FALSE))</f>
        <v>GR</v>
      </c>
      <c r="C255" s="11"/>
      <c r="D255" s="11"/>
      <c r="E255" s="11"/>
      <c r="F255" s="171"/>
      <c r="G255" s="169"/>
      <c r="H255" s="169"/>
      <c r="I255" s="203" t="s">
        <v>56</v>
      </c>
      <c r="J255" s="13" t="s">
        <v>86</v>
      </c>
      <c r="K255" s="26" t="s">
        <v>790</v>
      </c>
      <c r="L255" s="166" t="s">
        <v>101</v>
      </c>
      <c r="M255" s="115"/>
      <c r="N255" s="115"/>
      <c r="O255" s="115"/>
    </row>
    <row r="256" spans="1:15" ht="18.75" x14ac:dyDescent="0.25">
      <c r="A256" s="121">
        <v>382</v>
      </c>
      <c r="B256" s="110" t="str">
        <f>IF(VLOOKUP(A256,'Données de base - Grunddaten'!$A$2:$M$273,5,FALSE)="","",VLOOKUP(A256,'Données de base - Grunddaten'!$A$2:$M$273,5,FALSE))</f>
        <v>GR</v>
      </c>
      <c r="C256" s="11"/>
      <c r="D256" s="11"/>
      <c r="E256" s="11"/>
      <c r="F256" s="13" t="s">
        <v>52</v>
      </c>
      <c r="G256" s="168" t="s">
        <v>60</v>
      </c>
      <c r="H256" s="168"/>
      <c r="I256" s="14"/>
      <c r="J256" s="12"/>
      <c r="K256" s="26" t="s">
        <v>836</v>
      </c>
      <c r="L256" s="166" t="s">
        <v>101</v>
      </c>
      <c r="M256" s="115"/>
      <c r="N256" s="115"/>
      <c r="O256" s="115"/>
    </row>
    <row r="257" spans="1:15" ht="18.75" x14ac:dyDescent="0.25">
      <c r="A257" s="121">
        <v>383</v>
      </c>
      <c r="B257" s="110" t="str">
        <f>IF(VLOOKUP(A257,'Données de base - Grunddaten'!$A$2:$M$273,5,FALSE)="","",VLOOKUP(A257,'Données de base - Grunddaten'!$A$2:$M$273,5,FALSE))</f>
        <v>GR</v>
      </c>
      <c r="C257" s="11"/>
      <c r="D257" s="11"/>
      <c r="E257" s="11"/>
      <c r="F257" s="13" t="s">
        <v>52</v>
      </c>
      <c r="G257" s="168" t="s">
        <v>60</v>
      </c>
      <c r="H257" s="168"/>
      <c r="I257" s="14"/>
      <c r="J257" s="12"/>
      <c r="K257" s="26" t="s">
        <v>836</v>
      </c>
      <c r="L257" s="166" t="s">
        <v>101</v>
      </c>
      <c r="M257" s="115"/>
      <c r="N257" s="115"/>
      <c r="O257" s="115"/>
    </row>
    <row r="258" spans="1:15" ht="22.5" x14ac:dyDescent="0.25">
      <c r="A258" s="121">
        <v>384</v>
      </c>
      <c r="B258" s="110" t="str">
        <f>IF(VLOOKUP(A258,'Données de base - Grunddaten'!$A$2:$M$273,5,FALSE)="","",VLOOKUP(A258,'Données de base - Grunddaten'!$A$2:$M$273,5,FALSE))</f>
        <v>GR</v>
      </c>
      <c r="C258" s="11"/>
      <c r="D258" s="11"/>
      <c r="E258" s="11"/>
      <c r="F258" s="13" t="s">
        <v>52</v>
      </c>
      <c r="G258" s="168" t="s">
        <v>60</v>
      </c>
      <c r="H258" s="168"/>
      <c r="I258" s="14"/>
      <c r="J258" s="12"/>
      <c r="K258" s="26" t="s">
        <v>790</v>
      </c>
      <c r="L258" s="166" t="s">
        <v>102</v>
      </c>
      <c r="M258" s="115"/>
      <c r="N258" s="115"/>
      <c r="O258" s="115"/>
    </row>
    <row r="259" spans="1:15" ht="33.75" x14ac:dyDescent="0.25">
      <c r="A259" s="121">
        <v>385</v>
      </c>
      <c r="B259" s="110" t="str">
        <f>IF(VLOOKUP(A259,'Données de base - Grunddaten'!$A$2:$M$273,5,FALSE)="","",VLOOKUP(A259,'Données de base - Grunddaten'!$A$2:$M$273,5,FALSE))</f>
        <v>GR</v>
      </c>
      <c r="C259" s="11"/>
      <c r="D259" s="11"/>
      <c r="E259" s="11"/>
      <c r="F259" s="13" t="s">
        <v>49</v>
      </c>
      <c r="G259" s="168"/>
      <c r="H259" s="168"/>
      <c r="I259" s="14"/>
      <c r="J259" s="12"/>
      <c r="K259" s="26" t="s">
        <v>769</v>
      </c>
      <c r="L259" s="166" t="s">
        <v>102</v>
      </c>
      <c r="M259" s="115"/>
      <c r="N259" s="115"/>
      <c r="O259" s="115"/>
    </row>
    <row r="260" spans="1:15" ht="18.75" x14ac:dyDescent="0.25">
      <c r="A260" s="121">
        <v>386</v>
      </c>
      <c r="B260" s="110" t="str">
        <f>IF(VLOOKUP(A260,'Données de base - Grunddaten'!$A$2:$M$273,5,FALSE)="","",VLOOKUP(A260,'Données de base - Grunddaten'!$A$2:$M$273,5,FALSE))</f>
        <v>GR</v>
      </c>
      <c r="C260" s="11"/>
      <c r="D260" s="11"/>
      <c r="E260" s="11"/>
      <c r="F260" s="13" t="s">
        <v>52</v>
      </c>
      <c r="G260" s="168" t="s">
        <v>60</v>
      </c>
      <c r="H260" s="168"/>
      <c r="I260" s="14"/>
      <c r="J260" s="12"/>
      <c r="K260" s="26" t="s">
        <v>836</v>
      </c>
      <c r="L260" s="166" t="s">
        <v>101</v>
      </c>
      <c r="M260" s="115"/>
      <c r="N260" s="115"/>
      <c r="O260" s="115"/>
    </row>
    <row r="261" spans="1:15" ht="18.75" x14ac:dyDescent="0.25">
      <c r="A261" s="121">
        <v>387</v>
      </c>
      <c r="B261" s="110" t="str">
        <f>IF(VLOOKUP(A261,'Données de base - Grunddaten'!$A$2:$M$273,5,FALSE)="","",VLOOKUP(A261,'Données de base - Grunddaten'!$A$2:$M$273,5,FALSE))</f>
        <v>GR</v>
      </c>
      <c r="C261" s="11"/>
      <c r="D261" s="11"/>
      <c r="E261" s="11"/>
      <c r="F261" s="13" t="s">
        <v>52</v>
      </c>
      <c r="G261" s="168" t="s">
        <v>60</v>
      </c>
      <c r="H261" s="168"/>
      <c r="I261" s="14"/>
      <c r="J261" s="12"/>
      <c r="K261" s="26" t="s">
        <v>836</v>
      </c>
      <c r="L261" s="166" t="s">
        <v>101</v>
      </c>
      <c r="M261" s="115"/>
      <c r="N261" s="115"/>
      <c r="O261" s="115"/>
    </row>
    <row r="262" spans="1:15" ht="18.75" x14ac:dyDescent="0.25">
      <c r="A262" s="121">
        <v>388</v>
      </c>
      <c r="B262" s="110" t="str">
        <f>IF(VLOOKUP(A262,'Données de base - Grunddaten'!$A$2:$M$273,5,FALSE)="","",VLOOKUP(A262,'Données de base - Grunddaten'!$A$2:$M$273,5,FALSE))</f>
        <v>GR</v>
      </c>
      <c r="C262" s="11"/>
      <c r="D262" s="11"/>
      <c r="E262" s="11"/>
      <c r="F262" s="13" t="s">
        <v>52</v>
      </c>
      <c r="G262" s="168" t="s">
        <v>60</v>
      </c>
      <c r="H262" s="168"/>
      <c r="I262" s="14"/>
      <c r="J262" s="12"/>
      <c r="K262" s="26" t="s">
        <v>836</v>
      </c>
      <c r="L262" s="166" t="s">
        <v>101</v>
      </c>
      <c r="M262" s="115"/>
      <c r="N262" s="115"/>
      <c r="O262" s="115"/>
    </row>
    <row r="263" spans="1:15" ht="43.9" customHeight="1" x14ac:dyDescent="0.25">
      <c r="A263" s="121">
        <v>389</v>
      </c>
      <c r="B263" s="110" t="str">
        <f>IF(VLOOKUP(A263,'Données de base - Grunddaten'!$A$2:$M$273,5,FALSE)="","",VLOOKUP(A263,'Données de base - Grunddaten'!$A$2:$M$273,5,FALSE))</f>
        <v>GR</v>
      </c>
      <c r="C263" s="11"/>
      <c r="D263" s="11"/>
      <c r="E263" s="11"/>
      <c r="F263" s="13" t="s">
        <v>52</v>
      </c>
      <c r="G263" s="168" t="s">
        <v>60</v>
      </c>
      <c r="H263" s="168"/>
      <c r="I263" s="14"/>
      <c r="J263" s="12"/>
      <c r="K263" s="26" t="s">
        <v>770</v>
      </c>
      <c r="L263" s="166" t="s">
        <v>102</v>
      </c>
      <c r="M263" s="115"/>
      <c r="N263" s="115"/>
      <c r="O263" s="115"/>
    </row>
    <row r="264" spans="1:15" ht="18.75" x14ac:dyDescent="0.25">
      <c r="A264" s="121">
        <v>390</v>
      </c>
      <c r="B264" s="110" t="str">
        <f>IF(VLOOKUP(A264,'Données de base - Grunddaten'!$A$2:$M$273,5,FALSE)="","",VLOOKUP(A264,'Données de base - Grunddaten'!$A$2:$M$273,5,FALSE))</f>
        <v>GR</v>
      </c>
      <c r="C264" s="11"/>
      <c r="D264" s="11"/>
      <c r="E264" s="11"/>
      <c r="F264" s="13" t="s">
        <v>52</v>
      </c>
      <c r="G264" s="168" t="s">
        <v>60</v>
      </c>
      <c r="H264" s="168"/>
      <c r="I264" s="14"/>
      <c r="J264" s="12"/>
      <c r="K264" s="26" t="s">
        <v>836</v>
      </c>
      <c r="L264" s="166" t="s">
        <v>101</v>
      </c>
      <c r="M264" s="115"/>
      <c r="N264" s="115"/>
      <c r="O264" s="115"/>
    </row>
    <row r="265" spans="1:15" ht="33.75" x14ac:dyDescent="0.25">
      <c r="A265" s="121">
        <v>391</v>
      </c>
      <c r="B265" s="110" t="str">
        <f>IF(VLOOKUP(A265,'Données de base - Grunddaten'!$A$2:$M$273,5,FALSE)="","",VLOOKUP(A265,'Données de base - Grunddaten'!$A$2:$M$273,5,FALSE))</f>
        <v>GR</v>
      </c>
      <c r="C265" s="11"/>
      <c r="D265" s="11"/>
      <c r="E265" s="11"/>
      <c r="F265" s="13" t="s">
        <v>52</v>
      </c>
      <c r="G265" s="168"/>
      <c r="H265" s="168"/>
      <c r="I265" s="14"/>
      <c r="J265" s="12"/>
      <c r="K265" s="26" t="s">
        <v>769</v>
      </c>
      <c r="L265" s="166" t="s">
        <v>102</v>
      </c>
      <c r="M265" s="115"/>
      <c r="N265" s="115"/>
      <c r="O265" s="115"/>
    </row>
    <row r="266" spans="1:15" ht="33.75" x14ac:dyDescent="0.25">
      <c r="A266" s="121">
        <v>392</v>
      </c>
      <c r="B266" s="110" t="str">
        <f>IF(VLOOKUP(A266,'Données de base - Grunddaten'!$A$2:$M$273,5,FALSE)="","",VLOOKUP(A266,'Données de base - Grunddaten'!$A$2:$M$273,5,FALSE))</f>
        <v>GR</v>
      </c>
      <c r="C266" s="11"/>
      <c r="D266" s="11"/>
      <c r="E266" s="11"/>
      <c r="F266" s="13"/>
      <c r="G266" s="169" t="s">
        <v>50</v>
      </c>
      <c r="H266" s="169"/>
      <c r="I266" s="203" t="s">
        <v>52</v>
      </c>
      <c r="J266" s="13" t="s">
        <v>87</v>
      </c>
      <c r="K266" s="26" t="s">
        <v>769</v>
      </c>
      <c r="L266" s="166" t="s">
        <v>102</v>
      </c>
      <c r="M266" s="115"/>
      <c r="N266" s="115"/>
      <c r="O266" s="115"/>
    </row>
    <row r="267" spans="1:15" ht="18.75" x14ac:dyDescent="0.25">
      <c r="A267" s="110">
        <v>393</v>
      </c>
      <c r="B267" s="110" t="str">
        <f>IF(VLOOKUP(A267,'Données de base - Grunddaten'!$A$2:$M$273,5,FALSE)="","",VLOOKUP(A267,'Données de base - Grunddaten'!$A$2:$M$273,5,FALSE))</f>
        <v>GR</v>
      </c>
      <c r="C267" s="11"/>
      <c r="D267" s="11"/>
      <c r="E267" s="11"/>
      <c r="F267" s="13" t="s">
        <v>52</v>
      </c>
      <c r="G267" s="168" t="s">
        <v>60</v>
      </c>
      <c r="H267" s="168" t="s">
        <v>54</v>
      </c>
      <c r="I267" s="14"/>
      <c r="J267" s="12"/>
      <c r="K267" s="26" t="s">
        <v>836</v>
      </c>
      <c r="L267" s="166" t="s">
        <v>101</v>
      </c>
      <c r="M267" s="115"/>
      <c r="N267" s="115"/>
      <c r="O267" s="115"/>
    </row>
    <row r="268" spans="1:15" ht="25.5" x14ac:dyDescent="0.25">
      <c r="A268" s="110">
        <v>394</v>
      </c>
      <c r="B268" s="110" t="str">
        <f>IF(VLOOKUP(A268,'Données de base - Grunddaten'!$A$2:$M$273,5,FALSE)="","",VLOOKUP(A268,'Données de base - Grunddaten'!$A$2:$M$273,5,FALSE))</f>
        <v>GR</v>
      </c>
      <c r="C268" s="11">
        <v>37.836363636363643</v>
      </c>
      <c r="D268" s="11">
        <v>49.157039121798796</v>
      </c>
      <c r="E268" s="11">
        <v>11.363636363636363</v>
      </c>
      <c r="F268" s="13" t="s">
        <v>49</v>
      </c>
      <c r="G268" s="168" t="s">
        <v>50</v>
      </c>
      <c r="H268" s="168" t="s">
        <v>54</v>
      </c>
      <c r="I268" s="14"/>
      <c r="J268" s="12"/>
      <c r="K268" s="26" t="s">
        <v>791</v>
      </c>
      <c r="L268" s="166" t="s">
        <v>101</v>
      </c>
      <c r="M268" s="115"/>
      <c r="N268" s="115"/>
      <c r="O268" s="115"/>
    </row>
    <row r="269" spans="1:15" ht="18.75" x14ac:dyDescent="0.25">
      <c r="A269" s="121">
        <v>395</v>
      </c>
      <c r="B269" s="110" t="str">
        <f>IF(VLOOKUP(A269,'Données de base - Grunddaten'!$A$2:$M$273,5,FALSE)="","",VLOOKUP(A269,'Données de base - Grunddaten'!$A$2:$M$273,5,FALSE))</f>
        <v>GR</v>
      </c>
      <c r="C269" s="11"/>
      <c r="D269" s="11"/>
      <c r="E269" s="11"/>
      <c r="F269" s="13" t="s">
        <v>52</v>
      </c>
      <c r="G269" s="168" t="s">
        <v>60</v>
      </c>
      <c r="H269" s="168"/>
      <c r="I269" s="14"/>
      <c r="J269" s="12"/>
      <c r="K269" s="26" t="s">
        <v>836</v>
      </c>
      <c r="L269" s="166" t="s">
        <v>101</v>
      </c>
      <c r="M269" s="115"/>
      <c r="N269" s="115"/>
      <c r="O269" s="115"/>
    </row>
    <row r="270" spans="1:15" ht="18.75" x14ac:dyDescent="0.25">
      <c r="A270" s="110">
        <v>396</v>
      </c>
      <c r="B270" s="110" t="str">
        <f>IF(VLOOKUP(A270,'Données de base - Grunddaten'!$A$2:$M$273,5,FALSE)="","",VLOOKUP(A270,'Données de base - Grunddaten'!$A$2:$M$273,5,FALSE))</f>
        <v>GR</v>
      </c>
      <c r="C270" s="11">
        <v>-6.3636363636363633</v>
      </c>
      <c r="D270" s="11">
        <v>0</v>
      </c>
      <c r="E270" s="11">
        <v>6.3636363636363633</v>
      </c>
      <c r="F270" s="13" t="s">
        <v>52</v>
      </c>
      <c r="G270" s="168" t="s">
        <v>60</v>
      </c>
      <c r="H270" s="168" t="s">
        <v>51</v>
      </c>
      <c r="I270" s="14"/>
      <c r="J270" s="12"/>
      <c r="K270" s="26" t="s">
        <v>836</v>
      </c>
      <c r="L270" s="166" t="s">
        <v>101</v>
      </c>
      <c r="M270" s="115"/>
      <c r="N270" s="115"/>
      <c r="O270" s="115"/>
    </row>
    <row r="271" spans="1:15" ht="25.5" x14ac:dyDescent="0.25">
      <c r="A271" s="121">
        <v>397</v>
      </c>
      <c r="B271" s="110" t="str">
        <f>IF(VLOOKUP(A271,'Données de base - Grunddaten'!$A$2:$M$273,5,FALSE)="","",VLOOKUP(A271,'Données de base - Grunddaten'!$A$2:$M$273,5,FALSE))</f>
        <v>GR</v>
      </c>
      <c r="C271" s="11"/>
      <c r="D271" s="11"/>
      <c r="E271" s="11"/>
      <c r="F271" s="13" t="s">
        <v>57</v>
      </c>
      <c r="G271" s="168" t="s">
        <v>62</v>
      </c>
      <c r="H271" s="172"/>
      <c r="I271" s="14"/>
      <c r="J271" s="12"/>
      <c r="K271" s="26" t="s">
        <v>836</v>
      </c>
      <c r="L271" s="166" t="s">
        <v>102</v>
      </c>
      <c r="M271" s="115"/>
      <c r="N271" s="115"/>
      <c r="O271" s="115"/>
    </row>
    <row r="272" spans="1:15" ht="51" x14ac:dyDescent="0.25">
      <c r="A272" s="121">
        <v>398</v>
      </c>
      <c r="B272" s="110" t="str">
        <f>IF(VLOOKUP(A272,'Données de base - Grunddaten'!$A$2:$M$273,5,FALSE)="","",VLOOKUP(A272,'Données de base - Grunddaten'!$A$2:$M$273,5,FALSE))</f>
        <v>TI</v>
      </c>
      <c r="C272" s="11"/>
      <c r="D272" s="11"/>
      <c r="E272" s="11"/>
      <c r="F272" s="13" t="s">
        <v>56</v>
      </c>
      <c r="G272" s="169" t="s">
        <v>50</v>
      </c>
      <c r="H272" s="170"/>
      <c r="I272" s="203" t="s">
        <v>49</v>
      </c>
      <c r="J272" s="13" t="s">
        <v>88</v>
      </c>
      <c r="K272" s="26" t="s">
        <v>791</v>
      </c>
      <c r="L272" s="166" t="s">
        <v>101</v>
      </c>
      <c r="M272" s="115"/>
      <c r="N272" s="115"/>
      <c r="O272" s="115"/>
    </row>
    <row r="273" spans="1:15" ht="22.5" x14ac:dyDescent="0.25">
      <c r="A273" s="133">
        <v>399</v>
      </c>
      <c r="B273" s="110" t="str">
        <f>IF(VLOOKUP(A273,'Données de base - Grunddaten'!$A$2:$M$273,5,FALSE)="","",VLOOKUP(A273,'Données de base - Grunddaten'!$A$2:$M$273,5,FALSE))</f>
        <v>JU</v>
      </c>
      <c r="C273" s="11"/>
      <c r="D273" s="11"/>
      <c r="E273" s="11"/>
      <c r="F273" s="13" t="s">
        <v>52</v>
      </c>
      <c r="G273" s="172"/>
      <c r="H273" s="172" t="s">
        <v>89</v>
      </c>
      <c r="I273" s="14"/>
      <c r="J273" s="12"/>
      <c r="K273" s="26" t="s">
        <v>791</v>
      </c>
      <c r="L273" s="166" t="s">
        <v>102</v>
      </c>
      <c r="M273" s="115"/>
      <c r="N273" s="115"/>
      <c r="O273" s="115"/>
    </row>
  </sheetData>
  <sortState ref="A2:N273">
    <sortCondition ref="A2:A273"/>
  </sortState>
  <phoneticPr fontId="10" type="noConversion"/>
  <conditionalFormatting sqref="K2:K273">
    <cfRule type="cellIs" dxfId="100" priority="1" stopIfTrue="1" operator="equal">
      <formula>"non pertinent / nicht relevant"</formula>
    </cfRule>
    <cfRule type="cellIs" dxfId="99" priority="2" stopIfTrue="1" operator="equal">
      <formula>"Très nécessaire, difficile / unbedingt nötig, schwierig"</formula>
    </cfRule>
    <cfRule type="cellIs" dxfId="98" priority="3" stopIfTrue="1" operator="equal">
      <formula>"Partiellement nécessaire, facile / teilweise nötig, einfach"</formula>
    </cfRule>
    <cfRule type="cellIs" dxfId="97" priority="4" stopIfTrue="1" operator="equal">
      <formula>"Partiellement nécessaire, difficile / teilweise nötig, schwierig"</formula>
    </cfRule>
    <cfRule type="cellIs" dxfId="96" priority="5" stopIfTrue="1" operator="equal">
      <formula>"Très nécessaire, facile / unbedingt nötig, einfach"</formula>
    </cfRule>
    <cfRule type="cellIs" dxfId="95" priority="6" stopIfTrue="1" operator="equal">
      <formula>"Non nécessaire / nicht nötig"</formula>
    </cfRule>
  </conditionalFormatting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73"/>
  <sheetViews>
    <sheetView zoomScale="70" zoomScaleNormal="70" workbookViewId="0">
      <pane xSplit="1" ySplit="1" topLeftCell="N2" activePane="bottomRight" state="frozen"/>
      <selection pane="topRight" activeCell="B1" sqref="B1"/>
      <selection pane="bottomLeft" activeCell="A2" sqref="A2"/>
      <selection pane="bottomRight" activeCell="AQ2" sqref="AQ2"/>
    </sheetView>
  </sheetViews>
  <sheetFormatPr baseColWidth="10" defaultRowHeight="12" x14ac:dyDescent="0.25"/>
  <cols>
    <col min="1" max="1" width="5.85546875" style="32" customWidth="1"/>
    <col min="2" max="2" width="3.140625" style="27" customWidth="1"/>
    <col min="3" max="3" width="17.140625" style="27" customWidth="1"/>
    <col min="4" max="4" width="11.42578125" style="27"/>
    <col min="5" max="5" width="5.140625" style="27" customWidth="1"/>
    <col min="6" max="6" width="15.42578125" style="27" customWidth="1"/>
    <col min="7" max="7" width="11" style="27" bestFit="1" customWidth="1"/>
    <col min="8" max="8" width="4.5703125" style="27" customWidth="1"/>
    <col min="9" max="9" width="6.7109375" style="27" customWidth="1"/>
    <col min="10" max="10" width="3.42578125" style="27" customWidth="1"/>
    <col min="11" max="11" width="14" style="27" customWidth="1"/>
    <col min="12" max="12" width="13.5703125" style="27" customWidth="1"/>
    <col min="13" max="13" width="12.42578125" style="27" customWidth="1"/>
    <col min="14" max="14" width="9.85546875" style="27" customWidth="1"/>
    <col min="15" max="15" width="11.42578125" style="27"/>
    <col min="16" max="16" width="5.28515625" style="71" customWidth="1"/>
    <col min="17" max="17" width="13.42578125" style="27" customWidth="1"/>
    <col min="18" max="18" width="5.5703125" style="71" customWidth="1"/>
    <col min="19" max="19" width="11.42578125" style="27"/>
    <col min="20" max="20" width="11.42578125" style="71"/>
    <col min="21" max="21" width="19.28515625" style="27" customWidth="1"/>
    <col min="22" max="22" width="28.5703125" style="33" customWidth="1"/>
    <col min="23" max="23" width="8.5703125" style="27" customWidth="1"/>
    <col min="24" max="25" width="11.42578125" style="27"/>
    <col min="26" max="26" width="26" style="27" customWidth="1"/>
    <col min="27" max="27" width="5.85546875" style="27" customWidth="1"/>
    <col min="28" max="28" width="8.85546875" style="34" customWidth="1"/>
    <col min="29" max="30" width="12.5703125" style="34" customWidth="1"/>
    <col min="31" max="31" width="16.7109375" style="34" customWidth="1"/>
    <col min="32" max="32" width="11.42578125" style="34"/>
    <col min="33" max="33" width="19.28515625" style="34" customWidth="1"/>
    <col min="34" max="34" width="5.28515625" style="71" customWidth="1"/>
    <col min="35" max="35" width="5.85546875" style="71" customWidth="1"/>
    <col min="36" max="36" width="5.42578125" style="71" customWidth="1"/>
    <col min="37" max="37" width="11.42578125" style="27"/>
    <col min="38" max="38" width="8.5703125" style="27" customWidth="1"/>
    <col min="39" max="39" width="7.7109375" style="27" customWidth="1"/>
    <col min="40" max="40" width="11.42578125" style="27"/>
    <col min="41" max="41" width="16.7109375" style="27" customWidth="1"/>
    <col min="42" max="42" width="17.85546875" style="27" customWidth="1"/>
    <col min="43" max="43" width="5.7109375" style="27" customWidth="1"/>
    <col min="44" max="16384" width="11.42578125" style="27"/>
  </cols>
  <sheetData>
    <row r="1" spans="1:44" s="22" customFormat="1" ht="205.5" customHeight="1" thickBot="1" x14ac:dyDescent="0.3">
      <c r="A1" s="75" t="s">
        <v>104</v>
      </c>
      <c r="B1" s="76" t="str">
        <f>IF('Données de base - Grunddaten'!B1="","",'Données de base - Grunddaten'!B1)</f>
        <v>Nr ss-sys</v>
      </c>
      <c r="C1" s="77" t="str">
        <f>IF('Données de base - Grunddaten'!C1="","",'Données de base - Grunddaten'!C1)</f>
        <v>Nom / Name</v>
      </c>
      <c r="D1" s="77" t="str">
        <f>IF('Données de base - Grunddaten'!D1="","",'Données de base - Grunddaten'!D1)</f>
        <v>Rivière / Gewässer</v>
      </c>
      <c r="E1" s="77" t="str">
        <f>IF('Données de base - Grunddaten'!E1="","",'Données de base - Grunddaten'!E1)</f>
        <v>Canton / Kanton</v>
      </c>
      <c r="F1" s="77" t="str">
        <f>IF('Données de base - Grunddaten'!F1="","",'Données de base - Grunddaten'!F1)</f>
        <v>Région / Region</v>
      </c>
      <c r="G1" s="77" t="str">
        <f>IF('Données de base - Grunddaten'!G1="","",'Données de base - Grunddaten'!G1)</f>
        <v>Etage / Höhenstufe</v>
      </c>
      <c r="H1" s="77" t="str">
        <f>IF('Données de base - Grunddaten'!H1="","",'Données de base - Grunddaten'!H1)</f>
        <v>Altitude / Höhe ü. M.</v>
      </c>
      <c r="I1" s="77" t="str">
        <f>IF('Données de base - Grunddaten'!I1="","",'Données de base - Grunddaten'!I1)</f>
        <v>Inscription / Aufnahme</v>
      </c>
      <c r="J1" s="77" t="str">
        <f>IF('Données de base - Grunddaten'!J1="","",'Données de base - Grunddaten'!J1)</f>
        <v>Typo</v>
      </c>
      <c r="K1" s="77" t="str">
        <f>IF('Données de base - Grunddaten'!K1="","",'Données de base - Grunddaten'!K1)</f>
        <v>Typologie</v>
      </c>
      <c r="L1" s="77" t="str">
        <f>IF('Données de base - Grunddaten'!L1="","",'Données de base - Grunddaten'!L1)</f>
        <v>Style naturel / natürlicher Stil</v>
      </c>
      <c r="M1" s="79" t="str">
        <f>IF('Données de base - Grunddaten'!M1="","",'Données de base - Grunddaten'!M1)</f>
        <v>Etat actuel / aktueller Zustand</v>
      </c>
      <c r="N1" s="76" t="str">
        <f>IF('Charriage - Geschiebehaushalt'!C1="","",'Charriage - Geschiebehaushalt'!C1)</f>
        <v>Pertinence charriage / 
Relevanz Geschiebehaushalt</v>
      </c>
      <c r="O1" s="77" t="str">
        <f>IF('Charriage - Geschiebehaushalt'!D1="","",'Charriage - Geschiebehaushalt'!D1)</f>
        <v>Déficit en charriage / Geschiebedefizit</v>
      </c>
      <c r="P1" s="78" t="str">
        <f>IF('Charriage - Geschiebehaushalt'!E1="","",'Charriage - Geschiebehaushalt'!E1)</f>
        <v>I2.f</v>
      </c>
      <c r="Q1" s="77" t="str">
        <f>IF('Charriage - Geschiebehaushalt'!F1="","",'Charriage - Geschiebehaushalt'!F1)</f>
        <v>Résultat - incision du lit / 
Resultat - Eintiefung des Betts</v>
      </c>
      <c r="R1" s="78" t="str">
        <f>IF('Charriage - Geschiebehaushalt'!G1="","",'Charriage - Geschiebehaushalt'!G1)</f>
        <v>I3d modif</v>
      </c>
      <c r="S1" s="77" t="str">
        <f>IF('Charriage - Geschiebehaushalt'!H1="","",'Charriage - Geschiebehaushalt'!H1)</f>
        <v>Résultat - entrave à la dynamique / 
Resultat - Beeinträchtigung der Dynamik</v>
      </c>
      <c r="T1" s="78" t="str">
        <f>IF('Charriage - Geschiebehaushalt'!I1="","",'Charriage - Geschiebehaushalt'!I1)</f>
        <v>I.1b</v>
      </c>
      <c r="U1" s="77" t="str">
        <f>IF('Charriage - Geschiebehaushalt'!J1="","",'Charriage - Geschiebehaushalt'!J1)</f>
        <v>Résultat - représentation des formations pionnières / 
Resultat - Anteil Pionierformationen</v>
      </c>
      <c r="V1" s="77" t="str">
        <f>IF('Charriage - Geschiebehaushalt'!K1="","",'Charriage - Geschiebehaushalt'!K1)</f>
        <v>Avis d'expert / Expertenmeinung</v>
      </c>
      <c r="W1" s="77" t="str">
        <f>IF('Charriage - Geschiebehaushalt'!L1="","",'Charriage - Geschiebehaushalt'!L1)</f>
        <v>Résultat avis d'expert / 
Resultat Expertenmeinung</v>
      </c>
      <c r="X1" s="77" t="str">
        <f>IF('Charriage - Geschiebehaushalt'!M1="","",'Charriage - Geschiebehaushalt'!M1)</f>
        <v>Examen détaillé du bassin versant / 
detaillierte Untersuchung des Einzugsgebiets</v>
      </c>
      <c r="Y1" s="77" t="str">
        <f>IF('Charriage - Geschiebehaushalt'!N1="","",'Charriage - Geschiebehaushalt'!N1)</f>
        <v>Résultat examen détaillé / 
Resultat detaillierte Untersuchung</v>
      </c>
      <c r="Z1" s="77" t="str">
        <f>IF('Charriage - Geschiebehaushalt'!O1="","",'Charriage - Geschiebehaushalt'!O1)</f>
        <v>Résultat final charriage (déficit) / 
Endresultat Geschiebehaushalt (Defizit)</v>
      </c>
      <c r="AA1" s="79" t="str">
        <f>IF('Charriage - Geschiebehaushalt'!P1="","",'Charriage - Geschiebehaushalt'!P1)</f>
        <v>a. Donnée mesurée / gemessene Daten
b. Donnée évaluée / ausgewertete Daten</v>
      </c>
      <c r="AB1" s="76" t="str">
        <f>IF('Débit - Abfluss'!C1="","",'Débit - Abfluss'!C1)</f>
        <v>Atlas hydrologique (part du débit naturel) / 
hydrologischer Atlas (Anteil des natürlichen Abflusses)</v>
      </c>
      <c r="AC1" s="77" t="str">
        <f>IF('Débit - Abfluss'!D1="","",'Débit - Abfluss'!D1)</f>
        <v>Tronçons à Q rés / Abschnitte mit Qres</v>
      </c>
      <c r="AD1" s="77" t="str">
        <f>IF('Débit - Abfluss'!E1="","",'Débit - Abfluss'!E1)</f>
        <v>Prélèvement / Wasserentnahmen</v>
      </c>
      <c r="AE1" s="77" t="str">
        <f>IF('Débit - Abfluss'!F1="","",'Débit - Abfluss'!F1)</f>
        <v>Résultat final débit / Endresultat Abfluss</v>
      </c>
      <c r="AF1" s="77" t="str">
        <f>IF('Débit - Abfluss'!G1="","",'Débit - Abfluss'!G1)</f>
        <v>Origine dérivation / Herkunft Ausleitung</v>
      </c>
      <c r="AG1" s="79" t="str">
        <f>IF('Débit - Abfluss'!H1="","",'Débit - Abfluss'!H1)</f>
        <v>Eclusées - Résultat final / 
Endresultat Schwall-Sunk</v>
      </c>
      <c r="AH1" s="80" t="str">
        <f>IF('Revitalisation-Revitalisierung'!C1="","",'Revitalisation-Revitalisierung'!C1)</f>
        <v>Priorité / Priorität</v>
      </c>
      <c r="AI1" s="78" t="str">
        <f>IF('Revitalisation-Revitalisierung'!D1="","",'Revitalisation-Revitalisierung'!D1)</f>
        <v>Nécessité / Notwendigkeit</v>
      </c>
      <c r="AJ1" s="78" t="str">
        <f>IF('Revitalisation-Revitalisierung'!E1="","",'Revitalisation-Revitalisierung'!E1)</f>
        <v>Difficulté / Schwierigkeit</v>
      </c>
      <c r="AK1" s="77" t="str">
        <f>IF('Revitalisation-Revitalisierung'!F1="","",'Revitalisation-Revitalisierung'!F1)</f>
        <v>Evaluation 1 / Auswertung 1</v>
      </c>
      <c r="AL1" s="77" t="str">
        <f>IF('Revitalisation-Revitalisierung'!G1="","",'Revitalisation-Revitalisierung'!G1)</f>
        <v>Formulaire / Feldformular</v>
      </c>
      <c r="AM1" s="77" t="str">
        <f>IF('Revitalisation-Revitalisierung'!H1="","",'Revitalisation-Revitalisierung'!H1)</f>
        <v>Catégorie de restauration écologique / 
Kategorie ökologische Aufwertung</v>
      </c>
      <c r="AN1" s="77" t="str">
        <f>IF('Revitalisation-Revitalisierung'!I1="","",'Revitalisation-Revitalisierung'!I1)</f>
        <v>Evaluation 2 / Auswertung 2</v>
      </c>
      <c r="AO1" s="77" t="str">
        <f>IF('Revitalisation-Revitalisierung'!J1="","",'Revitalisation-Revitalisierung'!J1)</f>
        <v>Avis d'experts / Expertenmeinung</v>
      </c>
      <c r="AP1" s="77" t="str">
        <f>IF('Revitalisation-Revitalisierung'!K1="","",'Revitalisation-Revitalisierung'!K1)</f>
        <v>Résultat final  Besoin de revitalisation / 
Endresultat Revitalisierungsbedarf</v>
      </c>
      <c r="AQ1" s="79" t="str">
        <f>IF('Revitalisation-Revitalisierung'!L1="","",'Revitalisation-Revitalisierung'!L1)</f>
        <v>a. Donnée vérifiée / gemessene Daten
b. Donnée évaluée / ausgewertete Daten</v>
      </c>
      <c r="AR1" s="21"/>
    </row>
    <row r="2" spans="1:44" ht="45" x14ac:dyDescent="0.25">
      <c r="A2" s="35">
        <v>2</v>
      </c>
      <c r="B2" s="63">
        <f>IF(VLOOKUP(A2,'Données de base - Grunddaten'!$A$2:$M$273,2,FALSE)="","",VLOOKUP(A2,'Données de base - Grunddaten'!$A$2:$M$273,2,FALSE))</f>
        <v>1</v>
      </c>
      <c r="C2" s="64" t="str">
        <f>IF(VLOOKUP(A2,'Données de base - Grunddaten'!$A$2:$M$273,3,FALSE)="","",VLOOKUP(A2,'Données de base - Grunddaten'!$A$2:$M$273,3,FALSE))</f>
        <v>Haumättli</v>
      </c>
      <c r="D2" s="64" t="str">
        <f>IF(VLOOKUP(A2,'Données de base - Grunddaten'!$A$2:$M$273,4,FALSE)="","",VLOOKUP(A2,'Données de base - Grunddaten'!$A$2:$M$273,4,FALSE))</f>
        <v>Rhein</v>
      </c>
      <c r="E2" s="64" t="str">
        <f>IF(VLOOKUP(A2,'Données de base - Grunddaten'!$A$2:$M$273,5,FALSE)="","",VLOOKUP(A2,'Données de base - Grunddaten'!$A$2:$M$273,5,FALSE))</f>
        <v>AG</v>
      </c>
      <c r="F2" s="64" t="str">
        <f>IF(VLOOKUP(A2,'Données de base - Grunddaten'!$A$2:$M$273,6,FALSE)="","",VLOOKUP(A2,'Données de base - Grunddaten'!$A$2:$M$273,6,FALSE))</f>
        <v>Bassins lémanique et rhénan</v>
      </c>
      <c r="G2" s="64" t="str">
        <f>IF(VLOOKUP(A2,'Données de base - Grunddaten'!$A$2:$M$273,7,FALSE)="","",VLOOKUP(A2,'Données de base - Grunddaten'!$A$2:$M$273,7,FALSE))</f>
        <v>Collinéen</v>
      </c>
      <c r="H2" s="64">
        <f>IF(VLOOKUP(A2,'Données de base - Grunddaten'!$A$2:$M$273,8,FALSE)="","",VLOOKUP(A2,'Données de base - Grunddaten'!$A$2:$M$273,8,FALSE))</f>
        <v>282</v>
      </c>
      <c r="I2" s="64">
        <f>IF(VLOOKUP(A2,'Données de base - Grunddaten'!$A$2:$M$273,9,FALSE)="","",VLOOKUP(A2,'Données de base - Grunddaten'!$A$2:$M$273,9,FALSE))</f>
        <v>1992</v>
      </c>
      <c r="J2" s="64">
        <f>IF(VLOOKUP(A2,'Données de base - Grunddaten'!$A$2:$M$273,10,FALSE)="","",VLOOKUP(A2,'Données de base - Grunddaten'!$A$2:$M$273,10,FALSE))</f>
        <v>51</v>
      </c>
      <c r="K2" s="64" t="str">
        <f>IF(VLOOKUP(A2,'Données de base - Grunddaten'!$A$2:$M$273,11,FALSE)="","",VLOOKUP(A2,'Données de base - Grunddaten'!$A$2:$M$273,11,FALSE))</f>
        <v>Cours d'eau naturels de l'étage collinéen du Moyen-Pays</v>
      </c>
      <c r="L2" s="64" t="str">
        <f>IF(VLOOKUP(A2,'Données de base - Grunddaten'!$A$2:$M$273,12,FALSE)="","",VLOOKUP(A2,'Données de base - Grunddaten'!$A$2:$M$273,12,FALSE))</f>
        <v>en méandres migrants</v>
      </c>
      <c r="M2" s="65" t="str">
        <f>IF(VLOOKUP(A2,'Données de base - Grunddaten'!$A$2:$M$273,13,FALSE)="","",VLOOKUP(A2,'Données de base - Grunddaten'!$A$2:$M$273,13,FALSE))</f>
        <v>en méandres migrants</v>
      </c>
      <c r="N2" s="36" t="str">
        <f>IF(VLOOKUP(A2,'Charriage - Geschiebehaushalt'!A2:S273,3,FALSE)="","",VLOOKUP(A2,'Charriage - Geschiebehaushalt'!$A$2:$S$273,3,FALSE))</f>
        <v>pertinent</v>
      </c>
      <c r="O2" s="37" t="str">
        <f>IF(VLOOKUP(A2,'Charriage - Geschiebehaushalt'!A2:S273,4,FALSE)="","",VLOOKUP(A2,'Charriage - Geschiebehaushalt'!$A$2:$S$273,4,FALSE))</f>
        <v>81 -100%</v>
      </c>
      <c r="P2" s="70" t="str">
        <f>IF(VLOOKUP(A2,'Charriage - Geschiebehaushalt'!A2:S273,5,FALSE)="","",VLOOKUP(A2,'Charriage - Geschiebehaushalt'!$A$2:$S$273,5,FALSE))</f>
        <v/>
      </c>
      <c r="Q2" s="37" t="str">
        <f>IF(VLOOKUP(A2,'Charriage - Geschiebehaushalt'!A2:S273,6,FALSE)="","",VLOOKUP(A2,'Charriage - Geschiebehaushalt'!$A$2:$S$273,6,FALSE))</f>
        <v>non documenté</v>
      </c>
      <c r="R2" s="70">
        <f>IF(VLOOKUP(A2,'Charriage - Geschiebehaushalt'!A2:S273,7,FALSE)="","",VLOOKUP(A2,'Charriage - Geschiebehaushalt'!$A$2:$S$273,7,FALSE))</f>
        <v>0.68830003493911995</v>
      </c>
      <c r="S2" s="37" t="str">
        <f>IF(VLOOKUP(A2,'Charriage - Geschiebehaushalt'!A2:S273,8,FALSE)="","",VLOOKUP(A2,'Charriage - Geschiebehaushalt'!$A$2:$S$273,8,FALSE))</f>
        <v>la remobilisation des sédiments est perturbée</v>
      </c>
      <c r="T2" s="70">
        <f>IF(VLOOKUP(A2,'Charriage - Geschiebehaushalt'!A2:S273,9,FALSE)="","",VLOOKUP(A2,'Charriage - Geschiebehaushalt'!$A$2:$S$273,9,FALSE))</f>
        <v>0.15460550774000001</v>
      </c>
      <c r="U2" s="37" t="str">
        <f>IF(VLOOKUP(A2,'Charriage - Geschiebehaushalt'!A2:S273,10,FALSE)="","",VLOOKUP(A2,'Charriage - Geschiebehaushalt'!$A$2:$S$273,10,FALSE))</f>
        <v>déficit dans les formations pionnières</v>
      </c>
      <c r="V2" s="37" t="str">
        <f>IF(VLOOKUP(A2,'Charriage - Geschiebehaushalt'!A2:S273,11,FALSE)="","",VLOOKUP(A2,'Charriage - Geschiebehaushalt'!$A$2:$S$273,11,FALSE))</f>
        <v/>
      </c>
      <c r="W2" s="37" t="str">
        <f>IF(VLOOKUP(A2,'Charriage - Geschiebehaushalt'!A2:S273,12,FALSE)="","",VLOOKUP(A2,'Charriage - Geschiebehaushalt'!$A$2:$S$273,12,FALSE))</f>
        <v/>
      </c>
      <c r="X2" s="37" t="str">
        <f>IF(VLOOKUP(A2,'Charriage - Geschiebehaushalt'!A2:S273,13,FALSE)="","",VLOOKUP(A2,'Charriage - Geschiebehaushalt'!$A$2:$S$273,13,FALSE))</f>
        <v/>
      </c>
      <c r="Y2" s="37" t="str">
        <f>IF(VLOOKUP(A2,'Charriage - Geschiebehaushalt'!A2:S273,14,FALSE)="","",VLOOKUP(A2,'Charriage - Geschiebehaushalt'!$A$2:$S$273,14,FALSE))</f>
        <v/>
      </c>
      <c r="Z2" s="37" t="str">
        <f>IF(VLOOKUP(A2,'Charriage - Geschiebehaushalt'!A2:S273,15,FALSE)="","",VLOOKUP(A2,'Charriage - Geschiebehaushalt'!$A$2:$S$273,15,FALSE))</f>
        <v>81 -100%</v>
      </c>
      <c r="AA2" s="53" t="str">
        <f>IF(VLOOKUP(A2,'Charriage - Geschiebehaushalt'!A2:S273,16,FALSE)="","",VLOOKUP(A2,'Charriage - Geschiebehaushalt'!$A$2:$S$273,16,FALSE))</f>
        <v>a</v>
      </c>
      <c r="AB2" s="58" t="str">
        <f>IF(VLOOKUP(A2,'Débit - Abfluss'!$A$2:$K$273,3,FALSE)="","",VLOOKUP(A2,'Débit - Abfluss'!$A$2:$K$273,3,FALSE))</f>
        <v>81-100%</v>
      </c>
      <c r="AC2" s="59" t="str">
        <f>IF(VLOOKUP(A2,'Débit - Abfluss'!$A$2:$K$273,4,FALSE)="","",VLOOKUP(A2,'Débit - Abfluss'!$A$2:$K$273,4,FALSE))</f>
        <v/>
      </c>
      <c r="AD2" s="59" t="str">
        <f>IF(VLOOKUP(A2,'Débit - Abfluss'!$A$2:$K$273,5,FALSE)="","",VLOOKUP(A2,'Débit - Abfluss'!$A$2:$K$273,5,FALSE))</f>
        <v/>
      </c>
      <c r="AE2" s="59" t="str">
        <f>IF(VLOOKUP(A2,'Débit - Abfluss'!$A$2:$K$273,6,FALSE)="","",VLOOKUP(A2,'Débit - Abfluss'!$A$2:$K$273,6,FALSE))</f>
        <v>81-100%</v>
      </c>
      <c r="AF2" s="59" t="str">
        <f>IF(VLOOKUP(A2,'Débit - Abfluss'!$A$2:$K$273,7,FALSE)="","",VLOOKUP(A2,'Débit - Abfluss'!$A$2:$K$273,7,FALSE))</f>
        <v>force hydraulique</v>
      </c>
      <c r="AG2" s="60" t="str">
        <f>IF(VLOOKUP(A2,'Débit - Abfluss'!$A$2:$K$273,8,FALSE)="","",VLOOKUP(A2,'Débit - Abfluss'!$A$2:$K$273,8,FALSE))</f>
        <v>Potentiellement affecté mais non plausible / möglicherweise betroffen aber nicht nachweisbar</v>
      </c>
      <c r="AH2" s="72">
        <f>IF(VLOOKUP(A2,'Revitalisation-Revitalisierung'!$A$2:$O$273,3,FALSE)="","",VLOOKUP(A2,'Revitalisation-Revitalisierung'!$A$2:$O$273,3,FALSE))</f>
        <v>59.8</v>
      </c>
      <c r="AI2" s="73">
        <f>IF(VLOOKUP(A2,'Revitalisation-Revitalisierung'!$A$2:$O$273,4,FALSE)="","",VLOOKUP(A2,'Revitalisation-Revitalisierung'!$A$2:$O$273,4,FALSE))</f>
        <v>59.783583994543186</v>
      </c>
      <c r="AJ2" s="73">
        <f>IF(VLOOKUP(A2,'Revitalisation-Revitalisierung'!$A$2:$O$273,5,FALSE)="","",VLOOKUP(A2,'Revitalisation-Revitalisierung'!$A$2:$O$273,5,FALSE))</f>
        <v>0</v>
      </c>
      <c r="AK2" s="61" t="str">
        <f>IF(VLOOKUP(A2,'Revitalisation-Revitalisierung'!$A$2:$O$273,6,FALSE)="","",VLOOKUP(A2,'Revitalisation-Revitalisierung'!$A$2:$O$273,6,FALSE))</f>
        <v>très nécessaire, facile</v>
      </c>
      <c r="AL2" s="61" t="str">
        <f>IF(VLOOKUP(A2,'Revitalisation-Revitalisierung'!$A$2:$O$273,7,FALSE)="","",VLOOKUP(A2,'Revitalisation-Revitalisierung'!$A$2:$O$273,7,FALSE))</f>
        <v>schwierig</v>
      </c>
      <c r="AM2" s="61" t="str">
        <f>IF(VLOOKUP(A2,'Revitalisation-Revitalisierung'!$A$2:$O$273,8,FALSE)="","",VLOOKUP(A2,'Revitalisation-Revitalisierung'!$A$2:$O$273,8,FALSE))</f>
        <v>K3</v>
      </c>
      <c r="AN2" s="61" t="str">
        <f>IF(VLOOKUP(A2,'Revitalisation-Revitalisierung'!$A$2:$O$273,9,FALSE)="","",VLOOKUP(A2,'Revitalisation-Revitalisierung'!$A$2:$O$273,9,FALSE))</f>
        <v/>
      </c>
      <c r="AO2" s="61" t="str">
        <f>IF(VLOOKUP(A2,'Revitalisation-Revitalisierung'!$A$2:$O$273,10,FALSE)="","",VLOOKUP(A2,'Revitalisation-Revitalisierung'!$A$2:$O$273,10,FALSE))</f>
        <v/>
      </c>
      <c r="AP2" s="61" t="str">
        <f>IF(VLOOKUP(A2,'Revitalisation-Revitalisierung'!$A$2:$O$273,11,FALSE)="","",VLOOKUP(A2,'Revitalisation-Revitalisierung'!$A$2:$O$273,11,FALSE))</f>
        <v>Partiellement nécessaire, facile / teilweise nötig, einfach</v>
      </c>
      <c r="AQ2" s="62" t="str">
        <f>IF(VLOOKUP(A2,'Revitalisation-Revitalisierung'!$A$2:$O$273,12,FALSE)="","",VLOOKUP(A2,'Revitalisation-Revitalisierung'!$A$2:$O$273,12,FALSE))</f>
        <v>b</v>
      </c>
    </row>
    <row r="3" spans="1:44" ht="45" x14ac:dyDescent="0.25">
      <c r="A3" s="23">
        <v>3</v>
      </c>
      <c r="B3" s="63">
        <f>IF(VLOOKUP(A3,'Données de base - Grunddaten'!$A$2:$M$273,2,FALSE)="","",VLOOKUP(A3,'Données de base - Grunddaten'!$A$2:$M$273,2,FALSE))</f>
        <v>1</v>
      </c>
      <c r="C3" s="64" t="str">
        <f>IF(VLOOKUP(A3,'Données de base - Grunddaten'!$A$2:$M$273,3,FALSE)="","",VLOOKUP(A3,'Données de base - Grunddaten'!$A$2:$M$273,3,FALSE))</f>
        <v>Koblenzer Rhein und Laufen</v>
      </c>
      <c r="D3" s="64" t="str">
        <f>IF(VLOOKUP(A3,'Données de base - Grunddaten'!$A$2:$M$273,4,FALSE)="","",VLOOKUP(A3,'Données de base - Grunddaten'!$A$2:$M$273,4,FALSE))</f>
        <v>Rhein</v>
      </c>
      <c r="E3" s="64" t="str">
        <f>IF(VLOOKUP(A3,'Données de base - Grunddaten'!$A$2:$M$273,5,FALSE)="","",VLOOKUP(A3,'Données de base - Grunddaten'!$A$2:$M$273,5,FALSE))</f>
        <v>AG</v>
      </c>
      <c r="F3" s="64" t="str">
        <f>IF(VLOOKUP(A3,'Données de base - Grunddaten'!$A$2:$M$273,6,FALSE)="","",VLOOKUP(A3,'Données de base - Grunddaten'!$A$2:$M$273,6,FALSE))</f>
        <v>Bassins lémanique et rhénan</v>
      </c>
      <c r="G3" s="64" t="str">
        <f>IF(VLOOKUP(A3,'Données de base - Grunddaten'!$A$2:$M$273,7,FALSE)="","",VLOOKUP(A3,'Données de base - Grunddaten'!$A$2:$M$273,7,FALSE))</f>
        <v>Collinéen</v>
      </c>
      <c r="H3" s="64">
        <f>IF(VLOOKUP(A3,'Données de base - Grunddaten'!$A$2:$M$273,8,FALSE)="","",VLOOKUP(A3,'Données de base - Grunddaten'!$A$2:$M$273,8,FALSE))</f>
        <v>318</v>
      </c>
      <c r="I3" s="64">
        <f>IF(VLOOKUP(A3,'Données de base - Grunddaten'!$A$2:$M$273,9,FALSE)="","",VLOOKUP(A3,'Données de base - Grunddaten'!$A$2:$M$273,9,FALSE))</f>
        <v>1992</v>
      </c>
      <c r="J3" s="64">
        <f>IF(VLOOKUP(A3,'Données de base - Grunddaten'!$A$2:$M$273,10,FALSE)="","",VLOOKUP(A3,'Données de base - Grunddaten'!$A$2:$M$273,10,FALSE))</f>
        <v>52</v>
      </c>
      <c r="K3" s="64" t="str">
        <f>IF(VLOOKUP(A3,'Données de base - Grunddaten'!$A$2:$M$273,11,FALSE)="","",VLOOKUP(A3,'Données de base - Grunddaten'!$A$2:$M$273,11,FALSE))</f>
        <v>Cours d'eau corrigés de l'étage collinéen du Moyen-Pays</v>
      </c>
      <c r="L3" s="64" t="str">
        <f>IF(VLOOKUP(A3,'Données de base - Grunddaten'!$A$2:$M$273,12,FALSE)="","",VLOOKUP(A3,'Données de base - Grunddaten'!$A$2:$M$273,12,FALSE))</f>
        <v>en méandres migrants</v>
      </c>
      <c r="M3" s="65" t="str">
        <f>IF(VLOOKUP(A3,'Données de base - Grunddaten'!$A$2:$M$273,13,FALSE)="","",VLOOKUP(A3,'Données de base - Grunddaten'!$A$2:$M$273,13,FALSE))</f>
        <v>cours rectiligne (bras mort)</v>
      </c>
      <c r="N3" s="36" t="str">
        <f>IF(VLOOKUP(A3,'Charriage - Geschiebehaushalt'!A3:S274,3,FALSE)="","",VLOOKUP(A3,'Charriage - Geschiebehaushalt'!$A$2:$S$273,3,FALSE))</f>
        <v>pertinent</v>
      </c>
      <c r="O3" s="37" t="str">
        <f>IF(VLOOKUP(A3,'Charriage - Geschiebehaushalt'!A3:S274,4,FALSE)="","",VLOOKUP(A3,'Charriage - Geschiebehaushalt'!$A$2:$S$273,4,FALSE))</f>
        <v>81 -100%</v>
      </c>
      <c r="P3" s="70" t="str">
        <f>IF(VLOOKUP(A3,'Charriage - Geschiebehaushalt'!A3:S274,5,FALSE)="","",VLOOKUP(A3,'Charriage - Geschiebehaushalt'!$A$2:$S$273,5,FALSE))</f>
        <v/>
      </c>
      <c r="Q3" s="37" t="str">
        <f>IF(VLOOKUP(A3,'Charriage - Geschiebehaushalt'!A3:S274,6,FALSE)="","",VLOOKUP(A3,'Charriage - Geschiebehaushalt'!$A$2:$S$273,6,FALSE))</f>
        <v>non documenté</v>
      </c>
      <c r="R3" s="70">
        <f>IF(VLOOKUP(A3,'Charriage - Geschiebehaushalt'!A3:S274,7,FALSE)="","",VLOOKUP(A3,'Charriage - Geschiebehaushalt'!$A$2:$S$273,7,FALSE))</f>
        <v>3.7888086047808203E-2</v>
      </c>
      <c r="S3" s="37" t="str">
        <f>IF(VLOOKUP(A3,'Charriage - Geschiebehaushalt'!A3:S274,8,FALSE)="","",VLOOKUP(A3,'Charriage - Geschiebehaushalt'!$A$2:$S$273,8,FALSE))</f>
        <v>pas ou faiblement entravé</v>
      </c>
      <c r="T3" s="70">
        <f>IF(VLOOKUP(A3,'Charriage - Geschiebehaushalt'!A3:S274,9,FALSE)="","",VLOOKUP(A3,'Charriage - Geschiebehaushalt'!$A$2:$S$273,9,FALSE))</f>
        <v>5.3551822269000002E-2</v>
      </c>
      <c r="U3" s="37" t="str">
        <f>IF(VLOOKUP(A3,'Charriage - Geschiebehaushalt'!A3:S274,10,FALSE)="","",VLOOKUP(A3,'Charriage - Geschiebehaushalt'!$A$2:$S$273,10,FALSE))</f>
        <v>déficit dans les formations pionnières</v>
      </c>
      <c r="V3" s="37" t="str">
        <f>IF(VLOOKUP(A3,'Charriage - Geschiebehaushalt'!A3:S274,11,FALSE)="","",VLOOKUP(A3,'Charriage - Geschiebehaushalt'!$A$2:$S$273,11,FALSE))</f>
        <v/>
      </c>
      <c r="W3" s="37" t="str">
        <f>IF(VLOOKUP(A3,'Charriage - Geschiebehaushalt'!A3:S274,12,FALSE)="","",VLOOKUP(A3,'Charriage - Geschiebehaushalt'!$A$2:$S$273,12,FALSE))</f>
        <v/>
      </c>
      <c r="X3" s="37" t="str">
        <f>IF(VLOOKUP(A3,'Charriage - Geschiebehaushalt'!A3:S274,13,FALSE)="","",VLOOKUP(A3,'Charriage - Geschiebehaushalt'!$A$2:$S$273,13,FALSE))</f>
        <v/>
      </c>
      <c r="Y3" s="37" t="str">
        <f>IF(VLOOKUP(A3,'Charriage - Geschiebehaushalt'!A3:S274,14,FALSE)="","",VLOOKUP(A3,'Charriage - Geschiebehaushalt'!$A$2:$S$273,14,FALSE))</f>
        <v/>
      </c>
      <c r="Z3" s="37" t="str">
        <f>IF(VLOOKUP(A3,'Charriage - Geschiebehaushalt'!A3:S274,15,FALSE)="","",VLOOKUP(A3,'Charriage - Geschiebehaushalt'!$A$2:$S$273,15,FALSE))</f>
        <v>81 -100%</v>
      </c>
      <c r="AA3" s="53" t="str">
        <f>IF(VLOOKUP(A3,'Charriage - Geschiebehaushalt'!A3:S274,16,FALSE)="","",VLOOKUP(A3,'Charriage - Geschiebehaushalt'!$A$2:$S$273,16,FALSE))</f>
        <v>a</v>
      </c>
      <c r="AB3" s="58" t="str">
        <f>IF(VLOOKUP(A3,'Débit - Abfluss'!$A$2:$K$273,3,FALSE)="","",VLOOKUP(A3,'Débit - Abfluss'!$A$2:$K$273,3,FALSE))</f>
        <v>81-100%</v>
      </c>
      <c r="AC3" s="59" t="str">
        <f>IF(VLOOKUP(A3,'Débit - Abfluss'!$A$2:$K$273,4,FALSE)="","",VLOOKUP(A3,'Débit - Abfluss'!$A$2:$K$273,4,FALSE))</f>
        <v/>
      </c>
      <c r="AD3" s="59" t="str">
        <f>IF(VLOOKUP(A3,'Débit - Abfluss'!$A$2:$K$273,5,FALSE)="","",VLOOKUP(A3,'Débit - Abfluss'!$A$2:$K$273,5,FALSE))</f>
        <v/>
      </c>
      <c r="AE3" s="59" t="str">
        <f>IF(VLOOKUP(A3,'Débit - Abfluss'!$A$2:$K$273,6,FALSE)="","",VLOOKUP(A3,'Débit - Abfluss'!$A$2:$K$273,6,FALSE))</f>
        <v>81-100%</v>
      </c>
      <c r="AF3" s="59" t="str">
        <f>IF(VLOOKUP(A3,'Débit - Abfluss'!$A$2:$K$273,7,FALSE)="","",VLOOKUP(A3,'Débit - Abfluss'!$A$2:$K$273,7,FALSE))</f>
        <v>force hydraulique</v>
      </c>
      <c r="AG3" s="60" t="str">
        <f>IF(VLOOKUP(A3,'Débit - Abfluss'!$A$2:$K$273,8,FALSE)="","",VLOOKUP(A3,'Débit - Abfluss'!$A$2:$K$273,8,FALSE))</f>
        <v>Non affecté / nicht betroffen</v>
      </c>
      <c r="AH3" s="72">
        <f>IF(VLOOKUP(A3,'Revitalisation-Revitalisierung'!$A$2:$O$273,3,FALSE)="","",VLOOKUP(A3,'Revitalisation-Revitalisierung'!$A$2:$O$273,3,FALSE))</f>
        <v>-7.2727272727272725</v>
      </c>
      <c r="AI3" s="73">
        <f>IF(VLOOKUP(A3,'Revitalisation-Revitalisierung'!$A$2:$O$273,4,FALSE)="","",VLOOKUP(A3,'Revitalisation-Revitalisierung'!$A$2:$O$273,4,FALSE))</f>
        <v>0</v>
      </c>
      <c r="AJ3" s="73">
        <f>IF(VLOOKUP(A3,'Revitalisation-Revitalisierung'!$A$2:$O$273,5,FALSE)="","",VLOOKUP(A3,'Revitalisation-Revitalisierung'!$A$2:$O$273,5,FALSE))</f>
        <v>7.2727272727272725</v>
      </c>
      <c r="AK3" s="61" t="str">
        <f>IF(VLOOKUP(A3,'Revitalisation-Revitalisierung'!$A$2:$O$273,6,FALSE)="","",VLOOKUP(A3,'Revitalisation-Revitalisierung'!$A$2:$O$273,6,FALSE))</f>
        <v>non nécessaire</v>
      </c>
      <c r="AL3" s="61" t="str">
        <f>IF(VLOOKUP(A3,'Revitalisation-Revitalisierung'!$A$2:$O$273,7,FALSE)="","",VLOOKUP(A3,'Revitalisation-Revitalisierung'!$A$2:$O$273,7,FALSE))</f>
        <v/>
      </c>
      <c r="AM3" s="61" t="str">
        <f>IF(VLOOKUP(A3,'Revitalisation-Revitalisierung'!$A$2:$O$273,8,FALSE)="","",VLOOKUP(A3,'Revitalisation-Revitalisierung'!$A$2:$O$273,8,FALSE))</f>
        <v>K3</v>
      </c>
      <c r="AN3" s="61" t="str">
        <f>IF(VLOOKUP(A3,'Revitalisation-Revitalisierung'!$A$2:$O$273,9,FALSE)="","",VLOOKUP(A3,'Revitalisation-Revitalisierung'!$A$2:$O$273,9,FALSE))</f>
        <v/>
      </c>
      <c r="AO3" s="61" t="str">
        <f>IF(VLOOKUP(A3,'Revitalisation-Revitalisierung'!$A$2:$O$273,10,FALSE)="","",VLOOKUP(A3,'Revitalisation-Revitalisierung'!$A$2:$O$273,10,FALSE))</f>
        <v/>
      </c>
      <c r="AP3" s="61" t="str">
        <f>IF(VLOOKUP(A3,'Revitalisation-Revitalisierung'!$A$2:$O$273,11,FALSE)="","",VLOOKUP(A3,'Revitalisation-Revitalisierung'!$A$2:$O$273,11,FALSE))</f>
        <v>Partiellement nécessaire, difficile / teilweise nötig, schwierig</v>
      </c>
      <c r="AQ3" s="62" t="str">
        <f>IF(VLOOKUP(A3,'Revitalisation-Revitalisierung'!$A$2:$O$273,12,FALSE)="","",VLOOKUP(A3,'Revitalisation-Revitalisierung'!$A$2:$O$273,12,FALSE))</f>
        <v>b</v>
      </c>
    </row>
    <row r="4" spans="1:44" ht="45" x14ac:dyDescent="0.25">
      <c r="A4" s="23">
        <v>4</v>
      </c>
      <c r="B4" s="63">
        <f>IF(VLOOKUP(A4,'Données de base - Grunddaten'!$A$2:$M$273,2,FALSE)="","",VLOOKUP(A4,'Données de base - Grunddaten'!$A$2:$M$273,2,FALSE))</f>
        <v>1</v>
      </c>
      <c r="C4" s="64" t="str">
        <f>IF(VLOOKUP(A4,'Données de base - Grunddaten'!$A$2:$M$273,3,FALSE)="","",VLOOKUP(A4,'Données de base - Grunddaten'!$A$2:$M$273,3,FALSE))</f>
        <v>Seldenhalde</v>
      </c>
      <c r="D4" s="64" t="str">
        <f>IF(VLOOKUP(A4,'Données de base - Grunddaten'!$A$2:$M$273,4,FALSE)="","",VLOOKUP(A4,'Données de base - Grunddaten'!$A$2:$M$273,4,FALSE))</f>
        <v>Wutach</v>
      </c>
      <c r="E4" s="64" t="str">
        <f>IF(VLOOKUP(A4,'Données de base - Grunddaten'!$A$2:$M$273,5,FALSE)="","",VLOOKUP(A4,'Données de base - Grunddaten'!$A$2:$M$273,5,FALSE))</f>
        <v>SH</v>
      </c>
      <c r="F4" s="64" t="str">
        <f>IF(VLOOKUP(A4,'Données de base - Grunddaten'!$A$2:$M$273,6,FALSE)="","",VLOOKUP(A4,'Données de base - Grunddaten'!$A$2:$M$273,6,FALSE))</f>
        <v>Jura et Randen</v>
      </c>
      <c r="G4" s="64" t="str">
        <f>IF(VLOOKUP(A4,'Données de base - Grunddaten'!$A$2:$M$273,7,FALSE)="","",VLOOKUP(A4,'Données de base - Grunddaten'!$A$2:$M$273,7,FALSE))</f>
        <v>Collinéen</v>
      </c>
      <c r="H4" s="64">
        <f>IF(VLOOKUP(A4,'Données de base - Grunddaten'!$A$2:$M$273,8,FALSE)="","",VLOOKUP(A4,'Données de base - Grunddaten'!$A$2:$M$273,8,FALSE))</f>
        <v>470</v>
      </c>
      <c r="I4" s="64">
        <f>IF(VLOOKUP(A4,'Données de base - Grunddaten'!$A$2:$M$273,9,FALSE)="","",VLOOKUP(A4,'Données de base - Grunddaten'!$A$2:$M$273,9,FALSE))</f>
        <v>1992</v>
      </c>
      <c r="J4" s="64">
        <f>IF(VLOOKUP(A4,'Données de base - Grunddaten'!$A$2:$M$273,10,FALSE)="","",VLOOKUP(A4,'Données de base - Grunddaten'!$A$2:$M$273,10,FALSE))</f>
        <v>51</v>
      </c>
      <c r="K4" s="64" t="str">
        <f>IF(VLOOKUP(A4,'Données de base - Grunddaten'!$A$2:$M$273,11,FALSE)="","",VLOOKUP(A4,'Données de base - Grunddaten'!$A$2:$M$273,11,FALSE))</f>
        <v>Cours d'eau naturels de l'étage collinéen du Moyen-Pays</v>
      </c>
      <c r="L4" s="64" t="str">
        <f>IF(VLOOKUP(A4,'Données de base - Grunddaten'!$A$2:$M$273,12,FALSE)="","",VLOOKUP(A4,'Données de base - Grunddaten'!$A$2:$M$273,12,FALSE))</f>
        <v>cours rectiligne</v>
      </c>
      <c r="M4" s="65" t="str">
        <f>IF(VLOOKUP(A4,'Données de base - Grunddaten'!$A$2:$M$273,13,FALSE)="","",VLOOKUP(A4,'Données de base - Grunddaten'!$A$2:$M$273,13,FALSE))</f>
        <v>cours rectiligne</v>
      </c>
      <c r="N4" s="36" t="str">
        <f>IF(VLOOKUP(A4,'Charriage - Geschiebehaushalt'!A4:S275,3,FALSE)="","",VLOOKUP(A4,'Charriage - Geschiebehaushalt'!$A$2:$S$273,3,FALSE))</f>
        <v>pertinent</v>
      </c>
      <c r="O4" s="37" t="str">
        <f>IF(VLOOKUP(A4,'Charriage - Geschiebehaushalt'!A4:S275,4,FALSE)="","",VLOOKUP(A4,'Charriage - Geschiebehaushalt'!$A$2:$S$273,4,FALSE))</f>
        <v>non documenté</v>
      </c>
      <c r="P4" s="70" t="str">
        <f>IF(VLOOKUP(A4,'Charriage - Geschiebehaushalt'!A4:S275,5,FALSE)="","",VLOOKUP(A4,'Charriage - Geschiebehaushalt'!$A$2:$S$273,5,FALSE))</f>
        <v/>
      </c>
      <c r="Q4" s="37" t="str">
        <f>IF(VLOOKUP(A4,'Charriage - Geschiebehaushalt'!A4:S275,6,FALSE)="","",VLOOKUP(A4,'Charriage - Geschiebehaushalt'!$A$2:$S$273,6,FALSE))</f>
        <v>non documenté</v>
      </c>
      <c r="R4" s="70">
        <f>IF(VLOOKUP(A4,'Charriage - Geschiebehaushalt'!A4:S275,7,FALSE)="","",VLOOKUP(A4,'Charriage - Geschiebehaushalt'!$A$2:$S$273,7,FALSE))</f>
        <v>0</v>
      </c>
      <c r="S4" s="37" t="str">
        <f>IF(VLOOKUP(A4,'Charriage - Geschiebehaushalt'!A4:S275,8,FALSE)="","",VLOOKUP(A4,'Charriage - Geschiebehaushalt'!$A$2:$S$273,8,FALSE))</f>
        <v>pas ou faiblement entravé</v>
      </c>
      <c r="T4" s="70">
        <f>IF(VLOOKUP(A4,'Charriage - Geschiebehaushalt'!A4:S275,9,FALSE)="","",VLOOKUP(A4,'Charriage - Geschiebehaushalt'!$A$2:$S$273,9,FALSE))</f>
        <v>0.14286229820999999</v>
      </c>
      <c r="U4" s="37" t="str">
        <f>IF(VLOOKUP(A4,'Charriage - Geschiebehaushalt'!A4:S275,10,FALSE)="","",VLOOKUP(A4,'Charriage - Geschiebehaushalt'!$A$2:$S$273,10,FALSE))</f>
        <v>déficit dans les formations pionnières</v>
      </c>
      <c r="V4" s="37" t="str">
        <f>IF(VLOOKUP(A4,'Charriage - Geschiebehaushalt'!A4:S275,11,FALSE)="","",VLOOKUP(A4,'Charriage - Geschiebehaushalt'!$A$2:$S$273,11,FALSE))</f>
        <v/>
      </c>
      <c r="W4" s="37" t="str">
        <f>IF(VLOOKUP(A4,'Charriage - Geschiebehaushalt'!A4:S275,12,FALSE)="","",VLOOKUP(A4,'Charriage - Geschiebehaushalt'!$A$2:$S$273,12,FALSE))</f>
        <v>A vérifier</v>
      </c>
      <c r="X4" s="37" t="str">
        <f>IF(VLOOKUP(A4,'Charriage - Geschiebehaushalt'!A4:S275,13,FALSE)="","",VLOOKUP(A4,'Charriage - Geschiebehaushalt'!$A$2:$S$273,13,FALSE))</f>
        <v>aucun ouvrages dans les 10 km dans la partie suisse</v>
      </c>
      <c r="Y4" s="37" t="str">
        <f>IF(VLOOKUP(A4,'Charriage - Geschiebehaushalt'!A4:S275,14,FALSE)="","",VLOOKUP(A4,'Charriage - Geschiebehaushalt'!$A$2:$S$273,14,FALSE))</f>
        <v>charriage présumé naturel</v>
      </c>
      <c r="Z4" s="37" t="str">
        <f>IF(VLOOKUP(A4,'Charriage - Geschiebehaushalt'!A4:S275,15,FALSE)="","",VLOOKUP(A4,'Charriage - Geschiebehaushalt'!$A$2:$S$273,15,FALSE))</f>
        <v>Charriage présumé naturel / Geschiebehaushalt vermutlich natürlich</v>
      </c>
      <c r="AA4" s="53" t="str">
        <f>IF(VLOOKUP(A4,'Charriage - Geschiebehaushalt'!A4:S275,16,FALSE)="","",VLOOKUP(A4,'Charriage - Geschiebehaushalt'!$A$2:$S$273,16,FALSE))</f>
        <v>b</v>
      </c>
      <c r="AB4" s="58" t="str">
        <f>IF(VLOOKUP(A4,'Débit - Abfluss'!$A$2:$K$273,3,FALSE)="","",VLOOKUP(A4,'Débit - Abfluss'!$A$2:$K$273,3,FALSE))</f>
        <v>100%</v>
      </c>
      <c r="AC4" s="59" t="str">
        <f>IF(VLOOKUP(A4,'Débit - Abfluss'!$A$2:$K$273,4,FALSE)="","",VLOOKUP(A4,'Débit - Abfluss'!$A$2:$K$273,4,FALSE))</f>
        <v>aucune information supplémentaire</v>
      </c>
      <c r="AD4" s="59" t="str">
        <f>IF(VLOOKUP(A4,'Débit - Abfluss'!$A$2:$K$273,5,FALSE)="","",VLOOKUP(A4,'Débit - Abfluss'!$A$2:$K$273,5,FALSE))</f>
        <v>aucune information supplémentaire</v>
      </c>
      <c r="AE4" s="59" t="str">
        <f>IF(VLOOKUP(A4,'Débit - Abfluss'!$A$2:$K$273,6,FALSE)="","",VLOOKUP(A4,'Débit - Abfluss'!$A$2:$K$273,6,FALSE))</f>
        <v>100%</v>
      </c>
      <c r="AF4" s="59" t="str">
        <f>IF(VLOOKUP(A4,'Débit - Abfluss'!$A$2:$K$273,7,FALSE)="","",VLOOKUP(A4,'Débit - Abfluss'!$A$2:$K$273,7,FALSE))</f>
        <v/>
      </c>
      <c r="AG4" s="60" t="str">
        <f>IF(VLOOKUP(A4,'Débit - Abfluss'!$A$2:$K$273,8,FALSE)="","",VLOOKUP(A4,'Débit - Abfluss'!$A$2:$K$273,8,FALSE))</f>
        <v>Non affecté / nicht betroffen</v>
      </c>
      <c r="AH4" s="72">
        <f>IF(VLOOKUP(A4,'Revitalisation-Revitalisierung'!$A$2:$O$273,3,FALSE)="","",VLOOKUP(A4,'Revitalisation-Revitalisierung'!$A$2:$O$273,3,FALSE))</f>
        <v>-3.6363636363636362</v>
      </c>
      <c r="AI4" s="73">
        <f>IF(VLOOKUP(A4,'Revitalisation-Revitalisierung'!$A$2:$O$273,4,FALSE)="","",VLOOKUP(A4,'Revitalisation-Revitalisierung'!$A$2:$O$273,4,FALSE))</f>
        <v>0</v>
      </c>
      <c r="AJ4" s="73">
        <f>IF(VLOOKUP(A4,'Revitalisation-Revitalisierung'!$A$2:$O$273,5,FALSE)="","",VLOOKUP(A4,'Revitalisation-Revitalisierung'!$A$2:$O$273,5,FALSE))</f>
        <v>3.6363636363636362</v>
      </c>
      <c r="AK4" s="61" t="str">
        <f>IF(VLOOKUP(A4,'Revitalisation-Revitalisierung'!$A$2:$O$273,6,FALSE)="","",VLOOKUP(A4,'Revitalisation-Revitalisierung'!$A$2:$O$273,6,FALSE))</f>
        <v>non nécessaire</v>
      </c>
      <c r="AL4" s="61" t="str">
        <f>IF(VLOOKUP(A4,'Revitalisation-Revitalisierung'!$A$2:$O$273,7,FALSE)="","",VLOOKUP(A4,'Revitalisation-Revitalisierung'!$A$2:$O$273,7,FALSE))</f>
        <v/>
      </c>
      <c r="AM4" s="61" t="str">
        <f>IF(VLOOKUP(A4,'Revitalisation-Revitalisierung'!$A$2:$O$273,8,FALSE)="","",VLOOKUP(A4,'Revitalisation-Revitalisierung'!$A$2:$O$273,8,FALSE))</f>
        <v>K3</v>
      </c>
      <c r="AN4" s="61" t="str">
        <f>IF(VLOOKUP(A4,'Revitalisation-Revitalisierung'!$A$2:$O$273,9,FALSE)="","",VLOOKUP(A4,'Revitalisation-Revitalisierung'!$A$2:$O$273,9,FALSE))</f>
        <v/>
      </c>
      <c r="AO4" s="61" t="str">
        <f>IF(VLOOKUP(A4,'Revitalisation-Revitalisierung'!$A$2:$O$273,10,FALSE)="","",VLOOKUP(A4,'Revitalisation-Revitalisierung'!$A$2:$O$273,10,FALSE))</f>
        <v/>
      </c>
      <c r="AP4" s="61" t="str">
        <f>IF(VLOOKUP(A4,'Revitalisation-Revitalisierung'!$A$2:$O$273,11,FALSE)="","",VLOOKUP(A4,'Revitalisation-Revitalisierung'!$A$2:$O$273,11,FALSE))</f>
        <v>Non nécessaire / nicht nötig</v>
      </c>
      <c r="AQ4" s="62" t="str">
        <f>IF(VLOOKUP(A4,'Revitalisation-Revitalisierung'!$A$2:$O$273,12,FALSE)="","",VLOOKUP(A4,'Revitalisation-Revitalisierung'!$A$2:$O$273,12,FALSE))</f>
        <v>a</v>
      </c>
    </row>
    <row r="5" spans="1:44" ht="67.5" x14ac:dyDescent="0.25">
      <c r="A5" s="23">
        <v>5</v>
      </c>
      <c r="B5" s="63">
        <f>IF(VLOOKUP(A5,'Données de base - Grunddaten'!$A$2:$M$273,2,FALSE)="","",VLOOKUP(A5,'Données de base - Grunddaten'!$A$2:$M$273,2,FALSE))</f>
        <v>1</v>
      </c>
      <c r="C5" s="64" t="str">
        <f>IF(VLOOKUP(A5,'Données de base - Grunddaten'!$A$2:$M$273,3,FALSE)="","",VLOOKUP(A5,'Données de base - Grunddaten'!$A$2:$M$273,3,FALSE))</f>
        <v>Eggrank–Thurspitz</v>
      </c>
      <c r="D5" s="64" t="str">
        <f>IF(VLOOKUP(A5,'Données de base - Grunddaten'!$A$2:$M$273,4,FALSE)="","",VLOOKUP(A5,'Données de base - Grunddaten'!$A$2:$M$273,4,FALSE))</f>
        <v>Rhein, Thur</v>
      </c>
      <c r="E5" s="64" t="str">
        <f>IF(VLOOKUP(A5,'Données de base - Grunddaten'!$A$2:$M$273,5,FALSE)="","",VLOOKUP(A5,'Données de base - Grunddaten'!$A$2:$M$273,5,FALSE))</f>
        <v>SH/ZH</v>
      </c>
      <c r="F5" s="64" t="str">
        <f>IF(VLOOKUP(A5,'Données de base - Grunddaten'!$A$2:$M$273,6,FALSE)="","",VLOOKUP(A5,'Données de base - Grunddaten'!$A$2:$M$273,6,FALSE))</f>
        <v>Bassins lémanique et rhénan, Plateau oriental</v>
      </c>
      <c r="G5" s="64" t="str">
        <f>IF(VLOOKUP(A5,'Données de base - Grunddaten'!$A$2:$M$273,7,FALSE)="","",VLOOKUP(A5,'Données de base - Grunddaten'!$A$2:$M$273,7,FALSE))</f>
        <v>Collinéen</v>
      </c>
      <c r="H5" s="64">
        <f>IF(VLOOKUP(A5,'Données de base - Grunddaten'!$A$2:$M$273,8,FALSE)="","",VLOOKUP(A5,'Données de base - Grunddaten'!$A$2:$M$273,8,FALSE))</f>
        <v>347</v>
      </c>
      <c r="I5" s="64">
        <f>IF(VLOOKUP(A5,'Données de base - Grunddaten'!$A$2:$M$273,9,FALSE)="","",VLOOKUP(A5,'Données de base - Grunddaten'!$A$2:$M$273,9,FALSE))</f>
        <v>1992</v>
      </c>
      <c r="J5" s="64">
        <f>IF(VLOOKUP(A5,'Données de base - Grunddaten'!$A$2:$M$273,10,FALSE)="","",VLOOKUP(A5,'Données de base - Grunddaten'!$A$2:$M$273,10,FALSE))</f>
        <v>52</v>
      </c>
      <c r="K5" s="64" t="str">
        <f>IF(VLOOKUP(A5,'Données de base - Grunddaten'!$A$2:$M$273,11,FALSE)="","",VLOOKUP(A5,'Données de base - Grunddaten'!$A$2:$M$273,11,FALSE))</f>
        <v>Cours d'eau corrigés de l'étage collinéen du Moyen-Pays</v>
      </c>
      <c r="L5" s="64" t="str">
        <f>IF(VLOOKUP(A5,'Données de base - Grunddaten'!$A$2:$M$273,12,FALSE)="","",VLOOKUP(A5,'Données de base - Grunddaten'!$A$2:$M$273,12,FALSE))</f>
        <v>en méandres migrants</v>
      </c>
      <c r="M5" s="65" t="str">
        <f>IF(VLOOKUP(A5,'Données de base - Grunddaten'!$A$2:$M$273,13,FALSE)="","",VLOOKUP(A5,'Données de base - Grunddaten'!$A$2:$M$273,13,FALSE))</f>
        <v>cours rectiligne</v>
      </c>
      <c r="N5" s="36" t="str">
        <f>IF(VLOOKUP(A5,'Charriage - Geschiebehaushalt'!A5:S276,3,FALSE)="","",VLOOKUP(A5,'Charriage - Geschiebehaushalt'!$A$2:$S$273,3,FALSE))</f>
        <v>pertinent</v>
      </c>
      <c r="O5" s="37" t="str">
        <f>IF(VLOOKUP(A5,'Charriage - Geschiebehaushalt'!A5:S276,4,FALSE)="","",VLOOKUP(A5,'Charriage - Geschiebehaushalt'!$A$2:$S$273,4,FALSE))</f>
        <v>0-20%</v>
      </c>
      <c r="P5" s="70">
        <f>IF(VLOOKUP(A5,'Charriage - Geschiebehaushalt'!A5:S276,5,FALSE)="","",VLOOKUP(A5,'Charriage - Geschiebehaushalt'!$A$2:$S$273,5,FALSE))</f>
        <v>-2.0150946356319999</v>
      </c>
      <c r="Q5" s="37" t="str">
        <f>IF(VLOOKUP(A5,'Charriage - Geschiebehaushalt'!A5:S276,6,FALSE)="","",VLOOKUP(A5,'Charriage - Geschiebehaushalt'!$A$2:$S$273,6,FALSE))</f>
        <v>problème lié à un manque de charriage ou à un manque de remobilisation des sédiments</v>
      </c>
      <c r="R5" s="70">
        <f>IF(VLOOKUP(A5,'Charriage - Geschiebehaushalt'!A5:S276,7,FALSE)="","",VLOOKUP(A5,'Charriage - Geschiebehaushalt'!$A$2:$S$273,7,FALSE))</f>
        <v>1.0261103395484601</v>
      </c>
      <c r="S5" s="37" t="str">
        <f>IF(VLOOKUP(A5,'Charriage - Geschiebehaushalt'!A5:S276,8,FALSE)="","",VLOOKUP(A5,'Charriage - Geschiebehaushalt'!$A$2:$S$273,8,FALSE))</f>
        <v>la remobilisation des sédiments est perturbée</v>
      </c>
      <c r="T5" s="70">
        <f>IF(VLOOKUP(A5,'Charriage - Geschiebehaushalt'!A5:S276,9,FALSE)="","",VLOOKUP(A5,'Charriage - Geschiebehaushalt'!$A$2:$S$273,9,FALSE))</f>
        <v>3.7461665029000002E-2</v>
      </c>
      <c r="U5" s="37" t="str">
        <f>IF(VLOOKUP(A5,'Charriage - Geschiebehaushalt'!A5:S276,10,FALSE)="","",VLOOKUP(A5,'Charriage - Geschiebehaushalt'!$A$2:$S$273,10,FALSE))</f>
        <v>déficit dans les formations pionnières</v>
      </c>
      <c r="V5" s="37" t="str">
        <f>IF(VLOOKUP(A5,'Charriage - Geschiebehaushalt'!A5:S276,11,FALSE)="","",VLOOKUP(A5,'Charriage - Geschiebehaushalt'!$A$2:$S$273,11,FALSE))</f>
        <v/>
      </c>
      <c r="W5" s="37" t="str">
        <f>IF(VLOOKUP(A5,'Charriage - Geschiebehaushalt'!A5:S276,12,FALSE)="","",VLOOKUP(A5,'Charriage - Geschiebehaushalt'!$A$2:$S$273,12,FALSE))</f>
        <v/>
      </c>
      <c r="X5" s="37" t="str">
        <f>IF(VLOOKUP(A5,'Charriage - Geschiebehaushalt'!A5:S276,13,FALSE)="","",VLOOKUP(A5,'Charriage - Geschiebehaushalt'!$A$2:$S$273,13,FALSE))</f>
        <v/>
      </c>
      <c r="Y5" s="37" t="str">
        <f>IF(VLOOKUP(A5,'Charriage - Geschiebehaushalt'!A5:S276,14,FALSE)="","",VLOOKUP(A5,'Charriage - Geschiebehaushalt'!$A$2:$S$273,14,FALSE))</f>
        <v/>
      </c>
      <c r="Z5" s="37" t="str">
        <f>IF(VLOOKUP(A5,'Charriage - Geschiebehaushalt'!A5:S276,15,FALSE)="","",VLOOKUP(A5,'Charriage - Geschiebehaushalt'!$A$2:$S$273,15,FALSE))</f>
        <v>0-20%</v>
      </c>
      <c r="AA5" s="53" t="str">
        <f>IF(VLOOKUP(A5,'Charriage - Geschiebehaushalt'!A5:S276,16,FALSE)="","",VLOOKUP(A5,'Charriage - Geschiebehaushalt'!$A$2:$S$273,16,FALSE))</f>
        <v>a</v>
      </c>
      <c r="AB5" s="58" t="str">
        <f>IF(VLOOKUP(A5,'Débit - Abfluss'!$A$2:$K$273,3,FALSE)="","",VLOOKUP(A5,'Débit - Abfluss'!$A$2:$K$273,3,FALSE))</f>
        <v>81-100%</v>
      </c>
      <c r="AC5" s="59" t="str">
        <f>IF(VLOOKUP(A5,'Débit - Abfluss'!$A$2:$K$273,4,FALSE)="","",VLOOKUP(A5,'Débit - Abfluss'!$A$2:$K$273,4,FALSE))</f>
        <v/>
      </c>
      <c r="AD5" s="59" t="str">
        <f>IF(VLOOKUP(A5,'Débit - Abfluss'!$A$2:$K$273,5,FALSE)="","",VLOOKUP(A5,'Débit - Abfluss'!$A$2:$K$273,5,FALSE))</f>
        <v/>
      </c>
      <c r="AE5" s="59" t="str">
        <f>IF(VLOOKUP(A5,'Débit - Abfluss'!$A$2:$K$273,6,FALSE)="","",VLOOKUP(A5,'Débit - Abfluss'!$A$2:$K$273,6,FALSE))</f>
        <v>81-100%</v>
      </c>
      <c r="AF5" s="59" t="str">
        <f>IF(VLOOKUP(A5,'Débit - Abfluss'!$A$2:$K$273,7,FALSE)="","",VLOOKUP(A5,'Débit - Abfluss'!$A$2:$K$273,7,FALSE))</f>
        <v>force hydraulique</v>
      </c>
      <c r="AG5" s="60" t="str">
        <f>IF(VLOOKUP(A5,'Débit - Abfluss'!$A$2:$K$273,8,FALSE)="","",VLOOKUP(A5,'Débit - Abfluss'!$A$2:$K$273,8,FALSE))</f>
        <v>Potentiellement affecté mais non plausible / möglicherweise betroffen aber nicht nachweisbar</v>
      </c>
      <c r="AH5" s="72">
        <f>IF(VLOOKUP(A5,'Revitalisation-Revitalisierung'!$A$2:$O$273,3,FALSE)="","",VLOOKUP(A5,'Revitalisation-Revitalisierung'!$A$2:$O$273,3,FALSE))</f>
        <v>60.86363636363636</v>
      </c>
      <c r="AI5" s="73">
        <f>IF(VLOOKUP(A5,'Revitalisation-Revitalisierung'!$A$2:$O$273,4,FALSE)="","",VLOOKUP(A5,'Revitalisation-Revitalisierung'!$A$2:$O$273,4,FALSE))</f>
        <v>74.544402398944868</v>
      </c>
      <c r="AJ5" s="73">
        <f>IF(VLOOKUP(A5,'Revitalisation-Revitalisierung'!$A$2:$O$273,5,FALSE)="","",VLOOKUP(A5,'Revitalisation-Revitalisierung'!$A$2:$O$273,5,FALSE))</f>
        <v>13.636363636363637</v>
      </c>
      <c r="AK5" s="61" t="str">
        <f>IF(VLOOKUP(A5,'Revitalisation-Revitalisierung'!$A$2:$O$273,6,FALSE)="","",VLOOKUP(A5,'Revitalisation-Revitalisierung'!$A$2:$O$273,6,FALSE))</f>
        <v>très nécessaire, facile</v>
      </c>
      <c r="AL5" s="61" t="str">
        <f>IF(VLOOKUP(A5,'Revitalisation-Revitalisierung'!$A$2:$O$273,7,FALSE)="","",VLOOKUP(A5,'Revitalisation-Revitalisierung'!$A$2:$O$273,7,FALSE))</f>
        <v>schwierig</v>
      </c>
      <c r="AM5" s="61" t="str">
        <f>IF(VLOOKUP(A5,'Revitalisation-Revitalisierung'!$A$2:$O$273,8,FALSE)="","",VLOOKUP(A5,'Revitalisation-Revitalisierung'!$A$2:$O$273,8,FALSE))</f>
        <v>K1</v>
      </c>
      <c r="AN5" s="61" t="str">
        <f>IF(VLOOKUP(A5,'Revitalisation-Revitalisierung'!$A$2:$O$273,9,FALSE)="","",VLOOKUP(A5,'Revitalisation-Revitalisierung'!$A$2:$O$273,9,FALSE))</f>
        <v/>
      </c>
      <c r="AO5" s="61" t="str">
        <f>IF(VLOOKUP(A5,'Revitalisation-Revitalisierung'!$A$2:$O$273,10,FALSE)="","",VLOOKUP(A5,'Revitalisation-Revitalisierung'!$A$2:$O$273,10,FALSE))</f>
        <v/>
      </c>
      <c r="AP5" s="61" t="str">
        <f>IF(VLOOKUP(A5,'Revitalisation-Revitalisierung'!$A$2:$O$273,11,FALSE)="","",VLOOKUP(A5,'Revitalisation-Revitalisierung'!$A$2:$O$273,11,FALSE))</f>
        <v>Partiellement nécessaire, facile / teilweise nötig, einfach</v>
      </c>
      <c r="AQ5" s="62" t="str">
        <f>IF(VLOOKUP(A5,'Revitalisation-Revitalisierung'!$A$2:$O$273,12,FALSE)="","",VLOOKUP(A5,'Revitalisation-Revitalisierung'!$A$2:$O$273,12,FALSE))</f>
        <v>b</v>
      </c>
    </row>
    <row r="6" spans="1:44" ht="45" x14ac:dyDescent="0.25">
      <c r="A6" s="23">
        <v>6</v>
      </c>
      <c r="B6" s="63">
        <f>IF(VLOOKUP(A6,'Données de base - Grunddaten'!$A$2:$M$273,2,FALSE)="","",VLOOKUP(A6,'Données de base - Grunddaten'!$A$2:$M$273,2,FALSE))</f>
        <v>1</v>
      </c>
      <c r="C6" s="64" t="str">
        <f>IF(VLOOKUP(A6,'Données de base - Grunddaten'!$A$2:$M$273,3,FALSE)="","",VLOOKUP(A6,'Données de base - Grunddaten'!$A$2:$M$273,3,FALSE))</f>
        <v>Schäffäuli</v>
      </c>
      <c r="D6" s="64" t="str">
        <f>IF(VLOOKUP(A6,'Données de base - Grunddaten'!$A$2:$M$273,4,FALSE)="","",VLOOKUP(A6,'Données de base - Grunddaten'!$A$2:$M$273,4,FALSE))</f>
        <v>Thur</v>
      </c>
      <c r="E6" s="64" t="str">
        <f>IF(VLOOKUP(A6,'Données de base - Grunddaten'!$A$2:$M$273,5,FALSE)="","",VLOOKUP(A6,'Données de base - Grunddaten'!$A$2:$M$273,5,FALSE))</f>
        <v>TG</v>
      </c>
      <c r="F6" s="64" t="str">
        <f>IF(VLOOKUP(A6,'Données de base - Grunddaten'!$A$2:$M$273,6,FALSE)="","",VLOOKUP(A6,'Données de base - Grunddaten'!$A$2:$M$273,6,FALSE))</f>
        <v>Bassins lémanique et rhénan</v>
      </c>
      <c r="G6" s="64" t="str">
        <f>IF(VLOOKUP(A6,'Données de base - Grunddaten'!$A$2:$M$273,7,FALSE)="","",VLOOKUP(A6,'Données de base - Grunddaten'!$A$2:$M$273,7,FALSE))</f>
        <v>Collinéen</v>
      </c>
      <c r="H6" s="64">
        <f>IF(VLOOKUP(A6,'Données de base - Grunddaten'!$A$2:$M$273,8,FALSE)="","",VLOOKUP(A6,'Données de base - Grunddaten'!$A$2:$M$273,8,FALSE))</f>
        <v>380</v>
      </c>
      <c r="I6" s="64">
        <f>IF(VLOOKUP(A6,'Données de base - Grunddaten'!$A$2:$M$273,9,FALSE)="","",VLOOKUP(A6,'Données de base - Grunddaten'!$A$2:$M$273,9,FALSE))</f>
        <v>1992</v>
      </c>
      <c r="J6" s="64">
        <f>IF(VLOOKUP(A6,'Données de base - Grunddaten'!$A$2:$M$273,10,FALSE)="","",VLOOKUP(A6,'Données de base - Grunddaten'!$A$2:$M$273,10,FALSE))</f>
        <v>52</v>
      </c>
      <c r="K6" s="64" t="str">
        <f>IF(VLOOKUP(A6,'Données de base - Grunddaten'!$A$2:$M$273,11,FALSE)="","",VLOOKUP(A6,'Données de base - Grunddaten'!$A$2:$M$273,11,FALSE))</f>
        <v>Cours d'eau corrigés de l'étage collinéen du Moyen-Pays</v>
      </c>
      <c r="L6" s="64" t="str">
        <f>IF(VLOOKUP(A6,'Données de base - Grunddaten'!$A$2:$M$273,12,FALSE)="","",VLOOKUP(A6,'Données de base - Grunddaten'!$A$2:$M$273,12,FALSE))</f>
        <v>en tresses</v>
      </c>
      <c r="M6" s="65" t="str">
        <f>IF(VLOOKUP(A6,'Données de base - Grunddaten'!$A$2:$M$273,13,FALSE)="","",VLOOKUP(A6,'Données de base - Grunddaten'!$A$2:$M$273,13,FALSE))</f>
        <v>cours rectiligne</v>
      </c>
      <c r="N6" s="36" t="str">
        <f>IF(VLOOKUP(A6,'Charriage - Geschiebehaushalt'!A6:S277,3,FALSE)="","",VLOOKUP(A6,'Charriage - Geschiebehaushalt'!$A$2:$S$273,3,FALSE))</f>
        <v>pertinent</v>
      </c>
      <c r="O6" s="37" t="str">
        <f>IF(VLOOKUP(A6,'Charriage - Geschiebehaushalt'!A6:S277,4,FALSE)="","",VLOOKUP(A6,'Charriage - Geschiebehaushalt'!$A$2:$S$273,4,FALSE))</f>
        <v>0-20%</v>
      </c>
      <c r="P6" s="70" t="str">
        <f>IF(VLOOKUP(A6,'Charriage - Geschiebehaushalt'!A6:S277,5,FALSE)="","",VLOOKUP(A6,'Charriage - Geschiebehaushalt'!$A$2:$S$273,5,FALSE))</f>
        <v/>
      </c>
      <c r="Q6" s="37" t="str">
        <f>IF(VLOOKUP(A6,'Charriage - Geschiebehaushalt'!A6:S277,6,FALSE)="","",VLOOKUP(A6,'Charriage - Geschiebehaushalt'!$A$2:$S$273,6,FALSE))</f>
        <v>non documenté</v>
      </c>
      <c r="R6" s="70">
        <f>IF(VLOOKUP(A6,'Charriage - Geschiebehaushalt'!A6:S277,7,FALSE)="","",VLOOKUP(A6,'Charriage - Geschiebehaushalt'!$A$2:$S$273,7,FALSE))</f>
        <v>0.87682758370540703</v>
      </c>
      <c r="S6" s="37" t="str">
        <f>IF(VLOOKUP(A6,'Charriage - Geschiebehaushalt'!A6:S277,8,FALSE)="","",VLOOKUP(A6,'Charriage - Geschiebehaushalt'!$A$2:$S$273,8,FALSE))</f>
        <v>la remobilisation des sédiments est perturbée</v>
      </c>
      <c r="T6" s="70">
        <f>IF(VLOOKUP(A6,'Charriage - Geschiebehaushalt'!A6:S277,9,FALSE)="","",VLOOKUP(A6,'Charriage - Geschiebehaushalt'!$A$2:$S$273,9,FALSE))</f>
        <v>9.6796702336999996E-2</v>
      </c>
      <c r="U6" s="37" t="str">
        <f>IF(VLOOKUP(A6,'Charriage - Geschiebehaushalt'!A6:S277,10,FALSE)="","",VLOOKUP(A6,'Charriage - Geschiebehaushalt'!$A$2:$S$273,10,FALSE))</f>
        <v>déficit dans les formations pionnières</v>
      </c>
      <c r="V6" s="37" t="str">
        <f>IF(VLOOKUP(A6,'Charriage - Geschiebehaushalt'!A6:S277,11,FALSE)="","",VLOOKUP(A6,'Charriage - Geschiebehaushalt'!$A$2:$S$273,11,FALSE))</f>
        <v/>
      </c>
      <c r="W6" s="37" t="str">
        <f>IF(VLOOKUP(A6,'Charriage - Geschiebehaushalt'!A6:S277,12,FALSE)="","",VLOOKUP(A6,'Charriage - Geschiebehaushalt'!$A$2:$S$273,12,FALSE))</f>
        <v/>
      </c>
      <c r="X6" s="37" t="str">
        <f>IF(VLOOKUP(A6,'Charriage - Geschiebehaushalt'!A6:S277,13,FALSE)="","",VLOOKUP(A6,'Charriage - Geschiebehaushalt'!$A$2:$S$273,13,FALSE))</f>
        <v/>
      </c>
      <c r="Y6" s="37" t="str">
        <f>IF(VLOOKUP(A6,'Charriage - Geschiebehaushalt'!A6:S277,14,FALSE)="","",VLOOKUP(A6,'Charriage - Geschiebehaushalt'!$A$2:$S$273,14,FALSE))</f>
        <v/>
      </c>
      <c r="Z6" s="37" t="str">
        <f>IF(VLOOKUP(A6,'Charriage - Geschiebehaushalt'!A6:S277,15,FALSE)="","",VLOOKUP(A6,'Charriage - Geschiebehaushalt'!$A$2:$S$273,15,FALSE))</f>
        <v>0-20%</v>
      </c>
      <c r="AA6" s="53" t="str">
        <f>IF(VLOOKUP(A6,'Charriage - Geschiebehaushalt'!A6:S277,16,FALSE)="","",VLOOKUP(A6,'Charriage - Geschiebehaushalt'!$A$2:$S$273,16,FALSE))</f>
        <v>a</v>
      </c>
      <c r="AB6" s="58" t="str">
        <f>IF(VLOOKUP(A6,'Débit - Abfluss'!$A$2:$K$273,3,FALSE)="","",VLOOKUP(A6,'Débit - Abfluss'!$A$2:$K$273,3,FALSE))</f>
        <v>100%</v>
      </c>
      <c r="AC6" s="59" t="str">
        <f>IF(VLOOKUP(A6,'Débit - Abfluss'!$A$2:$K$273,4,FALSE)="","",VLOOKUP(A6,'Débit - Abfluss'!$A$2:$K$273,4,FALSE))</f>
        <v>aucune information supplémentaire</v>
      </c>
      <c r="AD6" s="59" t="str">
        <f>IF(VLOOKUP(A6,'Débit - Abfluss'!$A$2:$K$273,5,FALSE)="","",VLOOKUP(A6,'Débit - Abfluss'!$A$2:$K$273,5,FALSE))</f>
        <v>aucune information supplémentaire</v>
      </c>
      <c r="AE6" s="59" t="str">
        <f>IF(VLOOKUP(A6,'Débit - Abfluss'!$A$2:$K$273,6,FALSE)="","",VLOOKUP(A6,'Débit - Abfluss'!$A$2:$K$273,6,FALSE))</f>
        <v>100%</v>
      </c>
      <c r="AF6" s="59" t="str">
        <f>IF(VLOOKUP(A6,'Débit - Abfluss'!$A$2:$K$273,7,FALSE)="","",VLOOKUP(A6,'Débit - Abfluss'!$A$2:$K$273,7,FALSE))</f>
        <v/>
      </c>
      <c r="AG6" s="60" t="str">
        <f>IF(VLOOKUP(A6,'Débit - Abfluss'!$A$2:$K$273,8,FALSE)="","",VLOOKUP(A6,'Débit - Abfluss'!$A$2:$K$273,8,FALSE))</f>
        <v>Potentiellement affecté mais non plausible / möglicherweise betroffen aber nicht nachweisbar</v>
      </c>
      <c r="AH6" s="72">
        <f>IF(VLOOKUP(A6,'Revitalisation-Revitalisierung'!$A$2:$O$273,3,FALSE)="","",VLOOKUP(A6,'Revitalisation-Revitalisierung'!$A$2:$O$273,3,FALSE))</f>
        <v>73.11818181818181</v>
      </c>
      <c r="AI6" s="73">
        <f>IF(VLOOKUP(A6,'Revitalisation-Revitalisierung'!$A$2:$O$273,4,FALSE)="","",VLOOKUP(A6,'Revitalisation-Revitalisierung'!$A$2:$O$273,4,FALSE))</f>
        <v>76.275790489432637</v>
      </c>
      <c r="AJ6" s="73">
        <f>IF(VLOOKUP(A6,'Revitalisation-Revitalisierung'!$A$2:$O$273,5,FALSE)="","",VLOOKUP(A6,'Revitalisation-Revitalisierung'!$A$2:$O$273,5,FALSE))</f>
        <v>3.1818181818181817</v>
      </c>
      <c r="AK6" s="61" t="str">
        <f>IF(VLOOKUP(A6,'Revitalisation-Revitalisierung'!$A$2:$O$273,6,FALSE)="","",VLOOKUP(A6,'Revitalisation-Revitalisierung'!$A$2:$O$273,6,FALSE))</f>
        <v>très nécessaire, facile</v>
      </c>
      <c r="AL6" s="61" t="str">
        <f>IF(VLOOKUP(A6,'Revitalisation-Revitalisierung'!$A$2:$O$273,7,FALSE)="","",VLOOKUP(A6,'Revitalisation-Revitalisierung'!$A$2:$O$273,7,FALSE))</f>
        <v/>
      </c>
      <c r="AM6" s="61" t="str">
        <f>IF(VLOOKUP(A6,'Revitalisation-Revitalisierung'!$A$2:$O$273,8,FALSE)="","",VLOOKUP(A6,'Revitalisation-Revitalisierung'!$A$2:$O$273,8,FALSE))</f>
        <v>K2</v>
      </c>
      <c r="AN6" s="61" t="str">
        <f>IF(VLOOKUP(A6,'Revitalisation-Revitalisierung'!$A$2:$O$273,9,FALSE)="","",VLOOKUP(A6,'Revitalisation-Revitalisierung'!$A$2:$O$273,9,FALSE))</f>
        <v/>
      </c>
      <c r="AO6" s="61" t="str">
        <f>IF(VLOOKUP(A6,'Revitalisation-Revitalisierung'!$A$2:$O$273,10,FALSE)="","",VLOOKUP(A6,'Revitalisation-Revitalisierung'!$A$2:$O$273,10,FALSE))</f>
        <v/>
      </c>
      <c r="AP6" s="61" t="str">
        <f>IF(VLOOKUP(A6,'Revitalisation-Revitalisierung'!$A$2:$O$273,11,FALSE)="","",VLOOKUP(A6,'Revitalisation-Revitalisierung'!$A$2:$O$273,11,FALSE))</f>
        <v>Partiellement nécessaire, difficile / teilweise nötig, schwierig</v>
      </c>
      <c r="AQ6" s="62" t="str">
        <f>IF(VLOOKUP(A6,'Revitalisation-Revitalisierung'!$A$2:$O$273,12,FALSE)="","",VLOOKUP(A6,'Revitalisation-Revitalisierung'!$A$2:$O$273,12,FALSE))</f>
        <v>b</v>
      </c>
    </row>
    <row r="7" spans="1:44" ht="45" x14ac:dyDescent="0.25">
      <c r="A7" s="23">
        <v>7</v>
      </c>
      <c r="B7" s="63">
        <f>IF(VLOOKUP(A7,'Données de base - Grunddaten'!$A$2:$M$273,2,FALSE)="","",VLOOKUP(A7,'Données de base - Grunddaten'!$A$2:$M$273,2,FALSE))</f>
        <v>1</v>
      </c>
      <c r="C7" s="64" t="str">
        <f>IF(VLOOKUP(A7,'Données de base - Grunddaten'!$A$2:$M$273,3,FALSE)="","",VLOOKUP(A7,'Données de base - Grunddaten'!$A$2:$M$273,3,FALSE))</f>
        <v>Wuer</v>
      </c>
      <c r="D7" s="64" t="str">
        <f>IF(VLOOKUP(A7,'Données de base - Grunddaten'!$A$2:$M$273,4,FALSE)="","",VLOOKUP(A7,'Données de base - Grunddaten'!$A$2:$M$273,4,FALSE))</f>
        <v>Thur</v>
      </c>
      <c r="E7" s="64" t="str">
        <f>IF(VLOOKUP(A7,'Données de base - Grunddaten'!$A$2:$M$273,5,FALSE)="","",VLOOKUP(A7,'Données de base - Grunddaten'!$A$2:$M$273,5,FALSE))</f>
        <v>TG</v>
      </c>
      <c r="F7" s="64" t="str">
        <f>IF(VLOOKUP(A7,'Données de base - Grunddaten'!$A$2:$M$273,6,FALSE)="","",VLOOKUP(A7,'Données de base - Grunddaten'!$A$2:$M$273,6,FALSE))</f>
        <v>Bassins lémanique et rhénan</v>
      </c>
      <c r="G7" s="64" t="str">
        <f>IF(VLOOKUP(A7,'Données de base - Grunddaten'!$A$2:$M$273,7,FALSE)="","",VLOOKUP(A7,'Données de base - Grunddaten'!$A$2:$M$273,7,FALSE))</f>
        <v>Collinéen</v>
      </c>
      <c r="H7" s="64">
        <f>IF(VLOOKUP(A7,'Données de base - Grunddaten'!$A$2:$M$273,8,FALSE)="","",VLOOKUP(A7,'Données de base - Grunddaten'!$A$2:$M$273,8,FALSE))</f>
        <v>380</v>
      </c>
      <c r="I7" s="64">
        <f>IF(VLOOKUP(A7,'Données de base - Grunddaten'!$A$2:$M$273,9,FALSE)="","",VLOOKUP(A7,'Données de base - Grunddaten'!$A$2:$M$273,9,FALSE))</f>
        <v>1992</v>
      </c>
      <c r="J7" s="64">
        <f>IF(VLOOKUP(A7,'Données de base - Grunddaten'!$A$2:$M$273,10,FALSE)="","",VLOOKUP(A7,'Données de base - Grunddaten'!$A$2:$M$273,10,FALSE))</f>
        <v>52</v>
      </c>
      <c r="K7" s="64" t="str">
        <f>IF(VLOOKUP(A7,'Données de base - Grunddaten'!$A$2:$M$273,11,FALSE)="","",VLOOKUP(A7,'Données de base - Grunddaten'!$A$2:$M$273,11,FALSE))</f>
        <v>Cours d'eau corrigés de l'étage collinéen du Moyen-Pays</v>
      </c>
      <c r="L7" s="64" t="str">
        <f>IF(VLOOKUP(A7,'Données de base - Grunddaten'!$A$2:$M$273,12,FALSE)="","",VLOOKUP(A7,'Données de base - Grunddaten'!$A$2:$M$273,12,FALSE))</f>
        <v>en tresses</v>
      </c>
      <c r="M7" s="65" t="str">
        <f>IF(VLOOKUP(A7,'Données de base - Grunddaten'!$A$2:$M$273,13,FALSE)="","",VLOOKUP(A7,'Données de base - Grunddaten'!$A$2:$M$273,13,FALSE))</f>
        <v>cours rectiligne</v>
      </c>
      <c r="N7" s="36" t="str">
        <f>IF(VLOOKUP(A7,'Charriage - Geschiebehaushalt'!A7:S278,3,FALSE)="","",VLOOKUP(A7,'Charriage - Geschiebehaushalt'!$A$2:$S$273,3,FALSE))</f>
        <v>pertinent</v>
      </c>
      <c r="O7" s="37" t="str">
        <f>IF(VLOOKUP(A7,'Charriage - Geschiebehaushalt'!A7:S278,4,FALSE)="","",VLOOKUP(A7,'Charriage - Geschiebehaushalt'!$A$2:$S$273,4,FALSE))</f>
        <v>0-20%</v>
      </c>
      <c r="P7" s="70" t="str">
        <f>IF(VLOOKUP(A7,'Charriage - Geschiebehaushalt'!A7:S278,5,FALSE)="","",VLOOKUP(A7,'Charriage - Geschiebehaushalt'!$A$2:$S$273,5,FALSE))</f>
        <v/>
      </c>
      <c r="Q7" s="37" t="str">
        <f>IF(VLOOKUP(A7,'Charriage - Geschiebehaushalt'!A7:S278,6,FALSE)="","",VLOOKUP(A7,'Charriage - Geschiebehaushalt'!$A$2:$S$273,6,FALSE))</f>
        <v>non documenté</v>
      </c>
      <c r="R7" s="70">
        <f>IF(VLOOKUP(A7,'Charriage - Geschiebehaushalt'!A7:S278,7,FALSE)="","",VLOOKUP(A7,'Charriage - Geschiebehaushalt'!$A$2:$S$273,7,FALSE))</f>
        <v>0.79935935628404098</v>
      </c>
      <c r="S7" s="37" t="str">
        <f>IF(VLOOKUP(A7,'Charriage - Geschiebehaushalt'!A7:S278,8,FALSE)="","",VLOOKUP(A7,'Charriage - Geschiebehaushalt'!$A$2:$S$273,8,FALSE))</f>
        <v>la remobilisation des sédiments est perturbée</v>
      </c>
      <c r="T7" s="70">
        <f>IF(VLOOKUP(A7,'Charriage - Geschiebehaushalt'!A7:S278,9,FALSE)="","",VLOOKUP(A7,'Charriage - Geschiebehaushalt'!$A$2:$S$273,9,FALSE))</f>
        <v>6.3247062393E-2</v>
      </c>
      <c r="U7" s="37" t="str">
        <f>IF(VLOOKUP(A7,'Charriage - Geschiebehaushalt'!A7:S278,10,FALSE)="","",VLOOKUP(A7,'Charriage - Geschiebehaushalt'!$A$2:$S$273,10,FALSE))</f>
        <v>déficit dans les formations pionnières</v>
      </c>
      <c r="V7" s="37" t="str">
        <f>IF(VLOOKUP(A7,'Charriage - Geschiebehaushalt'!A7:S278,11,FALSE)="","",VLOOKUP(A7,'Charriage - Geschiebehaushalt'!$A$2:$S$273,11,FALSE))</f>
        <v/>
      </c>
      <c r="W7" s="37" t="str">
        <f>IF(VLOOKUP(A7,'Charriage - Geschiebehaushalt'!A7:S278,12,FALSE)="","",VLOOKUP(A7,'Charriage - Geschiebehaushalt'!$A$2:$S$273,12,FALSE))</f>
        <v/>
      </c>
      <c r="X7" s="37" t="str">
        <f>IF(VLOOKUP(A7,'Charriage - Geschiebehaushalt'!A7:S278,13,FALSE)="","",VLOOKUP(A7,'Charriage - Geschiebehaushalt'!$A$2:$S$273,13,FALSE))</f>
        <v/>
      </c>
      <c r="Y7" s="37" t="str">
        <f>IF(VLOOKUP(A7,'Charriage - Geschiebehaushalt'!A7:S278,14,FALSE)="","",VLOOKUP(A7,'Charriage - Geschiebehaushalt'!$A$2:$S$273,14,FALSE))</f>
        <v/>
      </c>
      <c r="Z7" s="37" t="str">
        <f>IF(VLOOKUP(A7,'Charriage - Geschiebehaushalt'!A7:S278,15,FALSE)="","",VLOOKUP(A7,'Charriage - Geschiebehaushalt'!$A$2:$S$273,15,FALSE))</f>
        <v>0-20%</v>
      </c>
      <c r="AA7" s="53" t="str">
        <f>IF(VLOOKUP(A7,'Charriage - Geschiebehaushalt'!A7:S278,16,FALSE)="","",VLOOKUP(A7,'Charriage - Geschiebehaushalt'!$A$2:$S$273,16,FALSE))</f>
        <v>a</v>
      </c>
      <c r="AB7" s="58" t="str">
        <f>IF(VLOOKUP(A7,'Débit - Abfluss'!$A$2:$K$273,3,FALSE)="","",VLOOKUP(A7,'Débit - Abfluss'!$A$2:$K$273,3,FALSE))</f>
        <v>100%</v>
      </c>
      <c r="AC7" s="59" t="str">
        <f>IF(VLOOKUP(A7,'Débit - Abfluss'!$A$2:$K$273,4,FALSE)="","",VLOOKUP(A7,'Débit - Abfluss'!$A$2:$K$273,4,FALSE))</f>
        <v>aucune information supplémentaire</v>
      </c>
      <c r="AD7" s="59" t="str">
        <f>IF(VLOOKUP(A7,'Débit - Abfluss'!$A$2:$K$273,5,FALSE)="","",VLOOKUP(A7,'Débit - Abfluss'!$A$2:$K$273,5,FALSE))</f>
        <v>aucune information supplémentaire</v>
      </c>
      <c r="AE7" s="59" t="str">
        <f>IF(VLOOKUP(A7,'Débit - Abfluss'!$A$2:$K$273,6,FALSE)="","",VLOOKUP(A7,'Débit - Abfluss'!$A$2:$K$273,6,FALSE))</f>
        <v>100%</v>
      </c>
      <c r="AF7" s="59" t="str">
        <f>IF(VLOOKUP(A7,'Débit - Abfluss'!$A$2:$K$273,7,FALSE)="","",VLOOKUP(A7,'Débit - Abfluss'!$A$2:$K$273,7,FALSE))</f>
        <v/>
      </c>
      <c r="AG7" s="60" t="str">
        <f>IF(VLOOKUP(A7,'Débit - Abfluss'!$A$2:$K$273,8,FALSE)="","",VLOOKUP(A7,'Débit - Abfluss'!$A$2:$K$273,8,FALSE))</f>
        <v>Potentiellement affecté mais non plausible / möglicherweise betroffen aber nicht nachweisbar</v>
      </c>
      <c r="AH7" s="72">
        <f>IF(VLOOKUP(A7,'Revitalisation-Revitalisierung'!$A$2:$O$273,3,FALSE)="","",VLOOKUP(A7,'Revitalisation-Revitalisierung'!$A$2:$O$273,3,FALSE))</f>
        <v>60.281818181818181</v>
      </c>
      <c r="AI7" s="73">
        <f>IF(VLOOKUP(A7,'Revitalisation-Revitalisierung'!$A$2:$O$273,4,FALSE)="","",VLOOKUP(A7,'Revitalisation-Revitalisierung'!$A$2:$O$273,4,FALSE))</f>
        <v>77.128372535204647</v>
      </c>
      <c r="AJ7" s="73">
        <f>IF(VLOOKUP(A7,'Revitalisation-Revitalisierung'!$A$2:$O$273,5,FALSE)="","",VLOOKUP(A7,'Revitalisation-Revitalisierung'!$A$2:$O$273,5,FALSE))</f>
        <v>16.818181818181817</v>
      </c>
      <c r="AK7" s="61" t="str">
        <f>IF(VLOOKUP(A7,'Revitalisation-Revitalisierung'!$A$2:$O$273,6,FALSE)="","",VLOOKUP(A7,'Revitalisation-Revitalisierung'!$A$2:$O$273,6,FALSE))</f>
        <v>très nécessaire, facile</v>
      </c>
      <c r="AL7" s="61" t="str">
        <f>IF(VLOOKUP(A7,'Revitalisation-Revitalisierung'!$A$2:$O$273,7,FALSE)="","",VLOOKUP(A7,'Revitalisation-Revitalisierung'!$A$2:$O$273,7,FALSE))</f>
        <v/>
      </c>
      <c r="AM7" s="61" t="str">
        <f>IF(VLOOKUP(A7,'Revitalisation-Revitalisierung'!$A$2:$O$273,8,FALSE)="","",VLOOKUP(A7,'Revitalisation-Revitalisierung'!$A$2:$O$273,8,FALSE))</f>
        <v>K2</v>
      </c>
      <c r="AN7" s="61" t="str">
        <f>IF(VLOOKUP(A7,'Revitalisation-Revitalisierung'!$A$2:$O$273,9,FALSE)="","",VLOOKUP(A7,'Revitalisation-Revitalisierung'!$A$2:$O$273,9,FALSE))</f>
        <v/>
      </c>
      <c r="AO7" s="61" t="str">
        <f>IF(VLOOKUP(A7,'Revitalisation-Revitalisierung'!$A$2:$O$273,10,FALSE)="","",VLOOKUP(A7,'Revitalisation-Revitalisierung'!$A$2:$O$273,10,FALSE))</f>
        <v/>
      </c>
      <c r="AP7" s="61" t="str">
        <f>IF(VLOOKUP(A7,'Revitalisation-Revitalisierung'!$A$2:$O$273,11,FALSE)="","",VLOOKUP(A7,'Revitalisation-Revitalisierung'!$A$2:$O$273,11,FALSE))</f>
        <v>Très nécessaire, facile / unbedingt nötig, einfach</v>
      </c>
      <c r="AQ7" s="62" t="str">
        <f>IF(VLOOKUP(A7,'Revitalisation-Revitalisierung'!$A$2:$O$273,12,FALSE)="","",VLOOKUP(A7,'Revitalisation-Revitalisierung'!$A$2:$O$273,12,FALSE))</f>
        <v>a</v>
      </c>
    </row>
    <row r="8" spans="1:44" ht="45" x14ac:dyDescent="0.25">
      <c r="A8" s="23">
        <v>8</v>
      </c>
      <c r="B8" s="63">
        <f>IF(VLOOKUP(A8,'Données de base - Grunddaten'!$A$2:$M$273,2,FALSE)="","",VLOOKUP(A8,'Données de base - Grunddaten'!$A$2:$M$273,2,FALSE))</f>
        <v>1</v>
      </c>
      <c r="C8" s="64" t="str">
        <f>IF(VLOOKUP(A8,'Données de base - Grunddaten'!$A$2:$M$273,3,FALSE)="","",VLOOKUP(A8,'Données de base - Grunddaten'!$A$2:$M$273,3,FALSE))</f>
        <v>Hau–Äuli</v>
      </c>
      <c r="D8" s="64" t="str">
        <f>IF(VLOOKUP(A8,'Données de base - Grunddaten'!$A$2:$M$273,4,FALSE)="","",VLOOKUP(A8,'Données de base - Grunddaten'!$A$2:$M$273,4,FALSE))</f>
        <v>Murg, Thur</v>
      </c>
      <c r="E8" s="64" t="str">
        <f>IF(VLOOKUP(A8,'Données de base - Grunddaten'!$A$2:$M$273,5,FALSE)="","",VLOOKUP(A8,'Données de base - Grunddaten'!$A$2:$M$273,5,FALSE))</f>
        <v>TG</v>
      </c>
      <c r="F8" s="64" t="str">
        <f>IF(VLOOKUP(A8,'Données de base - Grunddaten'!$A$2:$M$273,6,FALSE)="","",VLOOKUP(A8,'Données de base - Grunddaten'!$A$2:$M$273,6,FALSE))</f>
        <v>Bassins lémanique et rhénan</v>
      </c>
      <c r="G8" s="64" t="str">
        <f>IF(VLOOKUP(A8,'Données de base - Grunddaten'!$A$2:$M$273,7,FALSE)="","",VLOOKUP(A8,'Données de base - Grunddaten'!$A$2:$M$273,7,FALSE))</f>
        <v>Collinéen</v>
      </c>
      <c r="H8" s="64">
        <f>IF(VLOOKUP(A8,'Données de base - Grunddaten'!$A$2:$M$273,8,FALSE)="","",VLOOKUP(A8,'Données de base - Grunddaten'!$A$2:$M$273,8,FALSE))</f>
        <v>390</v>
      </c>
      <c r="I8" s="64">
        <f>IF(VLOOKUP(A8,'Données de base - Grunddaten'!$A$2:$M$273,9,FALSE)="","",VLOOKUP(A8,'Données de base - Grunddaten'!$A$2:$M$273,9,FALSE))</f>
        <v>1992</v>
      </c>
      <c r="J8" s="64">
        <f>IF(VLOOKUP(A8,'Données de base - Grunddaten'!$A$2:$M$273,10,FALSE)="","",VLOOKUP(A8,'Données de base - Grunddaten'!$A$2:$M$273,10,FALSE))</f>
        <v>52</v>
      </c>
      <c r="K8" s="64" t="str">
        <f>IF(VLOOKUP(A8,'Données de base - Grunddaten'!$A$2:$M$273,11,FALSE)="","",VLOOKUP(A8,'Données de base - Grunddaten'!$A$2:$M$273,11,FALSE))</f>
        <v>Cours d'eau corrigés de l'étage collinéen du Moyen-Pays</v>
      </c>
      <c r="L8" s="64" t="str">
        <f>IF(VLOOKUP(A8,'Données de base - Grunddaten'!$A$2:$M$273,12,FALSE)="","",VLOOKUP(A8,'Données de base - Grunddaten'!$A$2:$M$273,12,FALSE))</f>
        <v>en tresses</v>
      </c>
      <c r="M8" s="65" t="str">
        <f>IF(VLOOKUP(A8,'Données de base - Grunddaten'!$A$2:$M$273,13,FALSE)="","",VLOOKUP(A8,'Données de base - Grunddaten'!$A$2:$M$273,13,FALSE))</f>
        <v>cours rectiligne</v>
      </c>
      <c r="N8" s="36" t="str">
        <f>IF(VLOOKUP(A8,'Charriage - Geschiebehaushalt'!A8:S279,3,FALSE)="","",VLOOKUP(A8,'Charriage - Geschiebehaushalt'!$A$2:$S$273,3,FALSE))</f>
        <v>pertinent</v>
      </c>
      <c r="O8" s="37" t="str">
        <f>IF(VLOOKUP(A8,'Charriage - Geschiebehaushalt'!A8:S279,4,FALSE)="","",VLOOKUP(A8,'Charriage - Geschiebehaushalt'!$A$2:$S$273,4,FALSE))</f>
        <v>0-20%</v>
      </c>
      <c r="P8" s="70" t="str">
        <f>IF(VLOOKUP(A8,'Charriage - Geschiebehaushalt'!A8:S279,5,FALSE)="","",VLOOKUP(A8,'Charriage - Geschiebehaushalt'!$A$2:$S$273,5,FALSE))</f>
        <v/>
      </c>
      <c r="Q8" s="37" t="str">
        <f>IF(VLOOKUP(A8,'Charriage - Geschiebehaushalt'!A8:S279,6,FALSE)="","",VLOOKUP(A8,'Charriage - Geschiebehaushalt'!$A$2:$S$273,6,FALSE))</f>
        <v>non documenté</v>
      </c>
      <c r="R8" s="70">
        <f>IF(VLOOKUP(A8,'Charriage - Geschiebehaushalt'!A8:S279,7,FALSE)="","",VLOOKUP(A8,'Charriage - Geschiebehaushalt'!$A$2:$S$273,7,FALSE))</f>
        <v>1.7452076915558901</v>
      </c>
      <c r="S8" s="37" t="str">
        <f>IF(VLOOKUP(A8,'Charriage - Geschiebehaushalt'!A8:S279,8,FALSE)="","",VLOOKUP(A8,'Charriage - Geschiebehaushalt'!$A$2:$S$273,8,FALSE))</f>
        <v>la remobilisation des sédiments est perturbée</v>
      </c>
      <c r="T8" s="70">
        <f>IF(VLOOKUP(A8,'Charriage - Geschiebehaushalt'!A8:S279,9,FALSE)="","",VLOOKUP(A8,'Charriage - Geschiebehaushalt'!$A$2:$S$273,9,FALSE))</f>
        <v>6.5745757917999997E-2</v>
      </c>
      <c r="U8" s="37" t="str">
        <f>IF(VLOOKUP(A8,'Charriage - Geschiebehaushalt'!A8:S279,10,FALSE)="","",VLOOKUP(A8,'Charriage - Geschiebehaushalt'!$A$2:$S$273,10,FALSE))</f>
        <v>déficit dans les formations pionnières</v>
      </c>
      <c r="V8" s="37" t="str">
        <f>IF(VLOOKUP(A8,'Charriage - Geschiebehaushalt'!A8:S279,11,FALSE)="","",VLOOKUP(A8,'Charriage - Geschiebehaushalt'!$A$2:$S$273,11,FALSE))</f>
        <v/>
      </c>
      <c r="W8" s="37" t="str">
        <f>IF(VLOOKUP(A8,'Charriage - Geschiebehaushalt'!A8:S279,12,FALSE)="","",VLOOKUP(A8,'Charriage - Geschiebehaushalt'!$A$2:$S$273,12,FALSE))</f>
        <v/>
      </c>
      <c r="X8" s="37" t="str">
        <f>IF(VLOOKUP(A8,'Charriage - Geschiebehaushalt'!A8:S279,13,FALSE)="","",VLOOKUP(A8,'Charriage - Geschiebehaushalt'!$A$2:$S$273,13,FALSE))</f>
        <v/>
      </c>
      <c r="Y8" s="37" t="str">
        <f>IF(VLOOKUP(A8,'Charriage - Geschiebehaushalt'!A8:S279,14,FALSE)="","",VLOOKUP(A8,'Charriage - Geschiebehaushalt'!$A$2:$S$273,14,FALSE))</f>
        <v/>
      </c>
      <c r="Z8" s="37" t="str">
        <f>IF(VLOOKUP(A8,'Charriage - Geschiebehaushalt'!A8:S279,15,FALSE)="","",VLOOKUP(A8,'Charriage - Geschiebehaushalt'!$A$2:$S$273,15,FALSE))</f>
        <v>0-20%</v>
      </c>
      <c r="AA8" s="53" t="str">
        <f>IF(VLOOKUP(A8,'Charriage - Geschiebehaushalt'!A8:S279,16,FALSE)="","",VLOOKUP(A8,'Charriage - Geschiebehaushalt'!$A$2:$S$273,16,FALSE))</f>
        <v>a</v>
      </c>
      <c r="AB8" s="58" t="str">
        <f>IF(VLOOKUP(A8,'Débit - Abfluss'!$A$2:$K$273,3,FALSE)="","",VLOOKUP(A8,'Débit - Abfluss'!$A$2:$K$273,3,FALSE))</f>
        <v>100%</v>
      </c>
      <c r="AC8" s="59" t="str">
        <f>IF(VLOOKUP(A8,'Débit - Abfluss'!$A$2:$K$273,4,FALSE)="","",VLOOKUP(A8,'Débit - Abfluss'!$A$2:$K$273,4,FALSE))</f>
        <v>aucune information supplémentaire</v>
      </c>
      <c r="AD8" s="59" t="str">
        <f>IF(VLOOKUP(A8,'Débit - Abfluss'!$A$2:$K$273,5,FALSE)="","",VLOOKUP(A8,'Débit - Abfluss'!$A$2:$K$273,5,FALSE))</f>
        <v>aucune information supplémentaire</v>
      </c>
      <c r="AE8" s="59" t="str">
        <f>IF(VLOOKUP(A8,'Débit - Abfluss'!$A$2:$K$273,6,FALSE)="","",VLOOKUP(A8,'Débit - Abfluss'!$A$2:$K$273,6,FALSE))</f>
        <v>100%</v>
      </c>
      <c r="AF8" s="59" t="str">
        <f>IF(VLOOKUP(A8,'Débit - Abfluss'!$A$2:$K$273,7,FALSE)="","",VLOOKUP(A8,'Débit - Abfluss'!$A$2:$K$273,7,FALSE))</f>
        <v/>
      </c>
      <c r="AG8" s="60" t="str">
        <f>IF(VLOOKUP(A8,'Débit - Abfluss'!$A$2:$K$273,8,FALSE)="","",VLOOKUP(A8,'Débit - Abfluss'!$A$2:$K$273,8,FALSE))</f>
        <v>Potentiellement affecté mais non plausible / möglicherweise betroffen aber nicht nachweisbar</v>
      </c>
      <c r="AH8" s="72">
        <f>IF(VLOOKUP(A8,'Revitalisation-Revitalisierung'!$A$2:$O$273,3,FALSE)="","",VLOOKUP(A8,'Revitalisation-Revitalisierung'!$A$2:$O$273,3,FALSE))</f>
        <v>77.727272727272734</v>
      </c>
      <c r="AI8" s="73">
        <f>IF(VLOOKUP(A8,'Revitalisation-Revitalisierung'!$A$2:$O$273,4,FALSE)="","",VLOOKUP(A8,'Revitalisation-Revitalisierung'!$A$2:$O$273,4,FALSE))</f>
        <v>79.964610661799071</v>
      </c>
      <c r="AJ8" s="73">
        <f>IF(VLOOKUP(A8,'Revitalisation-Revitalisierung'!$A$2:$O$273,5,FALSE)="","",VLOOKUP(A8,'Revitalisation-Revitalisierung'!$A$2:$O$273,5,FALSE))</f>
        <v>2.2727272727272729</v>
      </c>
      <c r="AK8" s="61" t="str">
        <f>IF(VLOOKUP(A8,'Revitalisation-Revitalisierung'!$A$2:$O$273,6,FALSE)="","",VLOOKUP(A8,'Revitalisation-Revitalisierung'!$A$2:$O$273,6,FALSE))</f>
        <v>très nécessaire, facile</v>
      </c>
      <c r="AL8" s="61" t="str">
        <f>IF(VLOOKUP(A8,'Revitalisation-Revitalisierung'!$A$2:$O$273,7,FALSE)="","",VLOOKUP(A8,'Revitalisation-Revitalisierung'!$A$2:$O$273,7,FALSE))</f>
        <v/>
      </c>
      <c r="AM8" s="61" t="str">
        <f>IF(VLOOKUP(A8,'Revitalisation-Revitalisierung'!$A$2:$O$273,8,FALSE)="","",VLOOKUP(A8,'Revitalisation-Revitalisierung'!$A$2:$O$273,8,FALSE))</f>
        <v>K2</v>
      </c>
      <c r="AN8" s="61" t="str">
        <f>IF(VLOOKUP(A8,'Revitalisation-Revitalisierung'!$A$2:$O$273,9,FALSE)="","",VLOOKUP(A8,'Revitalisation-Revitalisierung'!$A$2:$O$273,9,FALSE))</f>
        <v/>
      </c>
      <c r="AO8" s="61" t="str">
        <f>IF(VLOOKUP(A8,'Revitalisation-Revitalisierung'!$A$2:$O$273,10,FALSE)="","",VLOOKUP(A8,'Revitalisation-Revitalisierung'!$A$2:$O$273,10,FALSE))</f>
        <v/>
      </c>
      <c r="AP8" s="61" t="str">
        <f>IF(VLOOKUP(A8,'Revitalisation-Revitalisierung'!$A$2:$O$273,11,FALSE)="","",VLOOKUP(A8,'Revitalisation-Revitalisierung'!$A$2:$O$273,11,FALSE))</f>
        <v>Très nécessaire, facile / unbedingt nötig, einfach</v>
      </c>
      <c r="AQ8" s="62" t="str">
        <f>IF(VLOOKUP(A8,'Revitalisation-Revitalisierung'!$A$2:$O$273,12,FALSE)="","",VLOOKUP(A8,'Revitalisation-Revitalisierung'!$A$2:$O$273,12,FALSE))</f>
        <v>a</v>
      </c>
    </row>
    <row r="9" spans="1:44" ht="45" x14ac:dyDescent="0.25">
      <c r="A9" s="23">
        <v>9</v>
      </c>
      <c r="B9" s="63">
        <f>IF(VLOOKUP(A9,'Données de base - Grunddaten'!$A$2:$M$273,2,FALSE)="","",VLOOKUP(A9,'Données de base - Grunddaten'!$A$2:$M$273,2,FALSE))</f>
        <v>1</v>
      </c>
      <c r="C9" s="64" t="str">
        <f>IF(VLOOKUP(A9,'Données de base - Grunddaten'!$A$2:$M$273,3,FALSE)="","",VLOOKUP(A9,'Données de base - Grunddaten'!$A$2:$M$273,3,FALSE))</f>
        <v>Wyden bei Pfyn</v>
      </c>
      <c r="D9" s="64" t="str">
        <f>IF(VLOOKUP(A9,'Données de base - Grunddaten'!$A$2:$M$273,4,FALSE)="","",VLOOKUP(A9,'Données de base - Grunddaten'!$A$2:$M$273,4,FALSE))</f>
        <v>Thur</v>
      </c>
      <c r="E9" s="64">
        <f>IF(VLOOKUP(A9,'Données de base - Grunddaten'!$A$2:$M$273,5,FALSE)="","",VLOOKUP(A9,'Données de base - Grunddaten'!$A$2:$M$273,5,FALSE))</f>
        <v>0</v>
      </c>
      <c r="F9" s="64" t="str">
        <f>IF(VLOOKUP(A9,'Données de base - Grunddaten'!$A$2:$M$273,6,FALSE)="","",VLOOKUP(A9,'Données de base - Grunddaten'!$A$2:$M$273,6,FALSE))</f>
        <v>Plateau oriental</v>
      </c>
      <c r="G9" s="64" t="str">
        <f>IF(VLOOKUP(A9,'Données de base - Grunddaten'!$A$2:$M$273,7,FALSE)="","",VLOOKUP(A9,'Données de base - Grunddaten'!$A$2:$M$273,7,FALSE))</f>
        <v>Collinéen</v>
      </c>
      <c r="H9" s="64">
        <f>IF(VLOOKUP(A9,'Données de base - Grunddaten'!$A$2:$M$273,8,FALSE)="","",VLOOKUP(A9,'Données de base - Grunddaten'!$A$2:$M$273,8,FALSE))</f>
        <v>400</v>
      </c>
      <c r="I9" s="64">
        <f>IF(VLOOKUP(A9,'Données de base - Grunddaten'!$A$2:$M$273,9,FALSE)="","",VLOOKUP(A9,'Données de base - Grunddaten'!$A$2:$M$273,9,FALSE))</f>
        <v>1992</v>
      </c>
      <c r="J9" s="64">
        <f>IF(VLOOKUP(A9,'Données de base - Grunddaten'!$A$2:$M$273,10,FALSE)="","",VLOOKUP(A9,'Données de base - Grunddaten'!$A$2:$M$273,10,FALSE))</f>
        <v>52</v>
      </c>
      <c r="K9" s="64" t="str">
        <f>IF(VLOOKUP(A9,'Données de base - Grunddaten'!$A$2:$M$273,11,FALSE)="","",VLOOKUP(A9,'Données de base - Grunddaten'!$A$2:$M$273,11,FALSE))</f>
        <v>Cours d'eau corrigés de l'étage collinéen du Moyen-Pays</v>
      </c>
      <c r="L9" s="64" t="str">
        <f>IF(VLOOKUP(A9,'Données de base - Grunddaten'!$A$2:$M$273,12,FALSE)="","",VLOOKUP(A9,'Données de base - Grunddaten'!$A$2:$M$273,12,FALSE))</f>
        <v>en tresses</v>
      </c>
      <c r="M9" s="65" t="str">
        <f>IF(VLOOKUP(A9,'Données de base - Grunddaten'!$A$2:$M$273,13,FALSE)="","",VLOOKUP(A9,'Données de base - Grunddaten'!$A$2:$M$273,13,FALSE))</f>
        <v>cours rectiligne</v>
      </c>
      <c r="N9" s="36" t="str">
        <f>IF(VLOOKUP(A9,'Charriage - Geschiebehaushalt'!A9:S280,3,FALSE)="","",VLOOKUP(A9,'Charriage - Geschiebehaushalt'!$A$2:$S$273,3,FALSE))</f>
        <v>pertinent</v>
      </c>
      <c r="O9" s="37" t="str">
        <f>IF(VLOOKUP(A9,'Charriage - Geschiebehaushalt'!A9:S280,4,FALSE)="","",VLOOKUP(A9,'Charriage - Geschiebehaushalt'!$A$2:$S$273,4,FALSE))</f>
        <v>0-20%</v>
      </c>
      <c r="P9" s="70" t="str">
        <f>IF(VLOOKUP(A9,'Charriage - Geschiebehaushalt'!A9:S280,5,FALSE)="","",VLOOKUP(A9,'Charriage - Geschiebehaushalt'!$A$2:$S$273,5,FALSE))</f>
        <v/>
      </c>
      <c r="Q9" s="37" t="str">
        <f>IF(VLOOKUP(A9,'Charriage - Geschiebehaushalt'!A9:S280,6,FALSE)="","",VLOOKUP(A9,'Charriage - Geschiebehaushalt'!$A$2:$S$273,6,FALSE))</f>
        <v>non documenté</v>
      </c>
      <c r="R9" s="70">
        <f>IF(VLOOKUP(A9,'Charriage - Geschiebehaushalt'!A9:S280,7,FALSE)="","",VLOOKUP(A9,'Charriage - Geschiebehaushalt'!$A$2:$S$273,7,FALSE))</f>
        <v>1.6929716091413101</v>
      </c>
      <c r="S9" s="37" t="str">
        <f>IF(VLOOKUP(A9,'Charriage - Geschiebehaushalt'!A9:S280,8,FALSE)="","",VLOOKUP(A9,'Charriage - Geschiebehaushalt'!$A$2:$S$273,8,FALSE))</f>
        <v>la remobilisation des sédiments est perturbée</v>
      </c>
      <c r="T9" s="70">
        <f>IF(VLOOKUP(A9,'Charriage - Geschiebehaushalt'!A9:S280,9,FALSE)="","",VLOOKUP(A9,'Charriage - Geschiebehaushalt'!$A$2:$S$273,9,FALSE))</f>
        <v>9.3583705631000005E-2</v>
      </c>
      <c r="U9" s="37" t="str">
        <f>IF(VLOOKUP(A9,'Charriage - Geschiebehaushalt'!A9:S280,10,FALSE)="","",VLOOKUP(A9,'Charriage - Geschiebehaushalt'!$A$2:$S$273,10,FALSE))</f>
        <v>déficit dans les formations pionnières</v>
      </c>
      <c r="V9" s="37" t="str">
        <f>IF(VLOOKUP(A9,'Charriage - Geschiebehaushalt'!A9:S280,11,FALSE)="","",VLOOKUP(A9,'Charriage - Geschiebehaushalt'!$A$2:$S$273,11,FALSE))</f>
        <v/>
      </c>
      <c r="W9" s="37" t="str">
        <f>IF(VLOOKUP(A9,'Charriage - Geschiebehaushalt'!A9:S280,12,FALSE)="","",VLOOKUP(A9,'Charriage - Geschiebehaushalt'!$A$2:$S$273,12,FALSE))</f>
        <v/>
      </c>
      <c r="X9" s="37" t="str">
        <f>IF(VLOOKUP(A9,'Charriage - Geschiebehaushalt'!A9:S280,13,FALSE)="","",VLOOKUP(A9,'Charriage - Geschiebehaushalt'!$A$2:$S$273,13,FALSE))</f>
        <v/>
      </c>
      <c r="Y9" s="37" t="str">
        <f>IF(VLOOKUP(A9,'Charriage - Geschiebehaushalt'!A9:S280,14,FALSE)="","",VLOOKUP(A9,'Charriage - Geschiebehaushalt'!$A$2:$S$273,14,FALSE))</f>
        <v/>
      </c>
      <c r="Z9" s="37" t="str">
        <f>IF(VLOOKUP(A9,'Charriage - Geschiebehaushalt'!A9:S280,15,FALSE)="","",VLOOKUP(A9,'Charriage - Geschiebehaushalt'!$A$2:$S$273,15,FALSE))</f>
        <v>0-20%</v>
      </c>
      <c r="AA9" s="53" t="str">
        <f>IF(VLOOKUP(A9,'Charriage - Geschiebehaushalt'!A9:S280,16,FALSE)="","",VLOOKUP(A9,'Charriage - Geschiebehaushalt'!$A$2:$S$273,16,FALSE))</f>
        <v>a</v>
      </c>
      <c r="AB9" s="58" t="str">
        <f>IF(VLOOKUP(A9,'Débit - Abfluss'!$A$2:$K$273,3,FALSE)="","",VLOOKUP(A9,'Débit - Abfluss'!$A$2:$K$273,3,FALSE))</f>
        <v>100%</v>
      </c>
      <c r="AC9" s="59" t="str">
        <f>IF(VLOOKUP(A9,'Débit - Abfluss'!$A$2:$K$273,4,FALSE)="","",VLOOKUP(A9,'Débit - Abfluss'!$A$2:$K$273,4,FALSE))</f>
        <v>10-50% (secteur amont : 0-20% du Qmoy, secteur aval : 100%)</v>
      </c>
      <c r="AD9" s="59" t="str">
        <f>IF(VLOOKUP(A9,'Débit - Abfluss'!$A$2:$K$273,5,FALSE)="","",VLOOKUP(A9,'Débit - Abfluss'!$A$2:$K$273,5,FALSE))</f>
        <v/>
      </c>
      <c r="AE9" s="59" t="str">
        <f>IF(VLOOKUP(A9,'Débit - Abfluss'!$A$2:$K$273,6,FALSE)="","",VLOOKUP(A9,'Débit - Abfluss'!$A$2:$K$273,6,FALSE))</f>
        <v>0-20%</v>
      </c>
      <c r="AF9" s="59" t="str">
        <f>IF(VLOOKUP(A9,'Débit - Abfluss'!$A$2:$K$273,7,FALSE)="","",VLOOKUP(A9,'Débit - Abfluss'!$A$2:$K$273,7,FALSE))</f>
        <v>force hydraulique</v>
      </c>
      <c r="AG9" s="60" t="str">
        <f>IF(VLOOKUP(A9,'Débit - Abfluss'!$A$2:$K$273,8,FALSE)="","",VLOOKUP(A9,'Débit - Abfluss'!$A$2:$K$273,8,FALSE))</f>
        <v>Potentiellement affecté mais non plausible / möglicherweise betroffen aber nicht nachweisbar</v>
      </c>
      <c r="AH9" s="72">
        <f>IF(VLOOKUP(A9,'Revitalisation-Revitalisierung'!$A$2:$O$273,3,FALSE)="","",VLOOKUP(A9,'Revitalisation-Revitalisierung'!$A$2:$O$273,3,FALSE))</f>
        <v>71.772727272727266</v>
      </c>
      <c r="AI9" s="73">
        <f>IF(VLOOKUP(A9,'Revitalisation-Revitalisierung'!$A$2:$O$273,4,FALSE)="","",VLOOKUP(A9,'Revitalisation-Revitalisierung'!$A$2:$O$273,4,FALSE))</f>
        <v>79.522288424166661</v>
      </c>
      <c r="AJ9" s="73">
        <f>IF(VLOOKUP(A9,'Revitalisation-Revitalisierung'!$A$2:$O$273,5,FALSE)="","",VLOOKUP(A9,'Revitalisation-Revitalisierung'!$A$2:$O$273,5,FALSE))</f>
        <v>7.7272727272727275</v>
      </c>
      <c r="AK9" s="61" t="str">
        <f>IF(VLOOKUP(A9,'Revitalisation-Revitalisierung'!$A$2:$O$273,6,FALSE)="","",VLOOKUP(A9,'Revitalisation-Revitalisierung'!$A$2:$O$273,6,FALSE))</f>
        <v>très nécessaire, facile</v>
      </c>
      <c r="AL9" s="61" t="str">
        <f>IF(VLOOKUP(A9,'Revitalisation-Revitalisierung'!$A$2:$O$273,7,FALSE)="","",VLOOKUP(A9,'Revitalisation-Revitalisierung'!$A$2:$O$273,7,FALSE))</f>
        <v/>
      </c>
      <c r="AM9" s="61" t="str">
        <f>IF(VLOOKUP(A9,'Revitalisation-Revitalisierung'!$A$2:$O$273,8,FALSE)="","",VLOOKUP(A9,'Revitalisation-Revitalisierung'!$A$2:$O$273,8,FALSE))</f>
        <v>K2</v>
      </c>
      <c r="AN9" s="61" t="str">
        <f>IF(VLOOKUP(A9,'Revitalisation-Revitalisierung'!$A$2:$O$273,9,FALSE)="","",VLOOKUP(A9,'Revitalisation-Revitalisierung'!$A$2:$O$273,9,FALSE))</f>
        <v/>
      </c>
      <c r="AO9" s="61" t="str">
        <f>IF(VLOOKUP(A9,'Revitalisation-Revitalisierung'!$A$2:$O$273,10,FALSE)="","",VLOOKUP(A9,'Revitalisation-Revitalisierung'!$A$2:$O$273,10,FALSE))</f>
        <v/>
      </c>
      <c r="AP9" s="61" t="str">
        <f>IF(VLOOKUP(A9,'Revitalisation-Revitalisierung'!$A$2:$O$273,11,FALSE)="","",VLOOKUP(A9,'Revitalisation-Revitalisierung'!$A$2:$O$273,11,FALSE))</f>
        <v>Très nécessaire, facile / unbedingt nötig, einfach</v>
      </c>
      <c r="AQ9" s="62" t="str">
        <f>IF(VLOOKUP(A9,'Revitalisation-Revitalisierung'!$A$2:$O$273,12,FALSE)="","",VLOOKUP(A9,'Revitalisation-Revitalisierung'!$A$2:$O$273,12,FALSE))</f>
        <v>a</v>
      </c>
    </row>
    <row r="10" spans="1:44" ht="45" x14ac:dyDescent="0.25">
      <c r="A10" s="23">
        <v>11</v>
      </c>
      <c r="B10" s="63">
        <f>IF(VLOOKUP(A10,'Données de base - Grunddaten'!$A$2:$M$273,2,FALSE)="","",VLOOKUP(A10,'Données de base - Grunddaten'!$A$2:$M$273,2,FALSE))</f>
        <v>1</v>
      </c>
      <c r="C10" s="64" t="str">
        <f>IF(VLOOKUP(A10,'Données de base - Grunddaten'!$A$2:$M$273,3,FALSE)="","",VLOOKUP(A10,'Données de base - Grunddaten'!$A$2:$M$273,3,FALSE))</f>
        <v>Unteres Ghögg</v>
      </c>
      <c r="D10" s="64" t="str">
        <f>IF(VLOOKUP(A10,'Données de base - Grunddaten'!$A$2:$M$273,4,FALSE)="","",VLOOKUP(A10,'Données de base - Grunddaten'!$A$2:$M$273,4,FALSE))</f>
        <v>Thur</v>
      </c>
      <c r="E10" s="64" t="str">
        <f>IF(VLOOKUP(A10,'Données de base - Grunddaten'!$A$2:$M$273,5,FALSE)="","",VLOOKUP(A10,'Données de base - Grunddaten'!$A$2:$M$273,5,FALSE))</f>
        <v>TG</v>
      </c>
      <c r="F10" s="64" t="str">
        <f>IF(VLOOKUP(A10,'Données de base - Grunddaten'!$A$2:$M$273,6,FALSE)="","",VLOOKUP(A10,'Données de base - Grunddaten'!$A$2:$M$273,6,FALSE))</f>
        <v>Plateau oriental</v>
      </c>
      <c r="G10" s="64" t="str">
        <f>IF(VLOOKUP(A10,'Données de base - Grunddaten'!$A$2:$M$273,7,FALSE)="","",VLOOKUP(A10,'Données de base - Grunddaten'!$A$2:$M$273,7,FALSE))</f>
        <v>Collinéen</v>
      </c>
      <c r="H10" s="64">
        <f>IF(VLOOKUP(A10,'Données de base - Grunddaten'!$A$2:$M$273,8,FALSE)="","",VLOOKUP(A10,'Données de base - Grunddaten'!$A$2:$M$273,8,FALSE))</f>
        <v>465</v>
      </c>
      <c r="I10" s="64">
        <f>IF(VLOOKUP(A10,'Données de base - Grunddaten'!$A$2:$M$273,9,FALSE)="","",VLOOKUP(A10,'Données de base - Grunddaten'!$A$2:$M$273,9,FALSE))</f>
        <v>1992</v>
      </c>
      <c r="J10" s="64">
        <f>IF(VLOOKUP(A10,'Données de base - Grunddaten'!$A$2:$M$273,10,FALSE)="","",VLOOKUP(A10,'Données de base - Grunddaten'!$A$2:$M$273,10,FALSE))</f>
        <v>52</v>
      </c>
      <c r="K10" s="64" t="str">
        <f>IF(VLOOKUP(A10,'Données de base - Grunddaten'!$A$2:$M$273,11,FALSE)="","",VLOOKUP(A10,'Données de base - Grunddaten'!$A$2:$M$273,11,FALSE))</f>
        <v>Cours d'eau corrigés de l'étage collinéen du Moyen-Pays</v>
      </c>
      <c r="L10" s="64" t="str">
        <f>IF(VLOOKUP(A10,'Données de base - Grunddaten'!$A$2:$M$273,12,FALSE)="","",VLOOKUP(A10,'Données de base - Grunddaten'!$A$2:$M$273,12,FALSE))</f>
        <v>méandres développés</v>
      </c>
      <c r="M10" s="65" t="str">
        <f>IF(VLOOKUP(A10,'Données de base - Grunddaten'!$A$2:$M$273,13,FALSE)="","",VLOOKUP(A10,'Données de base - Grunddaten'!$A$2:$M$273,13,FALSE))</f>
        <v>méandres développés</v>
      </c>
      <c r="N10" s="36" t="str">
        <f>IF(VLOOKUP(A10,'Charriage - Geschiebehaushalt'!A10:S281,3,FALSE)="","",VLOOKUP(A10,'Charriage - Geschiebehaushalt'!$A$2:$S$273,3,FALSE))</f>
        <v>pertinent</v>
      </c>
      <c r="O10" s="37" t="str">
        <f>IF(VLOOKUP(A10,'Charriage - Geschiebehaushalt'!A10:S281,4,FALSE)="","",VLOOKUP(A10,'Charriage - Geschiebehaushalt'!$A$2:$S$273,4,FALSE))</f>
        <v>0-20%</v>
      </c>
      <c r="P10" s="70" t="str">
        <f>IF(VLOOKUP(A10,'Charriage - Geschiebehaushalt'!A10:S281,5,FALSE)="","",VLOOKUP(A10,'Charriage - Geschiebehaushalt'!$A$2:$S$273,5,FALSE))</f>
        <v/>
      </c>
      <c r="Q10" s="37" t="str">
        <f>IF(VLOOKUP(A10,'Charriage - Geschiebehaushalt'!A10:S281,6,FALSE)="","",VLOOKUP(A10,'Charriage - Geschiebehaushalt'!$A$2:$S$273,6,FALSE))</f>
        <v>non documenté</v>
      </c>
      <c r="R10" s="70">
        <f>IF(VLOOKUP(A10,'Charriage - Geschiebehaushalt'!A10:S281,7,FALSE)="","",VLOOKUP(A10,'Charriage - Geschiebehaushalt'!$A$2:$S$273,7,FALSE))</f>
        <v>0.69988986574356604</v>
      </c>
      <c r="S10" s="37" t="str">
        <f>IF(VLOOKUP(A10,'Charriage - Geschiebehaushalt'!A10:S281,8,FALSE)="","",VLOOKUP(A10,'Charriage - Geschiebehaushalt'!$A$2:$S$273,8,FALSE))</f>
        <v>la remobilisation des sédiments est perturbée</v>
      </c>
      <c r="T10" s="70">
        <f>IF(VLOOKUP(A10,'Charriage - Geschiebehaushalt'!A10:S281,9,FALSE)="","",VLOOKUP(A10,'Charriage - Geschiebehaushalt'!$A$2:$S$273,9,FALSE))</f>
        <v>5.3467492422000003E-2</v>
      </c>
      <c r="U10" s="37" t="str">
        <f>IF(VLOOKUP(A10,'Charriage - Geschiebehaushalt'!A10:S281,10,FALSE)="","",VLOOKUP(A10,'Charriage - Geschiebehaushalt'!$A$2:$S$273,10,FALSE))</f>
        <v>déficit dans les formations pionnières</v>
      </c>
      <c r="V10" s="37" t="str">
        <f>IF(VLOOKUP(A10,'Charriage - Geschiebehaushalt'!A10:S281,11,FALSE)="","",VLOOKUP(A10,'Charriage - Geschiebehaushalt'!$A$2:$S$273,11,FALSE))</f>
        <v/>
      </c>
      <c r="W10" s="37" t="str">
        <f>IF(VLOOKUP(A10,'Charriage - Geschiebehaushalt'!A10:S281,12,FALSE)="","",VLOOKUP(A10,'Charriage - Geschiebehaushalt'!$A$2:$S$273,12,FALSE))</f>
        <v/>
      </c>
      <c r="X10" s="37" t="str">
        <f>IF(VLOOKUP(A10,'Charriage - Geschiebehaushalt'!A10:S281,13,FALSE)="","",VLOOKUP(A10,'Charriage - Geschiebehaushalt'!$A$2:$S$273,13,FALSE))</f>
        <v/>
      </c>
      <c r="Y10" s="37" t="str">
        <f>IF(VLOOKUP(A10,'Charriage - Geschiebehaushalt'!A10:S281,14,FALSE)="","",VLOOKUP(A10,'Charriage - Geschiebehaushalt'!$A$2:$S$273,14,FALSE))</f>
        <v/>
      </c>
      <c r="Z10" s="37" t="str">
        <f>IF(VLOOKUP(A10,'Charriage - Geschiebehaushalt'!A10:S281,15,FALSE)="","",VLOOKUP(A10,'Charriage - Geschiebehaushalt'!$A$2:$S$273,15,FALSE))</f>
        <v>0-20%</v>
      </c>
      <c r="AA10" s="53" t="str">
        <f>IF(VLOOKUP(A10,'Charriage - Geschiebehaushalt'!A10:S281,16,FALSE)="","",VLOOKUP(A10,'Charriage - Geschiebehaushalt'!$A$2:$S$273,16,FALSE))</f>
        <v>a</v>
      </c>
      <c r="AB10" s="58" t="str">
        <f>IF(VLOOKUP(A10,'Débit - Abfluss'!$A$2:$K$273,3,FALSE)="","",VLOOKUP(A10,'Débit - Abfluss'!$A$2:$K$273,3,FALSE))</f>
        <v>41-60%</v>
      </c>
      <c r="AC10" s="59" t="str">
        <f>IF(VLOOKUP(A10,'Débit - Abfluss'!$A$2:$K$273,4,FALSE)="","",VLOOKUP(A10,'Débit - Abfluss'!$A$2:$K$273,4,FALSE))</f>
        <v/>
      </c>
      <c r="AD10" s="59" t="str">
        <f>IF(VLOOKUP(A10,'Débit - Abfluss'!$A$2:$K$273,5,FALSE)="","",VLOOKUP(A10,'Débit - Abfluss'!$A$2:$K$273,5,FALSE))</f>
        <v/>
      </c>
      <c r="AE10" s="59" t="str">
        <f>IF(VLOOKUP(A10,'Débit - Abfluss'!$A$2:$K$273,6,FALSE)="","",VLOOKUP(A10,'Débit - Abfluss'!$A$2:$K$273,6,FALSE))</f>
        <v>41-60%</v>
      </c>
      <c r="AF10" s="59" t="str">
        <f>IF(VLOOKUP(A10,'Débit - Abfluss'!$A$2:$K$273,7,FALSE)="","",VLOOKUP(A10,'Débit - Abfluss'!$A$2:$K$273,7,FALSE))</f>
        <v>force hydraulique</v>
      </c>
      <c r="AG10" s="60" t="str">
        <f>IF(VLOOKUP(A10,'Débit - Abfluss'!$A$2:$K$273,8,FALSE)="","",VLOOKUP(A10,'Débit - Abfluss'!$A$2:$K$273,8,FALSE))</f>
        <v>Non affecté / nicht betroffen</v>
      </c>
      <c r="AH10" s="72">
        <f>IF(VLOOKUP(A10,'Revitalisation-Revitalisierung'!$A$2:$O$273,3,FALSE)="","",VLOOKUP(A10,'Revitalisation-Revitalisierung'!$A$2:$O$273,3,FALSE))</f>
        <v>50.972727272727276</v>
      </c>
      <c r="AI10" s="73">
        <f>IF(VLOOKUP(A10,'Revitalisation-Revitalisierung'!$A$2:$O$273,4,FALSE)="","",VLOOKUP(A10,'Revitalisation-Revitalisierung'!$A$2:$O$273,4,FALSE))</f>
        <v>68.716973803390601</v>
      </c>
      <c r="AJ10" s="73">
        <f>IF(VLOOKUP(A10,'Revitalisation-Revitalisierung'!$A$2:$O$273,5,FALSE)="","",VLOOKUP(A10,'Revitalisation-Revitalisierung'!$A$2:$O$273,5,FALSE))</f>
        <v>17.727272727272727</v>
      </c>
      <c r="AK10" s="61" t="str">
        <f>IF(VLOOKUP(A10,'Revitalisation-Revitalisierung'!$A$2:$O$273,6,FALSE)="","",VLOOKUP(A10,'Revitalisation-Revitalisierung'!$A$2:$O$273,6,FALSE))</f>
        <v>très nécessaire, facile</v>
      </c>
      <c r="AL10" s="61" t="str">
        <f>IF(VLOOKUP(A10,'Revitalisation-Revitalisierung'!$A$2:$O$273,7,FALSE)="","",VLOOKUP(A10,'Revitalisation-Revitalisierung'!$A$2:$O$273,7,FALSE))</f>
        <v/>
      </c>
      <c r="AM10" s="61" t="str">
        <f>IF(VLOOKUP(A10,'Revitalisation-Revitalisierung'!$A$2:$O$273,8,FALSE)="","",VLOOKUP(A10,'Revitalisation-Revitalisierung'!$A$2:$O$273,8,FALSE))</f>
        <v>K1</v>
      </c>
      <c r="AN10" s="61" t="str">
        <f>IF(VLOOKUP(A10,'Revitalisation-Revitalisierung'!$A$2:$O$273,9,FALSE)="","",VLOOKUP(A10,'Revitalisation-Revitalisierung'!$A$2:$O$273,9,FALSE))</f>
        <v/>
      </c>
      <c r="AO10" s="61" t="str">
        <f>IF(VLOOKUP(A10,'Revitalisation-Revitalisierung'!$A$2:$O$273,10,FALSE)="","",VLOOKUP(A10,'Revitalisation-Revitalisierung'!$A$2:$O$273,10,FALSE))</f>
        <v/>
      </c>
      <c r="AP10" s="61" t="str">
        <f>IF(VLOOKUP(A10,'Revitalisation-Revitalisierung'!$A$2:$O$273,11,FALSE)="","",VLOOKUP(A10,'Revitalisation-Revitalisierung'!$A$2:$O$273,11,FALSE))</f>
        <v>Partiellement nécessaire, difficile / teilweise nötig, schwierig</v>
      </c>
      <c r="AQ10" s="62" t="str">
        <f>IF(VLOOKUP(A10,'Revitalisation-Revitalisierung'!$A$2:$O$273,12,FALSE)="","",VLOOKUP(A10,'Revitalisation-Revitalisierung'!$A$2:$O$273,12,FALSE))</f>
        <v>b</v>
      </c>
    </row>
    <row r="11" spans="1:44" ht="45" x14ac:dyDescent="0.25">
      <c r="A11" s="23">
        <v>12</v>
      </c>
      <c r="B11" s="63">
        <f>IF(VLOOKUP(A11,'Données de base - Grunddaten'!$A$2:$M$273,2,FALSE)="","",VLOOKUP(A11,'Données de base - Grunddaten'!$A$2:$M$273,2,FALSE))</f>
        <v>1</v>
      </c>
      <c r="C11" s="64" t="str">
        <f>IF(VLOOKUP(A11,'Données de base - Grunddaten'!$A$2:$M$273,3,FALSE)="","",VLOOKUP(A11,'Données de base - Grunddaten'!$A$2:$M$273,3,FALSE))</f>
        <v>Ghöggerhütte</v>
      </c>
      <c r="D11" s="64" t="str">
        <f>IF(VLOOKUP(A11,'Données de base - Grunddaten'!$A$2:$M$273,4,FALSE)="","",VLOOKUP(A11,'Données de base - Grunddaten'!$A$2:$M$273,4,FALSE))</f>
        <v>Thur</v>
      </c>
      <c r="E11" s="64" t="str">
        <f>IF(VLOOKUP(A11,'Données de base - Grunddaten'!$A$2:$M$273,5,FALSE)="","",VLOOKUP(A11,'Données de base - Grunddaten'!$A$2:$M$273,5,FALSE))</f>
        <v>SG/TG</v>
      </c>
      <c r="F11" s="64" t="str">
        <f>IF(VLOOKUP(A11,'Données de base - Grunddaten'!$A$2:$M$273,6,FALSE)="","",VLOOKUP(A11,'Données de base - Grunddaten'!$A$2:$M$273,6,FALSE))</f>
        <v>Plateau oriental</v>
      </c>
      <c r="G11" s="64" t="str">
        <f>IF(VLOOKUP(A11,'Données de base - Grunddaten'!$A$2:$M$273,7,FALSE)="","",VLOOKUP(A11,'Données de base - Grunddaten'!$A$2:$M$273,7,FALSE))</f>
        <v>Collinéen</v>
      </c>
      <c r="H11" s="64">
        <f>IF(VLOOKUP(A11,'Données de base - Grunddaten'!$A$2:$M$273,8,FALSE)="","",VLOOKUP(A11,'Données de base - Grunddaten'!$A$2:$M$273,8,FALSE))</f>
        <v>480</v>
      </c>
      <c r="I11" s="64">
        <f>IF(VLOOKUP(A11,'Données de base - Grunddaten'!$A$2:$M$273,9,FALSE)="","",VLOOKUP(A11,'Données de base - Grunddaten'!$A$2:$M$273,9,FALSE))</f>
        <v>1992</v>
      </c>
      <c r="J11" s="64">
        <f>IF(VLOOKUP(A11,'Données de base - Grunddaten'!$A$2:$M$273,10,FALSE)="","",VLOOKUP(A11,'Données de base - Grunddaten'!$A$2:$M$273,10,FALSE))</f>
        <v>52</v>
      </c>
      <c r="K11" s="64" t="str">
        <f>IF(VLOOKUP(A11,'Données de base - Grunddaten'!$A$2:$M$273,11,FALSE)="","",VLOOKUP(A11,'Données de base - Grunddaten'!$A$2:$M$273,11,FALSE))</f>
        <v>Cours d'eau corrigés de l'étage collinéen du Moyen-Pays</v>
      </c>
      <c r="L11" s="64" t="str">
        <f>IF(VLOOKUP(A11,'Données de base - Grunddaten'!$A$2:$M$273,12,FALSE)="","",VLOOKUP(A11,'Données de base - Grunddaten'!$A$2:$M$273,12,FALSE))</f>
        <v>méandres développés</v>
      </c>
      <c r="M11" s="65" t="str">
        <f>IF(VLOOKUP(A11,'Données de base - Grunddaten'!$A$2:$M$273,13,FALSE)="","",VLOOKUP(A11,'Données de base - Grunddaten'!$A$2:$M$273,13,FALSE))</f>
        <v>cours rectiligne</v>
      </c>
      <c r="N11" s="36" t="str">
        <f>IF(VLOOKUP(A11,'Charriage - Geschiebehaushalt'!A11:S282,3,FALSE)="","",VLOOKUP(A11,'Charriage - Geschiebehaushalt'!$A$2:$S$273,3,FALSE))</f>
        <v>pertinent</v>
      </c>
      <c r="O11" s="37" t="str">
        <f>IF(VLOOKUP(A11,'Charriage - Geschiebehaushalt'!A11:S282,4,FALSE)="","",VLOOKUP(A11,'Charriage - Geschiebehaushalt'!$A$2:$S$273,4,FALSE))</f>
        <v>0-20%</v>
      </c>
      <c r="P11" s="70" t="str">
        <f>IF(VLOOKUP(A11,'Charriage - Geschiebehaushalt'!A11:S282,5,FALSE)="","",VLOOKUP(A11,'Charriage - Geschiebehaushalt'!$A$2:$S$273,5,FALSE))</f>
        <v/>
      </c>
      <c r="Q11" s="37" t="str">
        <f>IF(VLOOKUP(A11,'Charriage - Geschiebehaushalt'!A11:S282,6,FALSE)="","",VLOOKUP(A11,'Charriage - Geschiebehaushalt'!$A$2:$S$273,6,FALSE))</f>
        <v>non documenté</v>
      </c>
      <c r="R11" s="70">
        <f>IF(VLOOKUP(A11,'Charriage - Geschiebehaushalt'!A11:S282,7,FALSE)="","",VLOOKUP(A11,'Charriage - Geschiebehaushalt'!$A$2:$S$273,7,FALSE))</f>
        <v>1.0030271554377499</v>
      </c>
      <c r="S11" s="37" t="str">
        <f>IF(VLOOKUP(A11,'Charriage - Geschiebehaushalt'!A11:S282,8,FALSE)="","",VLOOKUP(A11,'Charriage - Geschiebehaushalt'!$A$2:$S$273,8,FALSE))</f>
        <v>la remobilisation des sédiments est perturbée</v>
      </c>
      <c r="T11" s="70">
        <f>IF(VLOOKUP(A11,'Charriage - Geschiebehaushalt'!A11:S282,9,FALSE)="","",VLOOKUP(A11,'Charriage - Geschiebehaushalt'!$A$2:$S$273,9,FALSE))</f>
        <v>6.7860281679000004E-2</v>
      </c>
      <c r="U11" s="37" t="str">
        <f>IF(VLOOKUP(A11,'Charriage - Geschiebehaushalt'!A11:S282,10,FALSE)="","",VLOOKUP(A11,'Charriage - Geschiebehaushalt'!$A$2:$S$273,10,FALSE))</f>
        <v>déficit dans les formations pionnières</v>
      </c>
      <c r="V11" s="37" t="str">
        <f>IF(VLOOKUP(A11,'Charriage - Geschiebehaushalt'!A11:S282,11,FALSE)="","",VLOOKUP(A11,'Charriage - Geschiebehaushalt'!$A$2:$S$273,11,FALSE))</f>
        <v/>
      </c>
      <c r="W11" s="37" t="str">
        <f>IF(VLOOKUP(A11,'Charriage - Geschiebehaushalt'!A11:S282,12,FALSE)="","",VLOOKUP(A11,'Charriage - Geschiebehaushalt'!$A$2:$S$273,12,FALSE))</f>
        <v/>
      </c>
      <c r="X11" s="37" t="str">
        <f>IF(VLOOKUP(A11,'Charriage - Geschiebehaushalt'!A11:S282,13,FALSE)="","",VLOOKUP(A11,'Charriage - Geschiebehaushalt'!$A$2:$S$273,13,FALSE))</f>
        <v/>
      </c>
      <c r="Y11" s="37" t="str">
        <f>IF(VLOOKUP(A11,'Charriage - Geschiebehaushalt'!A11:S282,14,FALSE)="","",VLOOKUP(A11,'Charriage - Geschiebehaushalt'!$A$2:$S$273,14,FALSE))</f>
        <v/>
      </c>
      <c r="Z11" s="37" t="str">
        <f>IF(VLOOKUP(A11,'Charriage - Geschiebehaushalt'!A11:S282,15,FALSE)="","",VLOOKUP(A11,'Charriage - Geschiebehaushalt'!$A$2:$S$273,15,FALSE))</f>
        <v>0-20%</v>
      </c>
      <c r="AA11" s="53" t="str">
        <f>IF(VLOOKUP(A11,'Charriage - Geschiebehaushalt'!A11:S282,16,FALSE)="","",VLOOKUP(A11,'Charriage - Geschiebehaushalt'!$A$2:$S$273,16,FALSE))</f>
        <v>a</v>
      </c>
      <c r="AB11" s="58" t="str">
        <f>IF(VLOOKUP(A11,'Débit - Abfluss'!$A$2:$K$273,3,FALSE)="","",VLOOKUP(A11,'Débit - Abfluss'!$A$2:$K$273,3,FALSE))</f>
        <v>100%</v>
      </c>
      <c r="AC11" s="59" t="str">
        <f>IF(VLOOKUP(A11,'Débit - Abfluss'!$A$2:$K$273,4,FALSE)="","",VLOOKUP(A11,'Débit - Abfluss'!$A$2:$K$273,4,FALSE))</f>
        <v>aucune information supplémentaire</v>
      </c>
      <c r="AD11" s="59" t="str">
        <f>IF(VLOOKUP(A11,'Débit - Abfluss'!$A$2:$K$273,5,FALSE)="","",VLOOKUP(A11,'Débit - Abfluss'!$A$2:$K$273,5,FALSE))</f>
        <v>aucune information supplémentaire</v>
      </c>
      <c r="AE11" s="59" t="str">
        <f>IF(VLOOKUP(A11,'Débit - Abfluss'!$A$2:$K$273,6,FALSE)="","",VLOOKUP(A11,'Débit - Abfluss'!$A$2:$K$273,6,FALSE))</f>
        <v>100%</v>
      </c>
      <c r="AF11" s="59" t="str">
        <f>IF(VLOOKUP(A11,'Débit - Abfluss'!$A$2:$K$273,7,FALSE)="","",VLOOKUP(A11,'Débit - Abfluss'!$A$2:$K$273,7,FALSE))</f>
        <v>force hydraulique</v>
      </c>
      <c r="AG11" s="60" t="str">
        <f>IF(VLOOKUP(A11,'Débit - Abfluss'!$A$2:$K$273,8,FALSE)="","",VLOOKUP(A11,'Débit - Abfluss'!$A$2:$K$273,8,FALSE))</f>
        <v>Non affecté / nicht betroffen</v>
      </c>
      <c r="AH11" s="72">
        <f>IF(VLOOKUP(A11,'Revitalisation-Revitalisierung'!$A$2:$O$273,3,FALSE)="","",VLOOKUP(A11,'Revitalisation-Revitalisierung'!$A$2:$O$273,3,FALSE))</f>
        <v>80.209090909090904</v>
      </c>
      <c r="AI11" s="73">
        <f>IF(VLOOKUP(A11,'Revitalisation-Revitalisierung'!$A$2:$O$273,4,FALSE)="","",VLOOKUP(A11,'Revitalisation-Revitalisierung'!$A$2:$O$273,4,FALSE))</f>
        <v>89.312443989999991</v>
      </c>
      <c r="AJ11" s="73">
        <f>IF(VLOOKUP(A11,'Revitalisation-Revitalisierung'!$A$2:$O$273,5,FALSE)="","",VLOOKUP(A11,'Revitalisation-Revitalisierung'!$A$2:$O$273,5,FALSE))</f>
        <v>9.0909090909090917</v>
      </c>
      <c r="AK11" s="61" t="str">
        <f>IF(VLOOKUP(A11,'Revitalisation-Revitalisierung'!$A$2:$O$273,6,FALSE)="","",VLOOKUP(A11,'Revitalisation-Revitalisierung'!$A$2:$O$273,6,FALSE))</f>
        <v>très nécessaire, facile</v>
      </c>
      <c r="AL11" s="61" t="str">
        <f>IF(VLOOKUP(A11,'Revitalisation-Revitalisierung'!$A$2:$O$273,7,FALSE)="","",VLOOKUP(A11,'Revitalisation-Revitalisierung'!$A$2:$O$273,7,FALSE))</f>
        <v/>
      </c>
      <c r="AM11" s="61" t="str">
        <f>IF(VLOOKUP(A11,'Revitalisation-Revitalisierung'!$A$2:$O$273,8,FALSE)="","",VLOOKUP(A11,'Revitalisation-Revitalisierung'!$A$2:$O$273,8,FALSE))</f>
        <v>K2</v>
      </c>
      <c r="AN11" s="61" t="str">
        <f>IF(VLOOKUP(A11,'Revitalisation-Revitalisierung'!$A$2:$O$273,9,FALSE)="","",VLOOKUP(A11,'Revitalisation-Revitalisierung'!$A$2:$O$273,9,FALSE))</f>
        <v/>
      </c>
      <c r="AO11" s="61" t="str">
        <f>IF(VLOOKUP(A11,'Revitalisation-Revitalisierung'!$A$2:$O$273,10,FALSE)="","",VLOOKUP(A11,'Revitalisation-Revitalisierung'!$A$2:$O$273,10,FALSE))</f>
        <v/>
      </c>
      <c r="AP11" s="61" t="str">
        <f>IF(VLOOKUP(A11,'Revitalisation-Revitalisierung'!$A$2:$O$273,11,FALSE)="","",VLOOKUP(A11,'Revitalisation-Revitalisierung'!$A$2:$O$273,11,FALSE))</f>
        <v>Très nécessaire, facile / unbedingt nötig, einfach</v>
      </c>
      <c r="AQ11" s="62" t="str">
        <f>IF(VLOOKUP(A11,'Revitalisation-Revitalisierung'!$A$2:$O$273,12,FALSE)="","",VLOOKUP(A11,'Revitalisation-Revitalisierung'!$A$2:$O$273,12,FALSE))</f>
        <v>a</v>
      </c>
    </row>
    <row r="12" spans="1:44" ht="56.25" x14ac:dyDescent="0.25">
      <c r="A12" s="23">
        <v>14</v>
      </c>
      <c r="B12" s="63">
        <f>IF(VLOOKUP(A12,'Données de base - Grunddaten'!$A$2:$M$273,2,FALSE)="","",VLOOKUP(A12,'Données de base - Grunddaten'!$A$2:$M$273,2,FALSE))</f>
        <v>1</v>
      </c>
      <c r="C12" s="64" t="str">
        <f>IF(VLOOKUP(A12,'Données de base - Grunddaten'!$A$2:$M$273,3,FALSE)="","",VLOOKUP(A12,'Données de base - Grunddaten'!$A$2:$M$273,3,FALSE))</f>
        <v>Glatt nordwestlich Flawil</v>
      </c>
      <c r="D12" s="64" t="str">
        <f>IF(VLOOKUP(A12,'Données de base - Grunddaten'!$A$2:$M$273,4,FALSE)="","",VLOOKUP(A12,'Données de base - Grunddaten'!$A$2:$M$273,4,FALSE))</f>
        <v>Glatt</v>
      </c>
      <c r="E12" s="64" t="str">
        <f>IF(VLOOKUP(A12,'Données de base - Grunddaten'!$A$2:$M$273,5,FALSE)="","",VLOOKUP(A12,'Données de base - Grunddaten'!$A$2:$M$273,5,FALSE))</f>
        <v>SG</v>
      </c>
      <c r="F12" s="64" t="str">
        <f>IF(VLOOKUP(A12,'Données de base - Grunddaten'!$A$2:$M$273,6,FALSE)="","",VLOOKUP(A12,'Données de base - Grunddaten'!$A$2:$M$273,6,FALSE))</f>
        <v>Plateau oriental</v>
      </c>
      <c r="G12" s="64" t="str">
        <f>IF(VLOOKUP(A12,'Données de base - Grunddaten'!$A$2:$M$273,7,FALSE)="","",VLOOKUP(A12,'Données de base - Grunddaten'!$A$2:$M$273,7,FALSE))</f>
        <v>Collinéen</v>
      </c>
      <c r="H12" s="64">
        <f>IF(VLOOKUP(A12,'Données de base - Grunddaten'!$A$2:$M$273,8,FALSE)="","",VLOOKUP(A12,'Données de base - Grunddaten'!$A$2:$M$273,8,FALSE))</f>
        <v>530</v>
      </c>
      <c r="I12" s="64">
        <f>IF(VLOOKUP(A12,'Données de base - Grunddaten'!$A$2:$M$273,9,FALSE)="","",VLOOKUP(A12,'Données de base - Grunddaten'!$A$2:$M$273,9,FALSE))</f>
        <v>1992</v>
      </c>
      <c r="J12" s="64">
        <f>IF(VLOOKUP(A12,'Données de base - Grunddaten'!$A$2:$M$273,10,FALSE)="","",VLOOKUP(A12,'Données de base - Grunddaten'!$A$2:$M$273,10,FALSE))</f>
        <v>51</v>
      </c>
      <c r="K12" s="64" t="str">
        <f>IF(VLOOKUP(A12,'Données de base - Grunddaten'!$A$2:$M$273,11,FALSE)="","",VLOOKUP(A12,'Données de base - Grunddaten'!$A$2:$M$273,11,FALSE))</f>
        <v>Cours d'eau naturels de l'étage collinéen du Moyen-Pays</v>
      </c>
      <c r="L12" s="64" t="str">
        <f>IF(VLOOKUP(A12,'Données de base - Grunddaten'!$A$2:$M$273,12,FALSE)="","",VLOOKUP(A12,'Données de base - Grunddaten'!$A$2:$M$273,12,FALSE))</f>
        <v>méandres développés - cours encaissé</v>
      </c>
      <c r="M12" s="65" t="str">
        <f>IF(VLOOKUP(A12,'Données de base - Grunddaten'!$A$2:$M$273,13,FALSE)="","",VLOOKUP(A12,'Données de base - Grunddaten'!$A$2:$M$273,13,FALSE))</f>
        <v>méandres développés - cours encaissé</v>
      </c>
      <c r="N12" s="36" t="str">
        <f>IF(VLOOKUP(A12,'Charriage - Geschiebehaushalt'!A12:S283,3,FALSE)="","",VLOOKUP(A12,'Charriage - Geschiebehaushalt'!$A$2:$S$273,3,FALSE))</f>
        <v>pertinent</v>
      </c>
      <c r="O12" s="37" t="str">
        <f>IF(VLOOKUP(A12,'Charriage - Geschiebehaushalt'!A12:S283,4,FALSE)="","",VLOOKUP(A12,'Charriage - Geschiebehaushalt'!$A$2:$S$273,4,FALSE))</f>
        <v>51-80%</v>
      </c>
      <c r="P12" s="70" t="str">
        <f>IF(VLOOKUP(A12,'Charriage - Geschiebehaushalt'!A12:S283,5,FALSE)="","",VLOOKUP(A12,'Charriage - Geschiebehaushalt'!$A$2:$S$273,5,FALSE))</f>
        <v/>
      </c>
      <c r="Q12" s="37" t="str">
        <f>IF(VLOOKUP(A12,'Charriage - Geschiebehaushalt'!A12:S283,6,FALSE)="","",VLOOKUP(A12,'Charriage - Geschiebehaushalt'!$A$2:$S$273,6,FALSE))</f>
        <v>non documenté</v>
      </c>
      <c r="R12" s="70">
        <f>IF(VLOOKUP(A12,'Charriage - Geschiebehaushalt'!A12:S283,7,FALSE)="","",VLOOKUP(A12,'Charriage - Geschiebehaushalt'!$A$2:$S$273,7,FALSE))</f>
        <v>0.123582186117996</v>
      </c>
      <c r="S12" s="37" t="str">
        <f>IF(VLOOKUP(A12,'Charriage - Geschiebehaushalt'!A12:S283,8,FALSE)="","",VLOOKUP(A12,'Charriage - Geschiebehaushalt'!$A$2:$S$273,8,FALSE))</f>
        <v>pas ou faiblement entravé</v>
      </c>
      <c r="T12" s="70">
        <f>IF(VLOOKUP(A12,'Charriage - Geschiebehaushalt'!A12:S283,9,FALSE)="","",VLOOKUP(A12,'Charriage - Geschiebehaushalt'!$A$2:$S$273,9,FALSE))</f>
        <v>7.0725282759000002E-2</v>
      </c>
      <c r="U12" s="37" t="str">
        <f>IF(VLOOKUP(A12,'Charriage - Geschiebehaushalt'!A12:S283,10,FALSE)="","",VLOOKUP(A12,'Charriage - Geschiebehaushalt'!$A$2:$S$273,10,FALSE))</f>
        <v>déficit dans les formations pionnières</v>
      </c>
      <c r="V12" s="37" t="str">
        <f>IF(VLOOKUP(A12,'Charriage - Geschiebehaushalt'!A12:S283,11,FALSE)="","",VLOOKUP(A12,'Charriage - Geschiebehaushalt'!$A$2:$S$273,11,FALSE))</f>
        <v/>
      </c>
      <c r="W12" s="37" t="str">
        <f>IF(VLOOKUP(A12,'Charriage - Geschiebehaushalt'!A12:S283,12,FALSE)="","",VLOOKUP(A12,'Charriage - Geschiebehaushalt'!$A$2:$S$273,12,FALSE))</f>
        <v/>
      </c>
      <c r="X12" s="37" t="str">
        <f>IF(VLOOKUP(A12,'Charriage - Geschiebehaushalt'!A12:S283,13,FALSE)="","",VLOOKUP(A12,'Charriage - Geschiebehaushalt'!$A$2:$S$273,13,FALSE))</f>
        <v/>
      </c>
      <c r="Y12" s="37" t="str">
        <f>IF(VLOOKUP(A12,'Charriage - Geschiebehaushalt'!A12:S283,14,FALSE)="","",VLOOKUP(A12,'Charriage - Geschiebehaushalt'!$A$2:$S$273,14,FALSE))</f>
        <v/>
      </c>
      <c r="Z12" s="37" t="str">
        <f>IF(VLOOKUP(A12,'Charriage - Geschiebehaushalt'!A12:S283,15,FALSE)="","",VLOOKUP(A12,'Charriage - Geschiebehaushalt'!$A$2:$S$273,15,FALSE))</f>
        <v>51-80%</v>
      </c>
      <c r="AA12" s="53" t="str">
        <f>IF(VLOOKUP(A12,'Charriage - Geschiebehaushalt'!A12:S283,16,FALSE)="","",VLOOKUP(A12,'Charriage - Geschiebehaushalt'!$A$2:$S$273,16,FALSE))</f>
        <v>a</v>
      </c>
      <c r="AB12" s="58" t="str">
        <f>IF(VLOOKUP(A12,'Débit - Abfluss'!$A$2:$K$273,3,FALSE)="","",VLOOKUP(A12,'Débit - Abfluss'!$A$2:$K$273,3,FALSE))</f>
        <v>100%</v>
      </c>
      <c r="AC12" s="59" t="str">
        <f>IF(VLOOKUP(A12,'Débit - Abfluss'!$A$2:$K$273,4,FALSE)="","",VLOOKUP(A12,'Débit - Abfluss'!$A$2:$K$273,4,FALSE))</f>
        <v>100% malgré un tout petit tronçon à débit résiduel au Glattmüli</v>
      </c>
      <c r="AD12" s="59" t="str">
        <f>IF(VLOOKUP(A12,'Débit - Abfluss'!$A$2:$K$273,5,FALSE)="","",VLOOKUP(A12,'Débit - Abfluss'!$A$2:$K$273,5,FALSE))</f>
        <v/>
      </c>
      <c r="AE12" s="59" t="str">
        <f>IF(VLOOKUP(A12,'Débit - Abfluss'!$A$2:$K$273,6,FALSE)="","",VLOOKUP(A12,'Débit - Abfluss'!$A$2:$K$273,6,FALSE))</f>
        <v>100%</v>
      </c>
      <c r="AF12" s="59" t="str">
        <f>IF(VLOOKUP(A12,'Débit - Abfluss'!$A$2:$K$273,7,FALSE)="","",VLOOKUP(A12,'Débit - Abfluss'!$A$2:$K$273,7,FALSE))</f>
        <v>force hydraulique</v>
      </c>
      <c r="AG12" s="60" t="str">
        <f>IF(VLOOKUP(A12,'Débit - Abfluss'!$A$2:$K$273,8,FALSE)="","",VLOOKUP(A12,'Débit - Abfluss'!$A$2:$K$273,8,FALSE))</f>
        <v>Non affecté / nicht betroffen</v>
      </c>
      <c r="AH12" s="72">
        <f>IF(VLOOKUP(A12,'Revitalisation-Revitalisierung'!$A$2:$O$273,3,FALSE)="","",VLOOKUP(A12,'Revitalisation-Revitalisierung'!$A$2:$O$273,3,FALSE))</f>
        <v>-44.31818181818182</v>
      </c>
      <c r="AI12" s="73">
        <f>IF(VLOOKUP(A12,'Revitalisation-Revitalisierung'!$A$2:$O$273,4,FALSE)="","",VLOOKUP(A12,'Revitalisation-Revitalisierung'!$A$2:$O$273,4,FALSE))</f>
        <v>12.530488791100515</v>
      </c>
      <c r="AJ12" s="73">
        <f>IF(VLOOKUP(A12,'Revitalisation-Revitalisierung'!$A$2:$O$273,5,FALSE)="","",VLOOKUP(A12,'Revitalisation-Revitalisierung'!$A$2:$O$273,5,FALSE))</f>
        <v>56.81818181818182</v>
      </c>
      <c r="AK12" s="61" t="str">
        <f>IF(VLOOKUP(A12,'Revitalisation-Revitalisierung'!$A$2:$O$273,6,FALSE)="","",VLOOKUP(A12,'Revitalisation-Revitalisierung'!$A$2:$O$273,6,FALSE))</f>
        <v>peu nécessaire, difficile</v>
      </c>
      <c r="AL12" s="61" t="str">
        <f>IF(VLOOKUP(A12,'Revitalisation-Revitalisierung'!$A$2:$O$273,7,FALSE)="","",VLOOKUP(A12,'Revitalisation-Revitalisierung'!$A$2:$O$273,7,FALSE))</f>
        <v/>
      </c>
      <c r="AM12" s="61" t="str">
        <f>IF(VLOOKUP(A12,'Revitalisation-Revitalisierung'!$A$2:$O$273,8,FALSE)="","",VLOOKUP(A12,'Revitalisation-Revitalisierung'!$A$2:$O$273,8,FALSE))</f>
        <v>K3</v>
      </c>
      <c r="AN12" s="61" t="str">
        <f>IF(VLOOKUP(A12,'Revitalisation-Revitalisierung'!$A$2:$O$273,9,FALSE)="","",VLOOKUP(A12,'Revitalisation-Revitalisierung'!$A$2:$O$273,9,FALSE))</f>
        <v/>
      </c>
      <c r="AO12" s="61" t="str">
        <f>IF(VLOOKUP(A12,'Revitalisation-Revitalisierung'!$A$2:$O$273,10,FALSE)="","",VLOOKUP(A12,'Revitalisation-Revitalisierung'!$A$2:$O$273,10,FALSE))</f>
        <v/>
      </c>
      <c r="AP12" s="61" t="str">
        <f>IF(VLOOKUP(A12,'Revitalisation-Revitalisierung'!$A$2:$O$273,11,FALSE)="","",VLOOKUP(A12,'Revitalisation-Revitalisierung'!$A$2:$O$273,11,FALSE))</f>
        <v>Partiellement nécessaire, difficile / teilweise nötig, schwierig</v>
      </c>
      <c r="AQ12" s="62" t="str">
        <f>IF(VLOOKUP(A12,'Revitalisation-Revitalisierung'!$A$2:$O$273,12,FALSE)="","",VLOOKUP(A12,'Revitalisation-Revitalisierung'!$A$2:$O$273,12,FALSE))</f>
        <v>a</v>
      </c>
    </row>
    <row r="13" spans="1:44" ht="45" x14ac:dyDescent="0.25">
      <c r="A13" s="23">
        <v>16</v>
      </c>
      <c r="B13" s="63">
        <f>IF(VLOOKUP(A13,'Données de base - Grunddaten'!$A$2:$M$273,2,FALSE)="","",VLOOKUP(A13,'Données de base - Grunddaten'!$A$2:$M$273,2,FALSE))</f>
        <v>1</v>
      </c>
      <c r="C13" s="64" t="str">
        <f>IF(VLOOKUP(A13,'Données de base - Grunddaten'!$A$2:$M$273,3,FALSE)="","",VLOOKUP(A13,'Données de base - Grunddaten'!$A$2:$M$273,3,FALSE))</f>
        <v>Gillhof–Glattburg</v>
      </c>
      <c r="D13" s="64" t="str">
        <f>IF(VLOOKUP(A13,'Données de base - Grunddaten'!$A$2:$M$273,4,FALSE)="","",VLOOKUP(A13,'Données de base - Grunddaten'!$A$2:$M$273,4,FALSE))</f>
        <v>Thur</v>
      </c>
      <c r="E13" s="64" t="str">
        <f>IF(VLOOKUP(A13,'Données de base - Grunddaten'!$A$2:$M$273,5,FALSE)="","",VLOOKUP(A13,'Données de base - Grunddaten'!$A$2:$M$273,5,FALSE))</f>
        <v>SG</v>
      </c>
      <c r="F13" s="64" t="str">
        <f>IF(VLOOKUP(A13,'Données de base - Grunddaten'!$A$2:$M$273,6,FALSE)="","",VLOOKUP(A13,'Données de base - Grunddaten'!$A$2:$M$273,6,FALSE))</f>
        <v>Plateau oriental</v>
      </c>
      <c r="G13" s="64" t="str">
        <f>IF(VLOOKUP(A13,'Données de base - Grunddaten'!$A$2:$M$273,7,FALSE)="","",VLOOKUP(A13,'Données de base - Grunddaten'!$A$2:$M$273,7,FALSE))</f>
        <v>Collinéen</v>
      </c>
      <c r="H13" s="64">
        <f>IF(VLOOKUP(A13,'Données de base - Grunddaten'!$A$2:$M$273,8,FALSE)="","",VLOOKUP(A13,'Données de base - Grunddaten'!$A$2:$M$273,8,FALSE))</f>
        <v>500</v>
      </c>
      <c r="I13" s="64">
        <f>IF(VLOOKUP(A13,'Données de base - Grunddaten'!$A$2:$M$273,9,FALSE)="","",VLOOKUP(A13,'Données de base - Grunddaten'!$A$2:$M$273,9,FALSE))</f>
        <v>1992</v>
      </c>
      <c r="J13" s="64">
        <f>IF(VLOOKUP(A13,'Données de base - Grunddaten'!$A$2:$M$273,10,FALSE)="","",VLOOKUP(A13,'Données de base - Grunddaten'!$A$2:$M$273,10,FALSE))</f>
        <v>52</v>
      </c>
      <c r="K13" s="64" t="str">
        <f>IF(VLOOKUP(A13,'Données de base - Grunddaten'!$A$2:$M$273,11,FALSE)="","",VLOOKUP(A13,'Données de base - Grunddaten'!$A$2:$M$273,11,FALSE))</f>
        <v>Cours d'eau corrigés de l'étage collinéen du Moyen-Pays</v>
      </c>
      <c r="L13" s="64" t="str">
        <f>IF(VLOOKUP(A13,'Données de base - Grunddaten'!$A$2:$M$273,12,FALSE)="","",VLOOKUP(A13,'Données de base - Grunddaten'!$A$2:$M$273,12,FALSE))</f>
        <v>en tresses</v>
      </c>
      <c r="M13" s="65" t="str">
        <f>IF(VLOOKUP(A13,'Données de base - Grunddaten'!$A$2:$M$273,13,FALSE)="","",VLOOKUP(A13,'Données de base - Grunddaten'!$A$2:$M$273,13,FALSE))</f>
        <v>cours rectiligne</v>
      </c>
      <c r="N13" s="36" t="str">
        <f>IF(VLOOKUP(A13,'Charriage - Geschiebehaushalt'!A13:S284,3,FALSE)="","",VLOOKUP(A13,'Charriage - Geschiebehaushalt'!$A$2:$S$273,3,FALSE))</f>
        <v>pertinent</v>
      </c>
      <c r="O13" s="37" t="str">
        <f>IF(VLOOKUP(A13,'Charriage - Geschiebehaushalt'!A13:S284,4,FALSE)="","",VLOOKUP(A13,'Charriage - Geschiebehaushalt'!$A$2:$S$273,4,FALSE))</f>
        <v>0-20%</v>
      </c>
      <c r="P13" s="70" t="str">
        <f>IF(VLOOKUP(A13,'Charriage - Geschiebehaushalt'!A13:S284,5,FALSE)="","",VLOOKUP(A13,'Charriage - Geschiebehaushalt'!$A$2:$S$273,5,FALSE))</f>
        <v/>
      </c>
      <c r="Q13" s="37" t="str">
        <f>IF(VLOOKUP(A13,'Charriage - Geschiebehaushalt'!A13:S284,6,FALSE)="","",VLOOKUP(A13,'Charriage - Geschiebehaushalt'!$A$2:$S$273,6,FALSE))</f>
        <v>non documenté</v>
      </c>
      <c r="R13" s="70">
        <f>IF(VLOOKUP(A13,'Charriage - Geschiebehaushalt'!A13:S284,7,FALSE)="","",VLOOKUP(A13,'Charriage - Geschiebehaushalt'!$A$2:$S$273,7,FALSE))</f>
        <v>0.72852571824261703</v>
      </c>
      <c r="S13" s="37" t="str">
        <f>IF(VLOOKUP(A13,'Charriage - Geschiebehaushalt'!A13:S284,8,FALSE)="","",VLOOKUP(A13,'Charriage - Geschiebehaushalt'!$A$2:$S$273,8,FALSE))</f>
        <v>la remobilisation des sédiments est perturbée</v>
      </c>
      <c r="T13" s="70">
        <f>IF(VLOOKUP(A13,'Charriage - Geschiebehaushalt'!A13:S284,9,FALSE)="","",VLOOKUP(A13,'Charriage - Geschiebehaushalt'!$A$2:$S$273,9,FALSE))</f>
        <v>9.8825064944999999E-2</v>
      </c>
      <c r="U13" s="37" t="str">
        <f>IF(VLOOKUP(A13,'Charriage - Geschiebehaushalt'!A13:S284,10,FALSE)="","",VLOOKUP(A13,'Charriage - Geschiebehaushalt'!$A$2:$S$273,10,FALSE))</f>
        <v>déficit dans les formations pionnières</v>
      </c>
      <c r="V13" s="37" t="str">
        <f>IF(VLOOKUP(A13,'Charriage - Geschiebehaushalt'!A13:S284,11,FALSE)="","",VLOOKUP(A13,'Charriage - Geschiebehaushalt'!$A$2:$S$273,11,FALSE))</f>
        <v/>
      </c>
      <c r="W13" s="37" t="str">
        <f>IF(VLOOKUP(A13,'Charriage - Geschiebehaushalt'!A13:S284,12,FALSE)="","",VLOOKUP(A13,'Charriage - Geschiebehaushalt'!$A$2:$S$273,12,FALSE))</f>
        <v/>
      </c>
      <c r="X13" s="37" t="str">
        <f>IF(VLOOKUP(A13,'Charriage - Geschiebehaushalt'!A13:S284,13,FALSE)="","",VLOOKUP(A13,'Charriage - Geschiebehaushalt'!$A$2:$S$273,13,FALSE))</f>
        <v/>
      </c>
      <c r="Y13" s="37" t="str">
        <f>IF(VLOOKUP(A13,'Charriage - Geschiebehaushalt'!A13:S284,14,FALSE)="","",VLOOKUP(A13,'Charriage - Geschiebehaushalt'!$A$2:$S$273,14,FALSE))</f>
        <v/>
      </c>
      <c r="Z13" s="37" t="str">
        <f>IF(VLOOKUP(A13,'Charriage - Geschiebehaushalt'!A13:S284,15,FALSE)="","",VLOOKUP(A13,'Charriage - Geschiebehaushalt'!$A$2:$S$273,15,FALSE))</f>
        <v>0-20%</v>
      </c>
      <c r="AA13" s="53" t="str">
        <f>IF(VLOOKUP(A13,'Charriage - Geschiebehaushalt'!A13:S284,16,FALSE)="","",VLOOKUP(A13,'Charriage - Geschiebehaushalt'!$A$2:$S$273,16,FALSE))</f>
        <v>a</v>
      </c>
      <c r="AB13" s="58" t="str">
        <f>IF(VLOOKUP(A13,'Débit - Abfluss'!$A$2:$K$273,3,FALSE)="","",VLOOKUP(A13,'Débit - Abfluss'!$A$2:$K$273,3,FALSE))</f>
        <v>100%</v>
      </c>
      <c r="AC13" s="59" t="str">
        <f>IF(VLOOKUP(A13,'Débit - Abfluss'!$A$2:$K$273,4,FALSE)="","",VLOOKUP(A13,'Débit - Abfluss'!$A$2:$K$273,4,FALSE))</f>
        <v>aucune information supplémentaire</v>
      </c>
      <c r="AD13" s="59" t="str">
        <f>IF(VLOOKUP(A13,'Débit - Abfluss'!$A$2:$K$273,5,FALSE)="","",VLOOKUP(A13,'Débit - Abfluss'!$A$2:$K$273,5,FALSE))</f>
        <v>aucune information supplémentaire</v>
      </c>
      <c r="AE13" s="59" t="str">
        <f>IF(VLOOKUP(A13,'Débit - Abfluss'!$A$2:$K$273,6,FALSE)="","",VLOOKUP(A13,'Débit - Abfluss'!$A$2:$K$273,6,FALSE))</f>
        <v>100%</v>
      </c>
      <c r="AF13" s="59" t="str">
        <f>IF(VLOOKUP(A13,'Débit - Abfluss'!$A$2:$K$273,7,FALSE)="","",VLOOKUP(A13,'Débit - Abfluss'!$A$2:$K$273,7,FALSE))</f>
        <v/>
      </c>
      <c r="AG13" s="60" t="str">
        <f>IF(VLOOKUP(A13,'Débit - Abfluss'!$A$2:$K$273,8,FALSE)="","",VLOOKUP(A13,'Débit - Abfluss'!$A$2:$K$273,8,FALSE))</f>
        <v>Non affecté / nicht betroffen</v>
      </c>
      <c r="AH13" s="72">
        <f>IF(VLOOKUP(A13,'Revitalisation-Revitalisierung'!$A$2:$O$273,3,FALSE)="","",VLOOKUP(A13,'Revitalisation-Revitalisierung'!$A$2:$O$273,3,FALSE))</f>
        <v>42.945454545454545</v>
      </c>
      <c r="AI13" s="73">
        <f>IF(VLOOKUP(A13,'Revitalisation-Revitalisierung'!$A$2:$O$273,4,FALSE)="","",VLOOKUP(A13,'Revitalisation-Revitalisierung'!$A$2:$O$273,4,FALSE))</f>
        <v>58.432189094275643</v>
      </c>
      <c r="AJ13" s="73">
        <f>IF(VLOOKUP(A13,'Revitalisation-Revitalisierung'!$A$2:$O$273,5,FALSE)="","",VLOOKUP(A13,'Revitalisation-Revitalisierung'!$A$2:$O$273,5,FALSE))</f>
        <v>15.454545454545455</v>
      </c>
      <c r="AK13" s="61" t="str">
        <f>IF(VLOOKUP(A13,'Revitalisation-Revitalisierung'!$A$2:$O$273,6,FALSE)="","",VLOOKUP(A13,'Revitalisation-Revitalisierung'!$A$2:$O$273,6,FALSE))</f>
        <v>très nécessaire, facile</v>
      </c>
      <c r="AL13" s="61" t="str">
        <f>IF(VLOOKUP(A13,'Revitalisation-Revitalisierung'!$A$2:$O$273,7,FALSE)="","",VLOOKUP(A13,'Revitalisation-Revitalisierung'!$A$2:$O$273,7,FALSE))</f>
        <v>schwierig</v>
      </c>
      <c r="AM13" s="61" t="str">
        <f>IF(VLOOKUP(A13,'Revitalisation-Revitalisierung'!$A$2:$O$273,8,FALSE)="","",VLOOKUP(A13,'Revitalisation-Revitalisierung'!$A$2:$O$273,8,FALSE))</f>
        <v>K2</v>
      </c>
      <c r="AN13" s="61" t="str">
        <f>IF(VLOOKUP(A13,'Revitalisation-Revitalisierung'!$A$2:$O$273,9,FALSE)="","",VLOOKUP(A13,'Revitalisation-Revitalisierung'!$A$2:$O$273,9,FALSE))</f>
        <v/>
      </c>
      <c r="AO13" s="61" t="str">
        <f>IF(VLOOKUP(A13,'Revitalisation-Revitalisierung'!$A$2:$O$273,10,FALSE)="","",VLOOKUP(A13,'Revitalisation-Revitalisierung'!$A$2:$O$273,10,FALSE))</f>
        <v/>
      </c>
      <c r="AP13" s="61" t="str">
        <f>IF(VLOOKUP(A13,'Revitalisation-Revitalisierung'!$A$2:$O$273,11,FALSE)="","",VLOOKUP(A13,'Revitalisation-Revitalisierung'!$A$2:$O$273,11,FALSE))</f>
        <v>Très nécessaire, facile / unbedingt nötig, einfach</v>
      </c>
      <c r="AQ13" s="62" t="str">
        <f>IF(VLOOKUP(A13,'Revitalisation-Revitalisierung'!$A$2:$O$273,12,FALSE)="","",VLOOKUP(A13,'Revitalisation-Revitalisierung'!$A$2:$O$273,12,FALSE))</f>
        <v>a</v>
      </c>
    </row>
    <row r="14" spans="1:44" ht="45" x14ac:dyDescent="0.25">
      <c r="A14" s="23">
        <v>18</v>
      </c>
      <c r="B14" s="63">
        <f>IF(VLOOKUP(A14,'Données de base - Grunddaten'!$A$2:$M$273,2,FALSE)="","",VLOOKUP(A14,'Données de base - Grunddaten'!$A$2:$M$273,2,FALSE))</f>
        <v>1</v>
      </c>
      <c r="C14" s="64" t="str">
        <f>IF(VLOOKUP(A14,'Données de base - Grunddaten'!$A$2:$M$273,3,FALSE)="","",VLOOKUP(A14,'Données de base - Grunddaten'!$A$2:$M$273,3,FALSE))</f>
        <v>Thurauen Wil-Weieren</v>
      </c>
      <c r="D14" s="64" t="str">
        <f>IF(VLOOKUP(A14,'Données de base - Grunddaten'!$A$2:$M$273,4,FALSE)="","",VLOOKUP(A14,'Données de base - Grunddaten'!$A$2:$M$273,4,FALSE))</f>
        <v>Thur</v>
      </c>
      <c r="E14" s="64" t="str">
        <f>IF(VLOOKUP(A14,'Données de base - Grunddaten'!$A$2:$M$273,5,FALSE)="","",VLOOKUP(A14,'Données de base - Grunddaten'!$A$2:$M$273,5,FALSE))</f>
        <v>SG</v>
      </c>
      <c r="F14" s="64" t="str">
        <f>IF(VLOOKUP(A14,'Données de base - Grunddaten'!$A$2:$M$273,6,FALSE)="","",VLOOKUP(A14,'Données de base - Grunddaten'!$A$2:$M$273,6,FALSE))</f>
        <v>Plateau oriental</v>
      </c>
      <c r="G14" s="64" t="str">
        <f>IF(VLOOKUP(A14,'Données de base - Grunddaten'!$A$2:$M$273,7,FALSE)="","",VLOOKUP(A14,'Données de base - Grunddaten'!$A$2:$M$273,7,FALSE))</f>
        <v>Collinéen</v>
      </c>
      <c r="H14" s="64">
        <f>IF(VLOOKUP(A14,'Données de base - Grunddaten'!$A$2:$M$273,8,FALSE)="","",VLOOKUP(A14,'Données de base - Grunddaten'!$A$2:$M$273,8,FALSE))</f>
        <v>520</v>
      </c>
      <c r="I14" s="64">
        <f>IF(VLOOKUP(A14,'Données de base - Grunddaten'!$A$2:$M$273,9,FALSE)="","",VLOOKUP(A14,'Données de base - Grunddaten'!$A$2:$M$273,9,FALSE))</f>
        <v>1992</v>
      </c>
      <c r="J14" s="64">
        <f>IF(VLOOKUP(A14,'Données de base - Grunddaten'!$A$2:$M$273,10,FALSE)="","",VLOOKUP(A14,'Données de base - Grunddaten'!$A$2:$M$273,10,FALSE))</f>
        <v>52</v>
      </c>
      <c r="K14" s="64" t="str">
        <f>IF(VLOOKUP(A14,'Données de base - Grunddaten'!$A$2:$M$273,11,FALSE)="","",VLOOKUP(A14,'Données de base - Grunddaten'!$A$2:$M$273,11,FALSE))</f>
        <v>Cours d'eau corrigés de l'étage collinéen du Moyen-Pays</v>
      </c>
      <c r="L14" s="64" t="str">
        <f>IF(VLOOKUP(A14,'Données de base - Grunddaten'!$A$2:$M$273,12,FALSE)="","",VLOOKUP(A14,'Données de base - Grunddaten'!$A$2:$M$273,12,FALSE))</f>
        <v>en tresses</v>
      </c>
      <c r="M14" s="65" t="str">
        <f>IF(VLOOKUP(A14,'Données de base - Grunddaten'!$A$2:$M$273,13,FALSE)="","",VLOOKUP(A14,'Données de base - Grunddaten'!$A$2:$M$273,13,FALSE))</f>
        <v>cours rectiligne</v>
      </c>
      <c r="N14" s="36" t="str">
        <f>IF(VLOOKUP(A14,'Charriage - Geschiebehaushalt'!A14:S285,3,FALSE)="","",VLOOKUP(A14,'Charriage - Geschiebehaushalt'!$A$2:$S$273,3,FALSE))</f>
        <v>pertinent</v>
      </c>
      <c r="O14" s="37" t="str">
        <f>IF(VLOOKUP(A14,'Charriage - Geschiebehaushalt'!A14:S285,4,FALSE)="","",VLOOKUP(A14,'Charriage - Geschiebehaushalt'!$A$2:$S$273,4,FALSE))</f>
        <v>0-20%</v>
      </c>
      <c r="P14" s="70" t="str">
        <f>IF(VLOOKUP(A14,'Charriage - Geschiebehaushalt'!A14:S285,5,FALSE)="","",VLOOKUP(A14,'Charriage - Geschiebehaushalt'!$A$2:$S$273,5,FALSE))</f>
        <v/>
      </c>
      <c r="Q14" s="37" t="str">
        <f>IF(VLOOKUP(A14,'Charriage - Geschiebehaushalt'!A14:S285,6,FALSE)="","",VLOOKUP(A14,'Charriage - Geschiebehaushalt'!$A$2:$S$273,6,FALSE))</f>
        <v>non documenté</v>
      </c>
      <c r="R14" s="70">
        <f>IF(VLOOKUP(A14,'Charriage - Geschiebehaushalt'!A14:S285,7,FALSE)="","",VLOOKUP(A14,'Charriage - Geschiebehaushalt'!$A$2:$S$273,7,FALSE))</f>
        <v>0.86792141642933995</v>
      </c>
      <c r="S14" s="37" t="str">
        <f>IF(VLOOKUP(A14,'Charriage - Geschiebehaushalt'!A14:S285,8,FALSE)="","",VLOOKUP(A14,'Charriage - Geschiebehaushalt'!$A$2:$S$273,8,FALSE))</f>
        <v>la remobilisation des sédiments est perturbée</v>
      </c>
      <c r="T14" s="70">
        <f>IF(VLOOKUP(A14,'Charriage - Geschiebehaushalt'!A14:S285,9,FALSE)="","",VLOOKUP(A14,'Charriage - Geschiebehaushalt'!$A$2:$S$273,9,FALSE))</f>
        <v>2.2360712735999998E-2</v>
      </c>
      <c r="U14" s="37" t="str">
        <f>IF(VLOOKUP(A14,'Charriage - Geschiebehaushalt'!A14:S285,10,FALSE)="","",VLOOKUP(A14,'Charriage - Geschiebehaushalt'!$A$2:$S$273,10,FALSE))</f>
        <v>déficit dans les formations pionnières</v>
      </c>
      <c r="V14" s="37" t="str">
        <f>IF(VLOOKUP(A14,'Charriage - Geschiebehaushalt'!A14:S285,11,FALSE)="","",VLOOKUP(A14,'Charriage - Geschiebehaushalt'!$A$2:$S$273,11,FALSE))</f>
        <v/>
      </c>
      <c r="W14" s="37" t="str">
        <f>IF(VLOOKUP(A14,'Charriage - Geschiebehaushalt'!A14:S285,12,FALSE)="","",VLOOKUP(A14,'Charriage - Geschiebehaushalt'!$A$2:$S$273,12,FALSE))</f>
        <v/>
      </c>
      <c r="X14" s="37" t="str">
        <f>IF(VLOOKUP(A14,'Charriage - Geschiebehaushalt'!A14:S285,13,FALSE)="","",VLOOKUP(A14,'Charriage - Geschiebehaushalt'!$A$2:$S$273,13,FALSE))</f>
        <v/>
      </c>
      <c r="Y14" s="37" t="str">
        <f>IF(VLOOKUP(A14,'Charriage - Geschiebehaushalt'!A14:S285,14,FALSE)="","",VLOOKUP(A14,'Charriage - Geschiebehaushalt'!$A$2:$S$273,14,FALSE))</f>
        <v/>
      </c>
      <c r="Z14" s="37" t="str">
        <f>IF(VLOOKUP(A14,'Charriage - Geschiebehaushalt'!A14:S285,15,FALSE)="","",VLOOKUP(A14,'Charriage - Geschiebehaushalt'!$A$2:$S$273,15,FALSE))</f>
        <v>0-20%</v>
      </c>
      <c r="AA14" s="53" t="str">
        <f>IF(VLOOKUP(A14,'Charriage - Geschiebehaushalt'!A14:S285,16,FALSE)="","",VLOOKUP(A14,'Charriage - Geschiebehaushalt'!$A$2:$S$273,16,FALSE))</f>
        <v>a</v>
      </c>
      <c r="AB14" s="58" t="str">
        <f>IF(VLOOKUP(A14,'Débit - Abfluss'!$A$2:$K$273,3,FALSE)="","",VLOOKUP(A14,'Débit - Abfluss'!$A$2:$K$273,3,FALSE))</f>
        <v>100%</v>
      </c>
      <c r="AC14" s="59" t="str">
        <f>IF(VLOOKUP(A14,'Débit - Abfluss'!$A$2:$K$273,4,FALSE)="","",VLOOKUP(A14,'Débit - Abfluss'!$A$2:$K$273,4,FALSE))</f>
        <v>aucune information supplémentaire</v>
      </c>
      <c r="AD14" s="59" t="str">
        <f>IF(VLOOKUP(A14,'Débit - Abfluss'!$A$2:$K$273,5,FALSE)="","",VLOOKUP(A14,'Débit - Abfluss'!$A$2:$K$273,5,FALSE))</f>
        <v>aucune information supplémentaire</v>
      </c>
      <c r="AE14" s="59" t="str">
        <f>IF(VLOOKUP(A14,'Débit - Abfluss'!$A$2:$K$273,6,FALSE)="","",VLOOKUP(A14,'Débit - Abfluss'!$A$2:$K$273,6,FALSE))</f>
        <v>100%</v>
      </c>
      <c r="AF14" s="59" t="str">
        <f>IF(VLOOKUP(A14,'Débit - Abfluss'!$A$2:$K$273,7,FALSE)="","",VLOOKUP(A14,'Débit - Abfluss'!$A$2:$K$273,7,FALSE))</f>
        <v/>
      </c>
      <c r="AG14" s="60" t="str">
        <f>IF(VLOOKUP(A14,'Débit - Abfluss'!$A$2:$K$273,8,FALSE)="","",VLOOKUP(A14,'Débit - Abfluss'!$A$2:$K$273,8,FALSE))</f>
        <v>Non affecté / nicht betroffen</v>
      </c>
      <c r="AH14" s="72">
        <f>IF(VLOOKUP(A14,'Revitalisation-Revitalisierung'!$A$2:$O$273,3,FALSE)="","",VLOOKUP(A14,'Revitalisation-Revitalisierung'!$A$2:$O$273,3,FALSE))</f>
        <v>38.74545454545455</v>
      </c>
      <c r="AI14" s="73">
        <f>IF(VLOOKUP(A14,'Revitalisation-Revitalisierung'!$A$2:$O$273,4,FALSE)="","",VLOOKUP(A14,'Revitalisation-Revitalisierung'!$A$2:$O$273,4,FALSE))</f>
        <v>84.166666666666657</v>
      </c>
      <c r="AJ14" s="73">
        <f>IF(VLOOKUP(A14,'Revitalisation-Revitalisierung'!$A$2:$O$273,5,FALSE)="","",VLOOKUP(A14,'Revitalisation-Revitalisierung'!$A$2:$O$273,5,FALSE))</f>
        <v>45.454545454545453</v>
      </c>
      <c r="AK14" s="61" t="str">
        <f>IF(VLOOKUP(A14,'Revitalisation-Revitalisierung'!$A$2:$O$273,6,FALSE)="","",VLOOKUP(A14,'Revitalisation-Revitalisierung'!$A$2:$O$273,6,FALSE))</f>
        <v>très nécessaire, difficile</v>
      </c>
      <c r="AL14" s="61" t="str">
        <f>IF(VLOOKUP(A14,'Revitalisation-Revitalisierung'!$A$2:$O$273,7,FALSE)="","",VLOOKUP(A14,'Revitalisation-Revitalisierung'!$A$2:$O$273,7,FALSE))</f>
        <v/>
      </c>
      <c r="AM14" s="61" t="str">
        <f>IF(VLOOKUP(A14,'Revitalisation-Revitalisierung'!$A$2:$O$273,8,FALSE)="","",VLOOKUP(A14,'Revitalisation-Revitalisierung'!$A$2:$O$273,8,FALSE))</f>
        <v>K2</v>
      </c>
      <c r="AN14" s="61" t="str">
        <f>IF(VLOOKUP(A14,'Revitalisation-Revitalisierung'!$A$2:$O$273,9,FALSE)="","",VLOOKUP(A14,'Revitalisation-Revitalisierung'!$A$2:$O$273,9,FALSE))</f>
        <v/>
      </c>
      <c r="AO14" s="61" t="str">
        <f>IF(VLOOKUP(A14,'Revitalisation-Revitalisierung'!$A$2:$O$273,10,FALSE)="","",VLOOKUP(A14,'Revitalisation-Revitalisierung'!$A$2:$O$273,10,FALSE))</f>
        <v/>
      </c>
      <c r="AP14" s="61" t="str">
        <f>IF(VLOOKUP(A14,'Revitalisation-Revitalisierung'!$A$2:$O$273,11,FALSE)="","",VLOOKUP(A14,'Revitalisation-Revitalisierung'!$A$2:$O$273,11,FALSE))</f>
        <v>Très nécessaire, facile / unbedingt nötig, einfach</v>
      </c>
      <c r="AQ14" s="62" t="str">
        <f>IF(VLOOKUP(A14,'Revitalisation-Revitalisierung'!$A$2:$O$273,12,FALSE)="","",VLOOKUP(A14,'Revitalisation-Revitalisierung'!$A$2:$O$273,12,FALSE))</f>
        <v>b</v>
      </c>
    </row>
    <row r="15" spans="1:44" ht="78.75" x14ac:dyDescent="0.25">
      <c r="A15" s="23">
        <v>19</v>
      </c>
      <c r="B15" s="63">
        <f>IF(VLOOKUP(A15,'Données de base - Grunddaten'!$A$2:$M$273,2,FALSE)="","",VLOOKUP(A15,'Données de base - Grunddaten'!$A$2:$M$273,2,FALSE))</f>
        <v>1</v>
      </c>
      <c r="C15" s="64" t="str">
        <f>IF(VLOOKUP(A15,'Données de base - Grunddaten'!$A$2:$M$273,3,FALSE)="","",VLOOKUP(A15,'Données de base - Grunddaten'!$A$2:$M$273,3,FALSE))</f>
        <v>Thur und Necker bei Lütisburg</v>
      </c>
      <c r="D15" s="64" t="str">
        <f>IF(VLOOKUP(A15,'Données de base - Grunddaten'!$A$2:$M$273,4,FALSE)="","",VLOOKUP(A15,'Données de base - Grunddaten'!$A$2:$M$273,4,FALSE))</f>
        <v>Necker, Thur</v>
      </c>
      <c r="E15" s="64" t="str">
        <f>IF(VLOOKUP(A15,'Données de base - Grunddaten'!$A$2:$M$273,5,FALSE)="","",VLOOKUP(A15,'Données de base - Grunddaten'!$A$2:$M$273,5,FALSE))</f>
        <v>SG</v>
      </c>
      <c r="F15" s="64" t="str">
        <f>IF(VLOOKUP(A15,'Données de base - Grunddaten'!$A$2:$M$273,6,FALSE)="","",VLOOKUP(A15,'Données de base - Grunddaten'!$A$2:$M$273,6,FALSE))</f>
        <v>Plateau oriental, Préalpes</v>
      </c>
      <c r="G15" s="64" t="str">
        <f>IF(VLOOKUP(A15,'Données de base - Grunddaten'!$A$2:$M$273,7,FALSE)="","",VLOOKUP(A15,'Données de base - Grunddaten'!$A$2:$M$273,7,FALSE))</f>
        <v>Collinéen</v>
      </c>
      <c r="H15" s="64">
        <f>IF(VLOOKUP(A15,'Données de base - Grunddaten'!$A$2:$M$273,8,FALSE)="","",VLOOKUP(A15,'Données de base - Grunddaten'!$A$2:$M$273,8,FALSE))</f>
        <v>560</v>
      </c>
      <c r="I15" s="64">
        <f>IF(VLOOKUP(A15,'Données de base - Grunddaten'!$A$2:$M$273,9,FALSE)="","",VLOOKUP(A15,'Données de base - Grunddaten'!$A$2:$M$273,9,FALSE))</f>
        <v>1992</v>
      </c>
      <c r="J15" s="64">
        <f>IF(VLOOKUP(A15,'Données de base - Grunddaten'!$A$2:$M$273,10,FALSE)="","",VLOOKUP(A15,'Données de base - Grunddaten'!$A$2:$M$273,10,FALSE))</f>
        <v>51</v>
      </c>
      <c r="K15" s="64" t="str">
        <f>IF(VLOOKUP(A15,'Données de base - Grunddaten'!$A$2:$M$273,11,FALSE)="","",VLOOKUP(A15,'Données de base - Grunddaten'!$A$2:$M$273,11,FALSE))</f>
        <v>Cours d'eau naturels de l'étage collinéen du Moyen-Pays</v>
      </c>
      <c r="L15" s="64" t="str">
        <f>IF(VLOOKUP(A15,'Données de base - Grunddaten'!$A$2:$M$273,12,FALSE)="","",VLOOKUP(A15,'Données de base - Grunddaten'!$A$2:$M$273,12,FALSE))</f>
        <v>méandres développés</v>
      </c>
      <c r="M15" s="65" t="str">
        <f>IF(VLOOKUP(A15,'Données de base - Grunddaten'!$A$2:$M$273,13,FALSE)="","",VLOOKUP(A15,'Données de base - Grunddaten'!$A$2:$M$273,13,FALSE))</f>
        <v>méandres développés</v>
      </c>
      <c r="N15" s="36" t="str">
        <f>IF(VLOOKUP(A15,'Charriage - Geschiebehaushalt'!A15:S286,3,FALSE)="","",VLOOKUP(A15,'Charriage - Geschiebehaushalt'!$A$2:$S$273,3,FALSE))</f>
        <v>pertinent</v>
      </c>
      <c r="O15" s="37" t="str">
        <f>IF(VLOOKUP(A15,'Charriage - Geschiebehaushalt'!A15:S286,4,FALSE)="","",VLOOKUP(A15,'Charriage - Geschiebehaushalt'!$A$2:$S$273,4,FALSE))</f>
        <v>0-20%</v>
      </c>
      <c r="P15" s="70" t="str">
        <f>IF(VLOOKUP(A15,'Charriage - Geschiebehaushalt'!A15:S286,5,FALSE)="","",VLOOKUP(A15,'Charriage - Geschiebehaushalt'!$A$2:$S$273,5,FALSE))</f>
        <v/>
      </c>
      <c r="Q15" s="37" t="str">
        <f>IF(VLOOKUP(A15,'Charriage - Geschiebehaushalt'!A15:S286,6,FALSE)="","",VLOOKUP(A15,'Charriage - Geschiebehaushalt'!$A$2:$S$273,6,FALSE))</f>
        <v>non documenté</v>
      </c>
      <c r="R15" s="70">
        <f>IF(VLOOKUP(A15,'Charriage - Geschiebehaushalt'!A15:S286,7,FALSE)="","",VLOOKUP(A15,'Charriage - Geschiebehaushalt'!$A$2:$S$273,7,FALSE))</f>
        <v>2.5996407956088801E-2</v>
      </c>
      <c r="S15" s="37" t="str">
        <f>IF(VLOOKUP(A15,'Charriage - Geschiebehaushalt'!A15:S286,8,FALSE)="","",VLOOKUP(A15,'Charriage - Geschiebehaushalt'!$A$2:$S$273,8,FALSE))</f>
        <v>pas ou faiblement entravé</v>
      </c>
      <c r="T15" s="70">
        <f>IF(VLOOKUP(A15,'Charriage - Geschiebehaushalt'!A15:S286,9,FALSE)="","",VLOOKUP(A15,'Charriage - Geschiebehaushalt'!$A$2:$S$273,9,FALSE))</f>
        <v>0.12687276043000001</v>
      </c>
      <c r="U15" s="37" t="str">
        <f>IF(VLOOKUP(A15,'Charriage - Geschiebehaushalt'!A15:S286,10,FALSE)="","",VLOOKUP(A15,'Charriage - Geschiebehaushalt'!$A$2:$S$273,10,FALSE))</f>
        <v>déficit dans les formations pionnières</v>
      </c>
      <c r="V15" s="37" t="str">
        <f>IF(VLOOKUP(A15,'Charriage - Geschiebehaushalt'!A15:S286,11,FALSE)="","",VLOOKUP(A15,'Charriage - Geschiebehaushalt'!$A$2:$S$273,11,FALSE))</f>
        <v/>
      </c>
      <c r="W15" s="37" t="str">
        <f>IF(VLOOKUP(A15,'Charriage - Geschiebehaushalt'!A15:S286,12,FALSE)="","",VLOOKUP(A15,'Charriage - Geschiebehaushalt'!$A$2:$S$273,12,FALSE))</f>
        <v/>
      </c>
      <c r="X15" s="37" t="str">
        <f>IF(VLOOKUP(A15,'Charriage - Geschiebehaushalt'!A15:S286,13,FALSE)="","",VLOOKUP(A15,'Charriage - Geschiebehaushalt'!$A$2:$S$273,13,FALSE))</f>
        <v/>
      </c>
      <c r="Y15" s="37" t="str">
        <f>IF(VLOOKUP(A15,'Charriage - Geschiebehaushalt'!A15:S286,14,FALSE)="","",VLOOKUP(A15,'Charriage - Geschiebehaushalt'!$A$2:$S$273,14,FALSE))</f>
        <v/>
      </c>
      <c r="Z15" s="37" t="str">
        <f>IF(VLOOKUP(A15,'Charriage - Geschiebehaushalt'!A15:S286,15,FALSE)="","",VLOOKUP(A15,'Charriage - Geschiebehaushalt'!$A$2:$S$273,15,FALSE))</f>
        <v>0-20%</v>
      </c>
      <c r="AA15" s="53" t="str">
        <f>IF(VLOOKUP(A15,'Charriage - Geschiebehaushalt'!A15:S286,16,FALSE)="","",VLOOKUP(A15,'Charriage - Geschiebehaushalt'!$A$2:$S$273,16,FALSE))</f>
        <v>a</v>
      </c>
      <c r="AB15" s="58" t="str">
        <f>IF(VLOOKUP(A15,'Débit - Abfluss'!$A$2:$K$273,3,FALSE)="","",VLOOKUP(A15,'Débit - Abfluss'!$A$2:$K$273,3,FALSE))</f>
        <v>100%</v>
      </c>
      <c r="AC15" s="59" t="str">
        <f>IF(VLOOKUP(A15,'Débit - Abfluss'!$A$2:$K$273,4,FALSE)="","",VLOOKUP(A15,'Débit - Abfluss'!$A$2:$K$273,4,FALSE))</f>
        <v>non documenté</v>
      </c>
      <c r="AD15" s="59" t="str">
        <f>IF(VLOOKUP(A15,'Débit - Abfluss'!$A$2:$K$273,5,FALSE)="","",VLOOKUP(A15,'Débit - Abfluss'!$A$2:$K$273,5,FALSE))</f>
        <v xml:space="preserve"> Prélèv :&gt; 50%(SG-016) (petit tronçon à debit résiduel non pris en compte dans évaluation globale)</v>
      </c>
      <c r="AE15" s="59" t="str">
        <f>IF(VLOOKUP(A15,'Débit - Abfluss'!$A$2:$K$273,6,FALSE)="","",VLOOKUP(A15,'Débit - Abfluss'!$A$2:$K$273,6,FALSE))</f>
        <v>100%</v>
      </c>
      <c r="AF15" s="59" t="str">
        <f>IF(VLOOKUP(A15,'Débit - Abfluss'!$A$2:$K$273,7,FALSE)="","",VLOOKUP(A15,'Débit - Abfluss'!$A$2:$K$273,7,FALSE))</f>
        <v>force hydraulique + autre prélèvement</v>
      </c>
      <c r="AG15" s="60" t="str">
        <f>IF(VLOOKUP(A15,'Débit - Abfluss'!$A$2:$K$273,8,FALSE)="","",VLOOKUP(A15,'Débit - Abfluss'!$A$2:$K$273,8,FALSE))</f>
        <v>Non affecté / nicht betroffen</v>
      </c>
      <c r="AH15" s="72">
        <f>IF(VLOOKUP(A15,'Revitalisation-Revitalisierung'!$A$2:$O$273,3,FALSE)="","",VLOOKUP(A15,'Revitalisation-Revitalisierung'!$A$2:$O$273,3,FALSE))</f>
        <v>-24.09090909090909</v>
      </c>
      <c r="AI15" s="73">
        <f>IF(VLOOKUP(A15,'Revitalisation-Revitalisierung'!$A$2:$O$273,4,FALSE)="","",VLOOKUP(A15,'Revitalisation-Revitalisierung'!$A$2:$O$273,4,FALSE))</f>
        <v>0</v>
      </c>
      <c r="AJ15" s="73">
        <f>IF(VLOOKUP(A15,'Revitalisation-Revitalisierung'!$A$2:$O$273,5,FALSE)="","",VLOOKUP(A15,'Revitalisation-Revitalisierung'!$A$2:$O$273,5,FALSE))</f>
        <v>24.09090909090909</v>
      </c>
      <c r="AK15" s="61" t="str">
        <f>IF(VLOOKUP(A15,'Revitalisation-Revitalisierung'!$A$2:$O$273,6,FALSE)="","",VLOOKUP(A15,'Revitalisation-Revitalisierung'!$A$2:$O$273,6,FALSE))</f>
        <v>non nécessaire</v>
      </c>
      <c r="AL15" s="61" t="str">
        <f>IF(VLOOKUP(A15,'Revitalisation-Revitalisierung'!$A$2:$O$273,7,FALSE)="","",VLOOKUP(A15,'Revitalisation-Revitalisierung'!$A$2:$O$273,7,FALSE))</f>
        <v/>
      </c>
      <c r="AM15" s="61" t="str">
        <f>IF(VLOOKUP(A15,'Revitalisation-Revitalisierung'!$A$2:$O$273,8,FALSE)="","",VLOOKUP(A15,'Revitalisation-Revitalisierung'!$A$2:$O$273,8,FALSE))</f>
        <v>K3</v>
      </c>
      <c r="AN15" s="61" t="str">
        <f>IF(VLOOKUP(A15,'Revitalisation-Revitalisierung'!$A$2:$O$273,9,FALSE)="","",VLOOKUP(A15,'Revitalisation-Revitalisierung'!$A$2:$O$273,9,FALSE))</f>
        <v/>
      </c>
      <c r="AO15" s="61" t="str">
        <f>IF(VLOOKUP(A15,'Revitalisation-Revitalisierung'!$A$2:$O$273,10,FALSE)="","",VLOOKUP(A15,'Revitalisation-Revitalisierung'!$A$2:$O$273,10,FALSE))</f>
        <v/>
      </c>
      <c r="AP15" s="61" t="str">
        <f>IF(VLOOKUP(A15,'Revitalisation-Revitalisierung'!$A$2:$O$273,11,FALSE)="","",VLOOKUP(A15,'Revitalisation-Revitalisierung'!$A$2:$O$273,11,FALSE))</f>
        <v>Non nécessaire / nicht nötig</v>
      </c>
      <c r="AQ15" s="62" t="str">
        <f>IF(VLOOKUP(A15,'Revitalisation-Revitalisierung'!$A$2:$O$273,12,FALSE)="","",VLOOKUP(A15,'Revitalisation-Revitalisierung'!$A$2:$O$273,12,FALSE))</f>
        <v>a</v>
      </c>
    </row>
    <row r="16" spans="1:44" ht="45" x14ac:dyDescent="0.25">
      <c r="A16" s="28">
        <v>22</v>
      </c>
      <c r="B16" s="63">
        <f>IF(VLOOKUP(A16,'Données de base - Grunddaten'!$A$2:$M$273,2,FALSE)="","",VLOOKUP(A16,'Données de base - Grunddaten'!$A$2:$M$273,2,FALSE))</f>
        <v>1</v>
      </c>
      <c r="C16" s="64" t="str">
        <f>IF(VLOOKUP(A16,'Données de base - Grunddaten'!$A$2:$M$273,3,FALSE)="","",VLOOKUP(A16,'Données de base - Grunddaten'!$A$2:$M$273,3,FALSE))</f>
        <v>Zizers-Mastril</v>
      </c>
      <c r="D16" s="64" t="str">
        <f>IF(VLOOKUP(A16,'Données de base - Grunddaten'!$A$2:$M$273,4,FALSE)="","",VLOOKUP(A16,'Données de base - Grunddaten'!$A$2:$M$273,4,FALSE))</f>
        <v>Rhein</v>
      </c>
      <c r="E16" s="64" t="str">
        <f>IF(VLOOKUP(A16,'Données de base - Grunddaten'!$A$2:$M$273,5,FALSE)="","",VLOOKUP(A16,'Données de base - Grunddaten'!$A$2:$M$273,5,FALSE))</f>
        <v>GR</v>
      </c>
      <c r="F16" s="64" t="str">
        <f>IF(VLOOKUP(A16,'Données de base - Grunddaten'!$A$2:$M$273,6,FALSE)="","",VLOOKUP(A16,'Données de base - Grunddaten'!$A$2:$M$273,6,FALSE))</f>
        <v>Alpes septentrionales</v>
      </c>
      <c r="G16" s="64" t="str">
        <f>IF(VLOOKUP(A16,'Données de base - Grunddaten'!$A$2:$M$273,7,FALSE)="","",VLOOKUP(A16,'Données de base - Grunddaten'!$A$2:$M$273,7,FALSE))</f>
        <v>Collinéen</v>
      </c>
      <c r="H16" s="64" t="str">
        <f>IF(VLOOKUP(A16,'Données de base - Grunddaten'!$A$2:$M$273,8,FALSE)="","",VLOOKUP(A16,'Données de base - Grunddaten'!$A$2:$M$273,8,FALSE))</f>
        <v>520 m</v>
      </c>
      <c r="I16" s="64" t="str">
        <f>IF(VLOOKUP(A16,'Données de base - Grunddaten'!$A$2:$M$273,9,FALSE)="","",VLOOKUP(A16,'Données de base - Grunddaten'!$A$2:$M$273,9,FALSE))</f>
        <v>candidat</v>
      </c>
      <c r="J16" s="64">
        <f>IF(VLOOKUP(A16,'Données de base - Grunddaten'!$A$2:$M$273,10,FALSE)="","",VLOOKUP(A16,'Données de base - Grunddaten'!$A$2:$M$273,10,FALSE))</f>
        <v>70</v>
      </c>
      <c r="K16" s="64" t="str">
        <f>IF(VLOOKUP(A16,'Données de base - Grunddaten'!$A$2:$M$273,11,FALSE)="","",VLOOKUP(A16,'Données de base - Grunddaten'!$A$2:$M$273,11,FALSE))</f>
        <v>Cours d'eau de l'étage collinéen des Alpes centrales</v>
      </c>
      <c r="L16" s="64" t="str">
        <f>IF(VLOOKUP(A16,'Données de base - Grunddaten'!$A$2:$M$273,12,FALSE)="","",VLOOKUP(A16,'Données de base - Grunddaten'!$A$2:$M$273,12,FALSE))</f>
        <v>en tresses</v>
      </c>
      <c r="M16" s="65" t="str">
        <f>IF(VLOOKUP(A16,'Données de base - Grunddaten'!$A$2:$M$273,13,FALSE)="","",VLOOKUP(A16,'Données de base - Grunddaten'!$A$2:$M$273,13,FALSE))</f>
        <v>en tresses</v>
      </c>
      <c r="N16" s="36" t="str">
        <f>IF(VLOOKUP(A16,'Charriage - Geschiebehaushalt'!A16:S287,3,FALSE)="","",VLOOKUP(A16,'Charriage - Geschiebehaushalt'!$A$2:$S$273,3,FALSE))</f>
        <v>pertinent</v>
      </c>
      <c r="O16" s="37" t="str">
        <f>IF(VLOOKUP(A16,'Charriage - Geschiebehaushalt'!A16:S287,4,FALSE)="","",VLOOKUP(A16,'Charriage - Geschiebehaushalt'!$A$2:$S$273,4,FALSE))</f>
        <v>51-80%</v>
      </c>
      <c r="P16" s="70" t="str">
        <f>IF(VLOOKUP(A16,'Charriage - Geschiebehaushalt'!A16:S287,5,FALSE)="","",VLOOKUP(A16,'Charriage - Geschiebehaushalt'!$A$2:$S$273,5,FALSE))</f>
        <v/>
      </c>
      <c r="Q16" s="37" t="str">
        <f>IF(VLOOKUP(A16,'Charriage - Geschiebehaushalt'!A16:S287,6,FALSE)="","",VLOOKUP(A16,'Charriage - Geschiebehaushalt'!$A$2:$S$273,6,FALSE))</f>
        <v>non documenté</v>
      </c>
      <c r="R16" s="70">
        <f>IF(VLOOKUP(A16,'Charriage - Geschiebehaushalt'!A16:S287,7,FALSE)="","",VLOOKUP(A16,'Charriage - Geschiebehaushalt'!$A$2:$S$273,7,FALSE))</f>
        <v>0.73199999999999998</v>
      </c>
      <c r="S16" s="37" t="str">
        <f>IF(VLOOKUP(A16,'Charriage - Geschiebehaushalt'!A16:S287,8,FALSE)="","",VLOOKUP(A16,'Charriage - Geschiebehaushalt'!$A$2:$S$273,8,FALSE))</f>
        <v>la remobilisation des sédiments est perturbée</v>
      </c>
      <c r="T16" s="70">
        <f>IF(VLOOKUP(A16,'Charriage - Geschiebehaushalt'!A16:S287,9,FALSE)="","",VLOOKUP(A16,'Charriage - Geschiebehaushalt'!$A$2:$S$273,9,FALSE))</f>
        <v>0.375</v>
      </c>
      <c r="U16" s="37" t="str">
        <f>IF(VLOOKUP(A16,'Charriage - Geschiebehaushalt'!A16:S287,10,FALSE)="","",VLOOKUP(A16,'Charriage - Geschiebehaushalt'!$A$2:$S$273,10,FALSE))</f>
        <v>déficit non apparent en charriage ou en remobilisation des sédiments</v>
      </c>
      <c r="V16" s="37" t="str">
        <f>IF(VLOOKUP(A16,'Charriage - Geschiebehaushalt'!A16:S287,11,FALSE)="","",VLOOKUP(A16,'Charriage - Geschiebehaushalt'!$A$2:$S$273,11,FALSE))</f>
        <v/>
      </c>
      <c r="W16" s="37" t="str">
        <f>IF(VLOOKUP(A16,'Charriage - Geschiebehaushalt'!A16:S287,12,FALSE)="","",VLOOKUP(A16,'Charriage - Geschiebehaushalt'!$A$2:$S$273,12,FALSE))</f>
        <v/>
      </c>
      <c r="X16" s="37" t="str">
        <f>IF(VLOOKUP(A16,'Charriage - Geschiebehaushalt'!A16:S287,13,FALSE)="","",VLOOKUP(A16,'Charriage - Geschiebehaushalt'!$A$2:$S$273,13,FALSE))</f>
        <v/>
      </c>
      <c r="Y16" s="37" t="str">
        <f>IF(VLOOKUP(A16,'Charriage - Geschiebehaushalt'!A16:S287,14,FALSE)="","",VLOOKUP(A16,'Charriage - Geschiebehaushalt'!$A$2:$S$273,14,FALSE))</f>
        <v/>
      </c>
      <c r="Z16" s="37" t="str">
        <f>IF(VLOOKUP(A16,'Charriage - Geschiebehaushalt'!A16:S287,15,FALSE)="","",VLOOKUP(A16,'Charriage - Geschiebehaushalt'!$A$2:$S$273,15,FALSE))</f>
        <v>51-80%</v>
      </c>
      <c r="AA16" s="53" t="str">
        <f>IF(VLOOKUP(A16,'Charriage - Geschiebehaushalt'!A16:S287,16,FALSE)="","",VLOOKUP(A16,'Charriage - Geschiebehaushalt'!$A$2:$S$273,16,FALSE))</f>
        <v>a</v>
      </c>
      <c r="AB16" s="58" t="str">
        <f>IF(VLOOKUP(A16,'Débit - Abfluss'!$A$2:$K$273,3,FALSE)="","",VLOOKUP(A16,'Débit - Abfluss'!$A$2:$K$273,3,FALSE))</f>
        <v>81-100%</v>
      </c>
      <c r="AC16" s="59" t="str">
        <f>IF(VLOOKUP(A16,'Débit - Abfluss'!$A$2:$K$273,4,FALSE)="","",VLOOKUP(A16,'Débit - Abfluss'!$A$2:$K$273,4,FALSE))</f>
        <v/>
      </c>
      <c r="AD16" s="59" t="str">
        <f>IF(VLOOKUP(A16,'Débit - Abfluss'!$A$2:$K$273,5,FALSE)="","",VLOOKUP(A16,'Débit - Abfluss'!$A$2:$K$273,5,FALSE))</f>
        <v/>
      </c>
      <c r="AE16" s="59" t="str">
        <f>IF(VLOOKUP(A16,'Débit - Abfluss'!$A$2:$K$273,6,FALSE)="","",VLOOKUP(A16,'Débit - Abfluss'!$A$2:$K$273,6,FALSE))</f>
        <v>81-100%</v>
      </c>
      <c r="AF16" s="59" t="str">
        <f>IF(VLOOKUP(A16,'Débit - Abfluss'!$A$2:$K$273,7,FALSE)="","",VLOOKUP(A16,'Débit - Abfluss'!$A$2:$K$273,7,FALSE))</f>
        <v>force hydraulique</v>
      </c>
      <c r="AG16" s="60" t="str">
        <f>IF(VLOOKUP(A16,'Débit - Abfluss'!$A$2:$K$273,8,FALSE)="","",VLOOKUP(A16,'Débit - Abfluss'!$A$2:$K$273,8,FALSE))</f>
        <v>Potentiellement affecté / möglicherweise betroffen</v>
      </c>
      <c r="AH16" s="72" t="str">
        <f>IF(VLOOKUP(A16,'Revitalisation-Revitalisierung'!$A$2:$O$273,3,FALSE)="","",VLOOKUP(A16,'Revitalisation-Revitalisierung'!$A$2:$O$273,3,FALSE))</f>
        <v/>
      </c>
      <c r="AI16" s="73" t="str">
        <f>IF(VLOOKUP(A16,'Revitalisation-Revitalisierung'!$A$2:$O$273,4,FALSE)="","",VLOOKUP(A16,'Revitalisation-Revitalisierung'!$A$2:$O$273,4,FALSE))</f>
        <v/>
      </c>
      <c r="AJ16" s="73" t="str">
        <f>IF(VLOOKUP(A16,'Revitalisation-Revitalisierung'!$A$2:$O$273,5,FALSE)="","",VLOOKUP(A16,'Revitalisation-Revitalisierung'!$A$2:$O$273,5,FALSE))</f>
        <v/>
      </c>
      <c r="AK16" s="61" t="str">
        <f>IF(VLOOKUP(A16,'Revitalisation-Revitalisierung'!$A$2:$O$273,6,FALSE)="","",VLOOKUP(A16,'Revitalisation-Revitalisierung'!$A$2:$O$273,6,FALSE))</f>
        <v/>
      </c>
      <c r="AL16" s="61" t="str">
        <f>IF(VLOOKUP(A16,'Revitalisation-Revitalisierung'!$A$2:$O$273,7,FALSE)="","",VLOOKUP(A16,'Revitalisation-Revitalisierung'!$A$2:$O$273,7,FALSE))</f>
        <v/>
      </c>
      <c r="AM16" s="61" t="str">
        <f>IF(VLOOKUP(A16,'Revitalisation-Revitalisierung'!$A$2:$O$273,8,FALSE)="","",VLOOKUP(A16,'Revitalisation-Revitalisierung'!$A$2:$O$273,8,FALSE))</f>
        <v/>
      </c>
      <c r="AN16" s="61" t="str">
        <f>IF(VLOOKUP(A16,'Revitalisation-Revitalisierung'!$A$2:$O$273,9,FALSE)="","",VLOOKUP(A16,'Revitalisation-Revitalisierung'!$A$2:$O$273,9,FALSE))</f>
        <v>peu nécessaire, facile</v>
      </c>
      <c r="AO16" s="61" t="str">
        <f>IF(VLOOKUP(A16,'Revitalisation-Revitalisierung'!$A$2:$O$273,10,FALSE)="","",VLOOKUP(A16,'Revitalisation-Revitalisierung'!$A$2:$O$273,10,FALSE))</f>
        <v>RG naturelle, revitalisable. RD bloquée par l'autoroute</v>
      </c>
      <c r="AP16" s="61" t="str">
        <f>IF(VLOOKUP(A16,'Revitalisation-Revitalisierung'!$A$2:$O$273,11,FALSE)="","",VLOOKUP(A16,'Revitalisation-Revitalisierung'!$A$2:$O$273,11,FALSE))</f>
        <v>Partiellement nécessaire, facile / teilweise nötig, einfach</v>
      </c>
      <c r="AQ16" s="62" t="str">
        <f>IF(VLOOKUP(A16,'Revitalisation-Revitalisierung'!$A$2:$O$273,12,FALSE)="","",VLOOKUP(A16,'Revitalisation-Revitalisierung'!$A$2:$O$273,12,FALSE))</f>
        <v>b</v>
      </c>
    </row>
    <row r="17" spans="1:43" ht="45" x14ac:dyDescent="0.25">
      <c r="A17" s="28">
        <v>25</v>
      </c>
      <c r="B17" s="63">
        <f>IF(VLOOKUP(A17,'Données de base - Grunddaten'!$A$2:$M$273,2,FALSE)="","",VLOOKUP(A17,'Données de base - Grunddaten'!$A$2:$M$273,2,FALSE))</f>
        <v>1</v>
      </c>
      <c r="C17" s="64" t="str">
        <f>IF(VLOOKUP(A17,'Données de base - Grunddaten'!$A$2:$M$273,3,FALSE)="","",VLOOKUP(A17,'Données de base - Grunddaten'!$A$2:$M$273,3,FALSE))</f>
        <v>Trimmiser Rodauen Rhein</v>
      </c>
      <c r="D17" s="64" t="str">
        <f>IF(VLOOKUP(A17,'Données de base - Grunddaten'!$A$2:$M$273,4,FALSE)="","",VLOOKUP(A17,'Données de base - Grunddaten'!$A$2:$M$273,4,FALSE))</f>
        <v>Rhein</v>
      </c>
      <c r="E17" s="64" t="str">
        <f>IF(VLOOKUP(A17,'Données de base - Grunddaten'!$A$2:$M$273,5,FALSE)="","",VLOOKUP(A17,'Données de base - Grunddaten'!$A$2:$M$273,5,FALSE))</f>
        <v>GR</v>
      </c>
      <c r="F17" s="64" t="str">
        <f>IF(VLOOKUP(A17,'Données de base - Grunddaten'!$A$2:$M$273,6,FALSE)="","",VLOOKUP(A17,'Données de base - Grunddaten'!$A$2:$M$273,6,FALSE))</f>
        <v>Alpes septentrionales</v>
      </c>
      <c r="G17" s="64" t="str">
        <f>IF(VLOOKUP(A17,'Données de base - Grunddaten'!$A$2:$M$273,7,FALSE)="","",VLOOKUP(A17,'Données de base - Grunddaten'!$A$2:$M$273,7,FALSE))</f>
        <v>Collinéen</v>
      </c>
      <c r="H17" s="64" t="str">
        <f>IF(VLOOKUP(A17,'Données de base - Grunddaten'!$A$2:$M$273,8,FALSE)="","",VLOOKUP(A17,'Données de base - Grunddaten'!$A$2:$M$273,8,FALSE))</f>
        <v>540 m</v>
      </c>
      <c r="I17" s="64" t="str">
        <f>IF(VLOOKUP(A17,'Données de base - Grunddaten'!$A$2:$M$273,9,FALSE)="","",VLOOKUP(A17,'Données de base - Grunddaten'!$A$2:$M$273,9,FALSE))</f>
        <v>candidat</v>
      </c>
      <c r="J17" s="64">
        <f>IF(VLOOKUP(A17,'Données de base - Grunddaten'!$A$2:$M$273,10,FALSE)="","",VLOOKUP(A17,'Données de base - Grunddaten'!$A$2:$M$273,10,FALSE))</f>
        <v>70</v>
      </c>
      <c r="K17" s="64" t="str">
        <f>IF(VLOOKUP(A17,'Données de base - Grunddaten'!$A$2:$M$273,11,FALSE)="","",VLOOKUP(A17,'Données de base - Grunddaten'!$A$2:$M$273,11,FALSE))</f>
        <v>Cours d'eau de l'étage collinéen des Alpes centrales</v>
      </c>
      <c r="L17" s="64" t="str">
        <f>IF(VLOOKUP(A17,'Données de base - Grunddaten'!$A$2:$M$273,12,FALSE)="","",VLOOKUP(A17,'Données de base - Grunddaten'!$A$2:$M$273,12,FALSE))</f>
        <v>en tresses</v>
      </c>
      <c r="M17" s="65" t="str">
        <f>IF(VLOOKUP(A17,'Données de base - Grunddaten'!$A$2:$M$273,13,FALSE)="","",VLOOKUP(A17,'Données de base - Grunddaten'!$A$2:$M$273,13,FALSE))</f>
        <v>cours rectiligne</v>
      </c>
      <c r="N17" s="36" t="str">
        <f>IF(VLOOKUP(A17,'Charriage - Geschiebehaushalt'!A17:S288,3,FALSE)="","",VLOOKUP(A17,'Charriage - Geschiebehaushalt'!$A$2:$S$273,3,FALSE))</f>
        <v>pertinent</v>
      </c>
      <c r="O17" s="37" t="str">
        <f>IF(VLOOKUP(A17,'Charriage - Geschiebehaushalt'!A17:S288,4,FALSE)="","",VLOOKUP(A17,'Charriage - Geschiebehaushalt'!$A$2:$S$273,4,FALSE))</f>
        <v>51-80%</v>
      </c>
      <c r="P17" s="70" t="str">
        <f>IF(VLOOKUP(A17,'Charriage - Geschiebehaushalt'!A17:S288,5,FALSE)="","",VLOOKUP(A17,'Charriage - Geschiebehaushalt'!$A$2:$S$273,5,FALSE))</f>
        <v/>
      </c>
      <c r="Q17" s="37" t="str">
        <f>IF(VLOOKUP(A17,'Charriage - Geschiebehaushalt'!A17:S288,6,FALSE)="","",VLOOKUP(A17,'Charriage - Geschiebehaushalt'!$A$2:$S$273,6,FALSE))</f>
        <v>non documenté</v>
      </c>
      <c r="R17" s="70">
        <f>IF(VLOOKUP(A17,'Charriage - Geschiebehaushalt'!A17:S288,7,FALSE)="","",VLOOKUP(A17,'Charriage - Geschiebehaushalt'!$A$2:$S$273,7,FALSE))</f>
        <v>1.153</v>
      </c>
      <c r="S17" s="37" t="str">
        <f>IF(VLOOKUP(A17,'Charriage - Geschiebehaushalt'!A17:S288,8,FALSE)="","",VLOOKUP(A17,'Charriage - Geschiebehaushalt'!$A$2:$S$273,8,FALSE))</f>
        <v>la remobilisation des sédiments est perturbée</v>
      </c>
      <c r="T17" s="70">
        <f>IF(VLOOKUP(A17,'Charriage - Geschiebehaushalt'!A17:S288,9,FALSE)="","",VLOOKUP(A17,'Charriage - Geschiebehaushalt'!$A$2:$S$273,9,FALSE))</f>
        <v>0.23200000000000001</v>
      </c>
      <c r="U17" s="37" t="str">
        <f>IF(VLOOKUP(A17,'Charriage - Geschiebehaushalt'!A17:S288,10,FALSE)="","",VLOOKUP(A17,'Charriage - Geschiebehaushalt'!$A$2:$S$273,10,FALSE))</f>
        <v>déficit dans les formations pionnières</v>
      </c>
      <c r="V17" s="37" t="str">
        <f>IF(VLOOKUP(A17,'Charriage - Geschiebehaushalt'!A17:S288,11,FALSE)="","",VLOOKUP(A17,'Charriage - Geschiebehaushalt'!$A$2:$S$273,11,FALSE))</f>
        <v/>
      </c>
      <c r="W17" s="37" t="str">
        <f>IF(VLOOKUP(A17,'Charriage - Geschiebehaushalt'!A17:S288,12,FALSE)="","",VLOOKUP(A17,'Charriage - Geschiebehaushalt'!$A$2:$S$273,12,FALSE))</f>
        <v/>
      </c>
      <c r="X17" s="37" t="str">
        <f>IF(VLOOKUP(A17,'Charriage - Geschiebehaushalt'!A17:S288,13,FALSE)="","",VLOOKUP(A17,'Charriage - Geschiebehaushalt'!$A$2:$S$273,13,FALSE))</f>
        <v/>
      </c>
      <c r="Y17" s="37" t="str">
        <f>IF(VLOOKUP(A17,'Charriage - Geschiebehaushalt'!A17:S288,14,FALSE)="","",VLOOKUP(A17,'Charriage - Geschiebehaushalt'!$A$2:$S$273,14,FALSE))</f>
        <v/>
      </c>
      <c r="Z17" s="37" t="str">
        <f>IF(VLOOKUP(A17,'Charriage - Geschiebehaushalt'!A17:S288,15,FALSE)="","",VLOOKUP(A17,'Charriage - Geschiebehaushalt'!$A$2:$S$273,15,FALSE))</f>
        <v>51-80%</v>
      </c>
      <c r="AA17" s="53" t="str">
        <f>IF(VLOOKUP(A17,'Charriage - Geschiebehaushalt'!A17:S288,16,FALSE)="","",VLOOKUP(A17,'Charriage - Geschiebehaushalt'!$A$2:$S$273,16,FALSE))</f>
        <v>a</v>
      </c>
      <c r="AB17" s="58" t="str">
        <f>IF(VLOOKUP(A17,'Débit - Abfluss'!$A$2:$K$273,3,FALSE)="","",VLOOKUP(A17,'Débit - Abfluss'!$A$2:$K$273,3,FALSE))</f>
        <v>81-100%</v>
      </c>
      <c r="AC17" s="59" t="str">
        <f>IF(VLOOKUP(A17,'Débit - Abfluss'!$A$2:$K$273,4,FALSE)="","",VLOOKUP(A17,'Débit - Abfluss'!$A$2:$K$273,4,FALSE))</f>
        <v/>
      </c>
      <c r="AD17" s="59" t="str">
        <f>IF(VLOOKUP(A17,'Débit - Abfluss'!$A$2:$K$273,5,FALSE)="","",VLOOKUP(A17,'Débit - Abfluss'!$A$2:$K$273,5,FALSE))</f>
        <v/>
      </c>
      <c r="AE17" s="59" t="str">
        <f>IF(VLOOKUP(A17,'Débit - Abfluss'!$A$2:$K$273,6,FALSE)="","",VLOOKUP(A17,'Débit - Abfluss'!$A$2:$K$273,6,FALSE))</f>
        <v>81-100%</v>
      </c>
      <c r="AF17" s="59" t="str">
        <f>IF(VLOOKUP(A17,'Débit - Abfluss'!$A$2:$K$273,7,FALSE)="","",VLOOKUP(A17,'Débit - Abfluss'!$A$2:$K$273,7,FALSE))</f>
        <v>force hydraulique</v>
      </c>
      <c r="AG17" s="60" t="str">
        <f>IF(VLOOKUP(A17,'Débit - Abfluss'!$A$2:$K$273,8,FALSE)="","",VLOOKUP(A17,'Débit - Abfluss'!$A$2:$K$273,8,FALSE))</f>
        <v>Potentiellement affecté / möglicherweise betroffen</v>
      </c>
      <c r="AH17" s="72" t="str">
        <f>IF(VLOOKUP(A17,'Revitalisation-Revitalisierung'!$A$2:$O$273,3,FALSE)="","",VLOOKUP(A17,'Revitalisation-Revitalisierung'!$A$2:$O$273,3,FALSE))</f>
        <v/>
      </c>
      <c r="AI17" s="73" t="str">
        <f>IF(VLOOKUP(A17,'Revitalisation-Revitalisierung'!$A$2:$O$273,4,FALSE)="","",VLOOKUP(A17,'Revitalisation-Revitalisierung'!$A$2:$O$273,4,FALSE))</f>
        <v/>
      </c>
      <c r="AJ17" s="73" t="str">
        <f>IF(VLOOKUP(A17,'Revitalisation-Revitalisierung'!$A$2:$O$273,5,FALSE)="","",VLOOKUP(A17,'Revitalisation-Revitalisierung'!$A$2:$O$273,5,FALSE))</f>
        <v/>
      </c>
      <c r="AK17" s="61" t="str">
        <f>IF(VLOOKUP(A17,'Revitalisation-Revitalisierung'!$A$2:$O$273,6,FALSE)="","",VLOOKUP(A17,'Revitalisation-Revitalisierung'!$A$2:$O$273,6,FALSE))</f>
        <v/>
      </c>
      <c r="AL17" s="61" t="str">
        <f>IF(VLOOKUP(A17,'Revitalisation-Revitalisierung'!$A$2:$O$273,7,FALSE)="","",VLOOKUP(A17,'Revitalisation-Revitalisierung'!$A$2:$O$273,7,FALSE))</f>
        <v>schwierig</v>
      </c>
      <c r="AM17" s="61" t="str">
        <f>IF(VLOOKUP(A17,'Revitalisation-Revitalisierung'!$A$2:$O$273,8,FALSE)="","",VLOOKUP(A17,'Revitalisation-Revitalisierung'!$A$2:$O$273,8,FALSE))</f>
        <v/>
      </c>
      <c r="AN17" s="61" t="str">
        <f>IF(VLOOKUP(A17,'Revitalisation-Revitalisierung'!$A$2:$O$273,9,FALSE)="","",VLOOKUP(A17,'Revitalisation-Revitalisierung'!$A$2:$O$273,9,FALSE))</f>
        <v>très nécessaire, difficile</v>
      </c>
      <c r="AO17" s="61" t="str">
        <f>IF(VLOOKUP(A17,'Revitalisation-Revitalisierung'!$A$2:$O$273,10,FALSE)="","",VLOOKUP(A17,'Revitalisation-Revitalisierung'!$A$2:$O$273,10,FALSE))</f>
        <v>bois tendre encore bien représentés et très entravé</v>
      </c>
      <c r="AP17" s="61" t="str">
        <f>IF(VLOOKUP(A17,'Revitalisation-Revitalisierung'!$A$2:$O$273,11,FALSE)="","",VLOOKUP(A17,'Revitalisation-Revitalisierung'!$A$2:$O$273,11,FALSE))</f>
        <v>Très nécessaire, facile / unbedingt nötig, einfach</v>
      </c>
      <c r="AQ17" s="62" t="str">
        <f>IF(VLOOKUP(A17,'Revitalisation-Revitalisierung'!$A$2:$O$273,12,FALSE)="","",VLOOKUP(A17,'Revitalisation-Revitalisierung'!$A$2:$O$273,12,FALSE))</f>
        <v>b</v>
      </c>
    </row>
    <row r="18" spans="1:43" ht="67.5" x14ac:dyDescent="0.25">
      <c r="A18" s="23">
        <v>27</v>
      </c>
      <c r="B18" s="63">
        <f>IF(VLOOKUP(A18,'Données de base - Grunddaten'!$A$2:$M$273,2,FALSE)="","",VLOOKUP(A18,'Données de base - Grunddaten'!$A$2:$M$273,2,FALSE))</f>
        <v>1</v>
      </c>
      <c r="C18" s="64" t="str">
        <f>IF(VLOOKUP(A18,'Données de base - Grunddaten'!$A$2:$M$273,3,FALSE)="","",VLOOKUP(A18,'Données de base - Grunddaten'!$A$2:$M$273,3,FALSE))</f>
        <v>Rhäzünser Rheinauen</v>
      </c>
      <c r="D18" s="64" t="str">
        <f>IF(VLOOKUP(A18,'Données de base - Grunddaten'!$A$2:$M$273,4,FALSE)="","",VLOOKUP(A18,'Données de base - Grunddaten'!$A$2:$M$273,4,FALSE))</f>
        <v>Hinterrhein</v>
      </c>
      <c r="E18" s="64" t="str">
        <f>IF(VLOOKUP(A18,'Données de base - Grunddaten'!$A$2:$M$273,5,FALSE)="","",VLOOKUP(A18,'Données de base - Grunddaten'!$A$2:$M$273,5,FALSE))</f>
        <v>GR</v>
      </c>
      <c r="F18" s="64" t="str">
        <f>IF(VLOOKUP(A18,'Données de base - Grunddaten'!$A$2:$M$273,6,FALSE)="","",VLOOKUP(A18,'Données de base - Grunddaten'!$A$2:$M$273,6,FALSE))</f>
        <v>Alpes centrales orientales</v>
      </c>
      <c r="G18" s="64" t="str">
        <f>IF(VLOOKUP(A18,'Données de base - Grunddaten'!$A$2:$M$273,7,FALSE)="","",VLOOKUP(A18,'Données de base - Grunddaten'!$A$2:$M$273,7,FALSE))</f>
        <v>Montagnard inf.</v>
      </c>
      <c r="H18" s="64">
        <f>IF(VLOOKUP(A18,'Données de base - Grunddaten'!$A$2:$M$273,8,FALSE)="","",VLOOKUP(A18,'Données de base - Grunddaten'!$A$2:$M$273,8,FALSE))</f>
        <v>600</v>
      </c>
      <c r="I18" s="64">
        <f>IF(VLOOKUP(A18,'Données de base - Grunddaten'!$A$2:$M$273,9,FALSE)="","",VLOOKUP(A18,'Données de base - Grunddaten'!$A$2:$M$273,9,FALSE))</f>
        <v>1992</v>
      </c>
      <c r="J18" s="64">
        <f>IF(VLOOKUP(A18,'Données de base - Grunddaten'!$A$2:$M$273,10,FALSE)="","",VLOOKUP(A18,'Données de base - Grunddaten'!$A$2:$M$273,10,FALSE))</f>
        <v>70</v>
      </c>
      <c r="K18" s="64" t="str">
        <f>IF(VLOOKUP(A18,'Données de base - Grunddaten'!$A$2:$M$273,11,FALSE)="","",VLOOKUP(A18,'Données de base - Grunddaten'!$A$2:$M$273,11,FALSE))</f>
        <v>Cours d'eau de l'étage collinéen des Alpes centrales</v>
      </c>
      <c r="L18" s="64" t="str">
        <f>IF(VLOOKUP(A18,'Données de base - Grunddaten'!$A$2:$M$273,12,FALSE)="","",VLOOKUP(A18,'Données de base - Grunddaten'!$A$2:$M$273,12,FALSE))</f>
        <v>en tresses</v>
      </c>
      <c r="M18" s="65" t="str">
        <f>IF(VLOOKUP(A18,'Données de base - Grunddaten'!$A$2:$M$273,13,FALSE)="","",VLOOKUP(A18,'Données de base - Grunddaten'!$A$2:$M$273,13,FALSE))</f>
        <v>en tresses</v>
      </c>
      <c r="N18" s="36" t="str">
        <f>IF(VLOOKUP(A18,'Charriage - Geschiebehaushalt'!A18:S289,3,FALSE)="","",VLOOKUP(A18,'Charriage - Geschiebehaushalt'!$A$2:$S$273,3,FALSE))</f>
        <v>pertinent</v>
      </c>
      <c r="O18" s="37" t="str">
        <f>IF(VLOOKUP(A18,'Charriage - Geschiebehaushalt'!A18:S289,4,FALSE)="","",VLOOKUP(A18,'Charriage - Geschiebehaushalt'!$A$2:$S$273,4,FALSE))</f>
        <v>non documenté</v>
      </c>
      <c r="P18" s="70" t="str">
        <f>IF(VLOOKUP(A18,'Charriage - Geschiebehaushalt'!A18:S289,5,FALSE)="","",VLOOKUP(A18,'Charriage - Geschiebehaushalt'!$A$2:$S$273,5,FALSE))</f>
        <v/>
      </c>
      <c r="Q18" s="37" t="str">
        <f>IF(VLOOKUP(A18,'Charriage - Geschiebehaushalt'!A18:S289,6,FALSE)="","",VLOOKUP(A18,'Charriage - Geschiebehaushalt'!$A$2:$S$273,6,FALSE))</f>
        <v>non documenté</v>
      </c>
      <c r="R18" s="70">
        <f>IF(VLOOKUP(A18,'Charriage - Geschiebehaushalt'!A18:S289,7,FALSE)="","",VLOOKUP(A18,'Charriage - Geschiebehaushalt'!$A$2:$S$273,7,FALSE))</f>
        <v>0.14758856661939801</v>
      </c>
      <c r="S18" s="37" t="str">
        <f>IF(VLOOKUP(A18,'Charriage - Geschiebehaushalt'!A18:S289,8,FALSE)="","",VLOOKUP(A18,'Charriage - Geschiebehaushalt'!$A$2:$S$273,8,FALSE))</f>
        <v>pas ou faiblement entravé</v>
      </c>
      <c r="T18" s="70">
        <f>IF(VLOOKUP(A18,'Charriage - Geschiebehaushalt'!A18:S289,9,FALSE)="","",VLOOKUP(A18,'Charriage - Geschiebehaushalt'!$A$2:$S$273,9,FALSE))</f>
        <v>0.29762384959999999</v>
      </c>
      <c r="U18" s="37" t="str">
        <f>IF(VLOOKUP(A18,'Charriage - Geschiebehaushalt'!A18:S289,10,FALSE)="","",VLOOKUP(A18,'Charriage - Geschiebehaushalt'!$A$2:$S$273,10,FALSE))</f>
        <v>déficit dans les formations pionnières</v>
      </c>
      <c r="V18" s="37" t="str">
        <f>IF(VLOOKUP(A18,'Charriage - Geschiebehaushalt'!A18:S289,11,FALSE)="","",VLOOKUP(A18,'Charriage - Geschiebehaushalt'!$A$2:$S$273,11,FALSE))</f>
        <v/>
      </c>
      <c r="W18" s="37" t="str">
        <f>IF(VLOOKUP(A18,'Charriage - Geschiebehaushalt'!A18:S289,12,FALSE)="","",VLOOKUP(A18,'Charriage - Geschiebehaushalt'!$A$2:$S$273,12,FALSE))</f>
        <v>A vérifier</v>
      </c>
      <c r="X18" s="37" t="str">
        <f>IF(VLOOKUP(A18,'Charriage - Geschiebehaushalt'!A18:S289,13,FALSE)="","",VLOOKUP(A18,'Charriage - Geschiebehaushalt'!$A$2:$S$273,13,FALSE))</f>
        <v>présence d'un dépotoir à moins de 10 km et de plusieurs barrages en amont</v>
      </c>
      <c r="Y18" s="37" t="str">
        <f>IF(VLOOKUP(A18,'Charriage - Geschiebehaushalt'!A18:S289,14,FALSE)="","",VLOOKUP(A18,'Charriage - Geschiebehaushalt'!$A$2:$S$273,14,FALSE))</f>
        <v>charriage présumé perturbé</v>
      </c>
      <c r="Z18" s="37" t="str">
        <f>IF(VLOOKUP(A18,'Charriage - Geschiebehaushalt'!A18:S289,15,FALSE)="","",VLOOKUP(A18,'Charriage - Geschiebehaushalt'!$A$2:$S$273,15,FALSE))</f>
        <v>Charriage présumé perturbé / Geschiebehaushalt vermutlich beeinträchtigt</v>
      </c>
      <c r="AA18" s="53" t="str">
        <f>IF(VLOOKUP(A18,'Charriage - Geschiebehaushalt'!A18:S289,16,FALSE)="","",VLOOKUP(A18,'Charriage - Geschiebehaushalt'!$A$2:$S$273,16,FALSE))</f>
        <v>b</v>
      </c>
      <c r="AB18" s="58" t="str">
        <f>IF(VLOOKUP(A18,'Débit - Abfluss'!$A$2:$K$273,3,FALSE)="","",VLOOKUP(A18,'Débit - Abfluss'!$A$2:$K$273,3,FALSE))</f>
        <v>81-100%</v>
      </c>
      <c r="AC18" s="59" t="str">
        <f>IF(VLOOKUP(A18,'Débit - Abfluss'!$A$2:$K$273,4,FALSE)="","",VLOOKUP(A18,'Débit - Abfluss'!$A$2:$K$273,4,FALSE))</f>
        <v/>
      </c>
      <c r="AD18" s="59" t="str">
        <f>IF(VLOOKUP(A18,'Débit - Abfluss'!$A$2:$K$273,5,FALSE)="","",VLOOKUP(A18,'Débit - Abfluss'!$A$2:$K$273,5,FALSE))</f>
        <v/>
      </c>
      <c r="AE18" s="59" t="str">
        <f>IF(VLOOKUP(A18,'Débit - Abfluss'!$A$2:$K$273,6,FALSE)="","",VLOOKUP(A18,'Débit - Abfluss'!$A$2:$K$273,6,FALSE))</f>
        <v>81-100%</v>
      </c>
      <c r="AF18" s="59" t="str">
        <f>IF(VLOOKUP(A18,'Débit - Abfluss'!$A$2:$K$273,7,FALSE)="","",VLOOKUP(A18,'Débit - Abfluss'!$A$2:$K$273,7,FALSE))</f>
        <v>force hydraulique</v>
      </c>
      <c r="AG18" s="60" t="str">
        <f>IF(VLOOKUP(A18,'Débit - Abfluss'!$A$2:$K$273,8,FALSE)="","",VLOOKUP(A18,'Débit - Abfluss'!$A$2:$K$273,8,FALSE))</f>
        <v>Potentiellement affecté / möglicherweise betroffen</v>
      </c>
      <c r="AH18" s="72">
        <f>IF(VLOOKUP(A18,'Revitalisation-Revitalisierung'!$A$2:$O$273,3,FALSE)="","",VLOOKUP(A18,'Revitalisation-Revitalisierung'!$A$2:$O$273,3,FALSE))</f>
        <v>-41.2</v>
      </c>
      <c r="AI18" s="73">
        <f>IF(VLOOKUP(A18,'Revitalisation-Revitalisierung'!$A$2:$O$273,4,FALSE)="","",VLOOKUP(A18,'Revitalisation-Revitalisierung'!$A$2:$O$273,4,FALSE))</f>
        <v>8.7764597107577345</v>
      </c>
      <c r="AJ18" s="73">
        <f>IF(VLOOKUP(A18,'Revitalisation-Revitalisierung'!$A$2:$O$273,5,FALSE)="","",VLOOKUP(A18,'Revitalisation-Revitalisierung'!$A$2:$O$273,5,FALSE))</f>
        <v>50</v>
      </c>
      <c r="AK18" s="61" t="str">
        <f>IF(VLOOKUP(A18,'Revitalisation-Revitalisierung'!$A$2:$O$273,6,FALSE)="","",VLOOKUP(A18,'Revitalisation-Revitalisierung'!$A$2:$O$273,6,FALSE))</f>
        <v>peu nécessaire, difficile</v>
      </c>
      <c r="AL18" s="61" t="str">
        <f>IF(VLOOKUP(A18,'Revitalisation-Revitalisierung'!$A$2:$O$273,7,FALSE)="","",VLOOKUP(A18,'Revitalisation-Revitalisierung'!$A$2:$O$273,7,FALSE))</f>
        <v>schwierig</v>
      </c>
      <c r="AM18" s="61" t="str">
        <f>IF(VLOOKUP(A18,'Revitalisation-Revitalisierung'!$A$2:$O$273,8,FALSE)="","",VLOOKUP(A18,'Revitalisation-Revitalisierung'!$A$2:$O$273,8,FALSE))</f>
        <v>K2</v>
      </c>
      <c r="AN18" s="61" t="str">
        <f>IF(VLOOKUP(A18,'Revitalisation-Revitalisierung'!$A$2:$O$273,9,FALSE)="","",VLOOKUP(A18,'Revitalisation-Revitalisierung'!$A$2:$O$273,9,FALSE))</f>
        <v/>
      </c>
      <c r="AO18" s="61" t="str">
        <f>IF(VLOOKUP(A18,'Revitalisation-Revitalisierung'!$A$2:$O$273,10,FALSE)="","",VLOOKUP(A18,'Revitalisation-Revitalisierung'!$A$2:$O$273,10,FALSE))</f>
        <v/>
      </c>
      <c r="AP18" s="61" t="str">
        <f>IF(VLOOKUP(A18,'Revitalisation-Revitalisierung'!$A$2:$O$273,11,FALSE)="","",VLOOKUP(A18,'Revitalisation-Revitalisierung'!$A$2:$O$273,11,FALSE))</f>
        <v>Partiellement nécessaire, facile / teilweise nötig, einfach</v>
      </c>
      <c r="AQ18" s="62" t="str">
        <f>IF(VLOOKUP(A18,'Revitalisation-Revitalisierung'!$A$2:$O$273,12,FALSE)="","",VLOOKUP(A18,'Revitalisation-Revitalisierung'!$A$2:$O$273,12,FALSE))</f>
        <v>b</v>
      </c>
    </row>
    <row r="19" spans="1:43" ht="45" x14ac:dyDescent="0.25">
      <c r="A19" s="23">
        <v>28</v>
      </c>
      <c r="B19" s="63">
        <f>IF(VLOOKUP(A19,'Données de base - Grunddaten'!$A$2:$M$273,2,FALSE)="","",VLOOKUP(A19,'Données de base - Grunddaten'!$A$2:$M$273,2,FALSE))</f>
        <v>1</v>
      </c>
      <c r="C19" s="64" t="str">
        <f>IF(VLOOKUP(A19,'Données de base - Grunddaten'!$A$2:$M$273,3,FALSE)="","",VLOOKUP(A19,'Données de base - Grunddaten'!$A$2:$M$273,3,FALSE))</f>
        <v>Cumparduns</v>
      </c>
      <c r="D19" s="64" t="str">
        <f>IF(VLOOKUP(A19,'Données de base - Grunddaten'!$A$2:$M$273,4,FALSE)="","",VLOOKUP(A19,'Données de base - Grunddaten'!$A$2:$M$273,4,FALSE))</f>
        <v>Albula, Hinterrhein</v>
      </c>
      <c r="E19" s="64" t="str">
        <f>IF(VLOOKUP(A19,'Données de base - Grunddaten'!$A$2:$M$273,5,FALSE)="","",VLOOKUP(A19,'Données de base - Grunddaten'!$A$2:$M$273,5,FALSE))</f>
        <v>GR</v>
      </c>
      <c r="F19" s="64" t="str">
        <f>IF(VLOOKUP(A19,'Données de base - Grunddaten'!$A$2:$M$273,6,FALSE)="","",VLOOKUP(A19,'Données de base - Grunddaten'!$A$2:$M$273,6,FALSE))</f>
        <v>Alpes centrales orientales</v>
      </c>
      <c r="G19" s="64" t="str">
        <f>IF(VLOOKUP(A19,'Données de base - Grunddaten'!$A$2:$M$273,7,FALSE)="","",VLOOKUP(A19,'Données de base - Grunddaten'!$A$2:$M$273,7,FALSE))</f>
        <v>Montagnard inf.</v>
      </c>
      <c r="H19" s="64">
        <f>IF(VLOOKUP(A19,'Données de base - Grunddaten'!$A$2:$M$273,8,FALSE)="","",VLOOKUP(A19,'Données de base - Grunddaten'!$A$2:$M$273,8,FALSE))</f>
        <v>670</v>
      </c>
      <c r="I19" s="64">
        <f>IF(VLOOKUP(A19,'Données de base - Grunddaten'!$A$2:$M$273,9,FALSE)="","",VLOOKUP(A19,'Données de base - Grunddaten'!$A$2:$M$273,9,FALSE))</f>
        <v>1992</v>
      </c>
      <c r="J19" s="64">
        <f>IF(VLOOKUP(A19,'Données de base - Grunddaten'!$A$2:$M$273,10,FALSE)="","",VLOOKUP(A19,'Données de base - Grunddaten'!$A$2:$M$273,10,FALSE))</f>
        <v>42</v>
      </c>
      <c r="K19" s="64" t="str">
        <f>IF(VLOOKUP(A19,'Données de base - Grunddaten'!$A$2:$M$273,11,FALSE)="","",VLOOKUP(A19,'Données de base - Grunddaten'!$A$2:$M$273,11,FALSE))</f>
        <v>Cours d'eau corrigés de l'étage montagnard</v>
      </c>
      <c r="L19" s="64" t="str">
        <f>IF(VLOOKUP(A19,'Données de base - Grunddaten'!$A$2:$M$273,12,FALSE)="","",VLOOKUP(A19,'Données de base - Grunddaten'!$A$2:$M$273,12,FALSE))</f>
        <v>en tresses</v>
      </c>
      <c r="M19" s="65" t="str">
        <f>IF(VLOOKUP(A19,'Données de base - Grunddaten'!$A$2:$M$273,13,FALSE)="","",VLOOKUP(A19,'Données de base - Grunddaten'!$A$2:$M$273,13,FALSE))</f>
        <v>cours rectiligne</v>
      </c>
      <c r="N19" s="36" t="str">
        <f>IF(VLOOKUP(A19,'Charriage - Geschiebehaushalt'!A19:S290,3,FALSE)="","",VLOOKUP(A19,'Charriage - Geschiebehaushalt'!$A$2:$S$273,3,FALSE))</f>
        <v>pertinent</v>
      </c>
      <c r="O19" s="37" t="str">
        <f>IF(VLOOKUP(A19,'Charriage - Geschiebehaushalt'!A19:S290,4,FALSE)="","",VLOOKUP(A19,'Charriage - Geschiebehaushalt'!$A$2:$S$273,4,FALSE))</f>
        <v>81 -100%</v>
      </c>
      <c r="P19" s="70" t="str">
        <f>IF(VLOOKUP(A19,'Charriage - Geschiebehaushalt'!A19:S290,5,FALSE)="","",VLOOKUP(A19,'Charriage - Geschiebehaushalt'!$A$2:$S$273,5,FALSE))</f>
        <v/>
      </c>
      <c r="Q19" s="37" t="str">
        <f>IF(VLOOKUP(A19,'Charriage - Geschiebehaushalt'!A19:S290,6,FALSE)="","",VLOOKUP(A19,'Charriage - Geschiebehaushalt'!$A$2:$S$273,6,FALSE))</f>
        <v>non documenté</v>
      </c>
      <c r="R19" s="70">
        <f>IF(VLOOKUP(A19,'Charriage - Geschiebehaushalt'!A19:S290,7,FALSE)="","",VLOOKUP(A19,'Charriage - Geschiebehaushalt'!$A$2:$S$273,7,FALSE))</f>
        <v>0.621213180247013</v>
      </c>
      <c r="S19" s="37" t="str">
        <f>IF(VLOOKUP(A19,'Charriage - Geschiebehaushalt'!A19:S290,8,FALSE)="","",VLOOKUP(A19,'Charriage - Geschiebehaushalt'!$A$2:$S$273,8,FALSE))</f>
        <v>la remobilisation des sédiments est perturbée</v>
      </c>
      <c r="T19" s="70">
        <f>IF(VLOOKUP(A19,'Charriage - Geschiebehaushalt'!A19:S290,9,FALSE)="","",VLOOKUP(A19,'Charriage - Geschiebehaushalt'!$A$2:$S$273,9,FALSE))</f>
        <v>9.9135178047000005E-2</v>
      </c>
      <c r="U19" s="37" t="str">
        <f>IF(VLOOKUP(A19,'Charriage - Geschiebehaushalt'!A19:S290,10,FALSE)="","",VLOOKUP(A19,'Charriage - Geschiebehaushalt'!$A$2:$S$273,10,FALSE))</f>
        <v>déficit dans les formations pionnières</v>
      </c>
      <c r="V19" s="37" t="str">
        <f>IF(VLOOKUP(A19,'Charriage - Geschiebehaushalt'!A19:S290,11,FALSE)="","",VLOOKUP(A19,'Charriage - Geschiebehaushalt'!$A$2:$S$273,11,FALSE))</f>
        <v/>
      </c>
      <c r="W19" s="37" t="str">
        <f>IF(VLOOKUP(A19,'Charriage - Geschiebehaushalt'!A19:S290,12,FALSE)="","",VLOOKUP(A19,'Charriage - Geschiebehaushalt'!$A$2:$S$273,12,FALSE))</f>
        <v/>
      </c>
      <c r="X19" s="37" t="str">
        <f>IF(VLOOKUP(A19,'Charriage - Geschiebehaushalt'!A19:S290,13,FALSE)="","",VLOOKUP(A19,'Charriage - Geschiebehaushalt'!$A$2:$S$273,13,FALSE))</f>
        <v/>
      </c>
      <c r="Y19" s="37" t="str">
        <f>IF(VLOOKUP(A19,'Charriage - Geschiebehaushalt'!A19:S290,14,FALSE)="","",VLOOKUP(A19,'Charriage - Geschiebehaushalt'!$A$2:$S$273,14,FALSE))</f>
        <v/>
      </c>
      <c r="Z19" s="37" t="str">
        <f>IF(VLOOKUP(A19,'Charriage - Geschiebehaushalt'!A19:S290,15,FALSE)="","",VLOOKUP(A19,'Charriage - Geschiebehaushalt'!$A$2:$S$273,15,FALSE))</f>
        <v>81 -100%</v>
      </c>
      <c r="AA19" s="53" t="str">
        <f>IF(VLOOKUP(A19,'Charriage - Geschiebehaushalt'!A19:S290,16,FALSE)="","",VLOOKUP(A19,'Charriage - Geschiebehaushalt'!$A$2:$S$273,16,FALSE))</f>
        <v>a</v>
      </c>
      <c r="AB19" s="58" t="str">
        <f>IF(VLOOKUP(A19,'Débit - Abfluss'!$A$2:$K$273,3,FALSE)="","",VLOOKUP(A19,'Débit - Abfluss'!$A$2:$K$273,3,FALSE))</f>
        <v>0-20%</v>
      </c>
      <c r="AC19" s="59" t="str">
        <f>IF(VLOOKUP(A19,'Débit - Abfluss'!$A$2:$K$273,4,FALSE)="","",VLOOKUP(A19,'Débit - Abfluss'!$A$2:$K$273,4,FALSE))</f>
        <v/>
      </c>
      <c r="AD19" s="59" t="str">
        <f>IF(VLOOKUP(A19,'Débit - Abfluss'!$A$2:$K$273,5,FALSE)="","",VLOOKUP(A19,'Débit - Abfluss'!$A$2:$K$273,5,FALSE))</f>
        <v/>
      </c>
      <c r="AE19" s="59" t="str">
        <f>IF(VLOOKUP(A19,'Débit - Abfluss'!$A$2:$K$273,6,FALSE)="","",VLOOKUP(A19,'Débit - Abfluss'!$A$2:$K$273,6,FALSE))</f>
        <v>0-20%</v>
      </c>
      <c r="AF19" s="59" t="str">
        <f>IF(VLOOKUP(A19,'Débit - Abfluss'!$A$2:$K$273,7,FALSE)="","",VLOOKUP(A19,'Débit - Abfluss'!$A$2:$K$273,7,FALSE))</f>
        <v>force hydraulique</v>
      </c>
      <c r="AG19" s="60" t="str">
        <f>IF(VLOOKUP(A19,'Débit - Abfluss'!$A$2:$K$273,8,FALSE)="","",VLOOKUP(A19,'Débit - Abfluss'!$A$2:$K$273,8,FALSE))</f>
        <v>Potentiellement affecté / möglicherweise betroffen</v>
      </c>
      <c r="AH19" s="72">
        <f>IF(VLOOKUP(A19,'Revitalisation-Revitalisierung'!$A$2:$O$273,3,FALSE)="","",VLOOKUP(A19,'Revitalisation-Revitalisierung'!$A$2:$O$273,3,FALSE))</f>
        <v>76.518181818181816</v>
      </c>
      <c r="AI19" s="73">
        <f>IF(VLOOKUP(A19,'Revitalisation-Revitalisierung'!$A$2:$O$273,4,FALSE)="","",VLOOKUP(A19,'Revitalisation-Revitalisierung'!$A$2:$O$273,4,FALSE))</f>
        <v>79.726100551331811</v>
      </c>
      <c r="AJ19" s="73">
        <f>IF(VLOOKUP(A19,'Revitalisation-Revitalisierung'!$A$2:$O$273,5,FALSE)="","",VLOOKUP(A19,'Revitalisation-Revitalisierung'!$A$2:$O$273,5,FALSE))</f>
        <v>3.1818181818181817</v>
      </c>
      <c r="AK19" s="61" t="str">
        <f>IF(VLOOKUP(A19,'Revitalisation-Revitalisierung'!$A$2:$O$273,6,FALSE)="","",VLOOKUP(A19,'Revitalisation-Revitalisierung'!$A$2:$O$273,6,FALSE))</f>
        <v>très nécessaire, facile</v>
      </c>
      <c r="AL19" s="61" t="str">
        <f>IF(VLOOKUP(A19,'Revitalisation-Revitalisierung'!$A$2:$O$273,7,FALSE)="","",VLOOKUP(A19,'Revitalisation-Revitalisierung'!$A$2:$O$273,7,FALSE))</f>
        <v/>
      </c>
      <c r="AM19" s="61" t="str">
        <f>IF(VLOOKUP(A19,'Revitalisation-Revitalisierung'!$A$2:$O$273,8,FALSE)="","",VLOOKUP(A19,'Revitalisation-Revitalisierung'!$A$2:$O$273,8,FALSE))</f>
        <v>K1</v>
      </c>
      <c r="AN19" s="61" t="str">
        <f>IF(VLOOKUP(A19,'Revitalisation-Revitalisierung'!$A$2:$O$273,9,FALSE)="","",VLOOKUP(A19,'Revitalisation-Revitalisierung'!$A$2:$O$273,9,FALSE))</f>
        <v/>
      </c>
      <c r="AO19" s="61" t="str">
        <f>IF(VLOOKUP(A19,'Revitalisation-Revitalisierung'!$A$2:$O$273,10,FALSE)="","",VLOOKUP(A19,'Revitalisation-Revitalisierung'!$A$2:$O$273,10,FALSE))</f>
        <v/>
      </c>
      <c r="AP19" s="61" t="str">
        <f>IF(VLOOKUP(A19,'Revitalisation-Revitalisierung'!$A$2:$O$273,11,FALSE)="","",VLOOKUP(A19,'Revitalisation-Revitalisierung'!$A$2:$O$273,11,FALSE))</f>
        <v>Très nécessaire, difficile / unbedingt nötig, schwierig</v>
      </c>
      <c r="AQ19" s="62" t="str">
        <f>IF(VLOOKUP(A19,'Revitalisation-Revitalisierung'!$A$2:$O$273,12,FALSE)="","",VLOOKUP(A19,'Revitalisation-Revitalisierung'!$A$2:$O$273,12,FALSE))</f>
        <v>b</v>
      </c>
    </row>
    <row r="20" spans="1:43" ht="45" x14ac:dyDescent="0.25">
      <c r="A20" s="23">
        <v>29</v>
      </c>
      <c r="B20" s="63">
        <f>IF(VLOOKUP(A20,'Données de base - Grunddaten'!$A$2:$M$273,2,FALSE)="","",VLOOKUP(A20,'Données de base - Grunddaten'!$A$2:$M$273,2,FALSE))</f>
        <v>1</v>
      </c>
      <c r="C20" s="64" t="str">
        <f>IF(VLOOKUP(A20,'Données de base - Grunddaten'!$A$2:$M$273,3,FALSE)="","",VLOOKUP(A20,'Données de base - Grunddaten'!$A$2:$M$273,3,FALSE))</f>
        <v>Cauma</v>
      </c>
      <c r="D20" s="64" t="str">
        <f>IF(VLOOKUP(A20,'Données de base - Grunddaten'!$A$2:$M$273,4,FALSE)="","",VLOOKUP(A20,'Données de base - Grunddaten'!$A$2:$M$273,4,FALSE))</f>
        <v>Vorderrhein</v>
      </c>
      <c r="E20" s="64" t="str">
        <f>IF(VLOOKUP(A20,'Données de base - Grunddaten'!$A$2:$M$273,5,FALSE)="","",VLOOKUP(A20,'Données de base - Grunddaten'!$A$2:$M$273,5,FALSE))</f>
        <v>GR</v>
      </c>
      <c r="F20" s="64" t="str">
        <f>IF(VLOOKUP(A20,'Données de base - Grunddaten'!$A$2:$M$273,6,FALSE)="","",VLOOKUP(A20,'Données de base - Grunddaten'!$A$2:$M$273,6,FALSE))</f>
        <v>Alpes centrales orientales</v>
      </c>
      <c r="G20" s="64" t="str">
        <f>IF(VLOOKUP(A20,'Données de base - Grunddaten'!$A$2:$M$273,7,FALSE)="","",VLOOKUP(A20,'Données de base - Grunddaten'!$A$2:$M$273,7,FALSE))</f>
        <v>Montagnard inf.</v>
      </c>
      <c r="H20" s="64">
        <f>IF(VLOOKUP(A20,'Données de base - Grunddaten'!$A$2:$M$273,8,FALSE)="","",VLOOKUP(A20,'Données de base - Grunddaten'!$A$2:$M$273,8,FALSE))</f>
        <v>690</v>
      </c>
      <c r="I20" s="64">
        <f>IF(VLOOKUP(A20,'Données de base - Grunddaten'!$A$2:$M$273,9,FALSE)="","",VLOOKUP(A20,'Données de base - Grunddaten'!$A$2:$M$273,9,FALSE))</f>
        <v>1992</v>
      </c>
      <c r="J20" s="64">
        <f>IF(VLOOKUP(A20,'Données de base - Grunddaten'!$A$2:$M$273,10,FALSE)="","",VLOOKUP(A20,'Données de base - Grunddaten'!$A$2:$M$273,10,FALSE))</f>
        <v>70</v>
      </c>
      <c r="K20" s="64" t="str">
        <f>IF(VLOOKUP(A20,'Données de base - Grunddaten'!$A$2:$M$273,11,FALSE)="","",VLOOKUP(A20,'Données de base - Grunddaten'!$A$2:$M$273,11,FALSE))</f>
        <v>Cours d'eau de l'étage collinéen des Alpes centrales</v>
      </c>
      <c r="L20" s="64" t="str">
        <f>IF(VLOOKUP(A20,'Données de base - Grunddaten'!$A$2:$M$273,12,FALSE)="","",VLOOKUP(A20,'Données de base - Grunddaten'!$A$2:$M$273,12,FALSE))</f>
        <v>en tresses</v>
      </c>
      <c r="M20" s="65" t="str">
        <f>IF(VLOOKUP(A20,'Données de base - Grunddaten'!$A$2:$M$273,13,FALSE)="","",VLOOKUP(A20,'Données de base - Grunddaten'!$A$2:$M$273,13,FALSE))</f>
        <v>en tresses</v>
      </c>
      <c r="N20" s="36" t="str">
        <f>IF(VLOOKUP(A20,'Charriage - Geschiebehaushalt'!A20:S291,3,FALSE)="","",VLOOKUP(A20,'Charriage - Geschiebehaushalt'!$A$2:$S$273,3,FALSE))</f>
        <v>pertinent</v>
      </c>
      <c r="O20" s="37" t="str">
        <f>IF(VLOOKUP(A20,'Charriage - Geschiebehaushalt'!A20:S291,4,FALSE)="","",VLOOKUP(A20,'Charriage - Geschiebehaushalt'!$A$2:$S$273,4,FALSE))</f>
        <v>0-20%</v>
      </c>
      <c r="P20" s="70">
        <f>IF(VLOOKUP(A20,'Charriage - Geschiebehaushalt'!A20:S291,5,FALSE)="","",VLOOKUP(A20,'Charriage - Geschiebehaushalt'!$A$2:$S$273,5,FALSE))</f>
        <v>4.2446465504115203</v>
      </c>
      <c r="Q20" s="37" t="str">
        <f>IF(VLOOKUP(A20,'Charriage - Geschiebehaushalt'!A20:S291,6,FALSE)="","",VLOOKUP(A20,'Charriage - Geschiebehaushalt'!$A$2:$S$273,6,FALSE))</f>
        <v>dépôt donc pas de problème de charriage</v>
      </c>
      <c r="R20" s="70">
        <f>IF(VLOOKUP(A20,'Charriage - Geschiebehaushalt'!A20:S291,7,FALSE)="","",VLOOKUP(A20,'Charriage - Geschiebehaushalt'!$A$2:$S$273,7,FALSE))</f>
        <v>5.86505365925847E-2</v>
      </c>
      <c r="S20" s="37" t="str">
        <f>IF(VLOOKUP(A20,'Charriage - Geschiebehaushalt'!A20:S291,8,FALSE)="","",VLOOKUP(A20,'Charriage - Geschiebehaushalt'!$A$2:$S$273,8,FALSE))</f>
        <v>pas ou faiblement entravé</v>
      </c>
      <c r="T20" s="70">
        <f>IF(VLOOKUP(A20,'Charriage - Geschiebehaushalt'!A20:S291,9,FALSE)="","",VLOOKUP(A20,'Charriage - Geschiebehaushalt'!$A$2:$S$273,9,FALSE))</f>
        <v>0.37697959578000001</v>
      </c>
      <c r="U20" s="37" t="str">
        <f>IF(VLOOKUP(A20,'Charriage - Geschiebehaushalt'!A20:S291,10,FALSE)="","",VLOOKUP(A20,'Charriage - Geschiebehaushalt'!$A$2:$S$273,10,FALSE))</f>
        <v>déficit non apparent en charriage ou en remobilisation des sédiments</v>
      </c>
      <c r="V20" s="37" t="str">
        <f>IF(VLOOKUP(A20,'Charriage - Geschiebehaushalt'!A20:S291,11,FALSE)="","",VLOOKUP(A20,'Charriage - Geschiebehaushalt'!$A$2:$S$273,11,FALSE))</f>
        <v/>
      </c>
      <c r="W20" s="37" t="str">
        <f>IF(VLOOKUP(A20,'Charriage - Geschiebehaushalt'!A20:S291,12,FALSE)="","",VLOOKUP(A20,'Charriage - Geschiebehaushalt'!$A$2:$S$273,12,FALSE))</f>
        <v/>
      </c>
      <c r="X20" s="37" t="str">
        <f>IF(VLOOKUP(A20,'Charriage - Geschiebehaushalt'!A20:S291,13,FALSE)="","",VLOOKUP(A20,'Charriage - Geschiebehaushalt'!$A$2:$S$273,13,FALSE))</f>
        <v/>
      </c>
      <c r="Y20" s="37" t="str">
        <f>IF(VLOOKUP(A20,'Charriage - Geschiebehaushalt'!A20:S291,14,FALSE)="","",VLOOKUP(A20,'Charriage - Geschiebehaushalt'!$A$2:$S$273,14,FALSE))</f>
        <v/>
      </c>
      <c r="Z20" s="37" t="str">
        <f>IF(VLOOKUP(A20,'Charriage - Geschiebehaushalt'!A20:S291,15,FALSE)="","",VLOOKUP(A20,'Charriage - Geschiebehaushalt'!$A$2:$S$273,15,FALSE))</f>
        <v>0-20%</v>
      </c>
      <c r="AA20" s="53" t="str">
        <f>IF(VLOOKUP(A20,'Charriage - Geschiebehaushalt'!A20:S291,16,FALSE)="","",VLOOKUP(A20,'Charriage - Geschiebehaushalt'!$A$2:$S$273,16,FALSE))</f>
        <v>a</v>
      </c>
      <c r="AB20" s="58" t="str">
        <f>IF(VLOOKUP(A20,'Débit - Abfluss'!$A$2:$K$273,3,FALSE)="","",VLOOKUP(A20,'Débit - Abfluss'!$A$2:$K$273,3,FALSE))</f>
        <v>81-100%</v>
      </c>
      <c r="AC20" s="59" t="str">
        <f>IF(VLOOKUP(A20,'Débit - Abfluss'!$A$2:$K$273,4,FALSE)="","",VLOOKUP(A20,'Débit - Abfluss'!$A$2:$K$273,4,FALSE))</f>
        <v/>
      </c>
      <c r="AD20" s="59" t="str">
        <f>IF(VLOOKUP(A20,'Débit - Abfluss'!$A$2:$K$273,5,FALSE)="","",VLOOKUP(A20,'Débit - Abfluss'!$A$2:$K$273,5,FALSE))</f>
        <v/>
      </c>
      <c r="AE20" s="59" t="str">
        <f>IF(VLOOKUP(A20,'Débit - Abfluss'!$A$2:$K$273,6,FALSE)="","",VLOOKUP(A20,'Débit - Abfluss'!$A$2:$K$273,6,FALSE))</f>
        <v>81-100%</v>
      </c>
      <c r="AF20" s="59" t="str">
        <f>IF(VLOOKUP(A20,'Débit - Abfluss'!$A$2:$K$273,7,FALSE)="","",VLOOKUP(A20,'Débit - Abfluss'!$A$2:$K$273,7,FALSE))</f>
        <v>force hydraulique</v>
      </c>
      <c r="AG20" s="60" t="str">
        <f>IF(VLOOKUP(A20,'Débit - Abfluss'!$A$2:$K$273,8,FALSE)="","",VLOOKUP(A20,'Débit - Abfluss'!$A$2:$K$273,8,FALSE))</f>
        <v>Potentiellement affecté / möglicherweise betroffen</v>
      </c>
      <c r="AH20" s="72">
        <f>IF(VLOOKUP(A20,'Revitalisation-Revitalisierung'!$A$2:$O$273,3,FALSE)="","",VLOOKUP(A20,'Revitalisation-Revitalisierung'!$A$2:$O$273,3,FALSE))</f>
        <v>-4.9545454545454541</v>
      </c>
      <c r="AI20" s="73">
        <f>IF(VLOOKUP(A20,'Revitalisation-Revitalisierung'!$A$2:$O$273,4,FALSE)="","",VLOOKUP(A20,'Revitalisation-Revitalisierung'!$A$2:$O$273,4,FALSE))</f>
        <v>0.54608529534316819</v>
      </c>
      <c r="AJ20" s="73">
        <f>IF(VLOOKUP(A20,'Revitalisation-Revitalisierung'!$A$2:$O$273,5,FALSE)="","",VLOOKUP(A20,'Revitalisation-Revitalisierung'!$A$2:$O$273,5,FALSE))</f>
        <v>5.4545454545454541</v>
      </c>
      <c r="AK20" s="61" t="str">
        <f>IF(VLOOKUP(A20,'Revitalisation-Revitalisierung'!$A$2:$O$273,6,FALSE)="","",VLOOKUP(A20,'Revitalisation-Revitalisierung'!$A$2:$O$273,6,FALSE))</f>
        <v>peu nécessaire, facile</v>
      </c>
      <c r="AL20" s="61" t="str">
        <f>IF(VLOOKUP(A20,'Revitalisation-Revitalisierung'!$A$2:$O$273,7,FALSE)="","",VLOOKUP(A20,'Revitalisation-Revitalisierung'!$A$2:$O$273,7,FALSE))</f>
        <v>nicht nötig</v>
      </c>
      <c r="AM20" s="61" t="str">
        <f>IF(VLOOKUP(A20,'Revitalisation-Revitalisierung'!$A$2:$O$273,8,FALSE)="","",VLOOKUP(A20,'Revitalisation-Revitalisierung'!$A$2:$O$273,8,FALSE))</f>
        <v>K3</v>
      </c>
      <c r="AN20" s="61" t="str">
        <f>IF(VLOOKUP(A20,'Revitalisation-Revitalisierung'!$A$2:$O$273,9,FALSE)="","",VLOOKUP(A20,'Revitalisation-Revitalisierung'!$A$2:$O$273,9,FALSE))</f>
        <v/>
      </c>
      <c r="AO20" s="61" t="str">
        <f>IF(VLOOKUP(A20,'Revitalisation-Revitalisierung'!$A$2:$O$273,10,FALSE)="","",VLOOKUP(A20,'Revitalisation-Revitalisierung'!$A$2:$O$273,10,FALSE))</f>
        <v/>
      </c>
      <c r="AP20" s="61" t="str">
        <f>IF(VLOOKUP(A20,'Revitalisation-Revitalisierung'!$A$2:$O$273,11,FALSE)="","",VLOOKUP(A20,'Revitalisation-Revitalisierung'!$A$2:$O$273,11,FALSE))</f>
        <v>Non nécessaire / nicht nötig</v>
      </c>
      <c r="AQ20" s="62" t="str">
        <f>IF(VLOOKUP(A20,'Revitalisation-Revitalisierung'!$A$2:$O$273,12,FALSE)="","",VLOOKUP(A20,'Revitalisation-Revitalisierung'!$A$2:$O$273,12,FALSE))</f>
        <v>b</v>
      </c>
    </row>
    <row r="21" spans="1:43" ht="45" x14ac:dyDescent="0.25">
      <c r="A21" s="23">
        <v>30</v>
      </c>
      <c r="B21" s="63">
        <f>IF(VLOOKUP(A21,'Données de base - Grunddaten'!$A$2:$M$273,2,FALSE)="","",VLOOKUP(A21,'Données de base - Grunddaten'!$A$2:$M$273,2,FALSE))</f>
        <v>1</v>
      </c>
      <c r="C21" s="64" t="str">
        <f>IF(VLOOKUP(A21,'Données de base - Grunddaten'!$A$2:$M$273,3,FALSE)="","",VLOOKUP(A21,'Données de base - Grunddaten'!$A$2:$M$273,3,FALSE))</f>
        <v>Plaun da Foppas</v>
      </c>
      <c r="D21" s="64" t="str">
        <f>IF(VLOOKUP(A21,'Données de base - Grunddaten'!$A$2:$M$273,4,FALSE)="","",VLOOKUP(A21,'Données de base - Grunddaten'!$A$2:$M$273,4,FALSE))</f>
        <v>Vorderrhein</v>
      </c>
      <c r="E21" s="64" t="str">
        <f>IF(VLOOKUP(A21,'Données de base - Grunddaten'!$A$2:$M$273,5,FALSE)="","",VLOOKUP(A21,'Données de base - Grunddaten'!$A$2:$M$273,5,FALSE))</f>
        <v>GR</v>
      </c>
      <c r="F21" s="64" t="str">
        <f>IF(VLOOKUP(A21,'Données de base - Grunddaten'!$A$2:$M$273,6,FALSE)="","",VLOOKUP(A21,'Données de base - Grunddaten'!$A$2:$M$273,6,FALSE))</f>
        <v>Alpes centrales orientales</v>
      </c>
      <c r="G21" s="64" t="str">
        <f>IF(VLOOKUP(A21,'Données de base - Grunddaten'!$A$2:$M$273,7,FALSE)="","",VLOOKUP(A21,'Données de base - Grunddaten'!$A$2:$M$273,7,FALSE))</f>
        <v>Montagnard inf.</v>
      </c>
      <c r="H21" s="64">
        <f>IF(VLOOKUP(A21,'Données de base - Grunddaten'!$A$2:$M$273,8,FALSE)="","",VLOOKUP(A21,'Données de base - Grunddaten'!$A$2:$M$273,8,FALSE))</f>
        <v>710</v>
      </c>
      <c r="I21" s="64">
        <f>IF(VLOOKUP(A21,'Données de base - Grunddaten'!$A$2:$M$273,9,FALSE)="","",VLOOKUP(A21,'Données de base - Grunddaten'!$A$2:$M$273,9,FALSE))</f>
        <v>1992</v>
      </c>
      <c r="J21" s="64">
        <f>IF(VLOOKUP(A21,'Données de base - Grunddaten'!$A$2:$M$273,10,FALSE)="","",VLOOKUP(A21,'Données de base - Grunddaten'!$A$2:$M$273,10,FALSE))</f>
        <v>70</v>
      </c>
      <c r="K21" s="64" t="str">
        <f>IF(VLOOKUP(A21,'Données de base - Grunddaten'!$A$2:$M$273,11,FALSE)="","",VLOOKUP(A21,'Données de base - Grunddaten'!$A$2:$M$273,11,FALSE))</f>
        <v>Cours d'eau de l'étage collinéen des Alpes centrales</v>
      </c>
      <c r="L21" s="64" t="str">
        <f>IF(VLOOKUP(A21,'Données de base - Grunddaten'!$A$2:$M$273,12,FALSE)="","",VLOOKUP(A21,'Données de base - Grunddaten'!$A$2:$M$273,12,FALSE))</f>
        <v>en tresses</v>
      </c>
      <c r="M21" s="65" t="str">
        <f>IF(VLOOKUP(A21,'Données de base - Grunddaten'!$A$2:$M$273,13,FALSE)="","",VLOOKUP(A21,'Données de base - Grunddaten'!$A$2:$M$273,13,FALSE))</f>
        <v>cours rectiligne</v>
      </c>
      <c r="N21" s="36" t="str">
        <f>IF(VLOOKUP(A21,'Charriage - Geschiebehaushalt'!A21:S292,3,FALSE)="","",VLOOKUP(A21,'Charriage - Geschiebehaushalt'!$A$2:$S$273,3,FALSE))</f>
        <v>pertinent</v>
      </c>
      <c r="O21" s="37" t="str">
        <f>IF(VLOOKUP(A21,'Charriage - Geschiebehaushalt'!A21:S292,4,FALSE)="","",VLOOKUP(A21,'Charriage - Geschiebehaushalt'!$A$2:$S$273,4,FALSE))</f>
        <v>21-50%</v>
      </c>
      <c r="P21" s="70">
        <f>IF(VLOOKUP(A21,'Charriage - Geschiebehaushalt'!A21:S292,5,FALSE)="","",VLOOKUP(A21,'Charriage - Geschiebehaushalt'!$A$2:$S$273,5,FALSE))</f>
        <v>2.5263697060866099</v>
      </c>
      <c r="Q21" s="37" t="str">
        <f>IF(VLOOKUP(A21,'Charriage - Geschiebehaushalt'!A21:S292,6,FALSE)="","",VLOOKUP(A21,'Charriage - Geschiebehaushalt'!$A$2:$S$273,6,FALSE))</f>
        <v>dépôt donc pas de problème de charriage</v>
      </c>
      <c r="R21" s="70">
        <f>IF(VLOOKUP(A21,'Charriage - Geschiebehaushalt'!A21:S292,7,FALSE)="","",VLOOKUP(A21,'Charriage - Geschiebehaushalt'!$A$2:$S$273,7,FALSE))</f>
        <v>0.45579678711035598</v>
      </c>
      <c r="S21" s="37" t="str">
        <f>IF(VLOOKUP(A21,'Charriage - Geschiebehaushalt'!A21:S292,8,FALSE)="","",VLOOKUP(A21,'Charriage - Geschiebehaushalt'!$A$2:$S$273,8,FALSE))</f>
        <v>la remobilisation des sédiments est perturbée</v>
      </c>
      <c r="T21" s="70">
        <f>IF(VLOOKUP(A21,'Charriage - Geschiebehaushalt'!A21:S292,9,FALSE)="","",VLOOKUP(A21,'Charriage - Geschiebehaushalt'!$A$2:$S$273,9,FALSE))</f>
        <v>0.65996747325000005</v>
      </c>
      <c r="U21" s="37" t="str">
        <f>IF(VLOOKUP(A21,'Charriage - Geschiebehaushalt'!A21:S292,10,FALSE)="","",VLOOKUP(A21,'Charriage - Geschiebehaushalt'!$A$2:$S$273,10,FALSE))</f>
        <v>déficit non apparent en charriage ou en remobilisation des sédiments</v>
      </c>
      <c r="V21" s="37" t="str">
        <f>IF(VLOOKUP(A21,'Charriage - Geschiebehaushalt'!A21:S292,11,FALSE)="","",VLOOKUP(A21,'Charriage - Geschiebehaushalt'!$A$2:$S$273,11,FALSE))</f>
        <v/>
      </c>
      <c r="W21" s="37" t="str">
        <f>IF(VLOOKUP(A21,'Charriage - Geschiebehaushalt'!A21:S292,12,FALSE)="","",VLOOKUP(A21,'Charriage - Geschiebehaushalt'!$A$2:$S$273,12,FALSE))</f>
        <v/>
      </c>
      <c r="X21" s="37" t="str">
        <f>IF(VLOOKUP(A21,'Charriage - Geschiebehaushalt'!A21:S292,13,FALSE)="","",VLOOKUP(A21,'Charriage - Geschiebehaushalt'!$A$2:$S$273,13,FALSE))</f>
        <v/>
      </c>
      <c r="Y21" s="37" t="str">
        <f>IF(VLOOKUP(A21,'Charriage - Geschiebehaushalt'!A21:S292,14,FALSE)="","",VLOOKUP(A21,'Charriage - Geschiebehaushalt'!$A$2:$S$273,14,FALSE))</f>
        <v/>
      </c>
      <c r="Z21" s="37" t="str">
        <f>IF(VLOOKUP(A21,'Charriage - Geschiebehaushalt'!A21:S292,15,FALSE)="","",VLOOKUP(A21,'Charriage - Geschiebehaushalt'!$A$2:$S$273,15,FALSE))</f>
        <v>21-50%</v>
      </c>
      <c r="AA21" s="53" t="str">
        <f>IF(VLOOKUP(A21,'Charriage - Geschiebehaushalt'!A21:S292,16,FALSE)="","",VLOOKUP(A21,'Charriage - Geschiebehaushalt'!$A$2:$S$273,16,FALSE))</f>
        <v>a</v>
      </c>
      <c r="AB21" s="58" t="str">
        <f>IF(VLOOKUP(A21,'Débit - Abfluss'!$A$2:$K$273,3,FALSE)="","",VLOOKUP(A21,'Débit - Abfluss'!$A$2:$K$273,3,FALSE))</f>
        <v>21-40%</v>
      </c>
      <c r="AC21" s="59" t="str">
        <f>IF(VLOOKUP(A21,'Débit - Abfluss'!$A$2:$K$273,4,FALSE)="","",VLOOKUP(A21,'Débit - Abfluss'!$A$2:$K$273,4,FALSE))</f>
        <v/>
      </c>
      <c r="AD21" s="59" t="str">
        <f>IF(VLOOKUP(A21,'Débit - Abfluss'!$A$2:$K$273,5,FALSE)="","",VLOOKUP(A21,'Débit - Abfluss'!$A$2:$K$273,5,FALSE))</f>
        <v/>
      </c>
      <c r="AE21" s="59" t="str">
        <f>IF(VLOOKUP(A21,'Débit - Abfluss'!$A$2:$K$273,6,FALSE)="","",VLOOKUP(A21,'Débit - Abfluss'!$A$2:$K$273,6,FALSE))</f>
        <v>21-40%</v>
      </c>
      <c r="AF21" s="59" t="str">
        <f>IF(VLOOKUP(A21,'Débit - Abfluss'!$A$2:$K$273,7,FALSE)="","",VLOOKUP(A21,'Débit - Abfluss'!$A$2:$K$273,7,FALSE))</f>
        <v>force hydraulique</v>
      </c>
      <c r="AG21" s="60" t="str">
        <f>IF(VLOOKUP(A21,'Débit - Abfluss'!$A$2:$K$273,8,FALSE)="","",VLOOKUP(A21,'Débit - Abfluss'!$A$2:$K$273,8,FALSE))</f>
        <v>Non affecté / nicht betroffen</v>
      </c>
      <c r="AH21" s="72">
        <f>IF(VLOOKUP(A21,'Revitalisation-Revitalisierung'!$A$2:$O$273,3,FALSE)="","",VLOOKUP(A21,'Revitalisation-Revitalisierung'!$A$2:$O$273,3,FALSE))</f>
        <v>41.336363636363643</v>
      </c>
      <c r="AI21" s="73">
        <f>IF(VLOOKUP(A21,'Revitalisation-Revitalisierung'!$A$2:$O$273,4,FALSE)="","",VLOOKUP(A21,'Revitalisation-Revitalisierung'!$A$2:$O$273,4,FALSE))</f>
        <v>47.663346289951122</v>
      </c>
      <c r="AJ21" s="73">
        <f>IF(VLOOKUP(A21,'Revitalisation-Revitalisierung'!$A$2:$O$273,5,FALSE)="","",VLOOKUP(A21,'Revitalisation-Revitalisierung'!$A$2:$O$273,5,FALSE))</f>
        <v>6.3636363636363633</v>
      </c>
      <c r="AK21" s="61" t="str">
        <f>IF(VLOOKUP(A21,'Revitalisation-Revitalisierung'!$A$2:$O$273,6,FALSE)="","",VLOOKUP(A21,'Revitalisation-Revitalisierung'!$A$2:$O$273,6,FALSE))</f>
        <v>très nécessaire, facile</v>
      </c>
      <c r="AL21" s="61" t="str">
        <f>IF(VLOOKUP(A21,'Revitalisation-Revitalisierung'!$A$2:$O$273,7,FALSE)="","",VLOOKUP(A21,'Revitalisation-Revitalisierung'!$A$2:$O$273,7,FALSE))</f>
        <v/>
      </c>
      <c r="AM21" s="61" t="str">
        <f>IF(VLOOKUP(A21,'Revitalisation-Revitalisierung'!$A$2:$O$273,8,FALSE)="","",VLOOKUP(A21,'Revitalisation-Revitalisierung'!$A$2:$O$273,8,FALSE))</f>
        <v>K1</v>
      </c>
      <c r="AN21" s="61" t="str">
        <f>IF(VLOOKUP(A21,'Revitalisation-Revitalisierung'!$A$2:$O$273,9,FALSE)="","",VLOOKUP(A21,'Revitalisation-Revitalisierung'!$A$2:$O$273,9,FALSE))</f>
        <v/>
      </c>
      <c r="AO21" s="61" t="str">
        <f>IF(VLOOKUP(A21,'Revitalisation-Revitalisierung'!$A$2:$O$273,10,FALSE)="","",VLOOKUP(A21,'Revitalisation-Revitalisierung'!$A$2:$O$273,10,FALSE))</f>
        <v/>
      </c>
      <c r="AP21" s="61" t="str">
        <f>IF(VLOOKUP(A21,'Revitalisation-Revitalisierung'!$A$2:$O$273,11,FALSE)="","",VLOOKUP(A21,'Revitalisation-Revitalisierung'!$A$2:$O$273,11,FALSE))</f>
        <v>Très nécessaire, facile / unbedingt nötig, einfach</v>
      </c>
      <c r="AQ21" s="62" t="str">
        <f>IF(VLOOKUP(A21,'Revitalisation-Revitalisierung'!$A$2:$O$273,12,FALSE)="","",VLOOKUP(A21,'Revitalisation-Revitalisierung'!$A$2:$O$273,12,FALSE))</f>
        <v>a</v>
      </c>
    </row>
    <row r="22" spans="1:43" ht="45" x14ac:dyDescent="0.25">
      <c r="A22" s="23">
        <v>31</v>
      </c>
      <c r="B22" s="63">
        <f>IF(VLOOKUP(A22,'Données de base - Grunddaten'!$A$2:$M$273,2,FALSE)="","",VLOOKUP(A22,'Données de base - Grunddaten'!$A$2:$M$273,2,FALSE))</f>
        <v>1</v>
      </c>
      <c r="C22" s="64" t="str">
        <f>IF(VLOOKUP(A22,'Données de base - Grunddaten'!$A$2:$M$273,3,FALSE)="","",VLOOKUP(A22,'Données de base - Grunddaten'!$A$2:$M$273,3,FALSE))</f>
        <v>Cahuons</v>
      </c>
      <c r="D22" s="64" t="str">
        <f>IF(VLOOKUP(A22,'Données de base - Grunddaten'!$A$2:$M$273,4,FALSE)="","",VLOOKUP(A22,'Données de base - Grunddaten'!$A$2:$M$273,4,FALSE))</f>
        <v>Vorderrhein</v>
      </c>
      <c r="E22" s="64" t="str">
        <f>IF(VLOOKUP(A22,'Données de base - Grunddaten'!$A$2:$M$273,5,FALSE)="","",VLOOKUP(A22,'Données de base - Grunddaten'!$A$2:$M$273,5,FALSE))</f>
        <v>GR</v>
      </c>
      <c r="F22" s="64" t="str">
        <f>IF(VLOOKUP(A22,'Données de base - Grunddaten'!$A$2:$M$273,6,FALSE)="","",VLOOKUP(A22,'Données de base - Grunddaten'!$A$2:$M$273,6,FALSE))</f>
        <v>Alpes centrales orientales</v>
      </c>
      <c r="G22" s="64" t="str">
        <f>IF(VLOOKUP(A22,'Données de base - Grunddaten'!$A$2:$M$273,7,FALSE)="","",VLOOKUP(A22,'Données de base - Grunddaten'!$A$2:$M$273,7,FALSE))</f>
        <v>Montagnard inf.</v>
      </c>
      <c r="H22" s="64">
        <f>IF(VLOOKUP(A22,'Données de base - Grunddaten'!$A$2:$M$273,8,FALSE)="","",VLOOKUP(A22,'Données de base - Grunddaten'!$A$2:$M$273,8,FALSE))</f>
        <v>880</v>
      </c>
      <c r="I22" s="64">
        <f>IF(VLOOKUP(A22,'Données de base - Grunddaten'!$A$2:$M$273,9,FALSE)="","",VLOOKUP(A22,'Données de base - Grunddaten'!$A$2:$M$273,9,FALSE))</f>
        <v>1992</v>
      </c>
      <c r="J22" s="64">
        <f>IF(VLOOKUP(A22,'Données de base - Grunddaten'!$A$2:$M$273,10,FALSE)="","",VLOOKUP(A22,'Données de base - Grunddaten'!$A$2:$M$273,10,FALSE))</f>
        <v>70</v>
      </c>
      <c r="K22" s="64" t="str">
        <f>IF(VLOOKUP(A22,'Données de base - Grunddaten'!$A$2:$M$273,11,FALSE)="","",VLOOKUP(A22,'Données de base - Grunddaten'!$A$2:$M$273,11,FALSE))</f>
        <v>Cours d'eau de l'étage collinéen des Alpes centrales</v>
      </c>
      <c r="L22" s="64" t="str">
        <f>IF(VLOOKUP(A22,'Données de base - Grunddaten'!$A$2:$M$273,12,FALSE)="","",VLOOKUP(A22,'Données de base - Grunddaten'!$A$2:$M$273,12,FALSE))</f>
        <v>en tresses</v>
      </c>
      <c r="M22" s="65" t="str">
        <f>IF(VLOOKUP(A22,'Données de base - Grunddaten'!$A$2:$M$273,13,FALSE)="","",VLOOKUP(A22,'Données de base - Grunddaten'!$A$2:$M$273,13,FALSE))</f>
        <v>méandres migrants</v>
      </c>
      <c r="N22" s="36" t="str">
        <f>IF(VLOOKUP(A22,'Charriage - Geschiebehaushalt'!A22:S293,3,FALSE)="","",VLOOKUP(A22,'Charriage - Geschiebehaushalt'!$A$2:$S$273,3,FALSE))</f>
        <v>pertinent</v>
      </c>
      <c r="O22" s="37" t="str">
        <f>IF(VLOOKUP(A22,'Charriage - Geschiebehaushalt'!A22:S293,4,FALSE)="","",VLOOKUP(A22,'Charriage - Geschiebehaushalt'!$A$2:$S$273,4,FALSE))</f>
        <v>21-50%</v>
      </c>
      <c r="P22" s="70" t="str">
        <f>IF(VLOOKUP(A22,'Charriage - Geschiebehaushalt'!A22:S293,5,FALSE)="","",VLOOKUP(A22,'Charriage - Geschiebehaushalt'!$A$2:$S$273,5,FALSE))</f>
        <v/>
      </c>
      <c r="Q22" s="37" t="str">
        <f>IF(VLOOKUP(A22,'Charriage - Geschiebehaushalt'!A22:S293,6,FALSE)="","",VLOOKUP(A22,'Charriage - Geschiebehaushalt'!$A$2:$S$273,6,FALSE))</f>
        <v>non documenté</v>
      </c>
      <c r="R22" s="70">
        <f>IF(VLOOKUP(A22,'Charriage - Geschiebehaushalt'!A22:S293,7,FALSE)="","",VLOOKUP(A22,'Charriage - Geschiebehaushalt'!$A$2:$S$273,7,FALSE))</f>
        <v>0.18883518988357501</v>
      </c>
      <c r="S22" s="37" t="str">
        <f>IF(VLOOKUP(A22,'Charriage - Geschiebehaushalt'!A22:S293,8,FALSE)="","",VLOOKUP(A22,'Charriage - Geschiebehaushalt'!$A$2:$S$273,8,FALSE))</f>
        <v>pas ou faiblement entravé</v>
      </c>
      <c r="T22" s="70">
        <f>IF(VLOOKUP(A22,'Charriage - Geschiebehaushalt'!A22:S293,9,FALSE)="","",VLOOKUP(A22,'Charriage - Geschiebehaushalt'!$A$2:$S$273,9,FALSE))</f>
        <v>0.41764269218</v>
      </c>
      <c r="U22" s="37" t="str">
        <f>IF(VLOOKUP(A22,'Charriage - Geschiebehaushalt'!A22:S293,10,FALSE)="","",VLOOKUP(A22,'Charriage - Geschiebehaushalt'!$A$2:$S$273,10,FALSE))</f>
        <v>déficit non apparent en charriage ou en remobilisation des sédiments</v>
      </c>
      <c r="V22" s="37" t="str">
        <f>IF(VLOOKUP(A22,'Charriage - Geschiebehaushalt'!A22:S293,11,FALSE)="","",VLOOKUP(A22,'Charriage - Geschiebehaushalt'!$A$2:$S$273,11,FALSE))</f>
        <v/>
      </c>
      <c r="W22" s="37" t="str">
        <f>IF(VLOOKUP(A22,'Charriage - Geschiebehaushalt'!A22:S293,12,FALSE)="","",VLOOKUP(A22,'Charriage - Geschiebehaushalt'!$A$2:$S$273,12,FALSE))</f>
        <v/>
      </c>
      <c r="X22" s="37" t="str">
        <f>IF(VLOOKUP(A22,'Charriage - Geschiebehaushalt'!A22:S293,13,FALSE)="","",VLOOKUP(A22,'Charriage - Geschiebehaushalt'!$A$2:$S$273,13,FALSE))</f>
        <v/>
      </c>
      <c r="Y22" s="37" t="str">
        <f>IF(VLOOKUP(A22,'Charriage - Geschiebehaushalt'!A22:S293,14,FALSE)="","",VLOOKUP(A22,'Charriage - Geschiebehaushalt'!$A$2:$S$273,14,FALSE))</f>
        <v/>
      </c>
      <c r="Z22" s="37" t="str">
        <f>IF(VLOOKUP(A22,'Charriage - Geschiebehaushalt'!A22:S293,15,FALSE)="","",VLOOKUP(A22,'Charriage - Geschiebehaushalt'!$A$2:$S$273,15,FALSE))</f>
        <v>21-50%</v>
      </c>
      <c r="AA22" s="53" t="str">
        <f>IF(VLOOKUP(A22,'Charriage - Geschiebehaushalt'!A22:S293,16,FALSE)="","",VLOOKUP(A22,'Charriage - Geschiebehaushalt'!$A$2:$S$273,16,FALSE))</f>
        <v>a</v>
      </c>
      <c r="AB22" s="58" t="str">
        <f>IF(VLOOKUP(A22,'Débit - Abfluss'!$A$2:$K$273,3,FALSE)="","",VLOOKUP(A22,'Débit - Abfluss'!$A$2:$K$273,3,FALSE))</f>
        <v>0-20%</v>
      </c>
      <c r="AC22" s="59" t="str">
        <f>IF(VLOOKUP(A22,'Débit - Abfluss'!$A$2:$K$273,4,FALSE)="","",VLOOKUP(A22,'Débit - Abfluss'!$A$2:$K$273,4,FALSE))</f>
        <v/>
      </c>
      <c r="AD22" s="59" t="str">
        <f>IF(VLOOKUP(A22,'Débit - Abfluss'!$A$2:$K$273,5,FALSE)="","",VLOOKUP(A22,'Débit - Abfluss'!$A$2:$K$273,5,FALSE))</f>
        <v/>
      </c>
      <c r="AE22" s="59" t="str">
        <f>IF(VLOOKUP(A22,'Débit - Abfluss'!$A$2:$K$273,6,FALSE)="","",VLOOKUP(A22,'Débit - Abfluss'!$A$2:$K$273,6,FALSE))</f>
        <v>0-20%</v>
      </c>
      <c r="AF22" s="59" t="str">
        <f>IF(VLOOKUP(A22,'Débit - Abfluss'!$A$2:$K$273,7,FALSE)="","",VLOOKUP(A22,'Débit - Abfluss'!$A$2:$K$273,7,FALSE))</f>
        <v>force hydraulique</v>
      </c>
      <c r="AG22" s="60" t="str">
        <f>IF(VLOOKUP(A22,'Débit - Abfluss'!$A$2:$K$273,8,FALSE)="","",VLOOKUP(A22,'Débit - Abfluss'!$A$2:$K$273,8,FALSE))</f>
        <v>Non affecté / nicht betroffen</v>
      </c>
      <c r="AH22" s="72">
        <f>IF(VLOOKUP(A22,'Revitalisation-Revitalisierung'!$A$2:$O$273,3,FALSE)="","",VLOOKUP(A22,'Revitalisation-Revitalisierung'!$A$2:$O$273,3,FALSE))</f>
        <v>16.136363636363637</v>
      </c>
      <c r="AI22" s="73">
        <f>IF(VLOOKUP(A22,'Revitalisation-Revitalisierung'!$A$2:$O$273,4,FALSE)="","",VLOOKUP(A22,'Revitalisation-Revitalisierung'!$A$2:$O$273,4,FALSE))</f>
        <v>17.483865041673265</v>
      </c>
      <c r="AJ22" s="73">
        <f>IF(VLOOKUP(A22,'Revitalisation-Revitalisierung'!$A$2:$O$273,5,FALSE)="","",VLOOKUP(A22,'Revitalisation-Revitalisierung'!$A$2:$O$273,5,FALSE))</f>
        <v>1.3636363636363635</v>
      </c>
      <c r="AK22" s="61" t="str">
        <f>IF(VLOOKUP(A22,'Revitalisation-Revitalisierung'!$A$2:$O$273,6,FALSE)="","",VLOOKUP(A22,'Revitalisation-Revitalisierung'!$A$2:$O$273,6,FALSE))</f>
        <v>peu nécessaire, facile</v>
      </c>
      <c r="AL22" s="61" t="str">
        <f>IF(VLOOKUP(A22,'Revitalisation-Revitalisierung'!$A$2:$O$273,7,FALSE)="","",VLOOKUP(A22,'Revitalisation-Revitalisierung'!$A$2:$O$273,7,FALSE))</f>
        <v/>
      </c>
      <c r="AM22" s="61" t="str">
        <f>IF(VLOOKUP(A22,'Revitalisation-Revitalisierung'!$A$2:$O$273,8,FALSE)="","",VLOOKUP(A22,'Revitalisation-Revitalisierung'!$A$2:$O$273,8,FALSE))</f>
        <v>K1</v>
      </c>
      <c r="AN22" s="61" t="str">
        <f>IF(VLOOKUP(A22,'Revitalisation-Revitalisierung'!$A$2:$O$273,9,FALSE)="","",VLOOKUP(A22,'Revitalisation-Revitalisierung'!$A$2:$O$273,9,FALSE))</f>
        <v/>
      </c>
      <c r="AO22" s="61" t="str">
        <f>IF(VLOOKUP(A22,'Revitalisation-Revitalisierung'!$A$2:$O$273,10,FALSE)="","",VLOOKUP(A22,'Revitalisation-Revitalisierung'!$A$2:$O$273,10,FALSE))</f>
        <v/>
      </c>
      <c r="AP22" s="61" t="str">
        <f>IF(VLOOKUP(A22,'Revitalisation-Revitalisierung'!$A$2:$O$273,11,FALSE)="","",VLOOKUP(A22,'Revitalisation-Revitalisierung'!$A$2:$O$273,11,FALSE))</f>
        <v>Partiellement nécessaire, facile / teilweise nötig, einfach</v>
      </c>
      <c r="AQ22" s="62" t="str">
        <f>IF(VLOOKUP(A22,'Revitalisation-Revitalisierung'!$A$2:$O$273,12,FALSE)="","",VLOOKUP(A22,'Revitalisation-Revitalisierung'!$A$2:$O$273,12,FALSE))</f>
        <v>a</v>
      </c>
    </row>
    <row r="23" spans="1:43" ht="45" x14ac:dyDescent="0.25">
      <c r="A23" s="23">
        <v>32</v>
      </c>
      <c r="B23" s="63">
        <f>IF(VLOOKUP(A23,'Données de base - Grunddaten'!$A$2:$M$273,2,FALSE)="","",VLOOKUP(A23,'Données de base - Grunddaten'!$A$2:$M$273,2,FALSE))</f>
        <v>1</v>
      </c>
      <c r="C23" s="64" t="str">
        <f>IF(VLOOKUP(A23,'Données de base - Grunddaten'!$A$2:$M$273,3,FALSE)="","",VLOOKUP(A23,'Données de base - Grunddaten'!$A$2:$M$273,3,FALSE))</f>
        <v>Disla–Pardomat</v>
      </c>
      <c r="D23" s="64" t="str">
        <f>IF(VLOOKUP(A23,'Données de base - Grunddaten'!$A$2:$M$273,4,FALSE)="","",VLOOKUP(A23,'Données de base - Grunddaten'!$A$2:$M$273,4,FALSE))</f>
        <v>Vorderrhein</v>
      </c>
      <c r="E23" s="64" t="str">
        <f>IF(VLOOKUP(A23,'Données de base - Grunddaten'!$A$2:$M$273,5,FALSE)="","",VLOOKUP(A23,'Données de base - Grunddaten'!$A$2:$M$273,5,FALSE))</f>
        <v>GR</v>
      </c>
      <c r="F23" s="64" t="str">
        <f>IF(VLOOKUP(A23,'Données de base - Grunddaten'!$A$2:$M$273,6,FALSE)="","",VLOOKUP(A23,'Données de base - Grunddaten'!$A$2:$M$273,6,FALSE))</f>
        <v>Alpes centrales orientales</v>
      </c>
      <c r="G23" s="64" t="str">
        <f>IF(VLOOKUP(A23,'Données de base - Grunddaten'!$A$2:$M$273,7,FALSE)="","",VLOOKUP(A23,'Données de base - Grunddaten'!$A$2:$M$273,7,FALSE))</f>
        <v>Montagnard sup.</v>
      </c>
      <c r="H23" s="64">
        <f>IF(VLOOKUP(A23,'Données de base - Grunddaten'!$A$2:$M$273,8,FALSE)="","",VLOOKUP(A23,'Données de base - Grunddaten'!$A$2:$M$273,8,FALSE))</f>
        <v>980</v>
      </c>
      <c r="I23" s="64">
        <f>IF(VLOOKUP(A23,'Données de base - Grunddaten'!$A$2:$M$273,9,FALSE)="","",VLOOKUP(A23,'Données de base - Grunddaten'!$A$2:$M$273,9,FALSE))</f>
        <v>1992</v>
      </c>
      <c r="J23" s="64">
        <f>IF(VLOOKUP(A23,'Données de base - Grunddaten'!$A$2:$M$273,10,FALSE)="","",VLOOKUP(A23,'Données de base - Grunddaten'!$A$2:$M$273,10,FALSE))</f>
        <v>41</v>
      </c>
      <c r="K23" s="64" t="str">
        <f>IF(VLOOKUP(A23,'Données de base - Grunddaten'!$A$2:$M$273,11,FALSE)="","",VLOOKUP(A23,'Données de base - Grunddaten'!$A$2:$M$273,11,FALSE))</f>
        <v>Cours d'eau naturels de l'étage montagnard</v>
      </c>
      <c r="L23" s="64" t="str">
        <f>IF(VLOOKUP(A23,'Données de base - Grunddaten'!$A$2:$M$273,12,FALSE)="","",VLOOKUP(A23,'Données de base - Grunddaten'!$A$2:$M$273,12,FALSE))</f>
        <v>en tresses</v>
      </c>
      <c r="M23" s="65" t="str">
        <f>IF(VLOOKUP(A23,'Données de base - Grunddaten'!$A$2:$M$273,13,FALSE)="","",VLOOKUP(A23,'Données de base - Grunddaten'!$A$2:$M$273,13,FALSE))</f>
        <v>méandres migrants</v>
      </c>
      <c r="N23" s="36" t="str">
        <f>IF(VLOOKUP(A23,'Charriage - Geschiebehaushalt'!A23:S294,3,FALSE)="","",VLOOKUP(A23,'Charriage - Geschiebehaushalt'!$A$2:$S$273,3,FALSE))</f>
        <v>pertinent</v>
      </c>
      <c r="O23" s="37" t="str">
        <f>IF(VLOOKUP(A23,'Charriage - Geschiebehaushalt'!A23:S294,4,FALSE)="","",VLOOKUP(A23,'Charriage - Geschiebehaushalt'!$A$2:$S$273,4,FALSE))</f>
        <v>21-50%</v>
      </c>
      <c r="P23" s="70" t="str">
        <f>IF(VLOOKUP(A23,'Charriage - Geschiebehaushalt'!A23:S294,5,FALSE)="","",VLOOKUP(A23,'Charriage - Geschiebehaushalt'!$A$2:$S$273,5,FALSE))</f>
        <v/>
      </c>
      <c r="Q23" s="37" t="str">
        <f>IF(VLOOKUP(A23,'Charriage - Geschiebehaushalt'!A23:S294,6,FALSE)="","",VLOOKUP(A23,'Charriage - Geschiebehaushalt'!$A$2:$S$273,6,FALSE))</f>
        <v>non documenté</v>
      </c>
      <c r="R23" s="70">
        <f>IF(VLOOKUP(A23,'Charriage - Geschiebehaushalt'!A23:S294,7,FALSE)="","",VLOOKUP(A23,'Charriage - Geschiebehaushalt'!$A$2:$S$273,7,FALSE))</f>
        <v>7.3781989742192997E-3</v>
      </c>
      <c r="S23" s="37" t="str">
        <f>IF(VLOOKUP(A23,'Charriage - Geschiebehaushalt'!A23:S294,8,FALSE)="","",VLOOKUP(A23,'Charriage - Geschiebehaushalt'!$A$2:$S$273,8,FALSE))</f>
        <v>pas ou faiblement entravé</v>
      </c>
      <c r="T23" s="70">
        <f>IF(VLOOKUP(A23,'Charriage - Geschiebehaushalt'!A23:S294,9,FALSE)="","",VLOOKUP(A23,'Charriage - Geschiebehaushalt'!$A$2:$S$273,9,FALSE))</f>
        <v>0.63661994676</v>
      </c>
      <c r="U23" s="37" t="str">
        <f>IF(VLOOKUP(A23,'Charriage - Geschiebehaushalt'!A23:S294,10,FALSE)="","",VLOOKUP(A23,'Charriage - Geschiebehaushalt'!$A$2:$S$273,10,FALSE))</f>
        <v>déficit non apparent en charriage ou en remobilisation des sédiments</v>
      </c>
      <c r="V23" s="37" t="str">
        <f>IF(VLOOKUP(A23,'Charriage - Geschiebehaushalt'!A23:S294,11,FALSE)="","",VLOOKUP(A23,'Charriage - Geschiebehaushalt'!$A$2:$S$273,11,FALSE))</f>
        <v/>
      </c>
      <c r="W23" s="37" t="str">
        <f>IF(VLOOKUP(A23,'Charriage - Geschiebehaushalt'!A23:S294,12,FALSE)="","",VLOOKUP(A23,'Charriage - Geschiebehaushalt'!$A$2:$S$273,12,FALSE))</f>
        <v/>
      </c>
      <c r="X23" s="37" t="str">
        <f>IF(VLOOKUP(A23,'Charriage - Geschiebehaushalt'!A23:S294,13,FALSE)="","",VLOOKUP(A23,'Charriage - Geschiebehaushalt'!$A$2:$S$273,13,FALSE))</f>
        <v/>
      </c>
      <c r="Y23" s="37" t="str">
        <f>IF(VLOOKUP(A23,'Charriage - Geschiebehaushalt'!A23:S294,14,FALSE)="","",VLOOKUP(A23,'Charriage - Geschiebehaushalt'!$A$2:$S$273,14,FALSE))</f>
        <v/>
      </c>
      <c r="Z23" s="37" t="str">
        <f>IF(VLOOKUP(A23,'Charriage - Geschiebehaushalt'!A23:S294,15,FALSE)="","",VLOOKUP(A23,'Charriage - Geschiebehaushalt'!$A$2:$S$273,15,FALSE))</f>
        <v>21-50%</v>
      </c>
      <c r="AA23" s="53" t="str">
        <f>IF(VLOOKUP(A23,'Charriage - Geschiebehaushalt'!A23:S294,16,FALSE)="","",VLOOKUP(A23,'Charriage - Geschiebehaushalt'!$A$2:$S$273,16,FALSE))</f>
        <v>a</v>
      </c>
      <c r="AB23" s="58" t="str">
        <f>IF(VLOOKUP(A23,'Débit - Abfluss'!$A$2:$K$273,3,FALSE)="","",VLOOKUP(A23,'Débit - Abfluss'!$A$2:$K$273,3,FALSE))</f>
        <v>0-20%</v>
      </c>
      <c r="AC23" s="59" t="str">
        <f>IF(VLOOKUP(A23,'Débit - Abfluss'!$A$2:$K$273,4,FALSE)="","",VLOOKUP(A23,'Débit - Abfluss'!$A$2:$K$273,4,FALSE))</f>
        <v/>
      </c>
      <c r="AD23" s="59" t="str">
        <f>IF(VLOOKUP(A23,'Débit - Abfluss'!$A$2:$K$273,5,FALSE)="","",VLOOKUP(A23,'Débit - Abfluss'!$A$2:$K$273,5,FALSE))</f>
        <v/>
      </c>
      <c r="AE23" s="59" t="str">
        <f>IF(VLOOKUP(A23,'Débit - Abfluss'!$A$2:$K$273,6,FALSE)="","",VLOOKUP(A23,'Débit - Abfluss'!$A$2:$K$273,6,FALSE))</f>
        <v>0-20%</v>
      </c>
      <c r="AF23" s="59" t="str">
        <f>IF(VLOOKUP(A23,'Débit - Abfluss'!$A$2:$K$273,7,FALSE)="","",VLOOKUP(A23,'Débit - Abfluss'!$A$2:$K$273,7,FALSE))</f>
        <v>force hydraulique</v>
      </c>
      <c r="AG23" s="60" t="str">
        <f>IF(VLOOKUP(A23,'Débit - Abfluss'!$A$2:$K$273,8,FALSE)="","",VLOOKUP(A23,'Débit - Abfluss'!$A$2:$K$273,8,FALSE))</f>
        <v>Non affecté / nicht betroffen</v>
      </c>
      <c r="AH23" s="72">
        <f>IF(VLOOKUP(A23,'Revitalisation-Revitalisierung'!$A$2:$O$273,3,FALSE)="","",VLOOKUP(A23,'Revitalisation-Revitalisierung'!$A$2:$O$273,3,FALSE))</f>
        <v>-56.363636363636367</v>
      </c>
      <c r="AI23" s="73">
        <f>IF(VLOOKUP(A23,'Revitalisation-Revitalisierung'!$A$2:$O$273,4,FALSE)="","",VLOOKUP(A23,'Revitalisation-Revitalisierung'!$A$2:$O$273,4,FALSE))</f>
        <v>0</v>
      </c>
      <c r="AJ23" s="73">
        <f>IF(VLOOKUP(A23,'Revitalisation-Revitalisierung'!$A$2:$O$273,5,FALSE)="","",VLOOKUP(A23,'Revitalisation-Revitalisierung'!$A$2:$O$273,5,FALSE))</f>
        <v>56.363636363636367</v>
      </c>
      <c r="AK23" s="61" t="str">
        <f>IF(VLOOKUP(A23,'Revitalisation-Revitalisierung'!$A$2:$O$273,6,FALSE)="","",VLOOKUP(A23,'Revitalisation-Revitalisierung'!$A$2:$O$273,6,FALSE))</f>
        <v>non nécessaire</v>
      </c>
      <c r="AL23" s="61" t="str">
        <f>IF(VLOOKUP(A23,'Revitalisation-Revitalisierung'!$A$2:$O$273,7,FALSE)="","",VLOOKUP(A23,'Revitalisation-Revitalisierung'!$A$2:$O$273,7,FALSE))</f>
        <v>nicht nötig</v>
      </c>
      <c r="AM23" s="61" t="str">
        <f>IF(VLOOKUP(A23,'Revitalisation-Revitalisierung'!$A$2:$O$273,8,FALSE)="","",VLOOKUP(A23,'Revitalisation-Revitalisierung'!$A$2:$O$273,8,FALSE))</f>
        <v>K1</v>
      </c>
      <c r="AN23" s="61" t="str">
        <f>IF(VLOOKUP(A23,'Revitalisation-Revitalisierung'!$A$2:$O$273,9,FALSE)="","",VLOOKUP(A23,'Revitalisation-Revitalisierung'!$A$2:$O$273,9,FALSE))</f>
        <v/>
      </c>
      <c r="AO23" s="61" t="str">
        <f>IF(VLOOKUP(A23,'Revitalisation-Revitalisierung'!$A$2:$O$273,10,FALSE)="","",VLOOKUP(A23,'Revitalisation-Revitalisierung'!$A$2:$O$273,10,FALSE))</f>
        <v/>
      </c>
      <c r="AP23" s="61" t="str">
        <f>IF(VLOOKUP(A23,'Revitalisation-Revitalisierung'!$A$2:$O$273,11,FALSE)="","",VLOOKUP(A23,'Revitalisation-Revitalisierung'!$A$2:$O$273,11,FALSE))</f>
        <v>Non nécessaire / nicht nötig</v>
      </c>
      <c r="AQ23" s="62" t="str">
        <f>IF(VLOOKUP(A23,'Revitalisation-Revitalisierung'!$A$2:$O$273,12,FALSE)="","",VLOOKUP(A23,'Revitalisation-Revitalisierung'!$A$2:$O$273,12,FALSE))</f>
        <v>a</v>
      </c>
    </row>
    <row r="24" spans="1:43" ht="45" x14ac:dyDescent="0.25">
      <c r="A24" s="23">
        <v>33</v>
      </c>
      <c r="B24" s="63">
        <f>IF(VLOOKUP(A24,'Données de base - Grunddaten'!$A$2:$M$273,2,FALSE)="","",VLOOKUP(A24,'Données de base - Grunddaten'!$A$2:$M$273,2,FALSE))</f>
        <v>1</v>
      </c>
      <c r="C24" s="64" t="str">
        <f>IF(VLOOKUP(A24,'Données de base - Grunddaten'!$A$2:$M$273,3,FALSE)="","",VLOOKUP(A24,'Données de base - Grunddaten'!$A$2:$M$273,3,FALSE))</f>
        <v>Fontanivas–Sonduritg</v>
      </c>
      <c r="D24" s="64" t="str">
        <f>IF(VLOOKUP(A24,'Données de base - Grunddaten'!$A$2:$M$273,4,FALSE)="","",VLOOKUP(A24,'Données de base - Grunddaten'!$A$2:$M$273,4,FALSE))</f>
        <v>Vorderrhein</v>
      </c>
      <c r="E24" s="64" t="str">
        <f>IF(VLOOKUP(A24,'Données de base - Grunddaten'!$A$2:$M$273,5,FALSE)="","",VLOOKUP(A24,'Données de base - Grunddaten'!$A$2:$M$273,5,FALSE))</f>
        <v>GR</v>
      </c>
      <c r="F24" s="64" t="str">
        <f>IF(VLOOKUP(A24,'Données de base - Grunddaten'!$A$2:$M$273,6,FALSE)="","",VLOOKUP(A24,'Données de base - Grunddaten'!$A$2:$M$273,6,FALSE))</f>
        <v>Alpes centrales orientales</v>
      </c>
      <c r="G24" s="64" t="str">
        <f>IF(VLOOKUP(A24,'Données de base - Grunddaten'!$A$2:$M$273,7,FALSE)="","",VLOOKUP(A24,'Données de base - Grunddaten'!$A$2:$M$273,7,FALSE))</f>
        <v>Montagnard sup.</v>
      </c>
      <c r="H24" s="64">
        <f>IF(VLOOKUP(A24,'Données de base - Grunddaten'!$A$2:$M$273,8,FALSE)="","",VLOOKUP(A24,'Données de base - Grunddaten'!$A$2:$M$273,8,FALSE))</f>
        <v>1040</v>
      </c>
      <c r="I24" s="64">
        <f>IF(VLOOKUP(A24,'Données de base - Grunddaten'!$A$2:$M$273,9,FALSE)="","",VLOOKUP(A24,'Données de base - Grunddaten'!$A$2:$M$273,9,FALSE))</f>
        <v>1992</v>
      </c>
      <c r="J24" s="64">
        <f>IF(VLOOKUP(A24,'Données de base - Grunddaten'!$A$2:$M$273,10,FALSE)="","",VLOOKUP(A24,'Données de base - Grunddaten'!$A$2:$M$273,10,FALSE))</f>
        <v>42</v>
      </c>
      <c r="K24" s="64" t="str">
        <f>IF(VLOOKUP(A24,'Données de base - Grunddaten'!$A$2:$M$273,11,FALSE)="","",VLOOKUP(A24,'Données de base - Grunddaten'!$A$2:$M$273,11,FALSE))</f>
        <v>Cours d'eau corrigés de l'étage montagnard</v>
      </c>
      <c r="L24" s="64" t="str">
        <f>IF(VLOOKUP(A24,'Données de base - Grunddaten'!$A$2:$M$273,12,FALSE)="","",VLOOKUP(A24,'Données de base - Grunddaten'!$A$2:$M$273,12,FALSE))</f>
        <v>en tresses</v>
      </c>
      <c r="M24" s="65" t="str">
        <f>IF(VLOOKUP(A24,'Données de base - Grunddaten'!$A$2:$M$273,13,FALSE)="","",VLOOKUP(A24,'Données de base - Grunddaten'!$A$2:$M$273,13,FALSE))</f>
        <v>en tresses</v>
      </c>
      <c r="N24" s="36" t="str">
        <f>IF(VLOOKUP(A24,'Charriage - Geschiebehaushalt'!A24:S295,3,FALSE)="","",VLOOKUP(A24,'Charriage - Geschiebehaushalt'!$A$2:$S$273,3,FALSE))</f>
        <v>pertinent</v>
      </c>
      <c r="O24" s="37" t="str">
        <f>IF(VLOOKUP(A24,'Charriage - Geschiebehaushalt'!A24:S295,4,FALSE)="","",VLOOKUP(A24,'Charriage - Geschiebehaushalt'!$A$2:$S$273,4,FALSE))</f>
        <v>21-50%</v>
      </c>
      <c r="P24" s="70" t="str">
        <f>IF(VLOOKUP(A24,'Charriage - Geschiebehaushalt'!A24:S295,5,FALSE)="","",VLOOKUP(A24,'Charriage - Geschiebehaushalt'!$A$2:$S$273,5,FALSE))</f>
        <v/>
      </c>
      <c r="Q24" s="37" t="str">
        <f>IF(VLOOKUP(A24,'Charriage - Geschiebehaushalt'!A24:S295,6,FALSE)="","",VLOOKUP(A24,'Charriage - Geschiebehaushalt'!$A$2:$S$273,6,FALSE))</f>
        <v>non documenté</v>
      </c>
      <c r="R24" s="70">
        <f>IF(VLOOKUP(A24,'Charriage - Geschiebehaushalt'!A24:S295,7,FALSE)="","",VLOOKUP(A24,'Charriage - Geschiebehaushalt'!$A$2:$S$273,7,FALSE))</f>
        <v>0.25338417377245098</v>
      </c>
      <c r="S24" s="37" t="str">
        <f>IF(VLOOKUP(A24,'Charriage - Geschiebehaushalt'!A24:S295,8,FALSE)="","",VLOOKUP(A24,'Charriage - Geschiebehaushalt'!$A$2:$S$273,8,FALSE))</f>
        <v>la remobilisation des sédiments est perturbée</v>
      </c>
      <c r="T24" s="70">
        <f>IF(VLOOKUP(A24,'Charriage - Geschiebehaushalt'!A24:S295,9,FALSE)="","",VLOOKUP(A24,'Charriage - Geschiebehaushalt'!$A$2:$S$273,9,FALSE))</f>
        <v>0.15712876894</v>
      </c>
      <c r="U24" s="37" t="str">
        <f>IF(VLOOKUP(A24,'Charriage - Geschiebehaushalt'!A24:S295,10,FALSE)="","",VLOOKUP(A24,'Charriage - Geschiebehaushalt'!$A$2:$S$273,10,FALSE))</f>
        <v>déficit dans les formations pionnières</v>
      </c>
      <c r="V24" s="37" t="str">
        <f>IF(VLOOKUP(A24,'Charriage - Geschiebehaushalt'!A24:S295,11,FALSE)="","",VLOOKUP(A24,'Charriage - Geschiebehaushalt'!$A$2:$S$273,11,FALSE))</f>
        <v/>
      </c>
      <c r="W24" s="37" t="str">
        <f>IF(VLOOKUP(A24,'Charriage - Geschiebehaushalt'!A24:S295,12,FALSE)="","",VLOOKUP(A24,'Charriage - Geschiebehaushalt'!$A$2:$S$273,12,FALSE))</f>
        <v/>
      </c>
      <c r="X24" s="37" t="str">
        <f>IF(VLOOKUP(A24,'Charriage - Geschiebehaushalt'!A24:S295,13,FALSE)="","",VLOOKUP(A24,'Charriage - Geschiebehaushalt'!$A$2:$S$273,13,FALSE))</f>
        <v/>
      </c>
      <c r="Y24" s="37" t="str">
        <f>IF(VLOOKUP(A24,'Charriage - Geschiebehaushalt'!A24:S295,14,FALSE)="","",VLOOKUP(A24,'Charriage - Geschiebehaushalt'!$A$2:$S$273,14,FALSE))</f>
        <v/>
      </c>
      <c r="Z24" s="37" t="str">
        <f>IF(VLOOKUP(A24,'Charriage - Geschiebehaushalt'!A24:S295,15,FALSE)="","",VLOOKUP(A24,'Charriage - Geschiebehaushalt'!$A$2:$S$273,15,FALSE))</f>
        <v>21-50%</v>
      </c>
      <c r="AA24" s="53" t="str">
        <f>IF(VLOOKUP(A24,'Charriage - Geschiebehaushalt'!A24:S295,16,FALSE)="","",VLOOKUP(A24,'Charriage - Geschiebehaushalt'!$A$2:$S$273,16,FALSE))</f>
        <v>a</v>
      </c>
      <c r="AB24" s="58" t="str">
        <f>IF(VLOOKUP(A24,'Débit - Abfluss'!$A$2:$K$273,3,FALSE)="","",VLOOKUP(A24,'Débit - Abfluss'!$A$2:$K$273,3,FALSE))</f>
        <v>0-20%</v>
      </c>
      <c r="AC24" s="59" t="str">
        <f>IF(VLOOKUP(A24,'Débit - Abfluss'!$A$2:$K$273,4,FALSE)="","",VLOOKUP(A24,'Débit - Abfluss'!$A$2:$K$273,4,FALSE))</f>
        <v/>
      </c>
      <c r="AD24" s="59" t="str">
        <f>IF(VLOOKUP(A24,'Débit - Abfluss'!$A$2:$K$273,5,FALSE)="","",VLOOKUP(A24,'Débit - Abfluss'!$A$2:$K$273,5,FALSE))</f>
        <v/>
      </c>
      <c r="AE24" s="59" t="str">
        <f>IF(VLOOKUP(A24,'Débit - Abfluss'!$A$2:$K$273,6,FALSE)="","",VLOOKUP(A24,'Débit - Abfluss'!$A$2:$K$273,6,FALSE))</f>
        <v>0-20%</v>
      </c>
      <c r="AF24" s="59" t="str">
        <f>IF(VLOOKUP(A24,'Débit - Abfluss'!$A$2:$K$273,7,FALSE)="","",VLOOKUP(A24,'Débit - Abfluss'!$A$2:$K$273,7,FALSE))</f>
        <v>force hydraulique</v>
      </c>
      <c r="AG24" s="60" t="str">
        <f>IF(VLOOKUP(A24,'Débit - Abfluss'!$A$2:$K$273,8,FALSE)="","",VLOOKUP(A24,'Débit - Abfluss'!$A$2:$K$273,8,FALSE))</f>
        <v>Non affecté / nicht betroffen</v>
      </c>
      <c r="AH24" s="72">
        <f>IF(VLOOKUP(A24,'Revitalisation-Revitalisierung'!$A$2:$O$273,3,FALSE)="","",VLOOKUP(A24,'Revitalisation-Revitalisierung'!$A$2:$O$273,3,FALSE))</f>
        <v>34.272727272727273</v>
      </c>
      <c r="AI24" s="73">
        <f>IF(VLOOKUP(A24,'Revitalisation-Revitalisierung'!$A$2:$O$273,4,FALSE)="","",VLOOKUP(A24,'Revitalisation-Revitalisierung'!$A$2:$O$273,4,FALSE))</f>
        <v>36.993320960061709</v>
      </c>
      <c r="AJ24" s="73">
        <f>IF(VLOOKUP(A24,'Revitalisation-Revitalisierung'!$A$2:$O$273,5,FALSE)="","",VLOOKUP(A24,'Revitalisation-Revitalisierung'!$A$2:$O$273,5,FALSE))</f>
        <v>2.7272727272727271</v>
      </c>
      <c r="AK24" s="61" t="str">
        <f>IF(VLOOKUP(A24,'Revitalisation-Revitalisierung'!$A$2:$O$273,6,FALSE)="","",VLOOKUP(A24,'Revitalisation-Revitalisierung'!$A$2:$O$273,6,FALSE))</f>
        <v>peu nécessaire, facile</v>
      </c>
      <c r="AL24" s="61" t="str">
        <f>IF(VLOOKUP(A24,'Revitalisation-Revitalisierung'!$A$2:$O$273,7,FALSE)="","",VLOOKUP(A24,'Revitalisation-Revitalisierung'!$A$2:$O$273,7,FALSE))</f>
        <v/>
      </c>
      <c r="AM24" s="61" t="str">
        <f>IF(VLOOKUP(A24,'Revitalisation-Revitalisierung'!$A$2:$O$273,8,FALSE)="","",VLOOKUP(A24,'Revitalisation-Revitalisierung'!$A$2:$O$273,8,FALSE))</f>
        <v>K2</v>
      </c>
      <c r="AN24" s="61" t="str">
        <f>IF(VLOOKUP(A24,'Revitalisation-Revitalisierung'!$A$2:$O$273,9,FALSE)="","",VLOOKUP(A24,'Revitalisation-Revitalisierung'!$A$2:$O$273,9,FALSE))</f>
        <v/>
      </c>
      <c r="AO24" s="61" t="str">
        <f>IF(VLOOKUP(A24,'Revitalisation-Revitalisierung'!$A$2:$O$273,10,FALSE)="","",VLOOKUP(A24,'Revitalisation-Revitalisierung'!$A$2:$O$273,10,FALSE))</f>
        <v/>
      </c>
      <c r="AP24" s="61" t="str">
        <f>IF(VLOOKUP(A24,'Revitalisation-Revitalisierung'!$A$2:$O$273,11,FALSE)="","",VLOOKUP(A24,'Revitalisation-Revitalisierung'!$A$2:$O$273,11,FALSE))</f>
        <v>Partiellement nécessaire, facile / teilweise nötig, einfach</v>
      </c>
      <c r="AQ24" s="62" t="str">
        <f>IF(VLOOKUP(A24,'Revitalisation-Revitalisierung'!$A$2:$O$273,12,FALSE)="","",VLOOKUP(A24,'Revitalisation-Revitalisierung'!$A$2:$O$273,12,FALSE))</f>
        <v>a</v>
      </c>
    </row>
    <row r="25" spans="1:43" ht="45" x14ac:dyDescent="0.25">
      <c r="A25" s="23">
        <v>34</v>
      </c>
      <c r="B25" s="63">
        <f>IF(VLOOKUP(A25,'Données de base - Grunddaten'!$A$2:$M$273,2,FALSE)="","",VLOOKUP(A25,'Données de base - Grunddaten'!$A$2:$M$273,2,FALSE))</f>
        <v>1</v>
      </c>
      <c r="C25" s="64" t="str">
        <f>IF(VLOOKUP(A25,'Données de base - Grunddaten'!$A$2:$M$273,3,FALSE)="","",VLOOKUP(A25,'Données de base - Grunddaten'!$A$2:$M$273,3,FALSE))</f>
        <v>Gravas</v>
      </c>
      <c r="D25" s="64" t="str">
        <f>IF(VLOOKUP(A25,'Données de base - Grunddaten'!$A$2:$M$273,4,FALSE)="","",VLOOKUP(A25,'Données de base - Grunddaten'!$A$2:$M$273,4,FALSE))</f>
        <v>Vorderrhein</v>
      </c>
      <c r="E25" s="64" t="str">
        <f>IF(VLOOKUP(A25,'Données de base - Grunddaten'!$A$2:$M$273,5,FALSE)="","",VLOOKUP(A25,'Données de base - Grunddaten'!$A$2:$M$273,5,FALSE))</f>
        <v>GR</v>
      </c>
      <c r="F25" s="64" t="str">
        <f>IF(VLOOKUP(A25,'Données de base - Grunddaten'!$A$2:$M$273,6,FALSE)="","",VLOOKUP(A25,'Données de base - Grunddaten'!$A$2:$M$273,6,FALSE))</f>
        <v>Alpes centrales orientales</v>
      </c>
      <c r="G25" s="64" t="str">
        <f>IF(VLOOKUP(A25,'Données de base - Grunddaten'!$A$2:$M$273,7,FALSE)="","",VLOOKUP(A25,'Données de base - Grunddaten'!$A$2:$M$273,7,FALSE))</f>
        <v>Subalpin inf.</v>
      </c>
      <c r="H25" s="64">
        <f>IF(VLOOKUP(A25,'Données de base - Grunddaten'!$A$2:$M$273,8,FALSE)="","",VLOOKUP(A25,'Données de base - Grunddaten'!$A$2:$M$273,8,FALSE))</f>
        <v>1250</v>
      </c>
      <c r="I25" s="64">
        <f>IF(VLOOKUP(A25,'Données de base - Grunddaten'!$A$2:$M$273,9,FALSE)="","",VLOOKUP(A25,'Données de base - Grunddaten'!$A$2:$M$273,9,FALSE))</f>
        <v>1992</v>
      </c>
      <c r="J25" s="64">
        <f>IF(VLOOKUP(A25,'Données de base - Grunddaten'!$A$2:$M$273,10,FALSE)="","",VLOOKUP(A25,'Données de base - Grunddaten'!$A$2:$M$273,10,FALSE))</f>
        <v>41</v>
      </c>
      <c r="K25" s="64" t="str">
        <f>IF(VLOOKUP(A25,'Données de base - Grunddaten'!$A$2:$M$273,11,FALSE)="","",VLOOKUP(A25,'Données de base - Grunddaten'!$A$2:$M$273,11,FALSE))</f>
        <v>Cours d'eau naturels de l'étage montagnard</v>
      </c>
      <c r="L25" s="64" t="str">
        <f>IF(VLOOKUP(A25,'Données de base - Grunddaten'!$A$2:$M$273,12,FALSE)="","",VLOOKUP(A25,'Données de base - Grunddaten'!$A$2:$M$273,12,FALSE))</f>
        <v>en tresses</v>
      </c>
      <c r="M25" s="65" t="str">
        <f>IF(VLOOKUP(A25,'Données de base - Grunddaten'!$A$2:$M$273,13,FALSE)="","",VLOOKUP(A25,'Données de base - Grunddaten'!$A$2:$M$273,13,FALSE))</f>
        <v>en tresses</v>
      </c>
      <c r="N25" s="36" t="str">
        <f>IF(VLOOKUP(A25,'Charriage - Geschiebehaushalt'!A25:S296,3,FALSE)="","",VLOOKUP(A25,'Charriage - Geschiebehaushalt'!$A$2:$S$273,3,FALSE))</f>
        <v>pertinent</v>
      </c>
      <c r="O25" s="37" t="str">
        <f>IF(VLOOKUP(A25,'Charriage - Geschiebehaushalt'!A25:S296,4,FALSE)="","",VLOOKUP(A25,'Charriage - Geschiebehaushalt'!$A$2:$S$273,4,FALSE))</f>
        <v>21-50%</v>
      </c>
      <c r="P25" s="70" t="str">
        <f>IF(VLOOKUP(A25,'Charriage - Geschiebehaushalt'!A25:S296,5,FALSE)="","",VLOOKUP(A25,'Charriage - Geschiebehaushalt'!$A$2:$S$273,5,FALSE))</f>
        <v/>
      </c>
      <c r="Q25" s="37" t="str">
        <f>IF(VLOOKUP(A25,'Charriage - Geschiebehaushalt'!A25:S296,6,FALSE)="","",VLOOKUP(A25,'Charriage - Geschiebehaushalt'!$A$2:$S$273,6,FALSE))</f>
        <v>non documenté</v>
      </c>
      <c r="R25" s="70">
        <f>IF(VLOOKUP(A25,'Charriage - Geschiebehaushalt'!A25:S296,7,FALSE)="","",VLOOKUP(A25,'Charriage - Geschiebehaushalt'!$A$2:$S$273,7,FALSE))</f>
        <v>4.6441303536508501E-2</v>
      </c>
      <c r="S25" s="37" t="str">
        <f>IF(VLOOKUP(A25,'Charriage - Geschiebehaushalt'!A25:S296,8,FALSE)="","",VLOOKUP(A25,'Charriage - Geschiebehaushalt'!$A$2:$S$273,8,FALSE))</f>
        <v>pas ou faiblement entravé</v>
      </c>
      <c r="T25" s="70">
        <f>IF(VLOOKUP(A25,'Charriage - Geschiebehaushalt'!A25:S296,9,FALSE)="","",VLOOKUP(A25,'Charriage - Geschiebehaushalt'!$A$2:$S$273,9,FALSE))</f>
        <v>0.65433831493000005</v>
      </c>
      <c r="U25" s="37" t="str">
        <f>IF(VLOOKUP(A25,'Charriage - Geschiebehaushalt'!A25:S296,10,FALSE)="","",VLOOKUP(A25,'Charriage - Geschiebehaushalt'!$A$2:$S$273,10,FALSE))</f>
        <v>déficit non apparent en charriage ou en remobilisation des sédiments</v>
      </c>
      <c r="V25" s="37" t="str">
        <f>IF(VLOOKUP(A25,'Charriage - Geschiebehaushalt'!A25:S296,11,FALSE)="","",VLOOKUP(A25,'Charriage - Geschiebehaushalt'!$A$2:$S$273,11,FALSE))</f>
        <v/>
      </c>
      <c r="W25" s="37" t="str">
        <f>IF(VLOOKUP(A25,'Charriage - Geschiebehaushalt'!A25:S296,12,FALSE)="","",VLOOKUP(A25,'Charriage - Geschiebehaushalt'!$A$2:$S$273,12,FALSE))</f>
        <v/>
      </c>
      <c r="X25" s="37" t="str">
        <f>IF(VLOOKUP(A25,'Charriage - Geschiebehaushalt'!A25:S296,13,FALSE)="","",VLOOKUP(A25,'Charriage - Geschiebehaushalt'!$A$2:$S$273,13,FALSE))</f>
        <v/>
      </c>
      <c r="Y25" s="37" t="str">
        <f>IF(VLOOKUP(A25,'Charriage - Geschiebehaushalt'!A25:S296,14,FALSE)="","",VLOOKUP(A25,'Charriage - Geschiebehaushalt'!$A$2:$S$273,14,FALSE))</f>
        <v/>
      </c>
      <c r="Z25" s="37" t="str">
        <f>IF(VLOOKUP(A25,'Charriage - Geschiebehaushalt'!A25:S296,15,FALSE)="","",VLOOKUP(A25,'Charriage - Geschiebehaushalt'!$A$2:$S$273,15,FALSE))</f>
        <v>21-50%</v>
      </c>
      <c r="AA25" s="53" t="str">
        <f>IF(VLOOKUP(A25,'Charriage - Geschiebehaushalt'!A25:S296,16,FALSE)="","",VLOOKUP(A25,'Charriage - Geschiebehaushalt'!$A$2:$S$273,16,FALSE))</f>
        <v>a</v>
      </c>
      <c r="AB25" s="58" t="str">
        <f>IF(VLOOKUP(A25,'Débit - Abfluss'!$A$2:$K$273,3,FALSE)="","",VLOOKUP(A25,'Débit - Abfluss'!$A$2:$K$273,3,FALSE))</f>
        <v>0-20%</v>
      </c>
      <c r="AC25" s="59" t="str">
        <f>IF(VLOOKUP(A25,'Débit - Abfluss'!$A$2:$K$273,4,FALSE)="","",VLOOKUP(A25,'Débit - Abfluss'!$A$2:$K$273,4,FALSE))</f>
        <v/>
      </c>
      <c r="AD25" s="59" t="str">
        <f>IF(VLOOKUP(A25,'Débit - Abfluss'!$A$2:$K$273,5,FALSE)="","",VLOOKUP(A25,'Débit - Abfluss'!$A$2:$K$273,5,FALSE))</f>
        <v/>
      </c>
      <c r="AE25" s="59" t="str">
        <f>IF(VLOOKUP(A25,'Débit - Abfluss'!$A$2:$K$273,6,FALSE)="","",VLOOKUP(A25,'Débit - Abfluss'!$A$2:$K$273,6,FALSE))</f>
        <v>0-20%</v>
      </c>
      <c r="AF25" s="59" t="str">
        <f>IF(VLOOKUP(A25,'Débit - Abfluss'!$A$2:$K$273,7,FALSE)="","",VLOOKUP(A25,'Débit - Abfluss'!$A$2:$K$273,7,FALSE))</f>
        <v>force hydraulique</v>
      </c>
      <c r="AG25" s="60" t="str">
        <f>IF(VLOOKUP(A25,'Débit - Abfluss'!$A$2:$K$273,8,FALSE)="","",VLOOKUP(A25,'Débit - Abfluss'!$A$2:$K$273,8,FALSE))</f>
        <v>Non affecté / nicht betroffen</v>
      </c>
      <c r="AH25" s="72">
        <f>IF(VLOOKUP(A25,'Revitalisation-Revitalisierung'!$A$2:$O$273,3,FALSE)="","",VLOOKUP(A25,'Revitalisation-Revitalisierung'!$A$2:$O$273,3,FALSE))</f>
        <v>-13.181818181818182</v>
      </c>
      <c r="AI25" s="73">
        <f>IF(VLOOKUP(A25,'Revitalisation-Revitalisierung'!$A$2:$O$273,4,FALSE)="","",VLOOKUP(A25,'Revitalisation-Revitalisierung'!$A$2:$O$273,4,FALSE))</f>
        <v>0</v>
      </c>
      <c r="AJ25" s="73">
        <f>IF(VLOOKUP(A25,'Revitalisation-Revitalisierung'!$A$2:$O$273,5,FALSE)="","",VLOOKUP(A25,'Revitalisation-Revitalisierung'!$A$2:$O$273,5,FALSE))</f>
        <v>13.181818181818182</v>
      </c>
      <c r="AK25" s="61" t="str">
        <f>IF(VLOOKUP(A25,'Revitalisation-Revitalisierung'!$A$2:$O$273,6,FALSE)="","",VLOOKUP(A25,'Revitalisation-Revitalisierung'!$A$2:$O$273,6,FALSE))</f>
        <v>non nécessaire</v>
      </c>
      <c r="AL25" s="61" t="str">
        <f>IF(VLOOKUP(A25,'Revitalisation-Revitalisierung'!$A$2:$O$273,7,FALSE)="","",VLOOKUP(A25,'Revitalisation-Revitalisierung'!$A$2:$O$273,7,FALSE))</f>
        <v/>
      </c>
      <c r="AM25" s="61" t="str">
        <f>IF(VLOOKUP(A25,'Revitalisation-Revitalisierung'!$A$2:$O$273,8,FALSE)="","",VLOOKUP(A25,'Revitalisation-Revitalisierung'!$A$2:$O$273,8,FALSE))</f>
        <v>K1</v>
      </c>
      <c r="AN25" s="61" t="str">
        <f>IF(VLOOKUP(A25,'Revitalisation-Revitalisierung'!$A$2:$O$273,9,FALSE)="","",VLOOKUP(A25,'Revitalisation-Revitalisierung'!$A$2:$O$273,9,FALSE))</f>
        <v/>
      </c>
      <c r="AO25" s="61" t="str">
        <f>IF(VLOOKUP(A25,'Revitalisation-Revitalisierung'!$A$2:$O$273,10,FALSE)="","",VLOOKUP(A25,'Revitalisation-Revitalisierung'!$A$2:$O$273,10,FALSE))</f>
        <v/>
      </c>
      <c r="AP25" s="61" t="str">
        <f>IF(VLOOKUP(A25,'Revitalisation-Revitalisierung'!$A$2:$O$273,11,FALSE)="","",VLOOKUP(A25,'Revitalisation-Revitalisierung'!$A$2:$O$273,11,FALSE))</f>
        <v>Non nécessaire / nicht nötig</v>
      </c>
      <c r="AQ25" s="62" t="str">
        <f>IF(VLOOKUP(A25,'Revitalisation-Revitalisierung'!$A$2:$O$273,12,FALSE)="","",VLOOKUP(A25,'Revitalisation-Revitalisierung'!$A$2:$O$273,12,FALSE))</f>
        <v>a</v>
      </c>
    </row>
    <row r="26" spans="1:43" ht="67.5" x14ac:dyDescent="0.25">
      <c r="A26" s="23">
        <v>35</v>
      </c>
      <c r="B26" s="63">
        <f>IF(VLOOKUP(A26,'Données de base - Grunddaten'!$A$2:$M$273,2,FALSE)="","",VLOOKUP(A26,'Données de base - Grunddaten'!$A$2:$M$273,2,FALSE))</f>
        <v>1</v>
      </c>
      <c r="C26" s="64" t="str">
        <f>IF(VLOOKUP(A26,'Données de base - Grunddaten'!$A$2:$M$273,3,FALSE)="","",VLOOKUP(A26,'Données de base - Grunddaten'!$A$2:$M$273,3,FALSE))</f>
        <v>Ogna da Pardiala</v>
      </c>
      <c r="D26" s="64" t="str">
        <f>IF(VLOOKUP(A26,'Données de base - Grunddaten'!$A$2:$M$273,4,FALSE)="","",VLOOKUP(A26,'Données de base - Grunddaten'!$A$2:$M$273,4,FALSE))</f>
        <v>Vorderrhein</v>
      </c>
      <c r="E26" s="64" t="str">
        <f>IF(VLOOKUP(A26,'Données de base - Grunddaten'!$A$2:$M$273,5,FALSE)="","",VLOOKUP(A26,'Données de base - Grunddaten'!$A$2:$M$273,5,FALSE))</f>
        <v>GR</v>
      </c>
      <c r="F26" s="64" t="str">
        <f>IF(VLOOKUP(A26,'Données de base - Grunddaten'!$A$2:$M$273,6,FALSE)="","",VLOOKUP(A26,'Données de base - Grunddaten'!$A$2:$M$273,6,FALSE))</f>
        <v>Alpes centrales orientales</v>
      </c>
      <c r="G26" s="64" t="str">
        <f>IF(VLOOKUP(A26,'Données de base - Grunddaten'!$A$2:$M$273,7,FALSE)="","",VLOOKUP(A26,'Données de base - Grunddaten'!$A$2:$M$273,7,FALSE))</f>
        <v>Montagnard inf.</v>
      </c>
      <c r="H26" s="64">
        <f>IF(VLOOKUP(A26,'Données de base - Grunddaten'!$A$2:$M$273,8,FALSE)="","",VLOOKUP(A26,'Données de base - Grunddaten'!$A$2:$M$273,8,FALSE))</f>
        <v>750</v>
      </c>
      <c r="I26" s="64">
        <f>IF(VLOOKUP(A26,'Données de base - Grunddaten'!$A$2:$M$273,9,FALSE)="","",VLOOKUP(A26,'Données de base - Grunddaten'!$A$2:$M$273,9,FALSE))</f>
        <v>1992</v>
      </c>
      <c r="J26" s="64">
        <f>IF(VLOOKUP(A26,'Données de base - Grunddaten'!$A$2:$M$273,10,FALSE)="","",VLOOKUP(A26,'Données de base - Grunddaten'!$A$2:$M$273,10,FALSE))</f>
        <v>42</v>
      </c>
      <c r="K26" s="64" t="str">
        <f>IF(VLOOKUP(A26,'Données de base - Grunddaten'!$A$2:$M$273,11,FALSE)="","",VLOOKUP(A26,'Données de base - Grunddaten'!$A$2:$M$273,11,FALSE))</f>
        <v>Cours d'eau corrigés de l'étage montagnard</v>
      </c>
      <c r="L26" s="64" t="str">
        <f>IF(VLOOKUP(A26,'Données de base - Grunddaten'!$A$2:$M$273,12,FALSE)="","",VLOOKUP(A26,'Données de base - Grunddaten'!$A$2:$M$273,12,FALSE))</f>
        <v>en tresses</v>
      </c>
      <c r="M26" s="65" t="str">
        <f>IF(VLOOKUP(A26,'Données de base - Grunddaten'!$A$2:$M$273,13,FALSE)="","",VLOOKUP(A26,'Données de base - Grunddaten'!$A$2:$M$273,13,FALSE))</f>
        <v>cours rectiligne</v>
      </c>
      <c r="N26" s="36" t="str">
        <f>IF(VLOOKUP(A26,'Charriage - Geschiebehaushalt'!A26:S297,3,FALSE)="","",VLOOKUP(A26,'Charriage - Geschiebehaushalt'!$A$2:$S$273,3,FALSE))</f>
        <v>pertinent</v>
      </c>
      <c r="O26" s="37" t="str">
        <f>IF(VLOOKUP(A26,'Charriage - Geschiebehaushalt'!A26:S297,4,FALSE)="","",VLOOKUP(A26,'Charriage - Geschiebehaushalt'!$A$2:$S$273,4,FALSE))</f>
        <v>21-50%</v>
      </c>
      <c r="P26" s="70">
        <f>IF(VLOOKUP(A26,'Charriage - Geschiebehaushalt'!A26:S297,5,FALSE)="","",VLOOKUP(A26,'Charriage - Geschiebehaushalt'!$A$2:$S$273,5,FALSE))</f>
        <v>-2.3580359996111899</v>
      </c>
      <c r="Q26" s="37" t="str">
        <f>IF(VLOOKUP(A26,'Charriage - Geschiebehaushalt'!A26:S297,6,FALSE)="","",VLOOKUP(A26,'Charriage - Geschiebehaushalt'!$A$2:$S$273,6,FALSE))</f>
        <v>problème lié à un manque de charriage ou à un manque de remobilisation des sédiments</v>
      </c>
      <c r="R26" s="70">
        <f>IF(VLOOKUP(A26,'Charriage - Geschiebehaushalt'!A26:S297,7,FALSE)="","",VLOOKUP(A26,'Charriage - Geschiebehaushalt'!$A$2:$S$273,7,FALSE))</f>
        <v>0.40753604198434101</v>
      </c>
      <c r="S26" s="37" t="str">
        <f>IF(VLOOKUP(A26,'Charriage - Geschiebehaushalt'!A26:S297,8,FALSE)="","",VLOOKUP(A26,'Charriage - Geschiebehaushalt'!$A$2:$S$273,8,FALSE))</f>
        <v>la remobilisation des sédiments est perturbée</v>
      </c>
      <c r="T26" s="70">
        <f>IF(VLOOKUP(A26,'Charriage - Geschiebehaushalt'!A26:S297,9,FALSE)="","",VLOOKUP(A26,'Charriage - Geschiebehaushalt'!$A$2:$S$273,9,FALSE))</f>
        <v>0.38971160477</v>
      </c>
      <c r="U26" s="37" t="str">
        <f>IF(VLOOKUP(A26,'Charriage - Geschiebehaushalt'!A26:S297,10,FALSE)="","",VLOOKUP(A26,'Charriage - Geschiebehaushalt'!$A$2:$S$273,10,FALSE))</f>
        <v>déficit non apparent en charriage ou en remobilisation des sédiments</v>
      </c>
      <c r="V26" s="37" t="str">
        <f>IF(VLOOKUP(A26,'Charriage - Geschiebehaushalt'!A26:S297,11,FALSE)="","",VLOOKUP(A26,'Charriage - Geschiebehaushalt'!$A$2:$S$273,11,FALSE))</f>
        <v/>
      </c>
      <c r="W26" s="37" t="str">
        <f>IF(VLOOKUP(A26,'Charriage - Geschiebehaushalt'!A26:S297,12,FALSE)="","",VLOOKUP(A26,'Charriage - Geschiebehaushalt'!$A$2:$S$273,12,FALSE))</f>
        <v/>
      </c>
      <c r="X26" s="37" t="str">
        <f>IF(VLOOKUP(A26,'Charriage - Geschiebehaushalt'!A26:S297,13,FALSE)="","",VLOOKUP(A26,'Charriage - Geschiebehaushalt'!$A$2:$S$273,13,FALSE))</f>
        <v/>
      </c>
      <c r="Y26" s="37" t="str">
        <f>IF(VLOOKUP(A26,'Charriage - Geschiebehaushalt'!A26:S297,14,FALSE)="","",VLOOKUP(A26,'Charriage - Geschiebehaushalt'!$A$2:$S$273,14,FALSE))</f>
        <v/>
      </c>
      <c r="Z26" s="37" t="str">
        <f>IF(VLOOKUP(A26,'Charriage - Geschiebehaushalt'!A26:S297,15,FALSE)="","",VLOOKUP(A26,'Charriage - Geschiebehaushalt'!$A$2:$S$273,15,FALSE))</f>
        <v>21-50%</v>
      </c>
      <c r="AA26" s="53" t="str">
        <f>IF(VLOOKUP(A26,'Charriage - Geschiebehaushalt'!A26:S297,16,FALSE)="","",VLOOKUP(A26,'Charriage - Geschiebehaushalt'!$A$2:$S$273,16,FALSE))</f>
        <v>a</v>
      </c>
      <c r="AB26" s="58" t="str">
        <f>IF(VLOOKUP(A26,'Débit - Abfluss'!$A$2:$K$273,3,FALSE)="","",VLOOKUP(A26,'Débit - Abfluss'!$A$2:$K$273,3,FALSE))</f>
        <v>21-40%</v>
      </c>
      <c r="AC26" s="59" t="str">
        <f>IF(VLOOKUP(A26,'Débit - Abfluss'!$A$2:$K$273,4,FALSE)="","",VLOOKUP(A26,'Débit - Abfluss'!$A$2:$K$273,4,FALSE))</f>
        <v/>
      </c>
      <c r="AD26" s="59" t="str">
        <f>IF(VLOOKUP(A26,'Débit - Abfluss'!$A$2:$K$273,5,FALSE)="","",VLOOKUP(A26,'Débit - Abfluss'!$A$2:$K$273,5,FALSE))</f>
        <v/>
      </c>
      <c r="AE26" s="59" t="str">
        <f>IF(VLOOKUP(A26,'Débit - Abfluss'!$A$2:$K$273,6,FALSE)="","",VLOOKUP(A26,'Débit - Abfluss'!$A$2:$K$273,6,FALSE))</f>
        <v>21-40%</v>
      </c>
      <c r="AF26" s="59" t="str">
        <f>IF(VLOOKUP(A26,'Débit - Abfluss'!$A$2:$K$273,7,FALSE)="","",VLOOKUP(A26,'Débit - Abfluss'!$A$2:$K$273,7,FALSE))</f>
        <v>force hydraulique</v>
      </c>
      <c r="AG26" s="60" t="str">
        <f>IF(VLOOKUP(A26,'Débit - Abfluss'!$A$2:$K$273,8,FALSE)="","",VLOOKUP(A26,'Débit - Abfluss'!$A$2:$K$273,8,FALSE))</f>
        <v>Non affecté / nicht betroffen</v>
      </c>
      <c r="AH26" s="72">
        <f>IF(VLOOKUP(A26,'Revitalisation-Revitalisierung'!$A$2:$O$273,3,FALSE)="","",VLOOKUP(A26,'Revitalisation-Revitalisierung'!$A$2:$O$273,3,FALSE))</f>
        <v>-35.145454545454548</v>
      </c>
      <c r="AI26" s="73">
        <f>IF(VLOOKUP(A26,'Revitalisation-Revitalisierung'!$A$2:$O$273,4,FALSE)="","",VLOOKUP(A26,'Revitalisation-Revitalisierung'!$A$2:$O$273,4,FALSE))</f>
        <v>54.369993439708857</v>
      </c>
      <c r="AJ26" s="73">
        <f>IF(VLOOKUP(A26,'Revitalisation-Revitalisierung'!$A$2:$O$273,5,FALSE)="","",VLOOKUP(A26,'Revitalisation-Revitalisierung'!$A$2:$O$273,5,FALSE))</f>
        <v>89.545454545454547</v>
      </c>
      <c r="AK26" s="61" t="str">
        <f>IF(VLOOKUP(A26,'Revitalisation-Revitalisierung'!$A$2:$O$273,6,FALSE)="","",VLOOKUP(A26,'Revitalisation-Revitalisierung'!$A$2:$O$273,6,FALSE))</f>
        <v>très nécessaire, difficile</v>
      </c>
      <c r="AL26" s="61" t="str">
        <f>IF(VLOOKUP(A26,'Revitalisation-Revitalisierung'!$A$2:$O$273,7,FALSE)="","",VLOOKUP(A26,'Revitalisation-Revitalisierung'!$A$2:$O$273,7,FALSE))</f>
        <v/>
      </c>
      <c r="AM26" s="61" t="str">
        <f>IF(VLOOKUP(A26,'Revitalisation-Revitalisierung'!$A$2:$O$273,8,FALSE)="","",VLOOKUP(A26,'Revitalisation-Revitalisierung'!$A$2:$O$273,8,FALSE))</f>
        <v>K1</v>
      </c>
      <c r="AN26" s="61" t="str">
        <f>IF(VLOOKUP(A26,'Revitalisation-Revitalisierung'!$A$2:$O$273,9,FALSE)="","",VLOOKUP(A26,'Revitalisation-Revitalisierung'!$A$2:$O$273,9,FALSE))</f>
        <v/>
      </c>
      <c r="AO26" s="61" t="str">
        <f>IF(VLOOKUP(A26,'Revitalisation-Revitalisierung'!$A$2:$O$273,10,FALSE)="","",VLOOKUP(A26,'Revitalisation-Revitalisierung'!$A$2:$O$273,10,FALSE))</f>
        <v/>
      </c>
      <c r="AP26" s="61" t="str">
        <f>IF(VLOOKUP(A26,'Revitalisation-Revitalisierung'!$A$2:$O$273,11,FALSE)="","",VLOOKUP(A26,'Revitalisation-Revitalisierung'!$A$2:$O$273,11,FALSE))</f>
        <v>Très nécessaire, difficile / unbedingt nötig, schwierig</v>
      </c>
      <c r="AQ26" s="62" t="str">
        <f>IF(VLOOKUP(A26,'Revitalisation-Revitalisierung'!$A$2:$O$273,12,FALSE)="","",VLOOKUP(A26,'Revitalisation-Revitalisierung'!$A$2:$O$273,12,FALSE))</f>
        <v>a</v>
      </c>
    </row>
    <row r="27" spans="1:43" ht="45" x14ac:dyDescent="0.25">
      <c r="A27" s="23">
        <v>36</v>
      </c>
      <c r="B27" s="63">
        <f>IF(VLOOKUP(A27,'Données de base - Grunddaten'!$A$2:$M$273,2,FALSE)="","",VLOOKUP(A27,'Données de base - Grunddaten'!$A$2:$M$273,2,FALSE))</f>
        <v>1</v>
      </c>
      <c r="C27" s="64" t="str">
        <f>IF(VLOOKUP(A27,'Données de base - Grunddaten'!$A$2:$M$273,3,FALSE)="","",VLOOKUP(A27,'Données de base - Grunddaten'!$A$2:$M$273,3,FALSE))</f>
        <v>Auenreste Klingnauer Stausee</v>
      </c>
      <c r="D27" s="64" t="str">
        <f>IF(VLOOKUP(A27,'Données de base - Grunddaten'!$A$2:$M$273,4,FALSE)="","",VLOOKUP(A27,'Données de base - Grunddaten'!$A$2:$M$273,4,FALSE))</f>
        <v>Aare</v>
      </c>
      <c r="E27" s="64" t="str">
        <f>IF(VLOOKUP(A27,'Données de base - Grunddaten'!$A$2:$M$273,5,FALSE)="","",VLOOKUP(A27,'Données de base - Grunddaten'!$A$2:$M$273,5,FALSE))</f>
        <v>AG</v>
      </c>
      <c r="F27" s="64" t="str">
        <f>IF(VLOOKUP(A27,'Données de base - Grunddaten'!$A$2:$M$273,6,FALSE)="","",VLOOKUP(A27,'Données de base - Grunddaten'!$A$2:$M$273,6,FALSE))</f>
        <v>Bassins lémanique et rhénan</v>
      </c>
      <c r="G27" s="64" t="str">
        <f>IF(VLOOKUP(A27,'Données de base - Grunddaten'!$A$2:$M$273,7,FALSE)="","",VLOOKUP(A27,'Données de base - Grunddaten'!$A$2:$M$273,7,FALSE))</f>
        <v>Collinéen</v>
      </c>
      <c r="H27" s="64">
        <f>IF(VLOOKUP(A27,'Données de base - Grunddaten'!$A$2:$M$273,8,FALSE)="","",VLOOKUP(A27,'Données de base - Grunddaten'!$A$2:$M$273,8,FALSE))</f>
        <v>320</v>
      </c>
      <c r="I27" s="64">
        <f>IF(VLOOKUP(A27,'Données de base - Grunddaten'!$A$2:$M$273,9,FALSE)="","",VLOOKUP(A27,'Données de base - Grunddaten'!$A$2:$M$273,9,FALSE))</f>
        <v>1992</v>
      </c>
      <c r="J27" s="64">
        <f>IF(VLOOKUP(A27,'Données de base - Grunddaten'!$A$2:$M$273,10,FALSE)="","",VLOOKUP(A27,'Données de base - Grunddaten'!$A$2:$M$273,10,FALSE))</f>
        <v>102</v>
      </c>
      <c r="K27" s="64" t="str">
        <f>IF(VLOOKUP(A27,'Données de base - Grunddaten'!$A$2:$M$273,11,FALSE)="","",VLOOKUP(A27,'Données de base - Grunddaten'!$A$2:$M$273,11,FALSE))</f>
        <v>Rives de lacs de retenue des étages collinéen et montagnard</v>
      </c>
      <c r="L27" s="64" t="str">
        <f>IF(VLOOKUP(A27,'Données de base - Grunddaten'!$A$2:$M$273,12,FALSE)="","",VLOOKUP(A27,'Données de base - Grunddaten'!$A$2:$M$273,12,FALSE))</f>
        <v>en tresses</v>
      </c>
      <c r="M27" s="65" t="str">
        <f>IF(VLOOKUP(A27,'Données de base - Grunddaten'!$A$2:$M$273,13,FALSE)="","",VLOOKUP(A27,'Données de base - Grunddaten'!$A$2:$M$273,13,FALSE))</f>
        <v>rives lacustres</v>
      </c>
      <c r="N27" s="36" t="str">
        <f>IF(VLOOKUP(A27,'Charriage - Geschiebehaushalt'!A27:S298,3,FALSE)="","",VLOOKUP(A27,'Charriage - Geschiebehaushalt'!$A$2:$S$273,3,FALSE))</f>
        <v>non pertinent</v>
      </c>
      <c r="O27" s="37" t="str">
        <f>IF(VLOOKUP(A27,'Charriage - Geschiebehaushalt'!A27:S298,4,FALSE)="","",VLOOKUP(A27,'Charriage - Geschiebehaushalt'!$A$2:$S$273,4,FALSE))</f>
        <v/>
      </c>
      <c r="P27" s="70" t="str">
        <f>IF(VLOOKUP(A27,'Charriage - Geschiebehaushalt'!A27:S298,5,FALSE)="","",VLOOKUP(A27,'Charriage - Geschiebehaushalt'!$A$2:$S$273,5,FALSE))</f>
        <v/>
      </c>
      <c r="Q27" s="37" t="str">
        <f>IF(VLOOKUP(A27,'Charriage - Geschiebehaushalt'!A27:S298,6,FALSE)="","",VLOOKUP(A27,'Charriage - Geschiebehaushalt'!$A$2:$S$273,6,FALSE))</f>
        <v>non documenté</v>
      </c>
      <c r="R27" s="70">
        <f>IF(VLOOKUP(A27,'Charriage - Geschiebehaushalt'!A27:S298,7,FALSE)="","",VLOOKUP(A27,'Charriage - Geschiebehaushalt'!$A$2:$S$273,7,FALSE))</f>
        <v>0.57791442055503695</v>
      </c>
      <c r="S27" s="37" t="str">
        <f>IF(VLOOKUP(A27,'Charriage - Geschiebehaushalt'!A27:S298,8,FALSE)="","",VLOOKUP(A27,'Charriage - Geschiebehaushalt'!$A$2:$S$273,8,FALSE))</f>
        <v>la remobilisation des sédiments est perturbée</v>
      </c>
      <c r="T27" s="70">
        <f>IF(VLOOKUP(A27,'Charriage - Geschiebehaushalt'!A27:S298,9,FALSE)="","",VLOOKUP(A27,'Charriage - Geschiebehaushalt'!$A$2:$S$273,9,FALSE))</f>
        <v>0.23298043498000001</v>
      </c>
      <c r="U27" s="37" t="str">
        <f>IF(VLOOKUP(A27,'Charriage - Geschiebehaushalt'!A27:S298,10,FALSE)="","",VLOOKUP(A27,'Charriage - Geschiebehaushalt'!$A$2:$S$273,10,FALSE))</f>
        <v>déficit dans les formations pionnières</v>
      </c>
      <c r="V27" s="37" t="str">
        <f>IF(VLOOKUP(A27,'Charriage - Geschiebehaushalt'!A27:S298,11,FALSE)="","",VLOOKUP(A27,'Charriage - Geschiebehaushalt'!$A$2:$S$273,11,FALSE))</f>
        <v/>
      </c>
      <c r="W27" s="37" t="str">
        <f>IF(VLOOKUP(A27,'Charriage - Geschiebehaushalt'!A27:S298,12,FALSE)="","",VLOOKUP(A27,'Charriage - Geschiebehaushalt'!$A$2:$S$273,12,FALSE))</f>
        <v/>
      </c>
      <c r="X27" s="37" t="str">
        <f>IF(VLOOKUP(A27,'Charriage - Geschiebehaushalt'!A27:S298,13,FALSE)="","",VLOOKUP(A27,'Charriage - Geschiebehaushalt'!$A$2:$S$273,13,FALSE))</f>
        <v/>
      </c>
      <c r="Y27" s="37" t="str">
        <f>IF(VLOOKUP(A27,'Charriage - Geschiebehaushalt'!A27:S298,14,FALSE)="","",VLOOKUP(A27,'Charriage - Geschiebehaushalt'!$A$2:$S$273,14,FALSE))</f>
        <v/>
      </c>
      <c r="Z27" s="37" t="str">
        <f>IF(VLOOKUP(A27,'Charriage - Geschiebehaushalt'!A27:S298,15,FALSE)="","",VLOOKUP(A27,'Charriage - Geschiebehaushalt'!$A$2:$S$273,15,FALSE))</f>
        <v>non pertinent / nicht relevant</v>
      </c>
      <c r="AA27" s="53" t="str">
        <f>IF(VLOOKUP(A27,'Charriage - Geschiebehaushalt'!A27:S298,16,FALSE)="","",VLOOKUP(A27,'Charriage - Geschiebehaushalt'!$A$2:$S$273,16,FALSE))</f>
        <v>a</v>
      </c>
      <c r="AB27" s="58" t="str">
        <f>IF(VLOOKUP(A27,'Débit - Abfluss'!$A$2:$K$273,3,FALSE)="","",VLOOKUP(A27,'Débit - Abfluss'!$A$2:$K$273,3,FALSE))</f>
        <v>non pertinent</v>
      </c>
      <c r="AC27" s="59" t="str">
        <f>IF(VLOOKUP(A27,'Débit - Abfluss'!$A$2:$K$273,4,FALSE)="","",VLOOKUP(A27,'Débit - Abfluss'!$A$2:$K$273,4,FALSE))</f>
        <v/>
      </c>
      <c r="AD27" s="59" t="str">
        <f>IF(VLOOKUP(A27,'Débit - Abfluss'!$A$2:$K$273,5,FALSE)="","",VLOOKUP(A27,'Débit - Abfluss'!$A$2:$K$273,5,FALSE))</f>
        <v/>
      </c>
      <c r="AE27" s="59" t="str">
        <f>IF(VLOOKUP(A27,'Débit - Abfluss'!$A$2:$K$273,6,FALSE)="","",VLOOKUP(A27,'Débit - Abfluss'!$A$2:$K$273,6,FALSE))</f>
        <v>non pertinent / nicht relevant</v>
      </c>
      <c r="AF27" s="59" t="str">
        <f>IF(VLOOKUP(A27,'Débit - Abfluss'!$A$2:$K$273,7,FALSE)="","",VLOOKUP(A27,'Débit - Abfluss'!$A$2:$K$273,7,FALSE))</f>
        <v/>
      </c>
      <c r="AG27" s="60" t="str">
        <f>IF(VLOOKUP(A27,'Débit - Abfluss'!$A$2:$K$273,8,FALSE)="","",VLOOKUP(A27,'Débit - Abfluss'!$A$2:$K$273,8,FALSE))</f>
        <v>Potentiellement affecté mais non plausible / möglicherweise betroffen aber nicht nachweisbar</v>
      </c>
      <c r="AH27" s="72">
        <f>IF(VLOOKUP(A27,'Revitalisation-Revitalisierung'!$A$2:$O$273,3,FALSE)="","",VLOOKUP(A27,'Revitalisation-Revitalisierung'!$A$2:$O$273,3,FALSE))</f>
        <v>47.036363636363632</v>
      </c>
      <c r="AI27" s="73">
        <f>IF(VLOOKUP(A27,'Revitalisation-Revitalisierung'!$A$2:$O$273,4,FALSE)="","",VLOOKUP(A27,'Revitalisation-Revitalisierung'!$A$2:$O$273,4,FALSE))</f>
        <v>58.414253610283616</v>
      </c>
      <c r="AJ27" s="73">
        <f>IF(VLOOKUP(A27,'Revitalisation-Revitalisierung'!$A$2:$O$273,5,FALSE)="","",VLOOKUP(A27,'Revitalisation-Revitalisierung'!$A$2:$O$273,5,FALSE))</f>
        <v>11.363636363636363</v>
      </c>
      <c r="AK27" s="61" t="str">
        <f>IF(VLOOKUP(A27,'Revitalisation-Revitalisierung'!$A$2:$O$273,6,FALSE)="","",VLOOKUP(A27,'Revitalisation-Revitalisierung'!$A$2:$O$273,6,FALSE))</f>
        <v>très nécessaire, facile</v>
      </c>
      <c r="AL27" s="61" t="str">
        <f>IF(VLOOKUP(A27,'Revitalisation-Revitalisierung'!$A$2:$O$273,7,FALSE)="","",VLOOKUP(A27,'Revitalisation-Revitalisierung'!$A$2:$O$273,7,FALSE))</f>
        <v/>
      </c>
      <c r="AM27" s="61" t="str">
        <f>IF(VLOOKUP(A27,'Revitalisation-Revitalisierung'!$A$2:$O$273,8,FALSE)="","",VLOOKUP(A27,'Revitalisation-Revitalisierung'!$A$2:$O$273,8,FALSE))</f>
        <v>K2</v>
      </c>
      <c r="AN27" s="61" t="str">
        <f>IF(VLOOKUP(A27,'Revitalisation-Revitalisierung'!$A$2:$O$273,9,FALSE)="","",VLOOKUP(A27,'Revitalisation-Revitalisierung'!$A$2:$O$273,9,FALSE))</f>
        <v/>
      </c>
      <c r="AO27" s="61" t="str">
        <f>IF(VLOOKUP(A27,'Revitalisation-Revitalisierung'!$A$2:$O$273,10,FALSE)="","",VLOOKUP(A27,'Revitalisation-Revitalisierung'!$A$2:$O$273,10,FALSE))</f>
        <v/>
      </c>
      <c r="AP27" s="61" t="str">
        <f>IF(VLOOKUP(A27,'Revitalisation-Revitalisierung'!$A$2:$O$273,11,FALSE)="","",VLOOKUP(A27,'Revitalisation-Revitalisierung'!$A$2:$O$273,11,FALSE))</f>
        <v>Partiellement nécessaire, facile / teilweise nötig, einfach</v>
      </c>
      <c r="AQ27" s="62" t="str">
        <f>IF(VLOOKUP(A27,'Revitalisation-Revitalisierung'!$A$2:$O$273,12,FALSE)="","",VLOOKUP(A27,'Revitalisation-Revitalisierung'!$A$2:$O$273,12,FALSE))</f>
        <v>b</v>
      </c>
    </row>
    <row r="28" spans="1:43" ht="45" x14ac:dyDescent="0.25">
      <c r="A28" s="23">
        <v>37</v>
      </c>
      <c r="B28" s="63">
        <f>IF(VLOOKUP(A28,'Données de base - Grunddaten'!$A$2:$M$273,2,FALSE)="","",VLOOKUP(A28,'Données de base - Grunddaten'!$A$2:$M$273,2,FALSE))</f>
        <v>1</v>
      </c>
      <c r="C28" s="64" t="str">
        <f>IF(VLOOKUP(A28,'Données de base - Grunddaten'!$A$2:$M$273,3,FALSE)="","",VLOOKUP(A28,'Données de base - Grunddaten'!$A$2:$M$273,3,FALSE))</f>
        <v>Wasserschloss Brugg–Stilli</v>
      </c>
      <c r="D28" s="64" t="str">
        <f>IF(VLOOKUP(A28,'Données de base - Grunddaten'!$A$2:$M$273,4,FALSE)="","",VLOOKUP(A28,'Données de base - Grunddaten'!$A$2:$M$273,4,FALSE))</f>
        <v>Aare, Reuss</v>
      </c>
      <c r="E28" s="64" t="str">
        <f>IF(VLOOKUP(A28,'Données de base - Grunddaten'!$A$2:$M$273,5,FALSE)="","",VLOOKUP(A28,'Données de base - Grunddaten'!$A$2:$M$273,5,FALSE))</f>
        <v>AG</v>
      </c>
      <c r="F28" s="64" t="str">
        <f>IF(VLOOKUP(A28,'Données de base - Grunddaten'!$A$2:$M$273,6,FALSE)="","",VLOOKUP(A28,'Données de base - Grunddaten'!$A$2:$M$273,6,FALSE))</f>
        <v>Bassins lémanique et rhénan</v>
      </c>
      <c r="G28" s="64" t="str">
        <f>IF(VLOOKUP(A28,'Données de base - Grunddaten'!$A$2:$M$273,7,FALSE)="","",VLOOKUP(A28,'Données de base - Grunddaten'!$A$2:$M$273,7,FALSE))</f>
        <v>Collinéen</v>
      </c>
      <c r="H28" s="64">
        <f>IF(VLOOKUP(A28,'Données de base - Grunddaten'!$A$2:$M$273,8,FALSE)="","",VLOOKUP(A28,'Données de base - Grunddaten'!$A$2:$M$273,8,FALSE))</f>
        <v>330</v>
      </c>
      <c r="I28" s="64">
        <f>IF(VLOOKUP(A28,'Données de base - Grunddaten'!$A$2:$M$273,9,FALSE)="","",VLOOKUP(A28,'Données de base - Grunddaten'!$A$2:$M$273,9,FALSE))</f>
        <v>1992</v>
      </c>
      <c r="J28" s="64">
        <f>IF(VLOOKUP(A28,'Données de base - Grunddaten'!$A$2:$M$273,10,FALSE)="","",VLOOKUP(A28,'Données de base - Grunddaten'!$A$2:$M$273,10,FALSE))</f>
        <v>52</v>
      </c>
      <c r="K28" s="64" t="str">
        <f>IF(VLOOKUP(A28,'Données de base - Grunddaten'!$A$2:$M$273,11,FALSE)="","",VLOOKUP(A28,'Données de base - Grunddaten'!$A$2:$M$273,11,FALSE))</f>
        <v>Cours d'eau corrigés de l'étage collinéen du Moyen-Pays</v>
      </c>
      <c r="L28" s="64" t="str">
        <f>IF(VLOOKUP(A28,'Données de base - Grunddaten'!$A$2:$M$273,12,FALSE)="","",VLOOKUP(A28,'Données de base - Grunddaten'!$A$2:$M$273,12,FALSE))</f>
        <v>en tresses</v>
      </c>
      <c r="M28" s="65" t="str">
        <f>IF(VLOOKUP(A28,'Données de base - Grunddaten'!$A$2:$M$273,13,FALSE)="","",VLOOKUP(A28,'Données de base - Grunddaten'!$A$2:$M$273,13,FALSE))</f>
        <v>en méandres migrants</v>
      </c>
      <c r="N28" s="36" t="str">
        <f>IF(VLOOKUP(A28,'Charriage - Geschiebehaushalt'!A28:S299,3,FALSE)="","",VLOOKUP(A28,'Charriage - Geschiebehaushalt'!$A$2:$S$273,3,FALSE))</f>
        <v>pertinent</v>
      </c>
      <c r="O28" s="37" t="str">
        <f>IF(VLOOKUP(A28,'Charriage - Geschiebehaushalt'!A28:S299,4,FALSE)="","",VLOOKUP(A28,'Charriage - Geschiebehaushalt'!$A$2:$S$273,4,FALSE))</f>
        <v>81 -100%</v>
      </c>
      <c r="P28" s="70">
        <f>IF(VLOOKUP(A28,'Charriage - Geschiebehaushalt'!A28:S299,5,FALSE)="","",VLOOKUP(A28,'Charriage - Geschiebehaushalt'!$A$2:$S$273,5,FALSE))</f>
        <v>-0.15863530346399199</v>
      </c>
      <c r="Q28" s="37" t="str">
        <f>IF(VLOOKUP(A28,'Charriage - Geschiebehaushalt'!A28:S299,6,FALSE)="","",VLOOKUP(A28,'Charriage - Geschiebehaushalt'!$A$2:$S$273,6,FALSE))</f>
        <v>pas d'incision</v>
      </c>
      <c r="R28" s="70">
        <f>IF(VLOOKUP(A28,'Charriage - Geschiebehaushalt'!A28:S299,7,FALSE)="","",VLOOKUP(A28,'Charriage - Geschiebehaushalt'!$A$2:$S$273,7,FALSE))</f>
        <v>9.3782348836345994E-2</v>
      </c>
      <c r="S28" s="37" t="str">
        <f>IF(VLOOKUP(A28,'Charriage - Geschiebehaushalt'!A28:S299,8,FALSE)="","",VLOOKUP(A28,'Charriage - Geschiebehaushalt'!$A$2:$S$273,8,FALSE))</f>
        <v>pas ou faiblement entravé</v>
      </c>
      <c r="T28" s="70">
        <f>IF(VLOOKUP(A28,'Charriage - Geschiebehaushalt'!A28:S299,9,FALSE)="","",VLOOKUP(A28,'Charriage - Geschiebehaushalt'!$A$2:$S$273,9,FALSE))</f>
        <v>2.2212684214000002E-2</v>
      </c>
      <c r="U28" s="37" t="str">
        <f>IF(VLOOKUP(A28,'Charriage - Geschiebehaushalt'!A28:S299,10,FALSE)="","",VLOOKUP(A28,'Charriage - Geschiebehaushalt'!$A$2:$S$273,10,FALSE))</f>
        <v>déficit dans les formations pionnières</v>
      </c>
      <c r="V28" s="37" t="str">
        <f>IF(VLOOKUP(A28,'Charriage - Geschiebehaushalt'!A28:S299,11,FALSE)="","",VLOOKUP(A28,'Charriage - Geschiebehaushalt'!$A$2:$S$273,11,FALSE))</f>
        <v/>
      </c>
      <c r="W28" s="37" t="str">
        <f>IF(VLOOKUP(A28,'Charriage - Geschiebehaushalt'!A28:S299,12,FALSE)="","",VLOOKUP(A28,'Charriage - Geschiebehaushalt'!$A$2:$S$273,12,FALSE))</f>
        <v/>
      </c>
      <c r="X28" s="37" t="str">
        <f>IF(VLOOKUP(A28,'Charriage - Geschiebehaushalt'!A28:S299,13,FALSE)="","",VLOOKUP(A28,'Charriage - Geschiebehaushalt'!$A$2:$S$273,13,FALSE))</f>
        <v/>
      </c>
      <c r="Y28" s="37" t="str">
        <f>IF(VLOOKUP(A28,'Charriage - Geschiebehaushalt'!A28:S299,14,FALSE)="","",VLOOKUP(A28,'Charriage - Geschiebehaushalt'!$A$2:$S$273,14,FALSE))</f>
        <v/>
      </c>
      <c r="Z28" s="37" t="str">
        <f>IF(VLOOKUP(A28,'Charriage - Geschiebehaushalt'!A28:S299,15,FALSE)="","",VLOOKUP(A28,'Charriage - Geschiebehaushalt'!$A$2:$S$273,15,FALSE))</f>
        <v>81 -100%</v>
      </c>
      <c r="AA28" s="53" t="str">
        <f>IF(VLOOKUP(A28,'Charriage - Geschiebehaushalt'!A28:S299,16,FALSE)="","",VLOOKUP(A28,'Charriage - Geschiebehaushalt'!$A$2:$S$273,16,FALSE))</f>
        <v>a</v>
      </c>
      <c r="AB28" s="58" t="str">
        <f>IF(VLOOKUP(A28,'Débit - Abfluss'!$A$2:$K$273,3,FALSE)="","",VLOOKUP(A28,'Débit - Abfluss'!$A$2:$K$273,3,FALSE))</f>
        <v>41-60%</v>
      </c>
      <c r="AC28" s="59" t="str">
        <f>IF(VLOOKUP(A28,'Débit - Abfluss'!$A$2:$K$273,4,FALSE)="","",VLOOKUP(A28,'Débit - Abfluss'!$A$2:$K$273,4,FALSE))</f>
        <v/>
      </c>
      <c r="AD28" s="59" t="str">
        <f>IF(VLOOKUP(A28,'Débit - Abfluss'!$A$2:$K$273,5,FALSE)="","",VLOOKUP(A28,'Débit - Abfluss'!$A$2:$K$273,5,FALSE))</f>
        <v/>
      </c>
      <c r="AE28" s="59" t="str">
        <f>IF(VLOOKUP(A28,'Débit - Abfluss'!$A$2:$K$273,6,FALSE)="","",VLOOKUP(A28,'Débit - Abfluss'!$A$2:$K$273,6,FALSE))</f>
        <v>41-60%</v>
      </c>
      <c r="AF28" s="59" t="str">
        <f>IF(VLOOKUP(A28,'Débit - Abfluss'!$A$2:$K$273,7,FALSE)="","",VLOOKUP(A28,'Débit - Abfluss'!$A$2:$K$273,7,FALSE))</f>
        <v>force hydraulique</v>
      </c>
      <c r="AG28" s="60" t="str">
        <f>IF(VLOOKUP(A28,'Débit - Abfluss'!$A$2:$K$273,8,FALSE)="","",VLOOKUP(A28,'Débit - Abfluss'!$A$2:$K$273,8,FALSE))</f>
        <v>Non affecté / nicht betroffen</v>
      </c>
      <c r="AH28" s="72">
        <f>IF(VLOOKUP(A28,'Revitalisation-Revitalisierung'!$A$2:$O$273,3,FALSE)="","",VLOOKUP(A28,'Revitalisation-Revitalisierung'!$A$2:$O$273,3,FALSE))</f>
        <v>6.5727272727272741</v>
      </c>
      <c r="AI28" s="73">
        <f>IF(VLOOKUP(A28,'Revitalisation-Revitalisierung'!$A$2:$O$273,4,FALSE)="","",VLOOKUP(A28,'Revitalisation-Revitalisierung'!$A$2:$O$273,4,FALSE))</f>
        <v>9.3262553334303266</v>
      </c>
      <c r="AJ28" s="73">
        <f>IF(VLOOKUP(A28,'Revitalisation-Revitalisierung'!$A$2:$O$273,5,FALSE)="","",VLOOKUP(A28,'Revitalisation-Revitalisierung'!$A$2:$O$273,5,FALSE))</f>
        <v>2.7272727272727271</v>
      </c>
      <c r="AK28" s="61" t="str">
        <f>IF(VLOOKUP(A28,'Revitalisation-Revitalisierung'!$A$2:$O$273,6,FALSE)="","",VLOOKUP(A28,'Revitalisation-Revitalisierung'!$A$2:$O$273,6,FALSE))</f>
        <v>peu nécessaire, facile</v>
      </c>
      <c r="AL28" s="61" t="str">
        <f>IF(VLOOKUP(A28,'Revitalisation-Revitalisierung'!$A$2:$O$273,7,FALSE)="","",VLOOKUP(A28,'Revitalisation-Revitalisierung'!$A$2:$O$273,7,FALSE))</f>
        <v/>
      </c>
      <c r="AM28" s="61" t="str">
        <f>IF(VLOOKUP(A28,'Revitalisation-Revitalisierung'!$A$2:$O$273,8,FALSE)="","",VLOOKUP(A28,'Revitalisation-Revitalisierung'!$A$2:$O$273,8,FALSE))</f>
        <v>K3</v>
      </c>
      <c r="AN28" s="61" t="str">
        <f>IF(VLOOKUP(A28,'Revitalisation-Revitalisierung'!$A$2:$O$273,9,FALSE)="","",VLOOKUP(A28,'Revitalisation-Revitalisierung'!$A$2:$O$273,9,FALSE))</f>
        <v/>
      </c>
      <c r="AO28" s="61" t="str">
        <f>IF(VLOOKUP(A28,'Revitalisation-Revitalisierung'!$A$2:$O$273,10,FALSE)="","",VLOOKUP(A28,'Revitalisation-Revitalisierung'!$A$2:$O$273,10,FALSE))</f>
        <v/>
      </c>
      <c r="AP28" s="61" t="str">
        <f>IF(VLOOKUP(A28,'Revitalisation-Revitalisierung'!$A$2:$O$273,11,FALSE)="","",VLOOKUP(A28,'Revitalisation-Revitalisierung'!$A$2:$O$273,11,FALSE))</f>
        <v>Partiellement nécessaire, difficile / teilweise nötig, schwierig</v>
      </c>
      <c r="AQ28" s="62" t="str">
        <f>IF(VLOOKUP(A28,'Revitalisation-Revitalisierung'!$A$2:$O$273,12,FALSE)="","",VLOOKUP(A28,'Revitalisation-Revitalisierung'!$A$2:$O$273,12,FALSE))</f>
        <v>b</v>
      </c>
    </row>
    <row r="29" spans="1:43" ht="45" x14ac:dyDescent="0.25">
      <c r="A29" s="23">
        <v>40</v>
      </c>
      <c r="B29" s="63">
        <f>IF(VLOOKUP(A29,'Données de base - Grunddaten'!$A$2:$M$273,2,FALSE)="","",VLOOKUP(A29,'Données de base - Grunddaten'!$A$2:$M$273,2,FALSE))</f>
        <v>1</v>
      </c>
      <c r="C29" s="64" t="str">
        <f>IF(VLOOKUP(A29,'Données de base - Grunddaten'!$A$2:$M$273,3,FALSE)="","",VLOOKUP(A29,'Données de base - Grunddaten'!$A$2:$M$273,3,FALSE))</f>
        <v>Umiker Schachen–Stierenhölzli</v>
      </c>
      <c r="D29" s="64" t="str">
        <f>IF(VLOOKUP(A29,'Données de base - Grunddaten'!$A$2:$M$273,4,FALSE)="","",VLOOKUP(A29,'Données de base - Grunddaten'!$A$2:$M$273,4,FALSE))</f>
        <v>Aare</v>
      </c>
      <c r="E29" s="64" t="str">
        <f>IF(VLOOKUP(A29,'Données de base - Grunddaten'!$A$2:$M$273,5,FALSE)="","",VLOOKUP(A29,'Données de base - Grunddaten'!$A$2:$M$273,5,FALSE))</f>
        <v>AG</v>
      </c>
      <c r="F29" s="64" t="str">
        <f>IF(VLOOKUP(A29,'Données de base - Grunddaten'!$A$2:$M$273,6,FALSE)="","",VLOOKUP(A29,'Données de base - Grunddaten'!$A$2:$M$273,6,FALSE))</f>
        <v>Bassins lémanique et rhénan, Jura et Randen</v>
      </c>
      <c r="G29" s="64" t="str">
        <f>IF(VLOOKUP(A29,'Données de base - Grunddaten'!$A$2:$M$273,7,FALSE)="","",VLOOKUP(A29,'Données de base - Grunddaten'!$A$2:$M$273,7,FALSE))</f>
        <v>Collinéen</v>
      </c>
      <c r="H29" s="64">
        <f>IF(VLOOKUP(A29,'Données de base - Grunddaten'!$A$2:$M$273,8,FALSE)="","",VLOOKUP(A29,'Données de base - Grunddaten'!$A$2:$M$273,8,FALSE))</f>
        <v>340</v>
      </c>
      <c r="I29" s="64">
        <f>IF(VLOOKUP(A29,'Données de base - Grunddaten'!$A$2:$M$273,9,FALSE)="","",VLOOKUP(A29,'Données de base - Grunddaten'!$A$2:$M$273,9,FALSE))</f>
        <v>1992</v>
      </c>
      <c r="J29" s="64">
        <f>IF(VLOOKUP(A29,'Données de base - Grunddaten'!$A$2:$M$273,10,FALSE)="","",VLOOKUP(A29,'Données de base - Grunddaten'!$A$2:$M$273,10,FALSE))</f>
        <v>51</v>
      </c>
      <c r="K29" s="64" t="str">
        <f>IF(VLOOKUP(A29,'Données de base - Grunddaten'!$A$2:$M$273,11,FALSE)="","",VLOOKUP(A29,'Données de base - Grunddaten'!$A$2:$M$273,11,FALSE))</f>
        <v>Cours d'eau naturels de l'étage collinéen du Moyen-Pays</v>
      </c>
      <c r="L29" s="64" t="str">
        <f>IF(VLOOKUP(A29,'Données de base - Grunddaten'!$A$2:$M$273,12,FALSE)="","",VLOOKUP(A29,'Données de base - Grunddaten'!$A$2:$M$273,12,FALSE))</f>
        <v>en tresses</v>
      </c>
      <c r="M29" s="65" t="str">
        <f>IF(VLOOKUP(A29,'Données de base - Grunddaten'!$A$2:$M$273,13,FALSE)="","",VLOOKUP(A29,'Données de base - Grunddaten'!$A$2:$M$273,13,FALSE))</f>
        <v xml:space="preserve">bras latéral en tresses </v>
      </c>
      <c r="N29" s="36" t="str">
        <f>IF(VLOOKUP(A29,'Charriage - Geschiebehaushalt'!A29:S300,3,FALSE)="","",VLOOKUP(A29,'Charriage - Geschiebehaushalt'!$A$2:$S$273,3,FALSE))</f>
        <v>pertinent</v>
      </c>
      <c r="O29" s="37" t="str">
        <f>IF(VLOOKUP(A29,'Charriage - Geschiebehaushalt'!A29:S300,4,FALSE)="","",VLOOKUP(A29,'Charriage - Geschiebehaushalt'!$A$2:$S$273,4,FALSE))</f>
        <v>81 -100%</v>
      </c>
      <c r="P29" s="70" t="str">
        <f>IF(VLOOKUP(A29,'Charriage - Geschiebehaushalt'!A29:S300,5,FALSE)="","",VLOOKUP(A29,'Charriage - Geschiebehaushalt'!$A$2:$S$273,5,FALSE))</f>
        <v/>
      </c>
      <c r="Q29" s="37" t="str">
        <f>IF(VLOOKUP(A29,'Charriage - Geschiebehaushalt'!A29:S300,6,FALSE)="","",VLOOKUP(A29,'Charriage - Geschiebehaushalt'!$A$2:$S$273,6,FALSE))</f>
        <v>non documenté</v>
      </c>
      <c r="R29" s="70">
        <f>IF(VLOOKUP(A29,'Charriage - Geschiebehaushalt'!A29:S300,7,FALSE)="","",VLOOKUP(A29,'Charriage - Geschiebehaushalt'!$A$2:$S$273,7,FALSE))</f>
        <v>2.5000000000000001E-2</v>
      </c>
      <c r="S29" s="37" t="str">
        <f>IF(VLOOKUP(A29,'Charriage - Geschiebehaushalt'!A29:S300,8,FALSE)="","",VLOOKUP(A29,'Charriage - Geschiebehaushalt'!$A$2:$S$273,8,FALSE))</f>
        <v>pas ou faiblement entravé</v>
      </c>
      <c r="T29" s="70">
        <f>IF(VLOOKUP(A29,'Charriage - Geschiebehaushalt'!A29:S300,9,FALSE)="","",VLOOKUP(A29,'Charriage - Geschiebehaushalt'!$A$2:$S$273,9,FALSE))</f>
        <v>0.34477805179999998</v>
      </c>
      <c r="U29" s="37" t="str">
        <f>IF(VLOOKUP(A29,'Charriage - Geschiebehaushalt'!A29:S300,10,FALSE)="","",VLOOKUP(A29,'Charriage - Geschiebehaushalt'!$A$2:$S$273,10,FALSE))</f>
        <v>déficit non apparent en charriage ou en remobilisation des sédiments</v>
      </c>
      <c r="V29" s="37" t="str">
        <f>IF(VLOOKUP(A29,'Charriage - Geschiebehaushalt'!A29:S300,11,FALSE)="","",VLOOKUP(A29,'Charriage - Geschiebehaushalt'!$A$2:$S$273,11,FALSE))</f>
        <v/>
      </c>
      <c r="W29" s="37" t="str">
        <f>IF(VLOOKUP(A29,'Charriage - Geschiebehaushalt'!A29:S300,12,FALSE)="","",VLOOKUP(A29,'Charriage - Geschiebehaushalt'!$A$2:$S$273,12,FALSE))</f>
        <v/>
      </c>
      <c r="X29" s="37" t="str">
        <f>IF(VLOOKUP(A29,'Charriage - Geschiebehaushalt'!A29:S300,13,FALSE)="","",VLOOKUP(A29,'Charriage - Geschiebehaushalt'!$A$2:$S$273,13,FALSE))</f>
        <v/>
      </c>
      <c r="Y29" s="37" t="str">
        <f>IF(VLOOKUP(A29,'Charriage - Geschiebehaushalt'!A29:S300,14,FALSE)="","",VLOOKUP(A29,'Charriage - Geschiebehaushalt'!$A$2:$S$273,14,FALSE))</f>
        <v/>
      </c>
      <c r="Z29" s="37" t="str">
        <f>IF(VLOOKUP(A29,'Charriage - Geschiebehaushalt'!A29:S300,15,FALSE)="","",VLOOKUP(A29,'Charriage - Geschiebehaushalt'!$A$2:$S$273,15,FALSE))</f>
        <v>81 -100%</v>
      </c>
      <c r="AA29" s="53" t="str">
        <f>IF(VLOOKUP(A29,'Charriage - Geschiebehaushalt'!A29:S300,16,FALSE)="","",VLOOKUP(A29,'Charriage - Geschiebehaushalt'!$A$2:$S$273,16,FALSE))</f>
        <v>a</v>
      </c>
      <c r="AB29" s="58" t="str">
        <f>IF(VLOOKUP(A29,'Débit - Abfluss'!$A$2:$K$273,3,FALSE)="","",VLOOKUP(A29,'Débit - Abfluss'!$A$2:$K$273,3,FALSE))</f>
        <v>0-20%</v>
      </c>
      <c r="AC29" s="59" t="str">
        <f>IF(VLOOKUP(A29,'Débit - Abfluss'!$A$2:$K$273,4,FALSE)="","",VLOOKUP(A29,'Débit - Abfluss'!$A$2:$K$273,4,FALSE))</f>
        <v/>
      </c>
      <c r="AD29" s="59" t="str">
        <f>IF(VLOOKUP(A29,'Débit - Abfluss'!$A$2:$K$273,5,FALSE)="","",VLOOKUP(A29,'Débit - Abfluss'!$A$2:$K$273,5,FALSE))</f>
        <v/>
      </c>
      <c r="AE29" s="59" t="str">
        <f>IF(VLOOKUP(A29,'Débit - Abfluss'!$A$2:$K$273,6,FALSE)="","",VLOOKUP(A29,'Débit - Abfluss'!$A$2:$K$273,6,FALSE))</f>
        <v>0-20%</v>
      </c>
      <c r="AF29" s="59" t="str">
        <f>IF(VLOOKUP(A29,'Débit - Abfluss'!$A$2:$K$273,7,FALSE)="","",VLOOKUP(A29,'Débit - Abfluss'!$A$2:$K$273,7,FALSE))</f>
        <v>force hydraulique</v>
      </c>
      <c r="AG29" s="60" t="str">
        <f>IF(VLOOKUP(A29,'Débit - Abfluss'!$A$2:$K$273,8,FALSE)="","",VLOOKUP(A29,'Débit - Abfluss'!$A$2:$K$273,8,FALSE))</f>
        <v>Non affecté / nicht betroffen</v>
      </c>
      <c r="AH29" s="72">
        <f>IF(VLOOKUP(A29,'Revitalisation-Revitalisierung'!$A$2:$O$273,3,FALSE)="","",VLOOKUP(A29,'Revitalisation-Revitalisierung'!$A$2:$O$273,3,FALSE))</f>
        <v>-10</v>
      </c>
      <c r="AI29" s="73">
        <f>IF(VLOOKUP(A29,'Revitalisation-Revitalisierung'!$A$2:$O$273,4,FALSE)="","",VLOOKUP(A29,'Revitalisation-Revitalisierung'!$A$2:$O$273,4,FALSE))</f>
        <v>0</v>
      </c>
      <c r="AJ29" s="73">
        <f>IF(VLOOKUP(A29,'Revitalisation-Revitalisierung'!$A$2:$O$273,5,FALSE)="","",VLOOKUP(A29,'Revitalisation-Revitalisierung'!$A$2:$O$273,5,FALSE))</f>
        <v>10</v>
      </c>
      <c r="AK29" s="61" t="str">
        <f>IF(VLOOKUP(A29,'Revitalisation-Revitalisierung'!$A$2:$O$273,6,FALSE)="","",VLOOKUP(A29,'Revitalisation-Revitalisierung'!$A$2:$O$273,6,FALSE))</f>
        <v>non nécessaire</v>
      </c>
      <c r="AL29" s="61" t="str">
        <f>IF(VLOOKUP(A29,'Revitalisation-Revitalisierung'!$A$2:$O$273,7,FALSE)="","",VLOOKUP(A29,'Revitalisation-Revitalisierung'!$A$2:$O$273,7,FALSE))</f>
        <v/>
      </c>
      <c r="AM29" s="61" t="str">
        <f>IF(VLOOKUP(A29,'Revitalisation-Revitalisierung'!$A$2:$O$273,8,FALSE)="","",VLOOKUP(A29,'Revitalisation-Revitalisierung'!$A$2:$O$273,8,FALSE))</f>
        <v>K1</v>
      </c>
      <c r="AN29" s="61" t="str">
        <f>IF(VLOOKUP(A29,'Revitalisation-Revitalisierung'!$A$2:$O$273,9,FALSE)="","",VLOOKUP(A29,'Revitalisation-Revitalisierung'!$A$2:$O$273,9,FALSE))</f>
        <v/>
      </c>
      <c r="AO29" s="61" t="str">
        <f>IF(VLOOKUP(A29,'Revitalisation-Revitalisierung'!$A$2:$O$273,10,FALSE)="","",VLOOKUP(A29,'Revitalisation-Revitalisierung'!$A$2:$O$273,10,FALSE))</f>
        <v/>
      </c>
      <c r="AP29" s="61" t="str">
        <f>IF(VLOOKUP(A29,'Revitalisation-Revitalisierung'!$A$2:$O$273,11,FALSE)="","",VLOOKUP(A29,'Revitalisation-Revitalisierung'!$A$2:$O$273,11,FALSE))</f>
        <v>Partiellement nécessaire, difficile / teilweise nötig, schwierig</v>
      </c>
      <c r="AQ29" s="62" t="str">
        <f>IF(VLOOKUP(A29,'Revitalisation-Revitalisierung'!$A$2:$O$273,12,FALSE)="","",VLOOKUP(A29,'Revitalisation-Revitalisierung'!$A$2:$O$273,12,FALSE))</f>
        <v>b</v>
      </c>
    </row>
    <row r="30" spans="1:43" ht="45" x14ac:dyDescent="0.25">
      <c r="A30" s="23">
        <v>44</v>
      </c>
      <c r="B30" s="63">
        <f>IF(VLOOKUP(A30,'Données de base - Grunddaten'!$A$2:$M$273,2,FALSE)="","",VLOOKUP(A30,'Données de base - Grunddaten'!$A$2:$M$273,2,FALSE))</f>
        <v>1</v>
      </c>
      <c r="C30" s="64" t="str">
        <f>IF(VLOOKUP(A30,'Données de base - Grunddaten'!$A$2:$M$273,3,FALSE)="","",VLOOKUP(A30,'Données de base - Grunddaten'!$A$2:$M$273,3,FALSE))</f>
        <v>Oberburger Schachen</v>
      </c>
      <c r="D30" s="64" t="str">
        <f>IF(VLOOKUP(A30,'Données de base - Grunddaten'!$A$2:$M$273,4,FALSE)="","",VLOOKUP(A30,'Données de base - Grunddaten'!$A$2:$M$273,4,FALSE))</f>
        <v>Emme</v>
      </c>
      <c r="E30" s="64" t="str">
        <f>IF(VLOOKUP(A30,'Données de base - Grunddaten'!$A$2:$M$273,5,FALSE)="","",VLOOKUP(A30,'Données de base - Grunddaten'!$A$2:$M$273,5,FALSE))</f>
        <v>BE</v>
      </c>
      <c r="F30" s="64" t="str">
        <f>IF(VLOOKUP(A30,'Données de base - Grunddaten'!$A$2:$M$273,6,FALSE)="","",VLOOKUP(A30,'Données de base - Grunddaten'!$A$2:$M$273,6,FALSE))</f>
        <v>Plateau occidental</v>
      </c>
      <c r="G30" s="64" t="str">
        <f>IF(VLOOKUP(A30,'Données de base - Grunddaten'!$A$2:$M$273,7,FALSE)="","",VLOOKUP(A30,'Données de base - Grunddaten'!$A$2:$M$273,7,FALSE))</f>
        <v>Collinéen</v>
      </c>
      <c r="H30" s="64">
        <f>IF(VLOOKUP(A30,'Données de base - Grunddaten'!$A$2:$M$273,8,FALSE)="","",VLOOKUP(A30,'Données de base - Grunddaten'!$A$2:$M$273,8,FALSE))</f>
        <v>560</v>
      </c>
      <c r="I30" s="64">
        <f>IF(VLOOKUP(A30,'Données de base - Grunddaten'!$A$2:$M$273,9,FALSE)="","",VLOOKUP(A30,'Données de base - Grunddaten'!$A$2:$M$273,9,FALSE))</f>
        <v>1992</v>
      </c>
      <c r="J30" s="64">
        <f>IF(VLOOKUP(A30,'Données de base - Grunddaten'!$A$2:$M$273,10,FALSE)="","",VLOOKUP(A30,'Données de base - Grunddaten'!$A$2:$M$273,10,FALSE))</f>
        <v>52</v>
      </c>
      <c r="K30" s="64" t="str">
        <f>IF(VLOOKUP(A30,'Données de base - Grunddaten'!$A$2:$M$273,11,FALSE)="","",VLOOKUP(A30,'Données de base - Grunddaten'!$A$2:$M$273,11,FALSE))</f>
        <v>Cours d'eau corrigés de l'étage collinéen du Moyen-Pays</v>
      </c>
      <c r="L30" s="64" t="str">
        <f>IF(VLOOKUP(A30,'Données de base - Grunddaten'!$A$2:$M$273,12,FALSE)="","",VLOOKUP(A30,'Données de base - Grunddaten'!$A$2:$M$273,12,FALSE))</f>
        <v>cours rectiligne</v>
      </c>
      <c r="M30" s="65" t="str">
        <f>IF(VLOOKUP(A30,'Données de base - Grunddaten'!$A$2:$M$273,13,FALSE)="","",VLOOKUP(A30,'Données de base - Grunddaten'!$A$2:$M$273,13,FALSE))</f>
        <v>cours rectiligne</v>
      </c>
      <c r="N30" s="36" t="str">
        <f>IF(VLOOKUP(A30,'Charriage - Geschiebehaushalt'!A30:S301,3,FALSE)="","",VLOOKUP(A30,'Charriage - Geschiebehaushalt'!$A$2:$S$273,3,FALSE))</f>
        <v>pertinent</v>
      </c>
      <c r="O30" s="37" t="str">
        <f>IF(VLOOKUP(A30,'Charriage - Geschiebehaushalt'!A30:S301,4,FALSE)="","",VLOOKUP(A30,'Charriage - Geschiebehaushalt'!$A$2:$S$273,4,FALSE))</f>
        <v>21-50%</v>
      </c>
      <c r="P30" s="70">
        <f>IF(VLOOKUP(A30,'Charriage - Geschiebehaushalt'!A30:S301,5,FALSE)="","",VLOOKUP(A30,'Charriage - Geschiebehaushalt'!$A$2:$S$273,5,FALSE))</f>
        <v>-0.66853675722874895</v>
      </c>
      <c r="Q30" s="37" t="str">
        <f>IF(VLOOKUP(A30,'Charriage - Geschiebehaushalt'!A30:S301,6,FALSE)="","",VLOOKUP(A30,'Charriage - Geschiebehaushalt'!$A$2:$S$273,6,FALSE))</f>
        <v>pas d'incision</v>
      </c>
      <c r="R30" s="70">
        <f>IF(VLOOKUP(A30,'Charriage - Geschiebehaushalt'!A30:S301,7,FALSE)="","",VLOOKUP(A30,'Charriage - Geschiebehaushalt'!$A$2:$S$273,7,FALSE))</f>
        <v>1.3593108732085899</v>
      </c>
      <c r="S30" s="37" t="str">
        <f>IF(VLOOKUP(A30,'Charriage - Geschiebehaushalt'!A30:S301,8,FALSE)="","",VLOOKUP(A30,'Charriage - Geschiebehaushalt'!$A$2:$S$273,8,FALSE))</f>
        <v>la remobilisation des sédiments est perturbée</v>
      </c>
      <c r="T30" s="70">
        <f>IF(VLOOKUP(A30,'Charriage - Geschiebehaushalt'!A30:S301,9,FALSE)="","",VLOOKUP(A30,'Charriage - Geschiebehaushalt'!$A$2:$S$273,9,FALSE))</f>
        <v>3.3483626385999998E-2</v>
      </c>
      <c r="U30" s="37" t="str">
        <f>IF(VLOOKUP(A30,'Charriage - Geschiebehaushalt'!A30:S301,10,FALSE)="","",VLOOKUP(A30,'Charriage - Geschiebehaushalt'!$A$2:$S$273,10,FALSE))</f>
        <v>déficit dans les formations pionnières</v>
      </c>
      <c r="V30" s="37" t="str">
        <f>IF(VLOOKUP(A30,'Charriage - Geschiebehaushalt'!A30:S301,11,FALSE)="","",VLOOKUP(A30,'Charriage - Geschiebehaushalt'!$A$2:$S$273,11,FALSE))</f>
        <v/>
      </c>
      <c r="W30" s="37" t="str">
        <f>IF(VLOOKUP(A30,'Charriage - Geschiebehaushalt'!A30:S301,12,FALSE)="","",VLOOKUP(A30,'Charriage - Geschiebehaushalt'!$A$2:$S$273,12,FALSE))</f>
        <v/>
      </c>
      <c r="X30" s="37" t="str">
        <f>IF(VLOOKUP(A30,'Charriage - Geschiebehaushalt'!A30:S301,13,FALSE)="","",VLOOKUP(A30,'Charriage - Geschiebehaushalt'!$A$2:$S$273,13,FALSE))</f>
        <v/>
      </c>
      <c r="Y30" s="37" t="str">
        <f>IF(VLOOKUP(A30,'Charriage - Geschiebehaushalt'!A30:S301,14,FALSE)="","",VLOOKUP(A30,'Charriage - Geschiebehaushalt'!$A$2:$S$273,14,FALSE))</f>
        <v/>
      </c>
      <c r="Z30" s="37" t="str">
        <f>IF(VLOOKUP(A30,'Charriage - Geschiebehaushalt'!A30:S301,15,FALSE)="","",VLOOKUP(A30,'Charriage - Geschiebehaushalt'!$A$2:$S$273,15,FALSE))</f>
        <v>21-50%</v>
      </c>
      <c r="AA30" s="53" t="str">
        <f>IF(VLOOKUP(A30,'Charriage - Geschiebehaushalt'!A30:S301,16,FALSE)="","",VLOOKUP(A30,'Charriage - Geschiebehaushalt'!$A$2:$S$273,16,FALSE))</f>
        <v>a</v>
      </c>
      <c r="AB30" s="58" t="str">
        <f>IF(VLOOKUP(A30,'Débit - Abfluss'!$A$2:$K$273,3,FALSE)="","",VLOOKUP(A30,'Débit - Abfluss'!$A$2:$K$273,3,FALSE))</f>
        <v>100%</v>
      </c>
      <c r="AC30" s="59" t="str">
        <f>IF(VLOOKUP(A30,'Débit - Abfluss'!$A$2:$K$273,4,FALSE)="","",VLOOKUP(A30,'Débit - Abfluss'!$A$2:$K$273,4,FALSE))</f>
        <v>aucune information supplémentaire</v>
      </c>
      <c r="AD30" s="59" t="str">
        <f>IF(VLOOKUP(A30,'Débit - Abfluss'!$A$2:$K$273,5,FALSE)="","",VLOOKUP(A30,'Débit - Abfluss'!$A$2:$K$273,5,FALSE))</f>
        <v>aucune information supplémentaire</v>
      </c>
      <c r="AE30" s="59" t="str">
        <f>IF(VLOOKUP(A30,'Débit - Abfluss'!$A$2:$K$273,6,FALSE)="","",VLOOKUP(A30,'Débit - Abfluss'!$A$2:$K$273,6,FALSE))</f>
        <v>100%</v>
      </c>
      <c r="AF30" s="59" t="str">
        <f>IF(VLOOKUP(A30,'Débit - Abfluss'!$A$2:$K$273,7,FALSE)="","",VLOOKUP(A30,'Débit - Abfluss'!$A$2:$K$273,7,FALSE))</f>
        <v/>
      </c>
      <c r="AG30" s="60" t="str">
        <f>IF(VLOOKUP(A30,'Débit - Abfluss'!$A$2:$K$273,8,FALSE)="","",VLOOKUP(A30,'Débit - Abfluss'!$A$2:$K$273,8,FALSE))</f>
        <v>Non affecté / nicht betroffen</v>
      </c>
      <c r="AH30" s="72">
        <f>IF(VLOOKUP(A30,'Revitalisation-Revitalisierung'!$A$2:$O$273,3,FALSE)="","",VLOOKUP(A30,'Revitalisation-Revitalisierung'!$A$2:$O$273,3,FALSE))</f>
        <v>76.763636363636365</v>
      </c>
      <c r="AI30" s="73">
        <f>IF(VLOOKUP(A30,'Revitalisation-Revitalisierung'!$A$2:$O$273,4,FALSE)="","",VLOOKUP(A30,'Revitalisation-Revitalisierung'!$A$2:$O$273,4,FALSE))</f>
        <v>80.376799100354035</v>
      </c>
      <c r="AJ30" s="73">
        <f>IF(VLOOKUP(A30,'Revitalisation-Revitalisierung'!$A$2:$O$273,5,FALSE)="","",VLOOKUP(A30,'Revitalisation-Revitalisierung'!$A$2:$O$273,5,FALSE))</f>
        <v>3.6363636363636362</v>
      </c>
      <c r="AK30" s="61" t="str">
        <f>IF(VLOOKUP(A30,'Revitalisation-Revitalisierung'!$A$2:$O$273,6,FALSE)="","",VLOOKUP(A30,'Revitalisation-Revitalisierung'!$A$2:$O$273,6,FALSE))</f>
        <v>très nécessaire, facile</v>
      </c>
      <c r="AL30" s="61" t="str">
        <f>IF(VLOOKUP(A30,'Revitalisation-Revitalisierung'!$A$2:$O$273,7,FALSE)="","",VLOOKUP(A30,'Revitalisation-Revitalisierung'!$A$2:$O$273,7,FALSE))</f>
        <v>schwierig</v>
      </c>
      <c r="AM30" s="61" t="str">
        <f>IF(VLOOKUP(A30,'Revitalisation-Revitalisierung'!$A$2:$O$273,8,FALSE)="","",VLOOKUP(A30,'Revitalisation-Revitalisierung'!$A$2:$O$273,8,FALSE))</f>
        <v>K1</v>
      </c>
      <c r="AN30" s="61" t="str">
        <f>IF(VLOOKUP(A30,'Revitalisation-Revitalisierung'!$A$2:$O$273,9,FALSE)="","",VLOOKUP(A30,'Revitalisation-Revitalisierung'!$A$2:$O$273,9,FALSE))</f>
        <v/>
      </c>
      <c r="AO30" s="61" t="str">
        <f>IF(VLOOKUP(A30,'Revitalisation-Revitalisierung'!$A$2:$O$273,10,FALSE)="","",VLOOKUP(A30,'Revitalisation-Revitalisierung'!$A$2:$O$273,10,FALSE))</f>
        <v/>
      </c>
      <c r="AP30" s="61" t="str">
        <f>IF(VLOOKUP(A30,'Revitalisation-Revitalisierung'!$A$2:$O$273,11,FALSE)="","",VLOOKUP(A30,'Revitalisation-Revitalisierung'!$A$2:$O$273,11,FALSE))</f>
        <v>Très nécessaire, facile / unbedingt nötig, einfach</v>
      </c>
      <c r="AQ30" s="62" t="str">
        <f>IF(VLOOKUP(A30,'Revitalisation-Revitalisierung'!$A$2:$O$273,12,FALSE)="","",VLOOKUP(A30,'Revitalisation-Revitalisierung'!$A$2:$O$273,12,FALSE))</f>
        <v>a</v>
      </c>
    </row>
    <row r="31" spans="1:43" ht="45" x14ac:dyDescent="0.25">
      <c r="A31" s="23">
        <v>45</v>
      </c>
      <c r="B31" s="63">
        <f>IF(VLOOKUP(A31,'Données de base - Grunddaten'!$A$2:$M$273,2,FALSE)="","",VLOOKUP(A31,'Données de base - Grunddaten'!$A$2:$M$273,2,FALSE))</f>
        <v>1</v>
      </c>
      <c r="C31" s="64" t="str">
        <f>IF(VLOOKUP(A31,'Données de base - Grunddaten'!$A$2:$M$273,3,FALSE)="","",VLOOKUP(A31,'Données de base - Grunddaten'!$A$2:$M$273,3,FALSE))</f>
        <v>Emmenschachen</v>
      </c>
      <c r="D31" s="64" t="str">
        <f>IF(VLOOKUP(A31,'Données de base - Grunddaten'!$A$2:$M$273,4,FALSE)="","",VLOOKUP(A31,'Données de base - Grunddaten'!$A$2:$M$273,4,FALSE))</f>
        <v>Aare, Emme</v>
      </c>
      <c r="E31" s="64" t="str">
        <f>IF(VLOOKUP(A31,'Données de base - Grunddaten'!$A$2:$M$273,5,FALSE)="","",VLOOKUP(A31,'Données de base - Grunddaten'!$A$2:$M$273,5,FALSE))</f>
        <v>SO</v>
      </c>
      <c r="F31" s="64" t="str">
        <f>IF(VLOOKUP(A31,'Données de base - Grunddaten'!$A$2:$M$273,6,FALSE)="","",VLOOKUP(A31,'Données de base - Grunddaten'!$A$2:$M$273,6,FALSE))</f>
        <v>Plateau occidental</v>
      </c>
      <c r="G31" s="64" t="str">
        <f>IF(VLOOKUP(A31,'Données de base - Grunddaten'!$A$2:$M$273,7,FALSE)="","",VLOOKUP(A31,'Données de base - Grunddaten'!$A$2:$M$273,7,FALSE))</f>
        <v>Collinéen</v>
      </c>
      <c r="H31" s="64">
        <f>IF(VLOOKUP(A31,'Données de base - Grunddaten'!$A$2:$M$273,8,FALSE)="","",VLOOKUP(A31,'Données de base - Grunddaten'!$A$2:$M$273,8,FALSE))</f>
        <v>430</v>
      </c>
      <c r="I31" s="64">
        <f>IF(VLOOKUP(A31,'Données de base - Grunddaten'!$A$2:$M$273,9,FALSE)="","",VLOOKUP(A31,'Données de base - Grunddaten'!$A$2:$M$273,9,FALSE))</f>
        <v>1992</v>
      </c>
      <c r="J31" s="64">
        <f>IF(VLOOKUP(A31,'Données de base - Grunddaten'!$A$2:$M$273,10,FALSE)="","",VLOOKUP(A31,'Données de base - Grunddaten'!$A$2:$M$273,10,FALSE))</f>
        <v>52</v>
      </c>
      <c r="K31" s="64" t="str">
        <f>IF(VLOOKUP(A31,'Données de base - Grunddaten'!$A$2:$M$273,11,FALSE)="","",VLOOKUP(A31,'Données de base - Grunddaten'!$A$2:$M$273,11,FALSE))</f>
        <v>Cours d'eau corrigés de l'étage collinéen du Moyen-Pays</v>
      </c>
      <c r="L31" s="64" t="str">
        <f>IF(VLOOKUP(A31,'Données de base - Grunddaten'!$A$2:$M$273,12,FALSE)="","",VLOOKUP(A31,'Données de base - Grunddaten'!$A$2:$M$273,12,FALSE))</f>
        <v>en tresses</v>
      </c>
      <c r="M31" s="65" t="str">
        <f>IF(VLOOKUP(A31,'Données de base - Grunddaten'!$A$2:$M$273,13,FALSE)="","",VLOOKUP(A31,'Données de base - Grunddaten'!$A$2:$M$273,13,FALSE))</f>
        <v>cours rectiligne</v>
      </c>
      <c r="N31" s="36" t="str">
        <f>IF(VLOOKUP(A31,'Charriage - Geschiebehaushalt'!A31:S302,3,FALSE)="","",VLOOKUP(A31,'Charriage - Geschiebehaushalt'!$A$2:$S$273,3,FALSE))</f>
        <v>pertinent</v>
      </c>
      <c r="O31" s="37" t="str">
        <f>IF(VLOOKUP(A31,'Charriage - Geschiebehaushalt'!A31:S302,4,FALSE)="","",VLOOKUP(A31,'Charriage - Geschiebehaushalt'!$A$2:$S$273,4,FALSE))</f>
        <v>21-50%</v>
      </c>
      <c r="P31" s="70">
        <f>IF(VLOOKUP(A31,'Charriage - Geschiebehaushalt'!A31:S302,5,FALSE)="","",VLOOKUP(A31,'Charriage - Geschiebehaushalt'!$A$2:$S$273,5,FALSE))</f>
        <v>0.45148814228414802</v>
      </c>
      <c r="Q31" s="37" t="str">
        <f>IF(VLOOKUP(A31,'Charriage - Geschiebehaushalt'!A31:S302,6,FALSE)="","",VLOOKUP(A31,'Charriage - Geschiebehaushalt'!$A$2:$S$273,6,FALSE))</f>
        <v>pas d'incision</v>
      </c>
      <c r="R31" s="70">
        <f>IF(VLOOKUP(A31,'Charriage - Geschiebehaushalt'!A31:S302,7,FALSE)="","",VLOOKUP(A31,'Charriage - Geschiebehaushalt'!$A$2:$S$273,7,FALSE))</f>
        <v>1.2066280128763271</v>
      </c>
      <c r="S31" s="37" t="str">
        <f>IF(VLOOKUP(A31,'Charriage - Geschiebehaushalt'!A31:S302,8,FALSE)="","",VLOOKUP(A31,'Charriage - Geschiebehaushalt'!$A$2:$S$273,8,FALSE))</f>
        <v>la remobilisation des sédiments est perturbée</v>
      </c>
      <c r="T31" s="70">
        <f>IF(VLOOKUP(A31,'Charriage - Geschiebehaushalt'!A31:S302,9,FALSE)="","",VLOOKUP(A31,'Charriage - Geschiebehaushalt'!$A$2:$S$273,9,FALSE))</f>
        <v>0.34951352568999999</v>
      </c>
      <c r="U31" s="37" t="str">
        <f>IF(VLOOKUP(A31,'Charriage - Geschiebehaushalt'!A31:S302,10,FALSE)="","",VLOOKUP(A31,'Charriage - Geschiebehaushalt'!$A$2:$S$273,10,FALSE))</f>
        <v>déficit non apparent en charriage ou en remobilisation des sédiments</v>
      </c>
      <c r="V31" s="37" t="str">
        <f>IF(VLOOKUP(A31,'Charriage - Geschiebehaushalt'!A31:S302,11,FALSE)="","",VLOOKUP(A31,'Charriage - Geschiebehaushalt'!$A$2:$S$273,11,FALSE))</f>
        <v/>
      </c>
      <c r="W31" s="37" t="str">
        <f>IF(VLOOKUP(A31,'Charriage - Geschiebehaushalt'!A31:S302,12,FALSE)="","",VLOOKUP(A31,'Charriage - Geschiebehaushalt'!$A$2:$S$273,12,FALSE))</f>
        <v/>
      </c>
      <c r="X31" s="37" t="str">
        <f>IF(VLOOKUP(A31,'Charriage - Geschiebehaushalt'!A31:S302,13,FALSE)="","",VLOOKUP(A31,'Charriage - Geschiebehaushalt'!$A$2:$S$273,13,FALSE))</f>
        <v/>
      </c>
      <c r="Y31" s="37" t="str">
        <f>IF(VLOOKUP(A31,'Charriage - Geschiebehaushalt'!A31:S302,14,FALSE)="","",VLOOKUP(A31,'Charriage - Geschiebehaushalt'!$A$2:$S$273,14,FALSE))</f>
        <v/>
      </c>
      <c r="Z31" s="37" t="str">
        <f>IF(VLOOKUP(A31,'Charriage - Geschiebehaushalt'!A31:S302,15,FALSE)="","",VLOOKUP(A31,'Charriage - Geschiebehaushalt'!$A$2:$S$273,15,FALSE))</f>
        <v>21-50%</v>
      </c>
      <c r="AA31" s="53" t="str">
        <f>IF(VLOOKUP(A31,'Charriage - Geschiebehaushalt'!A31:S302,16,FALSE)="","",VLOOKUP(A31,'Charriage - Geschiebehaushalt'!$A$2:$S$273,16,FALSE))</f>
        <v>a</v>
      </c>
      <c r="AB31" s="58" t="str">
        <f>IF(VLOOKUP(A31,'Débit - Abfluss'!$A$2:$K$273,3,FALSE)="","",VLOOKUP(A31,'Débit - Abfluss'!$A$2:$K$273,3,FALSE))</f>
        <v>61-80%</v>
      </c>
      <c r="AC31" s="59" t="str">
        <f>IF(VLOOKUP(A31,'Débit - Abfluss'!$A$2:$K$273,4,FALSE)="","",VLOOKUP(A31,'Débit - Abfluss'!$A$2:$K$273,4,FALSE))</f>
        <v/>
      </c>
      <c r="AD31" s="59" t="str">
        <f>IF(VLOOKUP(A31,'Débit - Abfluss'!$A$2:$K$273,5,FALSE)="","",VLOOKUP(A31,'Débit - Abfluss'!$A$2:$K$273,5,FALSE))</f>
        <v/>
      </c>
      <c r="AE31" s="59" t="str">
        <f>IF(VLOOKUP(A31,'Débit - Abfluss'!$A$2:$K$273,6,FALSE)="","",VLOOKUP(A31,'Débit - Abfluss'!$A$2:$K$273,6,FALSE))</f>
        <v>61-80%</v>
      </c>
      <c r="AF31" s="59" t="str">
        <f>IF(VLOOKUP(A31,'Débit - Abfluss'!$A$2:$K$273,7,FALSE)="","",VLOOKUP(A31,'Débit - Abfluss'!$A$2:$K$273,7,FALSE))</f>
        <v>force hydraulique</v>
      </c>
      <c r="AG31" s="60" t="str">
        <f>IF(VLOOKUP(A31,'Débit - Abfluss'!$A$2:$K$273,8,FALSE)="","",VLOOKUP(A31,'Débit - Abfluss'!$A$2:$K$273,8,FALSE))</f>
        <v>Non affecté / nicht betroffen</v>
      </c>
      <c r="AH31" s="72">
        <f>IF(VLOOKUP(A31,'Revitalisation-Revitalisierung'!$A$2:$O$273,3,FALSE)="","",VLOOKUP(A31,'Revitalisation-Revitalisierung'!$A$2:$O$273,3,FALSE))</f>
        <v>52.63636363636364</v>
      </c>
      <c r="AI31" s="73">
        <f>IF(VLOOKUP(A31,'Revitalisation-Revitalisierung'!$A$2:$O$273,4,FALSE)="","",VLOOKUP(A31,'Revitalisation-Revitalisierung'!$A$2:$O$273,4,FALSE))</f>
        <v>64.010123691815977</v>
      </c>
      <c r="AJ31" s="73">
        <f>IF(VLOOKUP(A31,'Revitalisation-Revitalisierung'!$A$2:$O$273,5,FALSE)="","",VLOOKUP(A31,'Revitalisation-Revitalisierung'!$A$2:$O$273,5,FALSE))</f>
        <v>11.363636363636363</v>
      </c>
      <c r="AK31" s="61" t="str">
        <f>IF(VLOOKUP(A31,'Revitalisation-Revitalisierung'!$A$2:$O$273,6,FALSE)="","",VLOOKUP(A31,'Revitalisation-Revitalisierung'!$A$2:$O$273,6,FALSE))</f>
        <v>très nécessaire, facile</v>
      </c>
      <c r="AL31" s="61" t="str">
        <f>IF(VLOOKUP(A31,'Revitalisation-Revitalisierung'!$A$2:$O$273,7,FALSE)="","",VLOOKUP(A31,'Revitalisation-Revitalisierung'!$A$2:$O$273,7,FALSE))</f>
        <v/>
      </c>
      <c r="AM31" s="61" t="str">
        <f>IF(VLOOKUP(A31,'Revitalisation-Revitalisierung'!$A$2:$O$273,8,FALSE)="","",VLOOKUP(A31,'Revitalisation-Revitalisierung'!$A$2:$O$273,8,FALSE))</f>
        <v>K1</v>
      </c>
      <c r="AN31" s="61" t="str">
        <f>IF(VLOOKUP(A31,'Revitalisation-Revitalisierung'!$A$2:$O$273,9,FALSE)="","",VLOOKUP(A31,'Revitalisation-Revitalisierung'!$A$2:$O$273,9,FALSE))</f>
        <v/>
      </c>
      <c r="AO31" s="61" t="str">
        <f>IF(VLOOKUP(A31,'Revitalisation-Revitalisierung'!$A$2:$O$273,10,FALSE)="","",VLOOKUP(A31,'Revitalisation-Revitalisierung'!$A$2:$O$273,10,FALSE))</f>
        <v/>
      </c>
      <c r="AP31" s="61" t="str">
        <f>IF(VLOOKUP(A31,'Revitalisation-Revitalisierung'!$A$2:$O$273,11,FALSE)="","",VLOOKUP(A31,'Revitalisation-Revitalisierung'!$A$2:$O$273,11,FALSE))</f>
        <v>Très nécessaire, facile / unbedingt nötig, einfach</v>
      </c>
      <c r="AQ31" s="62" t="str">
        <f>IF(VLOOKUP(A31,'Revitalisation-Revitalisierung'!$A$2:$O$273,12,FALSE)="","",VLOOKUP(A31,'Revitalisation-Revitalisierung'!$A$2:$O$273,12,FALSE))</f>
        <v>a</v>
      </c>
    </row>
    <row r="32" spans="1:43" ht="67.5" x14ac:dyDescent="0.25">
      <c r="A32" s="23">
        <v>46</v>
      </c>
      <c r="B32" s="63">
        <f>IF(VLOOKUP(A32,'Données de base - Grunddaten'!$A$2:$M$273,2,FALSE)="","",VLOOKUP(A32,'Données de base - Grunddaten'!$A$2:$M$273,2,FALSE))</f>
        <v>1</v>
      </c>
      <c r="C32" s="64" t="str">
        <f>IF(VLOOKUP(A32,'Données de base - Grunddaten'!$A$2:$M$273,3,FALSE)="","",VLOOKUP(A32,'Données de base - Grunddaten'!$A$2:$M$273,3,FALSE))</f>
        <v>Utzenstorfer Schachen</v>
      </c>
      <c r="D32" s="64" t="str">
        <f>IF(VLOOKUP(A32,'Données de base - Grunddaten'!$A$2:$M$273,4,FALSE)="","",VLOOKUP(A32,'Données de base - Grunddaten'!$A$2:$M$273,4,FALSE))</f>
        <v>Emme</v>
      </c>
      <c r="E32" s="64" t="str">
        <f>IF(VLOOKUP(A32,'Données de base - Grunddaten'!$A$2:$M$273,5,FALSE)="","",VLOOKUP(A32,'Données de base - Grunddaten'!$A$2:$M$273,5,FALSE))</f>
        <v>BE</v>
      </c>
      <c r="F32" s="64" t="str">
        <f>IF(VLOOKUP(A32,'Données de base - Grunddaten'!$A$2:$M$273,6,FALSE)="","",VLOOKUP(A32,'Données de base - Grunddaten'!$A$2:$M$273,6,FALSE))</f>
        <v>Plateau occidental</v>
      </c>
      <c r="G32" s="64" t="str">
        <f>IF(VLOOKUP(A32,'Données de base - Grunddaten'!$A$2:$M$273,7,FALSE)="","",VLOOKUP(A32,'Données de base - Grunddaten'!$A$2:$M$273,7,FALSE))</f>
        <v>Collinéen</v>
      </c>
      <c r="H32" s="64">
        <f>IF(VLOOKUP(A32,'Données de base - Grunddaten'!$A$2:$M$273,8,FALSE)="","",VLOOKUP(A32,'Données de base - Grunddaten'!$A$2:$M$273,8,FALSE))</f>
        <v>480</v>
      </c>
      <c r="I32" s="64">
        <f>IF(VLOOKUP(A32,'Données de base - Grunddaten'!$A$2:$M$273,9,FALSE)="","",VLOOKUP(A32,'Données de base - Grunddaten'!$A$2:$M$273,9,FALSE))</f>
        <v>1992</v>
      </c>
      <c r="J32" s="64">
        <f>IF(VLOOKUP(A32,'Données de base - Grunddaten'!$A$2:$M$273,10,FALSE)="","",VLOOKUP(A32,'Données de base - Grunddaten'!$A$2:$M$273,10,FALSE))</f>
        <v>52</v>
      </c>
      <c r="K32" s="64" t="str">
        <f>IF(VLOOKUP(A32,'Données de base - Grunddaten'!$A$2:$M$273,11,FALSE)="","",VLOOKUP(A32,'Données de base - Grunddaten'!$A$2:$M$273,11,FALSE))</f>
        <v>Cours d'eau corrigés de l'étage collinéen du Moyen-Pays</v>
      </c>
      <c r="L32" s="64" t="str">
        <f>IF(VLOOKUP(A32,'Données de base - Grunddaten'!$A$2:$M$273,12,FALSE)="","",VLOOKUP(A32,'Données de base - Grunddaten'!$A$2:$M$273,12,FALSE))</f>
        <v>cours rectiligne</v>
      </c>
      <c r="M32" s="65" t="str">
        <f>IF(VLOOKUP(A32,'Données de base - Grunddaten'!$A$2:$M$273,13,FALSE)="","",VLOOKUP(A32,'Données de base - Grunddaten'!$A$2:$M$273,13,FALSE))</f>
        <v>cours rectiligne</v>
      </c>
      <c r="N32" s="36" t="str">
        <f>IF(VLOOKUP(A32,'Charriage - Geschiebehaushalt'!A32:S303,3,FALSE)="","",VLOOKUP(A32,'Charriage - Geschiebehaushalt'!$A$2:$S$273,3,FALSE))</f>
        <v>pertinent</v>
      </c>
      <c r="O32" s="37" t="str">
        <f>IF(VLOOKUP(A32,'Charriage - Geschiebehaushalt'!A32:S303,4,FALSE)="","",VLOOKUP(A32,'Charriage - Geschiebehaushalt'!$A$2:$S$273,4,FALSE))</f>
        <v>21-50%</v>
      </c>
      <c r="P32" s="70">
        <f>IF(VLOOKUP(A32,'Charriage - Geschiebehaushalt'!A32:S303,5,FALSE)="","",VLOOKUP(A32,'Charriage - Geschiebehaushalt'!$A$2:$S$273,5,FALSE))</f>
        <v>-1.69615858849959</v>
      </c>
      <c r="Q32" s="37" t="str">
        <f>IF(VLOOKUP(A32,'Charriage - Geschiebehaushalt'!A32:S303,6,FALSE)="","",VLOOKUP(A32,'Charriage - Geschiebehaushalt'!$A$2:$S$273,6,FALSE))</f>
        <v>problème lié à un manque de charriage ou à un manque de remobilisation des sédiments</v>
      </c>
      <c r="R32" s="70">
        <f>IF(VLOOKUP(A32,'Charriage - Geschiebehaushalt'!A32:S303,7,FALSE)="","",VLOOKUP(A32,'Charriage - Geschiebehaushalt'!$A$2:$S$273,7,FALSE))</f>
        <v>1.35525261303477</v>
      </c>
      <c r="S32" s="37" t="str">
        <f>IF(VLOOKUP(A32,'Charriage - Geschiebehaushalt'!A32:S303,8,FALSE)="","",VLOOKUP(A32,'Charriage - Geschiebehaushalt'!$A$2:$S$273,8,FALSE))</f>
        <v>la remobilisation des sédiments est perturbée</v>
      </c>
      <c r="T32" s="70">
        <f>IF(VLOOKUP(A32,'Charriage - Geschiebehaushalt'!A32:S303,9,FALSE)="","",VLOOKUP(A32,'Charriage - Geschiebehaushalt'!$A$2:$S$273,9,FALSE))</f>
        <v>0</v>
      </c>
      <c r="U32" s="37" t="str">
        <f>IF(VLOOKUP(A32,'Charriage - Geschiebehaushalt'!A32:S303,10,FALSE)="","",VLOOKUP(A32,'Charriage - Geschiebehaushalt'!$A$2:$S$273,10,FALSE))</f>
        <v>déficit dans les formations pionnières</v>
      </c>
      <c r="V32" s="37" t="str">
        <f>IF(VLOOKUP(A32,'Charriage - Geschiebehaushalt'!A32:S303,11,FALSE)="","",VLOOKUP(A32,'Charriage - Geschiebehaushalt'!$A$2:$S$273,11,FALSE))</f>
        <v/>
      </c>
      <c r="W32" s="37" t="str">
        <f>IF(VLOOKUP(A32,'Charriage - Geschiebehaushalt'!A32:S303,12,FALSE)="","",VLOOKUP(A32,'Charriage - Geschiebehaushalt'!$A$2:$S$273,12,FALSE))</f>
        <v/>
      </c>
      <c r="X32" s="37" t="str">
        <f>IF(VLOOKUP(A32,'Charriage - Geschiebehaushalt'!A32:S303,13,FALSE)="","",VLOOKUP(A32,'Charriage - Geschiebehaushalt'!$A$2:$S$273,13,FALSE))</f>
        <v/>
      </c>
      <c r="Y32" s="37" t="str">
        <f>IF(VLOOKUP(A32,'Charriage - Geschiebehaushalt'!A32:S303,14,FALSE)="","",VLOOKUP(A32,'Charriage - Geschiebehaushalt'!$A$2:$S$273,14,FALSE))</f>
        <v/>
      </c>
      <c r="Z32" s="37" t="str">
        <f>IF(VLOOKUP(A32,'Charriage - Geschiebehaushalt'!A32:S303,15,FALSE)="","",VLOOKUP(A32,'Charriage - Geschiebehaushalt'!$A$2:$S$273,15,FALSE))</f>
        <v>21-50%</v>
      </c>
      <c r="AA32" s="53" t="str">
        <f>IF(VLOOKUP(A32,'Charriage - Geschiebehaushalt'!A32:S303,16,FALSE)="","",VLOOKUP(A32,'Charriage - Geschiebehaushalt'!$A$2:$S$273,16,FALSE))</f>
        <v>a</v>
      </c>
      <c r="AB32" s="58" t="str">
        <f>IF(VLOOKUP(A32,'Débit - Abfluss'!$A$2:$K$273,3,FALSE)="","",VLOOKUP(A32,'Débit - Abfluss'!$A$2:$K$273,3,FALSE))</f>
        <v>41-60%</v>
      </c>
      <c r="AC32" s="59" t="str">
        <f>IF(VLOOKUP(A32,'Débit - Abfluss'!$A$2:$K$273,4,FALSE)="","",VLOOKUP(A32,'Débit - Abfluss'!$A$2:$K$273,4,FALSE))</f>
        <v/>
      </c>
      <c r="AD32" s="59" t="str">
        <f>IF(VLOOKUP(A32,'Débit - Abfluss'!$A$2:$K$273,5,FALSE)="","",VLOOKUP(A32,'Débit - Abfluss'!$A$2:$K$273,5,FALSE))</f>
        <v/>
      </c>
      <c r="AE32" s="59" t="str">
        <f>IF(VLOOKUP(A32,'Débit - Abfluss'!$A$2:$K$273,6,FALSE)="","",VLOOKUP(A32,'Débit - Abfluss'!$A$2:$K$273,6,FALSE))</f>
        <v>41-60%</v>
      </c>
      <c r="AF32" s="59" t="str">
        <f>IF(VLOOKUP(A32,'Débit - Abfluss'!$A$2:$K$273,7,FALSE)="","",VLOOKUP(A32,'Débit - Abfluss'!$A$2:$K$273,7,FALSE))</f>
        <v>force hydraulique</v>
      </c>
      <c r="AG32" s="60" t="str">
        <f>IF(VLOOKUP(A32,'Débit - Abfluss'!$A$2:$K$273,8,FALSE)="","",VLOOKUP(A32,'Débit - Abfluss'!$A$2:$K$273,8,FALSE))</f>
        <v>Non affecté / nicht betroffen</v>
      </c>
      <c r="AH32" s="72">
        <f>IF(VLOOKUP(A32,'Revitalisation-Revitalisierung'!$A$2:$O$273,3,FALSE)="","",VLOOKUP(A32,'Revitalisation-Revitalisierung'!$A$2:$O$273,3,FALSE))</f>
        <v>85.8</v>
      </c>
      <c r="AI32" s="73">
        <f>IF(VLOOKUP(A32,'Revitalisation-Revitalisierung'!$A$2:$O$273,4,FALSE)="","",VLOOKUP(A32,'Revitalisation-Revitalisierung'!$A$2:$O$273,4,FALSE))</f>
        <v>85.833333333333343</v>
      </c>
      <c r="AJ32" s="73">
        <f>IF(VLOOKUP(A32,'Revitalisation-Revitalisierung'!$A$2:$O$273,5,FALSE)="","",VLOOKUP(A32,'Revitalisation-Revitalisierung'!$A$2:$O$273,5,FALSE))</f>
        <v>0</v>
      </c>
      <c r="AK32" s="61" t="str">
        <f>IF(VLOOKUP(A32,'Revitalisation-Revitalisierung'!$A$2:$O$273,6,FALSE)="","",VLOOKUP(A32,'Revitalisation-Revitalisierung'!$A$2:$O$273,6,FALSE))</f>
        <v>très nécessaire, facile</v>
      </c>
      <c r="AL32" s="61" t="str">
        <f>IF(VLOOKUP(A32,'Revitalisation-Revitalisierung'!$A$2:$O$273,7,FALSE)="","",VLOOKUP(A32,'Revitalisation-Revitalisierung'!$A$2:$O$273,7,FALSE))</f>
        <v/>
      </c>
      <c r="AM32" s="61" t="str">
        <f>IF(VLOOKUP(A32,'Revitalisation-Revitalisierung'!$A$2:$O$273,8,FALSE)="","",VLOOKUP(A32,'Revitalisation-Revitalisierung'!$A$2:$O$273,8,FALSE))</f>
        <v>K1</v>
      </c>
      <c r="AN32" s="61" t="str">
        <f>IF(VLOOKUP(A32,'Revitalisation-Revitalisierung'!$A$2:$O$273,9,FALSE)="","",VLOOKUP(A32,'Revitalisation-Revitalisierung'!$A$2:$O$273,9,FALSE))</f>
        <v/>
      </c>
      <c r="AO32" s="61" t="str">
        <f>IF(VLOOKUP(A32,'Revitalisation-Revitalisierung'!$A$2:$O$273,10,FALSE)="","",VLOOKUP(A32,'Revitalisation-Revitalisierung'!$A$2:$O$273,10,FALSE))</f>
        <v/>
      </c>
      <c r="AP32" s="61" t="str">
        <f>IF(VLOOKUP(A32,'Revitalisation-Revitalisierung'!$A$2:$O$273,11,FALSE)="","",VLOOKUP(A32,'Revitalisation-Revitalisierung'!$A$2:$O$273,11,FALSE))</f>
        <v>Très nécessaire, facile / unbedingt nötig, einfach</v>
      </c>
      <c r="AQ32" s="62" t="str">
        <f>IF(VLOOKUP(A32,'Revitalisation-Revitalisierung'!$A$2:$O$273,12,FALSE)="","",VLOOKUP(A32,'Revitalisation-Revitalisierung'!$A$2:$O$273,12,FALSE))</f>
        <v>a</v>
      </c>
    </row>
    <row r="33" spans="1:43" ht="56.25" x14ac:dyDescent="0.25">
      <c r="A33" s="29">
        <v>47.1</v>
      </c>
      <c r="B33" s="63">
        <f>IF(VLOOKUP(A33,'Données de base - Grunddaten'!$A$2:$M$273,2,FALSE)="","",VLOOKUP(A33,'Données de base - Grunddaten'!$A$2:$M$273,2,FALSE))</f>
        <v>1</v>
      </c>
      <c r="C33" s="64" t="str">
        <f>IF(VLOOKUP(A33,'Données de base - Grunddaten'!$A$2:$M$273,3,FALSE)="","",VLOOKUP(A33,'Données de base - Grunddaten'!$A$2:$M$273,3,FALSE))</f>
        <v>Altwässer der Aare und der Zihl</v>
      </c>
      <c r="D33" s="64" t="str">
        <f>IF(VLOOKUP(A33,'Données de base - Grunddaten'!$A$2:$M$273,4,FALSE)="","",VLOOKUP(A33,'Données de base - Grunddaten'!$A$2:$M$273,4,FALSE))</f>
        <v>Aare</v>
      </c>
      <c r="E33" s="64" t="str">
        <f>IF(VLOOKUP(A33,'Données de base - Grunddaten'!$A$2:$M$273,5,FALSE)="","",VLOOKUP(A33,'Données de base - Grunddaten'!$A$2:$M$273,5,FALSE))</f>
        <v>BE</v>
      </c>
      <c r="F33" s="64" t="str">
        <f>IF(VLOOKUP(A33,'Données de base - Grunddaten'!$A$2:$M$273,6,FALSE)="","",VLOOKUP(A33,'Données de base - Grunddaten'!$A$2:$M$273,6,FALSE))</f>
        <v>Plateau occidental</v>
      </c>
      <c r="G33" s="64" t="str">
        <f>IF(VLOOKUP(A33,'Données de base - Grunddaten'!$A$2:$M$273,7,FALSE)="","",VLOOKUP(A33,'Données de base - Grunddaten'!$A$2:$M$273,7,FALSE))</f>
        <v>Collinéen</v>
      </c>
      <c r="H33" s="64">
        <f>IF(VLOOKUP(A33,'Données de base - Grunddaten'!$A$2:$M$273,8,FALSE)="","",VLOOKUP(A33,'Données de base - Grunddaten'!$A$2:$M$273,8,FALSE))</f>
        <v>430</v>
      </c>
      <c r="I33" s="64">
        <f>IF(VLOOKUP(A33,'Données de base - Grunddaten'!$A$2:$M$273,9,FALSE)="","",VLOOKUP(A33,'Données de base - Grunddaten'!$A$2:$M$273,9,FALSE))</f>
        <v>1992</v>
      </c>
      <c r="J33" s="64">
        <f>IF(VLOOKUP(A33,'Données de base - Grunddaten'!$A$2:$M$273,10,FALSE)="","",VLOOKUP(A33,'Données de base - Grunddaten'!$A$2:$M$273,10,FALSE))</f>
        <v>51</v>
      </c>
      <c r="K33" s="64" t="str">
        <f>IF(VLOOKUP(A33,'Données de base - Grunddaten'!$A$2:$M$273,11,FALSE)="","",VLOOKUP(A33,'Données de base - Grunddaten'!$A$2:$M$273,11,FALSE))</f>
        <v>Cours d'eau naturels de l'étage collinéen du Moyen-Pays</v>
      </c>
      <c r="L33" s="64" t="str">
        <f>IF(VLOOKUP(A33,'Données de base - Grunddaten'!$A$2:$M$273,12,FALSE)="","",VLOOKUP(A33,'Données de base - Grunddaten'!$A$2:$M$273,12,FALSE))</f>
        <v>méandres développés</v>
      </c>
      <c r="M33" s="65" t="str">
        <f>IF(VLOOKUP(A33,'Données de base - Grunddaten'!$A$2:$M$273,13,FALSE)="","",VLOOKUP(A33,'Données de base - Grunddaten'!$A$2:$M$273,13,FALSE))</f>
        <v>méandres stabilisés</v>
      </c>
      <c r="N33" s="36" t="str">
        <f>IF(VLOOKUP(A33,'Charriage - Geschiebehaushalt'!A33:S304,3,FALSE)="","",VLOOKUP(A33,'Charriage - Geschiebehaushalt'!$A$2:$S$273,3,FALSE))</f>
        <v>pertinent</v>
      </c>
      <c r="O33" s="37" t="str">
        <f>IF(VLOOKUP(A33,'Charriage - Geschiebehaushalt'!A33:S304,4,FALSE)="","",VLOOKUP(A33,'Charriage - Geschiebehaushalt'!$A$2:$S$273,4,FALSE))</f>
        <v>non documenté</v>
      </c>
      <c r="P33" s="70" t="str">
        <f>IF(VLOOKUP(A33,'Charriage - Geschiebehaushalt'!A33:S304,5,FALSE)="","",VLOOKUP(A33,'Charriage - Geschiebehaushalt'!$A$2:$S$273,5,FALSE))</f>
        <v/>
      </c>
      <c r="Q33" s="37" t="str">
        <f>IF(VLOOKUP(A33,'Charriage - Geschiebehaushalt'!A33:S304,6,FALSE)="","",VLOOKUP(A33,'Charriage - Geschiebehaushalt'!$A$2:$S$273,6,FALSE))</f>
        <v>non documenté</v>
      </c>
      <c r="R33" s="70">
        <f>IF(VLOOKUP(A33,'Charriage - Geschiebehaushalt'!A33:S304,7,FALSE)="","",VLOOKUP(A33,'Charriage - Geschiebehaushalt'!$A$2:$S$273,7,FALSE))</f>
        <v>0</v>
      </c>
      <c r="S33" s="37" t="str">
        <f>IF(VLOOKUP(A33,'Charriage - Geschiebehaushalt'!A33:S304,8,FALSE)="","",VLOOKUP(A33,'Charriage - Geschiebehaushalt'!$A$2:$S$273,8,FALSE))</f>
        <v>pas ou faiblement entravé</v>
      </c>
      <c r="T33" s="70">
        <f>IF(VLOOKUP(A33,'Charriage - Geschiebehaushalt'!A33:S304,9,FALSE)="","",VLOOKUP(A33,'Charriage - Geschiebehaushalt'!$A$2:$S$273,9,FALSE))</f>
        <v>0.317</v>
      </c>
      <c r="U33" s="37" t="str">
        <f>IF(VLOOKUP(A33,'Charriage - Geschiebehaushalt'!A33:S304,10,FALSE)="","",VLOOKUP(A33,'Charriage - Geschiebehaushalt'!$A$2:$S$273,10,FALSE))</f>
        <v>déficit non apparent en charriage ou en remobilisation des sédiments</v>
      </c>
      <c r="V33" s="37" t="str">
        <f>IF(VLOOKUP(A33,'Charriage - Geschiebehaushalt'!A33:S304,11,FALSE)="","",VLOOKUP(A33,'Charriage - Geschiebehaushalt'!$A$2:$S$273,11,FALSE))</f>
        <v/>
      </c>
      <c r="W33" s="37" t="str">
        <f>IF(VLOOKUP(A33,'Charriage - Geschiebehaushalt'!A33:S304,12,FALSE)="","",VLOOKUP(A33,'Charriage - Geschiebehaushalt'!$A$2:$S$273,12,FALSE))</f>
        <v/>
      </c>
      <c r="X33" s="37" t="str">
        <f>IF(VLOOKUP(A33,'Charriage - Geschiebehaushalt'!A33:S304,13,FALSE)="","",VLOOKUP(A33,'Charriage - Geschiebehaushalt'!$A$2:$S$273,13,FALSE))</f>
        <v/>
      </c>
      <c r="Y33" s="37" t="str">
        <f>IF(VLOOKUP(A33,'Charriage - Geschiebehaushalt'!A33:S304,14,FALSE)="","",VLOOKUP(A33,'Charriage - Geschiebehaushalt'!$A$2:$S$273,14,FALSE))</f>
        <v/>
      </c>
      <c r="Z33" s="37" t="str">
        <f>IF(VLOOKUP(A33,'Charriage - Geschiebehaushalt'!A33:S304,15,FALSE)="","",VLOOKUP(A33,'Charriage - Geschiebehaushalt'!$A$2:$S$273,15,FALSE))</f>
        <v>Déficit non apparent en charriage ou en remobilisation des sédiments / kein sichtbares Defizit beim Geschiebehaushalt bzw. bei der Mobilisierung von Geschiebe</v>
      </c>
      <c r="AA33" s="53" t="str">
        <f>IF(VLOOKUP(A33,'Charriage - Geschiebehaushalt'!A33:S304,16,FALSE)="","",VLOOKUP(A33,'Charriage - Geschiebehaushalt'!$A$2:$S$273,16,FALSE))</f>
        <v>a</v>
      </c>
      <c r="AB33" s="58" t="str">
        <f>IF(VLOOKUP(A33,'Débit - Abfluss'!$A$2:$K$273,3,FALSE)="","",VLOOKUP(A33,'Débit - Abfluss'!$A$2:$K$273,3,FALSE))</f>
        <v>81-100%</v>
      </c>
      <c r="AC33" s="59" t="str">
        <f>IF(VLOOKUP(A33,'Débit - Abfluss'!$A$2:$K$273,4,FALSE)="","",VLOOKUP(A33,'Débit - Abfluss'!$A$2:$K$273,4,FALSE))</f>
        <v/>
      </c>
      <c r="AD33" s="59" t="str">
        <f>IF(VLOOKUP(A33,'Débit - Abfluss'!$A$2:$K$273,5,FALSE)="","",VLOOKUP(A33,'Débit - Abfluss'!$A$2:$K$273,5,FALSE))</f>
        <v/>
      </c>
      <c r="AE33" s="59" t="str">
        <f>IF(VLOOKUP(A33,'Débit - Abfluss'!$A$2:$K$273,6,FALSE)="","",VLOOKUP(A33,'Débit - Abfluss'!$A$2:$K$273,6,FALSE))</f>
        <v>81-100%</v>
      </c>
      <c r="AF33" s="59" t="str">
        <f>IF(VLOOKUP(A33,'Débit - Abfluss'!$A$2:$K$273,7,FALSE)="","",VLOOKUP(A33,'Débit - Abfluss'!$A$2:$K$273,7,FALSE))</f>
        <v>force hydraulique</v>
      </c>
      <c r="AG33" s="60" t="str">
        <f>IF(VLOOKUP(A33,'Débit - Abfluss'!$A$2:$K$273,8,FALSE)="","",VLOOKUP(A33,'Débit - Abfluss'!$A$2:$K$273,8,FALSE))</f>
        <v>Non affecté / nicht betroffen</v>
      </c>
      <c r="AH33" s="72">
        <f>IF(VLOOKUP(A33,'Revitalisation-Revitalisierung'!$A$2:$O$273,3,FALSE)="","",VLOOKUP(A33,'Revitalisation-Revitalisierung'!$A$2:$O$273,3,FALSE))</f>
        <v>55.25454545454545</v>
      </c>
      <c r="AI33" s="73">
        <f>IF(VLOOKUP(A33,'Revitalisation-Revitalisierung'!$A$2:$O$273,4,FALSE)="","",VLOOKUP(A33,'Revitalisation-Revitalisierung'!$A$2:$O$273,4,FALSE))</f>
        <v>64.845773488511327</v>
      </c>
      <c r="AJ33" s="73">
        <f>IF(VLOOKUP(A33,'Revitalisation-Revitalisierung'!$A$2:$O$273,5,FALSE)="","",VLOOKUP(A33,'Revitalisation-Revitalisierung'!$A$2:$O$273,5,FALSE))</f>
        <v>9.545454545454545</v>
      </c>
      <c r="AK33" s="61" t="str">
        <f>IF(VLOOKUP(A33,'Revitalisation-Revitalisierung'!$A$2:$O$273,6,FALSE)="","",VLOOKUP(A33,'Revitalisation-Revitalisierung'!$A$2:$O$273,6,FALSE))</f>
        <v/>
      </c>
      <c r="AL33" s="61" t="str">
        <f>IF(VLOOKUP(A33,'Revitalisation-Revitalisierung'!$A$2:$O$273,7,FALSE)="","",VLOOKUP(A33,'Revitalisation-Revitalisierung'!$A$2:$O$273,7,FALSE))</f>
        <v/>
      </c>
      <c r="AM33" s="61" t="str">
        <f>IF(VLOOKUP(A33,'Revitalisation-Revitalisierung'!$A$2:$O$273,8,FALSE)="","",VLOOKUP(A33,'Revitalisation-Revitalisierung'!$A$2:$O$273,8,FALSE))</f>
        <v/>
      </c>
      <c r="AN33" s="61" t="str">
        <f>IF(VLOOKUP(A33,'Revitalisation-Revitalisierung'!$A$2:$O$273,9,FALSE)="","",VLOOKUP(A33,'Revitalisation-Revitalisierung'!$A$2:$O$273,9,FALSE))</f>
        <v>peu nécessaire, facile</v>
      </c>
      <c r="AO33" s="61" t="str">
        <f>IF(VLOOKUP(A33,'Revitalisation-Revitalisierung'!$A$2:$O$273,10,FALSE)="","",VLOOKUP(A33,'Revitalisation-Revitalisierung'!$A$2:$O$273,10,FALSE))</f>
        <v>rives stabilisées</v>
      </c>
      <c r="AP33" s="61" t="str">
        <f>IF(VLOOKUP(A33,'Revitalisation-Revitalisierung'!$A$2:$O$273,11,FALSE)="","",VLOOKUP(A33,'Revitalisation-Revitalisierung'!$A$2:$O$273,11,FALSE))</f>
        <v>Très nécessaire, difficile / unbedingt nötig, schwierig</v>
      </c>
      <c r="AQ33" s="62" t="str">
        <f>IF(VLOOKUP(A33,'Revitalisation-Revitalisierung'!$A$2:$O$273,12,FALSE)="","",VLOOKUP(A33,'Revitalisation-Revitalisierung'!$A$2:$O$273,12,FALSE))</f>
        <v>b</v>
      </c>
    </row>
    <row r="34" spans="1:43" ht="45" x14ac:dyDescent="0.25">
      <c r="A34" s="29">
        <v>47.2</v>
      </c>
      <c r="B34" s="63">
        <f>IF(VLOOKUP(A34,'Données de base - Grunddaten'!$A$2:$M$273,2,FALSE)="","",VLOOKUP(A34,'Données de base - Grunddaten'!$A$2:$M$273,2,FALSE))</f>
        <v>2</v>
      </c>
      <c r="C34" s="64" t="str">
        <f>IF(VLOOKUP(A34,'Données de base - Grunddaten'!$A$2:$M$273,3,FALSE)="","",VLOOKUP(A34,'Données de base - Grunddaten'!$A$2:$M$273,3,FALSE))</f>
        <v>Altwässer der Aare und der Zihl</v>
      </c>
      <c r="D34" s="64" t="str">
        <f>IF(VLOOKUP(A34,'Données de base - Grunddaten'!$A$2:$M$273,4,FALSE)="","",VLOOKUP(A34,'Données de base - Grunddaten'!$A$2:$M$273,4,FALSE))</f>
        <v>Aare</v>
      </c>
      <c r="E34" s="64" t="str">
        <f>IF(VLOOKUP(A34,'Données de base - Grunddaten'!$A$2:$M$273,5,FALSE)="","",VLOOKUP(A34,'Données de base - Grunddaten'!$A$2:$M$273,5,FALSE))</f>
        <v>BE</v>
      </c>
      <c r="F34" s="64" t="str">
        <f>IF(VLOOKUP(A34,'Données de base - Grunddaten'!$A$2:$M$273,6,FALSE)="","",VLOOKUP(A34,'Données de base - Grunddaten'!$A$2:$M$273,6,FALSE))</f>
        <v>Plateau occidental</v>
      </c>
      <c r="G34" s="64" t="str">
        <f>IF(VLOOKUP(A34,'Données de base - Grunddaten'!$A$2:$M$273,7,FALSE)="","",VLOOKUP(A34,'Données de base - Grunddaten'!$A$2:$M$273,7,FALSE))</f>
        <v>Collinéen</v>
      </c>
      <c r="H34" s="64">
        <f>IF(VLOOKUP(A34,'Données de base - Grunddaten'!$A$2:$M$273,8,FALSE)="","",VLOOKUP(A34,'Données de base - Grunddaten'!$A$2:$M$273,8,FALSE))</f>
        <v>430</v>
      </c>
      <c r="I34" s="64">
        <f>IF(VLOOKUP(A34,'Données de base - Grunddaten'!$A$2:$M$273,9,FALSE)="","",VLOOKUP(A34,'Données de base - Grunddaten'!$A$2:$M$273,9,FALSE))</f>
        <v>1992</v>
      </c>
      <c r="J34" s="64">
        <f>IF(VLOOKUP(A34,'Données de base - Grunddaten'!$A$2:$M$273,10,FALSE)="","",VLOOKUP(A34,'Données de base - Grunddaten'!$A$2:$M$273,10,FALSE))</f>
        <v>51</v>
      </c>
      <c r="K34" s="64" t="str">
        <f>IF(VLOOKUP(A34,'Données de base - Grunddaten'!$A$2:$M$273,11,FALSE)="","",VLOOKUP(A34,'Données de base - Grunddaten'!$A$2:$M$273,11,FALSE))</f>
        <v>Cours d'eau naturels de l'étage collinéen du Moyen-Pays</v>
      </c>
      <c r="L34" s="64" t="str">
        <f>IF(VLOOKUP(A34,'Données de base - Grunddaten'!$A$2:$M$273,12,FALSE)="","",VLOOKUP(A34,'Données de base - Grunddaten'!$A$2:$M$273,12,FALSE))</f>
        <v>méandres migrants</v>
      </c>
      <c r="M34" s="65" t="str">
        <f>IF(VLOOKUP(A34,'Données de base - Grunddaten'!$A$2:$M$273,13,FALSE)="","",VLOOKUP(A34,'Données de base - Grunddaten'!$A$2:$M$273,13,FALSE))</f>
        <v>en méandres migrants - bras morts</v>
      </c>
      <c r="N34" s="36" t="str">
        <f>IF(VLOOKUP(A34,'Charriage - Geschiebehaushalt'!A34:S305,3,FALSE)="","",VLOOKUP(A34,'Charriage - Geschiebehaushalt'!$A$2:$S$273,3,FALSE))</f>
        <v>pertinent</v>
      </c>
      <c r="O34" s="37" t="str">
        <f>IF(VLOOKUP(A34,'Charriage - Geschiebehaushalt'!A34:S305,4,FALSE)="","",VLOOKUP(A34,'Charriage - Geschiebehaushalt'!$A$2:$S$273,4,FALSE))</f>
        <v>non documenté</v>
      </c>
      <c r="P34" s="70" t="str">
        <f>IF(VLOOKUP(A34,'Charriage - Geschiebehaushalt'!A34:S305,5,FALSE)="","",VLOOKUP(A34,'Charriage - Geschiebehaushalt'!$A$2:$S$273,5,FALSE))</f>
        <v/>
      </c>
      <c r="Q34" s="37" t="str">
        <f>IF(VLOOKUP(A34,'Charriage - Geschiebehaushalt'!A34:S305,6,FALSE)="","",VLOOKUP(A34,'Charriage - Geschiebehaushalt'!$A$2:$S$273,6,FALSE))</f>
        <v>non documenté</v>
      </c>
      <c r="R34" s="70">
        <f>IF(VLOOKUP(A34,'Charriage - Geschiebehaushalt'!A34:S305,7,FALSE)="","",VLOOKUP(A34,'Charriage - Geschiebehaushalt'!$A$2:$S$273,7,FALSE))</f>
        <v>0.76200000000000001</v>
      </c>
      <c r="S34" s="37" t="str">
        <f>IF(VLOOKUP(A34,'Charriage - Geschiebehaushalt'!A34:S305,8,FALSE)="","",VLOOKUP(A34,'Charriage - Geschiebehaushalt'!$A$2:$S$273,8,FALSE))</f>
        <v>la remobilisation des sédiments est perturbée</v>
      </c>
      <c r="T34" s="70">
        <f>IF(VLOOKUP(A34,'Charriage - Geschiebehaushalt'!A34:S305,9,FALSE)="","",VLOOKUP(A34,'Charriage - Geschiebehaushalt'!$A$2:$S$273,9,FALSE))</f>
        <v>0.06</v>
      </c>
      <c r="U34" s="37" t="str">
        <f>IF(VLOOKUP(A34,'Charriage - Geschiebehaushalt'!A34:S305,10,FALSE)="","",VLOOKUP(A34,'Charriage - Geschiebehaushalt'!$A$2:$S$273,10,FALSE))</f>
        <v>déficit dans les formations pionnières</v>
      </c>
      <c r="V34" s="37" t="str">
        <f>IF(VLOOKUP(A34,'Charriage - Geschiebehaushalt'!A34:S305,11,FALSE)="","",VLOOKUP(A34,'Charriage - Geschiebehaushalt'!$A$2:$S$273,11,FALSE))</f>
        <v/>
      </c>
      <c r="W34" s="37" t="str">
        <f>IF(VLOOKUP(A34,'Charriage - Geschiebehaushalt'!A34:S305,12,FALSE)="","",VLOOKUP(A34,'Charriage - Geschiebehaushalt'!$A$2:$S$273,12,FALSE))</f>
        <v/>
      </c>
      <c r="X34" s="37" t="str">
        <f>IF(VLOOKUP(A34,'Charriage - Geschiebehaushalt'!A34:S305,13,FALSE)="","",VLOOKUP(A34,'Charriage - Geschiebehaushalt'!$A$2:$S$273,13,FALSE))</f>
        <v/>
      </c>
      <c r="Y34" s="37" t="str">
        <f>IF(VLOOKUP(A34,'Charriage - Geschiebehaushalt'!A34:S305,14,FALSE)="","",VLOOKUP(A34,'Charriage - Geschiebehaushalt'!$A$2:$S$273,14,FALSE))</f>
        <v/>
      </c>
      <c r="Z34" s="37" t="str">
        <f>IF(VLOOKUP(A34,'Charriage - Geschiebehaushalt'!A34:S305,15,FALSE)="","",VLOOKUP(A34,'Charriage - Geschiebehaushalt'!$A$2:$S$273,15,FALSE))</f>
        <v>La remobilisation des sédiments est perturbée / Mobilisierung von Geschiebe beeinträchtigt</v>
      </c>
      <c r="AA34" s="53" t="str">
        <f>IF(VLOOKUP(A34,'Charriage - Geschiebehaushalt'!A34:S305,16,FALSE)="","",VLOOKUP(A34,'Charriage - Geschiebehaushalt'!$A$2:$S$273,16,FALSE))</f>
        <v>b</v>
      </c>
      <c r="AB34" s="58" t="str">
        <f>IF(VLOOKUP(A34,'Débit - Abfluss'!$A$2:$K$273,3,FALSE)="","",VLOOKUP(A34,'Débit - Abfluss'!$A$2:$K$273,3,FALSE))</f>
        <v>100%</v>
      </c>
      <c r="AC34" s="59" t="str">
        <f>IF(VLOOKUP(A34,'Débit - Abfluss'!$A$2:$K$273,4,FALSE)="","",VLOOKUP(A34,'Débit - Abfluss'!$A$2:$K$273,4,FALSE))</f>
        <v>aucune information supplémentaire</v>
      </c>
      <c r="AD34" s="59" t="str">
        <f>IF(VLOOKUP(A34,'Débit - Abfluss'!$A$2:$K$273,5,FALSE)="","",VLOOKUP(A34,'Débit - Abfluss'!$A$2:$K$273,5,FALSE))</f>
        <v>aucune information supplémentaire</v>
      </c>
      <c r="AE34" s="59" t="str">
        <f>IF(VLOOKUP(A34,'Débit - Abfluss'!$A$2:$K$273,6,FALSE)="","",VLOOKUP(A34,'Débit - Abfluss'!$A$2:$K$273,6,FALSE))</f>
        <v>100%</v>
      </c>
      <c r="AF34" s="59" t="str">
        <f>IF(VLOOKUP(A34,'Débit - Abfluss'!$A$2:$K$273,7,FALSE)="","",VLOOKUP(A34,'Débit - Abfluss'!$A$2:$K$273,7,FALSE))</f>
        <v/>
      </c>
      <c r="AG34" s="60" t="str">
        <f>IF(VLOOKUP(A34,'Débit - Abfluss'!$A$2:$K$273,8,FALSE)="","",VLOOKUP(A34,'Débit - Abfluss'!$A$2:$K$273,8,FALSE))</f>
        <v>Non affecté / nicht betroffen</v>
      </c>
      <c r="AH34" s="72" t="str">
        <f>IF(VLOOKUP(A34,'Revitalisation-Revitalisierung'!$A$2:$O$273,3,FALSE)="","",VLOOKUP(A34,'Revitalisation-Revitalisierung'!$A$2:$O$273,3,FALSE))</f>
        <v/>
      </c>
      <c r="AI34" s="73" t="str">
        <f>IF(VLOOKUP(A34,'Revitalisation-Revitalisierung'!$A$2:$O$273,4,FALSE)="","",VLOOKUP(A34,'Revitalisation-Revitalisierung'!$A$2:$O$273,4,FALSE))</f>
        <v/>
      </c>
      <c r="AJ34" s="73" t="str">
        <f>IF(VLOOKUP(A34,'Revitalisation-Revitalisierung'!$A$2:$O$273,5,FALSE)="","",VLOOKUP(A34,'Revitalisation-Revitalisierung'!$A$2:$O$273,5,FALSE))</f>
        <v/>
      </c>
      <c r="AK34" s="61" t="str">
        <f>IF(VLOOKUP(A34,'Revitalisation-Revitalisierung'!$A$2:$O$273,6,FALSE)="","",VLOOKUP(A34,'Revitalisation-Revitalisierung'!$A$2:$O$273,6,FALSE))</f>
        <v/>
      </c>
      <c r="AL34" s="61" t="str">
        <f>IF(VLOOKUP(A34,'Revitalisation-Revitalisierung'!$A$2:$O$273,7,FALSE)="","",VLOOKUP(A34,'Revitalisation-Revitalisierung'!$A$2:$O$273,7,FALSE))</f>
        <v/>
      </c>
      <c r="AM34" s="61" t="str">
        <f>IF(VLOOKUP(A34,'Revitalisation-Revitalisierung'!$A$2:$O$273,8,FALSE)="","",VLOOKUP(A34,'Revitalisation-Revitalisierung'!$A$2:$O$273,8,FALSE))</f>
        <v/>
      </c>
      <c r="AN34" s="61" t="str">
        <f>IF(VLOOKUP(A34,'Revitalisation-Revitalisierung'!$A$2:$O$273,9,FALSE)="","",VLOOKUP(A34,'Revitalisation-Revitalisierung'!$A$2:$O$273,9,FALSE))</f>
        <v>très nécessaire, facile</v>
      </c>
      <c r="AO34" s="61" t="str">
        <f>IF(VLOOKUP(A34,'Revitalisation-Revitalisierung'!$A$2:$O$273,10,FALSE)="","",VLOOKUP(A34,'Revitalisation-Revitalisierung'!$A$2:$O$273,10,FALSE))</f>
        <v>système naturel</v>
      </c>
      <c r="AP34" s="61" t="str">
        <f>IF(VLOOKUP(A34,'Revitalisation-Revitalisierung'!$A$2:$O$273,11,FALSE)="","",VLOOKUP(A34,'Revitalisation-Revitalisierung'!$A$2:$O$273,11,FALSE))</f>
        <v>Non nécessaire / nicht nötig</v>
      </c>
      <c r="AQ34" s="62" t="str">
        <f>IF(VLOOKUP(A34,'Revitalisation-Revitalisierung'!$A$2:$O$273,12,FALSE)="","",VLOOKUP(A34,'Revitalisation-Revitalisierung'!$A$2:$O$273,12,FALSE))</f>
        <v>b</v>
      </c>
    </row>
    <row r="35" spans="1:43" ht="45" x14ac:dyDescent="0.25">
      <c r="A35" s="23">
        <v>48</v>
      </c>
      <c r="B35" s="63">
        <f>IF(VLOOKUP(A35,'Données de base - Grunddaten'!$A$2:$M$273,2,FALSE)="","",VLOOKUP(A35,'Données de base - Grunddaten'!$A$2:$M$273,2,FALSE))</f>
        <v>1</v>
      </c>
      <c r="C35" s="64" t="str">
        <f>IF(VLOOKUP(A35,'Données de base - Grunddaten'!$A$2:$M$273,3,FALSE)="","",VLOOKUP(A35,'Données de base - Grunddaten'!$A$2:$M$273,3,FALSE))</f>
        <v>Alte Aare: Lyss–Dotzigen</v>
      </c>
      <c r="D35" s="64" t="str">
        <f>IF(VLOOKUP(A35,'Données de base - Grunddaten'!$A$2:$M$273,4,FALSE)="","",VLOOKUP(A35,'Données de base - Grunddaten'!$A$2:$M$273,4,FALSE))</f>
        <v>Alte Aare</v>
      </c>
      <c r="E35" s="64" t="str">
        <f>IF(VLOOKUP(A35,'Données de base - Grunddaten'!$A$2:$M$273,5,FALSE)="","",VLOOKUP(A35,'Données de base - Grunddaten'!$A$2:$M$273,5,FALSE))</f>
        <v>BE</v>
      </c>
      <c r="F35" s="64" t="str">
        <f>IF(VLOOKUP(A35,'Données de base - Grunddaten'!$A$2:$M$273,6,FALSE)="","",VLOOKUP(A35,'Données de base - Grunddaten'!$A$2:$M$273,6,FALSE))</f>
        <v>Plateau occidental</v>
      </c>
      <c r="G35" s="64" t="str">
        <f>IF(VLOOKUP(A35,'Données de base - Grunddaten'!$A$2:$M$273,7,FALSE)="","",VLOOKUP(A35,'Données de base - Grunddaten'!$A$2:$M$273,7,FALSE))</f>
        <v>Collinéen</v>
      </c>
      <c r="H35" s="64">
        <f>IF(VLOOKUP(A35,'Données de base - Grunddaten'!$A$2:$M$273,8,FALSE)="","",VLOOKUP(A35,'Données de base - Grunddaten'!$A$2:$M$273,8,FALSE))</f>
        <v>430</v>
      </c>
      <c r="I35" s="64">
        <f>IF(VLOOKUP(A35,'Données de base - Grunddaten'!$A$2:$M$273,9,FALSE)="","",VLOOKUP(A35,'Données de base - Grunddaten'!$A$2:$M$273,9,FALSE))</f>
        <v>1992</v>
      </c>
      <c r="J35" s="64">
        <f>IF(VLOOKUP(A35,'Données de base - Grunddaten'!$A$2:$M$273,10,FALSE)="","",VLOOKUP(A35,'Données de base - Grunddaten'!$A$2:$M$273,10,FALSE))</f>
        <v>51</v>
      </c>
      <c r="K35" s="64" t="str">
        <f>IF(VLOOKUP(A35,'Données de base - Grunddaten'!$A$2:$M$273,11,FALSE)="","",VLOOKUP(A35,'Données de base - Grunddaten'!$A$2:$M$273,11,FALSE))</f>
        <v>Cours d'eau naturels de l'étage collinéen du Moyen-Pays</v>
      </c>
      <c r="L35" s="64" t="str">
        <f>IF(VLOOKUP(A35,'Données de base - Grunddaten'!$A$2:$M$273,12,FALSE)="","",VLOOKUP(A35,'Données de base - Grunddaten'!$A$2:$M$273,12,FALSE))</f>
        <v>en tresses</v>
      </c>
      <c r="M35" s="65" t="str">
        <f>IF(VLOOKUP(A35,'Données de base - Grunddaten'!$A$2:$M$273,13,FALSE)="","",VLOOKUP(A35,'Données de base - Grunddaten'!$A$2:$M$273,13,FALSE))</f>
        <v>méandres migrants</v>
      </c>
      <c r="N35" s="36" t="str">
        <f>IF(VLOOKUP(A35,'Charriage - Geschiebehaushalt'!A35:S306,3,FALSE)="","",VLOOKUP(A35,'Charriage - Geschiebehaushalt'!$A$2:$S$273,3,FALSE))</f>
        <v>pertinent</v>
      </c>
      <c r="O35" s="37" t="str">
        <f>IF(VLOOKUP(A35,'Charriage - Geschiebehaushalt'!A35:S306,4,FALSE)="","",VLOOKUP(A35,'Charriage - Geschiebehaushalt'!$A$2:$S$273,4,FALSE))</f>
        <v>non documenté</v>
      </c>
      <c r="P35" s="70" t="str">
        <f>IF(VLOOKUP(A35,'Charriage - Geschiebehaushalt'!A35:S306,5,FALSE)="","",VLOOKUP(A35,'Charriage - Geschiebehaushalt'!$A$2:$S$273,5,FALSE))</f>
        <v/>
      </c>
      <c r="Q35" s="37" t="str">
        <f>IF(VLOOKUP(A35,'Charriage - Geschiebehaushalt'!A35:S306,6,FALSE)="","",VLOOKUP(A35,'Charriage - Geschiebehaushalt'!$A$2:$S$273,6,FALSE))</f>
        <v>non documenté</v>
      </c>
      <c r="R35" s="70">
        <f>IF(VLOOKUP(A35,'Charriage - Geschiebehaushalt'!A35:S306,7,FALSE)="","",VLOOKUP(A35,'Charriage - Geschiebehaushalt'!$A$2:$S$273,7,FALSE))</f>
        <v>4.4108513067570299E-2</v>
      </c>
      <c r="S35" s="37" t="str">
        <f>IF(VLOOKUP(A35,'Charriage - Geschiebehaushalt'!A35:S306,8,FALSE)="","",VLOOKUP(A35,'Charriage - Geschiebehaushalt'!$A$2:$S$273,8,FALSE))</f>
        <v>pas ou faiblement entravé</v>
      </c>
      <c r="T35" s="70">
        <f>IF(VLOOKUP(A35,'Charriage - Geschiebehaushalt'!A35:S306,9,FALSE)="","",VLOOKUP(A35,'Charriage - Geschiebehaushalt'!$A$2:$S$273,9,FALSE))</f>
        <v>4.8317229879000001E-2</v>
      </c>
      <c r="U35" s="37" t="str">
        <f>IF(VLOOKUP(A35,'Charriage - Geschiebehaushalt'!A35:S306,10,FALSE)="","",VLOOKUP(A35,'Charriage - Geschiebehaushalt'!$A$2:$S$273,10,FALSE))</f>
        <v>déficit dans les formations pionnières</v>
      </c>
      <c r="V35" s="37" t="str">
        <f>IF(VLOOKUP(A35,'Charriage - Geschiebehaushalt'!A35:S306,11,FALSE)="","",VLOOKUP(A35,'Charriage - Geschiebehaushalt'!$A$2:$S$273,11,FALSE))</f>
        <v>Pas de graviers à la Vieille Aar, seulement quelques sédiments fins</v>
      </c>
      <c r="W35" s="37" t="str">
        <f>IF(VLOOKUP(A35,'Charriage - Geschiebehaushalt'!A35:S306,12,FALSE)="","",VLOOKUP(A35,'Charriage - Geschiebehaushalt'!$A$2:$S$273,12,FALSE))</f>
        <v>charriage présumé perturbé</v>
      </c>
      <c r="X35" s="37" t="str">
        <f>IF(VLOOKUP(A35,'Charriage - Geschiebehaushalt'!A35:S306,13,FALSE)="","",VLOOKUP(A35,'Charriage - Geschiebehaushalt'!$A$2:$S$273,13,FALSE))</f>
        <v/>
      </c>
      <c r="Y35" s="37" t="str">
        <f>IF(VLOOKUP(A35,'Charriage - Geschiebehaushalt'!A35:S306,14,FALSE)="","",VLOOKUP(A35,'Charriage - Geschiebehaushalt'!$A$2:$S$273,14,FALSE))</f>
        <v/>
      </c>
      <c r="Z35" s="37" t="str">
        <f>IF(VLOOKUP(A35,'Charriage - Geschiebehaushalt'!A35:S306,15,FALSE)="","",VLOOKUP(A35,'Charriage - Geschiebehaushalt'!$A$2:$S$273,15,FALSE))</f>
        <v>Charriage présumé perturbé / Geschiebehaushalt vermutlich beeinträchtigt</v>
      </c>
      <c r="AA35" s="53" t="str">
        <f>IF(VLOOKUP(A35,'Charriage - Geschiebehaushalt'!A35:S306,16,FALSE)="","",VLOOKUP(A35,'Charriage - Geschiebehaushalt'!$A$2:$S$273,16,FALSE))</f>
        <v>b</v>
      </c>
      <c r="AB35" s="58" t="str">
        <f>IF(VLOOKUP(A35,'Débit - Abfluss'!$A$2:$K$273,3,FALSE)="","",VLOOKUP(A35,'Débit - Abfluss'!$A$2:$K$273,3,FALSE))</f>
        <v>100%</v>
      </c>
      <c r="AC35" s="59" t="str">
        <f>IF(VLOOKUP(A35,'Débit - Abfluss'!$A$2:$K$273,4,FALSE)="","",VLOOKUP(A35,'Débit - Abfluss'!$A$2:$K$273,4,FALSE))</f>
        <v>aucune information supplémentaire</v>
      </c>
      <c r="AD35" s="59" t="str">
        <f>IF(VLOOKUP(A35,'Débit - Abfluss'!$A$2:$K$273,5,FALSE)="","",VLOOKUP(A35,'Débit - Abfluss'!$A$2:$K$273,5,FALSE))</f>
        <v>aucune information supplémentaire</v>
      </c>
      <c r="AE35" s="59" t="str">
        <f>IF(VLOOKUP(A35,'Débit - Abfluss'!$A$2:$K$273,6,FALSE)="","",VLOOKUP(A35,'Débit - Abfluss'!$A$2:$K$273,6,FALSE))</f>
        <v>100%</v>
      </c>
      <c r="AF35" s="59" t="str">
        <f>IF(VLOOKUP(A35,'Débit - Abfluss'!$A$2:$K$273,7,FALSE)="","",VLOOKUP(A35,'Débit - Abfluss'!$A$2:$K$273,7,FALSE))</f>
        <v/>
      </c>
      <c r="AG35" s="60" t="str">
        <f>IF(VLOOKUP(A35,'Débit - Abfluss'!$A$2:$K$273,8,FALSE)="","",VLOOKUP(A35,'Débit - Abfluss'!$A$2:$K$273,8,FALSE))</f>
        <v>Non affecté / nicht betroffen</v>
      </c>
      <c r="AH35" s="72">
        <f>IF(VLOOKUP(A35,'Revitalisation-Revitalisierung'!$A$2:$O$273,3,FALSE)="","",VLOOKUP(A35,'Revitalisation-Revitalisierung'!$A$2:$O$273,3,FALSE))</f>
        <v>-56.81818181818182</v>
      </c>
      <c r="AI35" s="73">
        <f>IF(VLOOKUP(A35,'Revitalisation-Revitalisierung'!$A$2:$O$273,4,FALSE)="","",VLOOKUP(A35,'Revitalisation-Revitalisierung'!$A$2:$O$273,4,FALSE))</f>
        <v>0</v>
      </c>
      <c r="AJ35" s="73">
        <f>IF(VLOOKUP(A35,'Revitalisation-Revitalisierung'!$A$2:$O$273,5,FALSE)="","",VLOOKUP(A35,'Revitalisation-Revitalisierung'!$A$2:$O$273,5,FALSE))</f>
        <v>56.81818181818182</v>
      </c>
      <c r="AK35" s="61" t="str">
        <f>IF(VLOOKUP(A35,'Revitalisation-Revitalisierung'!$A$2:$O$273,6,FALSE)="","",VLOOKUP(A35,'Revitalisation-Revitalisierung'!$A$2:$O$273,6,FALSE))</f>
        <v>non nécessaire</v>
      </c>
      <c r="AL35" s="61" t="str">
        <f>IF(VLOOKUP(A35,'Revitalisation-Revitalisierung'!$A$2:$O$273,7,FALSE)="","",VLOOKUP(A35,'Revitalisation-Revitalisierung'!$A$2:$O$273,7,FALSE))</f>
        <v/>
      </c>
      <c r="AM35" s="61" t="str">
        <f>IF(VLOOKUP(A35,'Revitalisation-Revitalisierung'!$A$2:$O$273,8,FALSE)="","",VLOOKUP(A35,'Revitalisation-Revitalisierung'!$A$2:$O$273,8,FALSE))</f>
        <v>K3</v>
      </c>
      <c r="AN35" s="61" t="str">
        <f>IF(VLOOKUP(A35,'Revitalisation-Revitalisierung'!$A$2:$O$273,9,FALSE)="","",VLOOKUP(A35,'Revitalisation-Revitalisierung'!$A$2:$O$273,9,FALSE))</f>
        <v/>
      </c>
      <c r="AO35" s="61" t="str">
        <f>IF(VLOOKUP(A35,'Revitalisation-Revitalisierung'!$A$2:$O$273,10,FALSE)="","",VLOOKUP(A35,'Revitalisation-Revitalisierung'!$A$2:$O$273,10,FALSE))</f>
        <v/>
      </c>
      <c r="AP35" s="61" t="str">
        <f>IF(VLOOKUP(A35,'Revitalisation-Revitalisierung'!$A$2:$O$273,11,FALSE)="","",VLOOKUP(A35,'Revitalisation-Revitalisierung'!$A$2:$O$273,11,FALSE))</f>
        <v>Partiellement nécessaire, facile / teilweise nötig, einfach</v>
      </c>
      <c r="AQ35" s="62" t="str">
        <f>IF(VLOOKUP(A35,'Revitalisation-Revitalisierung'!$A$2:$O$273,12,FALSE)="","",VLOOKUP(A35,'Revitalisation-Revitalisierung'!$A$2:$O$273,12,FALSE))</f>
        <v>b</v>
      </c>
    </row>
    <row r="36" spans="1:43" ht="45" x14ac:dyDescent="0.25">
      <c r="A36" s="23">
        <v>49</v>
      </c>
      <c r="B36" s="63">
        <f>IF(VLOOKUP(A36,'Données de base - Grunddaten'!$A$2:$M$273,2,FALSE)="","",VLOOKUP(A36,'Données de base - Grunddaten'!$A$2:$M$273,2,FALSE))</f>
        <v>1</v>
      </c>
      <c r="C36" s="64" t="str">
        <f>IF(VLOOKUP(A36,'Données de base - Grunddaten'!$A$2:$M$273,3,FALSE)="","",VLOOKUP(A36,'Données de base - Grunddaten'!$A$2:$M$273,3,FALSE))</f>
        <v>Alte Aare: Aarberg–Lyss</v>
      </c>
      <c r="D36" s="64" t="str">
        <f>IF(VLOOKUP(A36,'Données de base - Grunddaten'!$A$2:$M$273,4,FALSE)="","",VLOOKUP(A36,'Données de base - Grunddaten'!$A$2:$M$273,4,FALSE))</f>
        <v>Alte Aare</v>
      </c>
      <c r="E36" s="64" t="str">
        <f>IF(VLOOKUP(A36,'Données de base - Grunddaten'!$A$2:$M$273,5,FALSE)="","",VLOOKUP(A36,'Données de base - Grunddaten'!$A$2:$M$273,5,FALSE))</f>
        <v>BE</v>
      </c>
      <c r="F36" s="64" t="str">
        <f>IF(VLOOKUP(A36,'Données de base - Grunddaten'!$A$2:$M$273,6,FALSE)="","",VLOOKUP(A36,'Données de base - Grunddaten'!$A$2:$M$273,6,FALSE))</f>
        <v>Plateau occidental</v>
      </c>
      <c r="G36" s="64" t="str">
        <f>IF(VLOOKUP(A36,'Données de base - Grunddaten'!$A$2:$M$273,7,FALSE)="","",VLOOKUP(A36,'Données de base - Grunddaten'!$A$2:$M$273,7,FALSE))</f>
        <v>Collinéen</v>
      </c>
      <c r="H36" s="64">
        <f>IF(VLOOKUP(A36,'Données de base - Grunddaten'!$A$2:$M$273,8,FALSE)="","",VLOOKUP(A36,'Données de base - Grunddaten'!$A$2:$M$273,8,FALSE))</f>
        <v>440</v>
      </c>
      <c r="I36" s="64">
        <f>IF(VLOOKUP(A36,'Données de base - Grunddaten'!$A$2:$M$273,9,FALSE)="","",VLOOKUP(A36,'Données de base - Grunddaten'!$A$2:$M$273,9,FALSE))</f>
        <v>1992</v>
      </c>
      <c r="J36" s="64">
        <f>IF(VLOOKUP(A36,'Données de base - Grunddaten'!$A$2:$M$273,10,FALSE)="","",VLOOKUP(A36,'Données de base - Grunddaten'!$A$2:$M$273,10,FALSE))</f>
        <v>51</v>
      </c>
      <c r="K36" s="64" t="str">
        <f>IF(VLOOKUP(A36,'Données de base - Grunddaten'!$A$2:$M$273,11,FALSE)="","",VLOOKUP(A36,'Données de base - Grunddaten'!$A$2:$M$273,11,FALSE))</f>
        <v>Cours d'eau naturels de l'étage collinéen du Moyen-Pays</v>
      </c>
      <c r="L36" s="64" t="str">
        <f>IF(VLOOKUP(A36,'Données de base - Grunddaten'!$A$2:$M$273,12,FALSE)="","",VLOOKUP(A36,'Données de base - Grunddaten'!$A$2:$M$273,12,FALSE))</f>
        <v>en tresses</v>
      </c>
      <c r="M36" s="65" t="str">
        <f>IF(VLOOKUP(A36,'Données de base - Grunddaten'!$A$2:$M$273,13,FALSE)="","",VLOOKUP(A36,'Données de base - Grunddaten'!$A$2:$M$273,13,FALSE))</f>
        <v>méandres migrants</v>
      </c>
      <c r="N36" s="36" t="str">
        <f>IF(VLOOKUP(A36,'Charriage - Geschiebehaushalt'!A36:S307,3,FALSE)="","",VLOOKUP(A36,'Charriage - Geschiebehaushalt'!$A$2:$S$273,3,FALSE))</f>
        <v>pertinent</v>
      </c>
      <c r="O36" s="37" t="str">
        <f>IF(VLOOKUP(A36,'Charriage - Geschiebehaushalt'!A36:S307,4,FALSE)="","",VLOOKUP(A36,'Charriage - Geschiebehaushalt'!$A$2:$S$273,4,FALSE))</f>
        <v>non documenté</v>
      </c>
      <c r="P36" s="70" t="str">
        <f>IF(VLOOKUP(A36,'Charriage - Geschiebehaushalt'!A36:S307,5,FALSE)="","",VLOOKUP(A36,'Charriage - Geschiebehaushalt'!$A$2:$S$273,5,FALSE))</f>
        <v/>
      </c>
      <c r="Q36" s="37" t="str">
        <f>IF(VLOOKUP(A36,'Charriage - Geschiebehaushalt'!A36:S307,6,FALSE)="","",VLOOKUP(A36,'Charriage - Geschiebehaushalt'!$A$2:$S$273,6,FALSE))</f>
        <v>non documenté</v>
      </c>
      <c r="R36" s="70">
        <f>IF(VLOOKUP(A36,'Charriage - Geschiebehaushalt'!A36:S307,7,FALSE)="","",VLOOKUP(A36,'Charriage - Geschiebehaushalt'!$A$2:$S$273,7,FALSE))</f>
        <v>8.3076023394638501E-2</v>
      </c>
      <c r="S36" s="37" t="str">
        <f>IF(VLOOKUP(A36,'Charriage - Geschiebehaushalt'!A36:S307,8,FALSE)="","",VLOOKUP(A36,'Charriage - Geschiebehaushalt'!$A$2:$S$273,8,FALSE))</f>
        <v>pas ou faiblement entravé</v>
      </c>
      <c r="T36" s="70">
        <f>IF(VLOOKUP(A36,'Charriage - Geschiebehaushalt'!A36:S307,9,FALSE)="","",VLOOKUP(A36,'Charriage - Geschiebehaushalt'!$A$2:$S$273,9,FALSE))</f>
        <v>8.7633418246000003E-3</v>
      </c>
      <c r="U36" s="37" t="str">
        <f>IF(VLOOKUP(A36,'Charriage - Geschiebehaushalt'!A36:S307,10,FALSE)="","",VLOOKUP(A36,'Charriage - Geschiebehaushalt'!$A$2:$S$273,10,FALSE))</f>
        <v>déficit dans les formations pionnières</v>
      </c>
      <c r="V36" s="37" t="str">
        <f>IF(VLOOKUP(A36,'Charriage - Geschiebehaushalt'!A36:S307,11,FALSE)="","",VLOOKUP(A36,'Charriage - Geschiebehaushalt'!$A$2:$S$273,11,FALSE))</f>
        <v>Pas de graviers à la Vieille Aar, seulement quelques sédiments fins (ouvrage au niveau de la dérivation)</v>
      </c>
      <c r="W36" s="37" t="str">
        <f>IF(VLOOKUP(A36,'Charriage - Geschiebehaushalt'!A36:S307,12,FALSE)="","",VLOOKUP(A36,'Charriage - Geschiebehaushalt'!$A$2:$S$273,12,FALSE))</f>
        <v>charriage présumé perturbé</v>
      </c>
      <c r="X36" s="37" t="str">
        <f>IF(VLOOKUP(A36,'Charriage - Geschiebehaushalt'!A36:S307,13,FALSE)="","",VLOOKUP(A36,'Charriage - Geschiebehaushalt'!$A$2:$S$273,13,FALSE))</f>
        <v/>
      </c>
      <c r="Y36" s="37" t="str">
        <f>IF(VLOOKUP(A36,'Charriage - Geschiebehaushalt'!A36:S307,14,FALSE)="","",VLOOKUP(A36,'Charriage - Geschiebehaushalt'!$A$2:$S$273,14,FALSE))</f>
        <v/>
      </c>
      <c r="Z36" s="37" t="str">
        <f>IF(VLOOKUP(A36,'Charriage - Geschiebehaushalt'!A36:S307,15,FALSE)="","",VLOOKUP(A36,'Charriage - Geschiebehaushalt'!$A$2:$S$273,15,FALSE))</f>
        <v>Charriage présumé perturbé / Geschiebehaushalt vermutlich beeinträchtigt</v>
      </c>
      <c r="AA36" s="53" t="str">
        <f>IF(VLOOKUP(A36,'Charriage - Geschiebehaushalt'!A36:S307,16,FALSE)="","",VLOOKUP(A36,'Charriage - Geschiebehaushalt'!$A$2:$S$273,16,FALSE))</f>
        <v>b</v>
      </c>
      <c r="AB36" s="58" t="str">
        <f>IF(VLOOKUP(A36,'Débit - Abfluss'!$A$2:$K$273,3,FALSE)="","",VLOOKUP(A36,'Débit - Abfluss'!$A$2:$K$273,3,FALSE))</f>
        <v>100%</v>
      </c>
      <c r="AC36" s="59" t="str">
        <f>IF(VLOOKUP(A36,'Débit - Abfluss'!$A$2:$K$273,4,FALSE)="","",VLOOKUP(A36,'Débit - Abfluss'!$A$2:$K$273,4,FALSE))</f>
        <v>aucune information supplémentaire</v>
      </c>
      <c r="AD36" s="59" t="str">
        <f>IF(VLOOKUP(A36,'Débit - Abfluss'!$A$2:$K$273,5,FALSE)="","",VLOOKUP(A36,'Débit - Abfluss'!$A$2:$K$273,5,FALSE))</f>
        <v>aucune information supplémentaire</v>
      </c>
      <c r="AE36" s="59" t="str">
        <f>IF(VLOOKUP(A36,'Débit - Abfluss'!$A$2:$K$273,6,FALSE)="","",VLOOKUP(A36,'Débit - Abfluss'!$A$2:$K$273,6,FALSE))</f>
        <v>100%</v>
      </c>
      <c r="AF36" s="59" t="str">
        <f>IF(VLOOKUP(A36,'Débit - Abfluss'!$A$2:$K$273,7,FALSE)="","",VLOOKUP(A36,'Débit - Abfluss'!$A$2:$K$273,7,FALSE))</f>
        <v/>
      </c>
      <c r="AG36" s="60" t="str">
        <f>IF(VLOOKUP(A36,'Débit - Abfluss'!$A$2:$K$273,8,FALSE)="","",VLOOKUP(A36,'Débit - Abfluss'!$A$2:$K$273,8,FALSE))</f>
        <v>Non affecté / nicht betroffen</v>
      </c>
      <c r="AH36" s="72">
        <f>IF(VLOOKUP(A36,'Revitalisation-Revitalisierung'!$A$2:$O$273,3,FALSE)="","",VLOOKUP(A36,'Revitalisation-Revitalisierung'!$A$2:$O$273,3,FALSE))</f>
        <v>-19.309090909090912</v>
      </c>
      <c r="AI36" s="73">
        <f>IF(VLOOKUP(A36,'Revitalisation-Revitalisierung'!$A$2:$O$273,4,FALSE)="","",VLOOKUP(A36,'Revitalisation-Revitalisierung'!$A$2:$O$273,4,FALSE))</f>
        <v>6.6464047523348038</v>
      </c>
      <c r="AJ36" s="73">
        <f>IF(VLOOKUP(A36,'Revitalisation-Revitalisierung'!$A$2:$O$273,5,FALSE)="","",VLOOKUP(A36,'Revitalisation-Revitalisierung'!$A$2:$O$273,5,FALSE))</f>
        <v>25.90909090909091</v>
      </c>
      <c r="AK36" s="61" t="str">
        <f>IF(VLOOKUP(A36,'Revitalisation-Revitalisierung'!$A$2:$O$273,6,FALSE)="","",VLOOKUP(A36,'Revitalisation-Revitalisierung'!$A$2:$O$273,6,FALSE))</f>
        <v>peu nécessaire, difficile</v>
      </c>
      <c r="AL36" s="61" t="str">
        <f>IF(VLOOKUP(A36,'Revitalisation-Revitalisierung'!$A$2:$O$273,7,FALSE)="","",VLOOKUP(A36,'Revitalisation-Revitalisierung'!$A$2:$O$273,7,FALSE))</f>
        <v/>
      </c>
      <c r="AM36" s="61" t="str">
        <f>IF(VLOOKUP(A36,'Revitalisation-Revitalisierung'!$A$2:$O$273,8,FALSE)="","",VLOOKUP(A36,'Revitalisation-Revitalisierung'!$A$2:$O$273,8,FALSE))</f>
        <v>K2</v>
      </c>
      <c r="AN36" s="61" t="str">
        <f>IF(VLOOKUP(A36,'Revitalisation-Revitalisierung'!$A$2:$O$273,9,FALSE)="","",VLOOKUP(A36,'Revitalisation-Revitalisierung'!$A$2:$O$273,9,FALSE))</f>
        <v/>
      </c>
      <c r="AO36" s="61" t="str">
        <f>IF(VLOOKUP(A36,'Revitalisation-Revitalisierung'!$A$2:$O$273,10,FALSE)="","",VLOOKUP(A36,'Revitalisation-Revitalisierung'!$A$2:$O$273,10,FALSE))</f>
        <v/>
      </c>
      <c r="AP36" s="61" t="str">
        <f>IF(VLOOKUP(A36,'Revitalisation-Revitalisierung'!$A$2:$O$273,11,FALSE)="","",VLOOKUP(A36,'Revitalisation-Revitalisierung'!$A$2:$O$273,11,FALSE))</f>
        <v>Partiellement nécessaire, facile / teilweise nötig, einfach</v>
      </c>
      <c r="AQ36" s="62" t="str">
        <f>IF(VLOOKUP(A36,'Revitalisation-Revitalisierung'!$A$2:$O$273,12,FALSE)="","",VLOOKUP(A36,'Revitalisation-Revitalisierung'!$A$2:$O$273,12,FALSE))</f>
        <v>b</v>
      </c>
    </row>
    <row r="37" spans="1:43" ht="56.25" x14ac:dyDescent="0.25">
      <c r="A37" s="23">
        <v>50</v>
      </c>
      <c r="B37" s="63">
        <f>IF(VLOOKUP(A37,'Données de base - Grunddaten'!$A$2:$M$273,2,FALSE)="","",VLOOKUP(A37,'Données de base - Grunddaten'!$A$2:$M$273,2,FALSE))</f>
        <v>1</v>
      </c>
      <c r="C37" s="64" t="str">
        <f>IF(VLOOKUP(A37,'Données de base - Grunddaten'!$A$2:$M$273,3,FALSE)="","",VLOOKUP(A37,'Données de base - Grunddaten'!$A$2:$M$273,3,FALSE))</f>
        <v>Sagnes de la Burtignière</v>
      </c>
      <c r="D37" s="64" t="str">
        <f>IF(VLOOKUP(A37,'Données de base - Grunddaten'!$A$2:$M$273,4,FALSE)="","",VLOOKUP(A37,'Données de base - Grunddaten'!$A$2:$M$273,4,FALSE))</f>
        <v>L'Orbe</v>
      </c>
      <c r="E37" s="64" t="str">
        <f>IF(VLOOKUP(A37,'Données de base - Grunddaten'!$A$2:$M$273,5,FALSE)="","",VLOOKUP(A37,'Données de base - Grunddaten'!$A$2:$M$273,5,FALSE))</f>
        <v>VD</v>
      </c>
      <c r="F37" s="64" t="str">
        <f>IF(VLOOKUP(A37,'Données de base - Grunddaten'!$A$2:$M$273,6,FALSE)="","",VLOOKUP(A37,'Données de base - Grunddaten'!$A$2:$M$273,6,FALSE))</f>
        <v>Jura et Randen</v>
      </c>
      <c r="G37" s="64" t="str">
        <f>IF(VLOOKUP(A37,'Données de base - Grunddaten'!$A$2:$M$273,7,FALSE)="","",VLOOKUP(A37,'Données de base - Grunddaten'!$A$2:$M$273,7,FALSE))</f>
        <v>Montagnard sup.</v>
      </c>
      <c r="H37" s="64">
        <f>IF(VLOOKUP(A37,'Données de base - Grunddaten'!$A$2:$M$273,8,FALSE)="","",VLOOKUP(A37,'Données de base - Grunddaten'!$A$2:$M$273,8,FALSE))</f>
        <v>1040</v>
      </c>
      <c r="I37" s="64">
        <f>IF(VLOOKUP(A37,'Données de base - Grunddaten'!$A$2:$M$273,9,FALSE)="","",VLOOKUP(A37,'Données de base - Grunddaten'!$A$2:$M$273,9,FALSE))</f>
        <v>1992</v>
      </c>
      <c r="J37" s="64">
        <f>IF(VLOOKUP(A37,'Données de base - Grunddaten'!$A$2:$M$273,10,FALSE)="","",VLOOKUP(A37,'Données de base - Grunddaten'!$A$2:$M$273,10,FALSE))</f>
        <v>82</v>
      </c>
      <c r="K37" s="64" t="str">
        <f>IF(VLOOKUP(A37,'Données de base - Grunddaten'!$A$2:$M$273,11,FALSE)="","",VLOOKUP(A37,'Données de base - Grunddaten'!$A$2:$M$273,11,FALSE))</f>
        <v>Singularité: Cours d'eau en milieu marécageux</v>
      </c>
      <c r="L37" s="64" t="str">
        <f>IF(VLOOKUP(A37,'Données de base - Grunddaten'!$A$2:$M$273,12,FALSE)="","",VLOOKUP(A37,'Données de base - Grunddaten'!$A$2:$M$273,12,FALSE))</f>
        <v>méandres migrants</v>
      </c>
      <c r="M37" s="65" t="str">
        <f>IF(VLOOKUP(A37,'Données de base - Grunddaten'!$A$2:$M$273,13,FALSE)="","",VLOOKUP(A37,'Données de base - Grunddaten'!$A$2:$M$273,13,FALSE))</f>
        <v>méandres migrants</v>
      </c>
      <c r="N37" s="36" t="str">
        <f>IF(VLOOKUP(A37,'Charriage - Geschiebehaushalt'!A37:S308,3,FALSE)="","",VLOOKUP(A37,'Charriage - Geschiebehaushalt'!$A$2:$S$273,3,FALSE))</f>
        <v>pertinent</v>
      </c>
      <c r="O37" s="37" t="str">
        <f>IF(VLOOKUP(A37,'Charriage - Geschiebehaushalt'!A37:S308,4,FALSE)="","",VLOOKUP(A37,'Charriage - Geschiebehaushalt'!$A$2:$S$273,4,FALSE))</f>
        <v>non documenté</v>
      </c>
      <c r="P37" s="70" t="str">
        <f>IF(VLOOKUP(A37,'Charriage - Geschiebehaushalt'!A37:S308,5,FALSE)="","",VLOOKUP(A37,'Charriage - Geschiebehaushalt'!$A$2:$S$273,5,FALSE))</f>
        <v/>
      </c>
      <c r="Q37" s="37" t="str">
        <f>IF(VLOOKUP(A37,'Charriage - Geschiebehaushalt'!A37:S308,6,FALSE)="","",VLOOKUP(A37,'Charriage - Geschiebehaushalt'!$A$2:$S$273,6,FALSE))</f>
        <v>non documenté</v>
      </c>
      <c r="R37" s="70">
        <f>IF(VLOOKUP(A37,'Charriage - Geschiebehaushalt'!A37:S308,7,FALSE)="","",VLOOKUP(A37,'Charriage - Geschiebehaushalt'!$A$2:$S$273,7,FALSE))</f>
        <v>0</v>
      </c>
      <c r="S37" s="37" t="str">
        <f>IF(VLOOKUP(A37,'Charriage - Geschiebehaushalt'!A37:S308,8,FALSE)="","",VLOOKUP(A37,'Charriage - Geschiebehaushalt'!$A$2:$S$273,8,FALSE))</f>
        <v>pas ou faiblement entravé</v>
      </c>
      <c r="T37" s="70">
        <f>IF(VLOOKUP(A37,'Charriage - Geschiebehaushalt'!A37:S308,9,FALSE)="","",VLOOKUP(A37,'Charriage - Geschiebehaushalt'!$A$2:$S$273,9,FALSE))</f>
        <v>0.49982881820000002</v>
      </c>
      <c r="U37" s="37" t="str">
        <f>IF(VLOOKUP(A37,'Charriage - Geschiebehaushalt'!A37:S308,10,FALSE)="","",VLOOKUP(A37,'Charriage - Geschiebehaushalt'!$A$2:$S$273,10,FALSE))</f>
        <v>déficit non apparent en charriage ou en remobilisation des sédiments</v>
      </c>
      <c r="V37" s="37" t="str">
        <f>IF(VLOOKUP(A37,'Charriage - Geschiebehaushalt'!A37:S308,11,FALSE)="","",VLOOKUP(A37,'Charriage - Geschiebehaushalt'!$A$2:$S$273,11,FALSE))</f>
        <v/>
      </c>
      <c r="W37" s="37" t="str">
        <f>IF(VLOOKUP(A37,'Charriage - Geschiebehaushalt'!A37:S308,12,FALSE)="","",VLOOKUP(A37,'Charriage - Geschiebehaushalt'!$A$2:$S$273,12,FALSE))</f>
        <v/>
      </c>
      <c r="X37" s="37" t="str">
        <f>IF(VLOOKUP(A37,'Charriage - Geschiebehaushalt'!A37:S308,13,FALSE)="","",VLOOKUP(A37,'Charriage - Geschiebehaushalt'!$A$2:$S$273,13,FALSE))</f>
        <v/>
      </c>
      <c r="Y37" s="37" t="str">
        <f>IF(VLOOKUP(A37,'Charriage - Geschiebehaushalt'!A37:S308,14,FALSE)="","",VLOOKUP(A37,'Charriage - Geschiebehaushalt'!$A$2:$S$273,14,FALSE))</f>
        <v/>
      </c>
      <c r="Z37" s="37" t="str">
        <f>IF(VLOOKUP(A37,'Charriage - Geschiebehaushalt'!A37:S308,15,FALSE)="","",VLOOKUP(A37,'Charriage - Geschiebehaushalt'!$A$2:$S$273,15,FALSE))</f>
        <v>Déficit non apparent en charriage ou en remobilisation des sédiments / kein sichtbares Defizit beim Geschiebehaushalt bzw. bei der Mobilisierung von Geschiebe</v>
      </c>
      <c r="AA37" s="53" t="str">
        <f>IF(VLOOKUP(A37,'Charriage - Geschiebehaushalt'!A37:S308,16,FALSE)="","",VLOOKUP(A37,'Charriage - Geschiebehaushalt'!$A$2:$S$273,16,FALSE))</f>
        <v>b</v>
      </c>
      <c r="AB37" s="58" t="str">
        <f>IF(VLOOKUP(A37,'Débit - Abfluss'!$A$2:$K$273,3,FALSE)="","",VLOOKUP(A37,'Débit - Abfluss'!$A$2:$K$273,3,FALSE))</f>
        <v>100%</v>
      </c>
      <c r="AC37" s="59" t="str">
        <f>IF(VLOOKUP(A37,'Débit - Abfluss'!$A$2:$K$273,4,FALSE)="","",VLOOKUP(A37,'Débit - Abfluss'!$A$2:$K$273,4,FALSE))</f>
        <v>aucune information supplémentaire</v>
      </c>
      <c r="AD37" s="59" t="str">
        <f>IF(VLOOKUP(A37,'Débit - Abfluss'!$A$2:$K$273,5,FALSE)="","",VLOOKUP(A37,'Débit - Abfluss'!$A$2:$K$273,5,FALSE))</f>
        <v>aucune information supplémentaire</v>
      </c>
      <c r="AE37" s="59" t="str">
        <f>IF(VLOOKUP(A37,'Débit - Abfluss'!$A$2:$K$273,6,FALSE)="","",VLOOKUP(A37,'Débit - Abfluss'!$A$2:$K$273,6,FALSE))</f>
        <v>100%</v>
      </c>
      <c r="AF37" s="59" t="str">
        <f>IF(VLOOKUP(A37,'Débit - Abfluss'!$A$2:$K$273,7,FALSE)="","",VLOOKUP(A37,'Débit - Abfluss'!$A$2:$K$273,7,FALSE))</f>
        <v/>
      </c>
      <c r="AG37" s="60" t="str">
        <f>IF(VLOOKUP(A37,'Débit - Abfluss'!$A$2:$K$273,8,FALSE)="","",VLOOKUP(A37,'Débit - Abfluss'!$A$2:$K$273,8,FALSE))</f>
        <v>Non affecté / nicht betroffen</v>
      </c>
      <c r="AH37" s="72">
        <f>IF(VLOOKUP(A37,'Revitalisation-Revitalisierung'!$A$2:$O$273,3,FALSE)="","",VLOOKUP(A37,'Revitalisation-Revitalisierung'!$A$2:$O$273,3,FALSE))</f>
        <v>-25</v>
      </c>
      <c r="AI37" s="73">
        <f>IF(VLOOKUP(A37,'Revitalisation-Revitalisierung'!$A$2:$O$273,4,FALSE)="","",VLOOKUP(A37,'Revitalisation-Revitalisierung'!$A$2:$O$273,4,FALSE))</f>
        <v>0</v>
      </c>
      <c r="AJ37" s="73">
        <f>IF(VLOOKUP(A37,'Revitalisation-Revitalisierung'!$A$2:$O$273,5,FALSE)="","",VLOOKUP(A37,'Revitalisation-Revitalisierung'!$A$2:$O$273,5,FALSE))</f>
        <v>25</v>
      </c>
      <c r="AK37" s="61" t="str">
        <f>IF(VLOOKUP(A37,'Revitalisation-Revitalisierung'!$A$2:$O$273,6,FALSE)="","",VLOOKUP(A37,'Revitalisation-Revitalisierung'!$A$2:$O$273,6,FALSE))</f>
        <v>non nécessaire</v>
      </c>
      <c r="AL37" s="61" t="str">
        <f>IF(VLOOKUP(A37,'Revitalisation-Revitalisierung'!$A$2:$O$273,7,FALSE)="","",VLOOKUP(A37,'Revitalisation-Revitalisierung'!$A$2:$O$273,7,FALSE))</f>
        <v/>
      </c>
      <c r="AM37" s="61" t="str">
        <f>IF(VLOOKUP(A37,'Revitalisation-Revitalisierung'!$A$2:$O$273,8,FALSE)="","",VLOOKUP(A37,'Revitalisation-Revitalisierung'!$A$2:$O$273,8,FALSE))</f>
        <v>K1</v>
      </c>
      <c r="AN37" s="61" t="str">
        <f>IF(VLOOKUP(A37,'Revitalisation-Revitalisierung'!$A$2:$O$273,9,FALSE)="","",VLOOKUP(A37,'Revitalisation-Revitalisierung'!$A$2:$O$273,9,FALSE))</f>
        <v/>
      </c>
      <c r="AO37" s="61" t="str">
        <f>IF(VLOOKUP(A37,'Revitalisation-Revitalisierung'!$A$2:$O$273,10,FALSE)="","",VLOOKUP(A37,'Revitalisation-Revitalisierung'!$A$2:$O$273,10,FALSE))</f>
        <v/>
      </c>
      <c r="AP37" s="61" t="str">
        <f>IF(VLOOKUP(A37,'Revitalisation-Revitalisierung'!$A$2:$O$273,11,FALSE)="","",VLOOKUP(A37,'Revitalisation-Revitalisierung'!$A$2:$O$273,11,FALSE))</f>
        <v>Non nécessaire / nicht nötig</v>
      </c>
      <c r="AQ37" s="62" t="str">
        <f>IF(VLOOKUP(A37,'Revitalisation-Revitalisierung'!$A$2:$O$273,12,FALSE)="","",VLOOKUP(A37,'Revitalisation-Revitalisierung'!$A$2:$O$273,12,FALSE))</f>
        <v>a</v>
      </c>
    </row>
    <row r="38" spans="1:43" ht="45" x14ac:dyDescent="0.25">
      <c r="A38" s="23">
        <v>51</v>
      </c>
      <c r="B38" s="63">
        <f>IF(VLOOKUP(A38,'Données de base - Grunddaten'!$A$2:$M$273,2,FALSE)="","",VLOOKUP(A38,'Données de base - Grunddaten'!$A$2:$M$273,2,FALSE))</f>
        <v>1</v>
      </c>
      <c r="C38" s="64" t="str">
        <f>IF(VLOOKUP(A38,'Données de base - Grunddaten'!$A$2:$M$273,3,FALSE)="","",VLOOKUP(A38,'Données de base - Grunddaten'!$A$2:$M$273,3,FALSE))</f>
        <v>Reussinsel Risi</v>
      </c>
      <c r="D38" s="64" t="str">
        <f>IF(VLOOKUP(A38,'Données de base - Grunddaten'!$A$2:$M$273,4,FALSE)="","",VLOOKUP(A38,'Données de base - Grunddaten'!$A$2:$M$273,4,FALSE))</f>
        <v>Reuss</v>
      </c>
      <c r="E38" s="64" t="str">
        <f>IF(VLOOKUP(A38,'Données de base - Grunddaten'!$A$2:$M$273,5,FALSE)="","",VLOOKUP(A38,'Données de base - Grunddaten'!$A$2:$M$273,5,FALSE))</f>
        <v>AG</v>
      </c>
      <c r="F38" s="64" t="str">
        <f>IF(VLOOKUP(A38,'Données de base - Grunddaten'!$A$2:$M$273,6,FALSE)="","",VLOOKUP(A38,'Données de base - Grunddaten'!$A$2:$M$273,6,FALSE))</f>
        <v>Plateau oriental</v>
      </c>
      <c r="G38" s="64" t="str">
        <f>IF(VLOOKUP(A38,'Données de base - Grunddaten'!$A$2:$M$273,7,FALSE)="","",VLOOKUP(A38,'Données de base - Grunddaten'!$A$2:$M$273,7,FALSE))</f>
        <v>Collinéen</v>
      </c>
      <c r="H38" s="64">
        <f>IF(VLOOKUP(A38,'Données de base - Grunddaten'!$A$2:$M$273,8,FALSE)="","",VLOOKUP(A38,'Données de base - Grunddaten'!$A$2:$M$273,8,FALSE))</f>
        <v>350</v>
      </c>
      <c r="I38" s="64">
        <f>IF(VLOOKUP(A38,'Données de base - Grunddaten'!$A$2:$M$273,9,FALSE)="","",VLOOKUP(A38,'Données de base - Grunddaten'!$A$2:$M$273,9,FALSE))</f>
        <v>1992</v>
      </c>
      <c r="J38" s="64">
        <f>IF(VLOOKUP(A38,'Données de base - Grunddaten'!$A$2:$M$273,10,FALSE)="","",VLOOKUP(A38,'Données de base - Grunddaten'!$A$2:$M$273,10,FALSE))</f>
        <v>52</v>
      </c>
      <c r="K38" s="64" t="str">
        <f>IF(VLOOKUP(A38,'Données de base - Grunddaten'!$A$2:$M$273,11,FALSE)="","",VLOOKUP(A38,'Données de base - Grunddaten'!$A$2:$M$273,11,FALSE))</f>
        <v>Cours d'eau corrigés de l'étage collinéen du Moyen-Pays</v>
      </c>
      <c r="L38" s="64" t="str">
        <f>IF(VLOOKUP(A38,'Données de base - Grunddaten'!$A$2:$M$273,12,FALSE)="","",VLOOKUP(A38,'Données de base - Grunddaten'!$A$2:$M$273,12,FALSE))</f>
        <v>cours rectiligne</v>
      </c>
      <c r="M38" s="65" t="str">
        <f>IF(VLOOKUP(A38,'Données de base - Grunddaten'!$A$2:$M$273,13,FALSE)="","",VLOOKUP(A38,'Données de base - Grunddaten'!$A$2:$M$273,13,FALSE))</f>
        <v>cours rectiligne</v>
      </c>
      <c r="N38" s="36" t="str">
        <f>IF(VLOOKUP(A38,'Charriage - Geschiebehaushalt'!A38:S309,3,FALSE)="","",VLOOKUP(A38,'Charriage - Geschiebehaushalt'!$A$2:$S$273,3,FALSE))</f>
        <v>pertinent</v>
      </c>
      <c r="O38" s="37" t="str">
        <f>IF(VLOOKUP(A38,'Charriage - Geschiebehaushalt'!A38:S309,4,FALSE)="","",VLOOKUP(A38,'Charriage - Geschiebehaushalt'!$A$2:$S$273,4,FALSE))</f>
        <v>81 -100%</v>
      </c>
      <c r="P38" s="70">
        <f>IF(VLOOKUP(A38,'Charriage - Geschiebehaushalt'!A38:S309,5,FALSE)="","",VLOOKUP(A38,'Charriage - Geschiebehaushalt'!$A$2:$S$273,5,FALSE))</f>
        <v>0.56094222836873497</v>
      </c>
      <c r="Q38" s="37" t="str">
        <f>IF(VLOOKUP(A38,'Charriage - Geschiebehaushalt'!A38:S309,6,FALSE)="","",VLOOKUP(A38,'Charriage - Geschiebehaushalt'!$A$2:$S$273,6,FALSE))</f>
        <v>pas d'incision</v>
      </c>
      <c r="R38" s="70">
        <f>IF(VLOOKUP(A38,'Charriage - Geschiebehaushalt'!A38:S309,7,FALSE)="","",VLOOKUP(A38,'Charriage - Geschiebehaushalt'!$A$2:$S$273,7,FALSE))</f>
        <v>0</v>
      </c>
      <c r="S38" s="37" t="str">
        <f>IF(VLOOKUP(A38,'Charriage - Geschiebehaushalt'!A38:S309,8,FALSE)="","",VLOOKUP(A38,'Charriage - Geschiebehaushalt'!$A$2:$S$273,8,FALSE))</f>
        <v>pas ou faiblement entravé</v>
      </c>
      <c r="T38" s="70">
        <f>IF(VLOOKUP(A38,'Charriage - Geschiebehaushalt'!A38:S309,9,FALSE)="","",VLOOKUP(A38,'Charriage - Geschiebehaushalt'!$A$2:$S$273,9,FALSE))</f>
        <v>2.7694473689999998E-3</v>
      </c>
      <c r="U38" s="37" t="str">
        <f>IF(VLOOKUP(A38,'Charriage - Geschiebehaushalt'!A38:S309,10,FALSE)="","",VLOOKUP(A38,'Charriage - Geschiebehaushalt'!$A$2:$S$273,10,FALSE))</f>
        <v>déficit dans les formations pionnières</v>
      </c>
      <c r="V38" s="37" t="str">
        <f>IF(VLOOKUP(A38,'Charriage - Geschiebehaushalt'!A38:S309,11,FALSE)="","",VLOOKUP(A38,'Charriage - Geschiebehaushalt'!$A$2:$S$273,11,FALSE))</f>
        <v/>
      </c>
      <c r="W38" s="37" t="str">
        <f>IF(VLOOKUP(A38,'Charriage - Geschiebehaushalt'!A38:S309,12,FALSE)="","",VLOOKUP(A38,'Charriage - Geschiebehaushalt'!$A$2:$S$273,12,FALSE))</f>
        <v/>
      </c>
      <c r="X38" s="37" t="str">
        <f>IF(VLOOKUP(A38,'Charriage - Geschiebehaushalt'!A38:S309,13,FALSE)="","",VLOOKUP(A38,'Charriage - Geschiebehaushalt'!$A$2:$S$273,13,FALSE))</f>
        <v/>
      </c>
      <c r="Y38" s="37" t="str">
        <f>IF(VLOOKUP(A38,'Charriage - Geschiebehaushalt'!A38:S309,14,FALSE)="","",VLOOKUP(A38,'Charriage - Geschiebehaushalt'!$A$2:$S$273,14,FALSE))</f>
        <v/>
      </c>
      <c r="Z38" s="37" t="str">
        <f>IF(VLOOKUP(A38,'Charriage - Geschiebehaushalt'!A38:S309,15,FALSE)="","",VLOOKUP(A38,'Charriage - Geschiebehaushalt'!$A$2:$S$273,15,FALSE))</f>
        <v>81 -100%</v>
      </c>
      <c r="AA38" s="53" t="str">
        <f>IF(VLOOKUP(A38,'Charriage - Geschiebehaushalt'!A38:S309,16,FALSE)="","",VLOOKUP(A38,'Charriage - Geschiebehaushalt'!$A$2:$S$273,16,FALSE))</f>
        <v>a</v>
      </c>
      <c r="AB38" s="58" t="str">
        <f>IF(VLOOKUP(A38,'Débit - Abfluss'!$A$2:$K$273,3,FALSE)="","",VLOOKUP(A38,'Débit - Abfluss'!$A$2:$K$273,3,FALSE))</f>
        <v>81-100%</v>
      </c>
      <c r="AC38" s="59" t="str">
        <f>IF(VLOOKUP(A38,'Débit - Abfluss'!$A$2:$K$273,4,FALSE)="","",VLOOKUP(A38,'Débit - Abfluss'!$A$2:$K$273,4,FALSE))</f>
        <v/>
      </c>
      <c r="AD38" s="59" t="str">
        <f>IF(VLOOKUP(A38,'Débit - Abfluss'!$A$2:$K$273,5,FALSE)="","",VLOOKUP(A38,'Débit - Abfluss'!$A$2:$K$273,5,FALSE))</f>
        <v/>
      </c>
      <c r="AE38" s="59" t="str">
        <f>IF(VLOOKUP(A38,'Débit - Abfluss'!$A$2:$K$273,6,FALSE)="","",VLOOKUP(A38,'Débit - Abfluss'!$A$2:$K$273,6,FALSE))</f>
        <v>81-100%</v>
      </c>
      <c r="AF38" s="59" t="str">
        <f>IF(VLOOKUP(A38,'Débit - Abfluss'!$A$2:$K$273,7,FALSE)="","",VLOOKUP(A38,'Débit - Abfluss'!$A$2:$K$273,7,FALSE))</f>
        <v>force hydraulique</v>
      </c>
      <c r="AG38" s="60" t="str">
        <f>IF(VLOOKUP(A38,'Débit - Abfluss'!$A$2:$K$273,8,FALSE)="","",VLOOKUP(A38,'Débit - Abfluss'!$A$2:$K$273,8,FALSE))</f>
        <v>Non affecté / nicht betroffen</v>
      </c>
      <c r="AH38" s="72">
        <f>IF(VLOOKUP(A38,'Revitalisation-Revitalisierung'!$A$2:$O$273,3,FALSE)="","",VLOOKUP(A38,'Revitalisation-Revitalisierung'!$A$2:$O$273,3,FALSE))</f>
        <v>-1.8181818181818181</v>
      </c>
      <c r="AI38" s="73">
        <f>IF(VLOOKUP(A38,'Revitalisation-Revitalisierung'!$A$2:$O$273,4,FALSE)="","",VLOOKUP(A38,'Revitalisation-Revitalisierung'!$A$2:$O$273,4,FALSE))</f>
        <v>0</v>
      </c>
      <c r="AJ38" s="73">
        <f>IF(VLOOKUP(A38,'Revitalisation-Revitalisierung'!$A$2:$O$273,5,FALSE)="","",VLOOKUP(A38,'Revitalisation-Revitalisierung'!$A$2:$O$273,5,FALSE))</f>
        <v>1.8181818181818181</v>
      </c>
      <c r="AK38" s="61" t="str">
        <f>IF(VLOOKUP(A38,'Revitalisation-Revitalisierung'!$A$2:$O$273,6,FALSE)="","",VLOOKUP(A38,'Revitalisation-Revitalisierung'!$A$2:$O$273,6,FALSE))</f>
        <v>non nécessaire</v>
      </c>
      <c r="AL38" s="61" t="str">
        <f>IF(VLOOKUP(A38,'Revitalisation-Revitalisierung'!$A$2:$O$273,7,FALSE)="","",VLOOKUP(A38,'Revitalisation-Revitalisierung'!$A$2:$O$273,7,FALSE))</f>
        <v/>
      </c>
      <c r="AM38" s="61" t="str">
        <f>IF(VLOOKUP(A38,'Revitalisation-Revitalisierung'!$A$2:$O$273,8,FALSE)="","",VLOOKUP(A38,'Revitalisation-Revitalisierung'!$A$2:$O$273,8,FALSE))</f>
        <v>K3</v>
      </c>
      <c r="AN38" s="61" t="str">
        <f>IF(VLOOKUP(A38,'Revitalisation-Revitalisierung'!$A$2:$O$273,9,FALSE)="","",VLOOKUP(A38,'Revitalisation-Revitalisierung'!$A$2:$O$273,9,FALSE))</f>
        <v/>
      </c>
      <c r="AO38" s="61" t="str">
        <f>IF(VLOOKUP(A38,'Revitalisation-Revitalisierung'!$A$2:$O$273,10,FALSE)="","",VLOOKUP(A38,'Revitalisation-Revitalisierung'!$A$2:$O$273,10,FALSE))</f>
        <v/>
      </c>
      <c r="AP38" s="61" t="str">
        <f>IF(VLOOKUP(A38,'Revitalisation-Revitalisierung'!$A$2:$O$273,11,FALSE)="","",VLOOKUP(A38,'Revitalisation-Revitalisierung'!$A$2:$O$273,11,FALSE))</f>
        <v>Partiellement nécessaire, facile / teilweise nötig, einfach</v>
      </c>
      <c r="AQ38" s="62" t="str">
        <f>IF(VLOOKUP(A38,'Revitalisation-Revitalisierung'!$A$2:$O$273,12,FALSE)="","",VLOOKUP(A38,'Revitalisation-Revitalisierung'!$A$2:$O$273,12,FALSE))</f>
        <v>b</v>
      </c>
    </row>
    <row r="39" spans="1:43" ht="67.5" x14ac:dyDescent="0.25">
      <c r="A39" s="23">
        <v>52</v>
      </c>
      <c r="B39" s="63">
        <f>IF(VLOOKUP(A39,'Données de base - Grunddaten'!$A$2:$M$273,2,FALSE)="","",VLOOKUP(A39,'Données de base - Grunddaten'!$A$2:$M$273,2,FALSE))</f>
        <v>1</v>
      </c>
      <c r="C39" s="64" t="str">
        <f>IF(VLOOKUP(A39,'Données de base - Grunddaten'!$A$2:$M$273,3,FALSE)="","",VLOOKUP(A39,'Données de base - Grunddaten'!$A$2:$M$273,3,FALSE))</f>
        <v>Les Iles de Villeneuve</v>
      </c>
      <c r="D39" s="64" t="str">
        <f>IF(VLOOKUP(A39,'Données de base - Grunddaten'!$A$2:$M$273,4,FALSE)="","",VLOOKUP(A39,'Données de base - Grunddaten'!$A$2:$M$273,4,FALSE))</f>
        <v>La Broye</v>
      </c>
      <c r="E39" s="64" t="str">
        <f>IF(VLOOKUP(A39,'Données de base - Grunddaten'!$A$2:$M$273,5,FALSE)="","",VLOOKUP(A39,'Données de base - Grunddaten'!$A$2:$M$273,5,FALSE))</f>
        <v>FR/VD</v>
      </c>
      <c r="F39" s="64" t="str">
        <f>IF(VLOOKUP(A39,'Données de base - Grunddaten'!$A$2:$M$273,6,FALSE)="","",VLOOKUP(A39,'Données de base - Grunddaten'!$A$2:$M$273,6,FALSE))</f>
        <v>Plateau occidental</v>
      </c>
      <c r="G39" s="64" t="str">
        <f>IF(VLOOKUP(A39,'Données de base - Grunddaten'!$A$2:$M$273,7,FALSE)="","",VLOOKUP(A39,'Données de base - Grunddaten'!$A$2:$M$273,7,FALSE))</f>
        <v>Collinéen</v>
      </c>
      <c r="H39" s="64">
        <f>IF(VLOOKUP(A39,'Données de base - Grunddaten'!$A$2:$M$273,8,FALSE)="","",VLOOKUP(A39,'Données de base - Grunddaten'!$A$2:$M$273,8,FALSE))</f>
        <v>475</v>
      </c>
      <c r="I39" s="64">
        <f>IF(VLOOKUP(A39,'Données de base - Grunddaten'!$A$2:$M$273,9,FALSE)="","",VLOOKUP(A39,'Données de base - Grunddaten'!$A$2:$M$273,9,FALSE))</f>
        <v>1992</v>
      </c>
      <c r="J39" s="64">
        <f>IF(VLOOKUP(A39,'Données de base - Grunddaten'!$A$2:$M$273,10,FALSE)="","",VLOOKUP(A39,'Données de base - Grunddaten'!$A$2:$M$273,10,FALSE))</f>
        <v>52</v>
      </c>
      <c r="K39" s="64" t="str">
        <f>IF(VLOOKUP(A39,'Données de base - Grunddaten'!$A$2:$M$273,11,FALSE)="","",VLOOKUP(A39,'Données de base - Grunddaten'!$A$2:$M$273,11,FALSE))</f>
        <v>Cours d'eau corrigés de l'étage collinéen du Moyen-Pays</v>
      </c>
      <c r="L39" s="64" t="str">
        <f>IF(VLOOKUP(A39,'Données de base - Grunddaten'!$A$2:$M$273,12,FALSE)="","",VLOOKUP(A39,'Données de base - Grunddaten'!$A$2:$M$273,12,FALSE))</f>
        <v>cours rectiligne</v>
      </c>
      <c r="M39" s="65" t="str">
        <f>IF(VLOOKUP(A39,'Données de base - Grunddaten'!$A$2:$M$273,13,FALSE)="","",VLOOKUP(A39,'Données de base - Grunddaten'!$A$2:$M$273,13,FALSE))</f>
        <v>cours rectiligne</v>
      </c>
      <c r="N39" s="36" t="str">
        <f>IF(VLOOKUP(A39,'Charriage - Geschiebehaushalt'!A39:S310,3,FALSE)="","",VLOOKUP(A39,'Charriage - Geschiebehaushalt'!$A$2:$S$273,3,FALSE))</f>
        <v>pertinent</v>
      </c>
      <c r="O39" s="37" t="str">
        <f>IF(VLOOKUP(A39,'Charriage - Geschiebehaushalt'!A39:S310,4,FALSE)="","",VLOOKUP(A39,'Charriage - Geschiebehaushalt'!$A$2:$S$273,4,FALSE))</f>
        <v>non documenté</v>
      </c>
      <c r="P39" s="70">
        <f>IF(VLOOKUP(A39,'Charriage - Geschiebehaushalt'!A39:S310,5,FALSE)="","",VLOOKUP(A39,'Charriage - Geschiebehaushalt'!$A$2:$S$273,5,FALSE))</f>
        <v>-15</v>
      </c>
      <c r="Q39" s="37" t="str">
        <f>IF(VLOOKUP(A39,'Charriage - Geschiebehaushalt'!A39:S310,6,FALSE)="","",VLOOKUP(A39,'Charriage - Geschiebehaushalt'!$A$2:$S$273,6,FALSE))</f>
        <v>problème lié à un manque de charriage ou à un manque de remobilisation des sédiments</v>
      </c>
      <c r="R39" s="70">
        <f>IF(VLOOKUP(A39,'Charriage - Geschiebehaushalt'!A39:S310,7,FALSE)="","",VLOOKUP(A39,'Charriage - Geschiebehaushalt'!$A$2:$S$273,7,FALSE))</f>
        <v>0.53895761671085396</v>
      </c>
      <c r="S39" s="37" t="str">
        <f>IF(VLOOKUP(A39,'Charriage - Geschiebehaushalt'!A39:S310,8,FALSE)="","",VLOOKUP(A39,'Charriage - Geschiebehaushalt'!$A$2:$S$273,8,FALSE))</f>
        <v>la remobilisation des sédiments est perturbée</v>
      </c>
      <c r="T39" s="70">
        <f>IF(VLOOKUP(A39,'Charriage - Geschiebehaushalt'!A39:S310,9,FALSE)="","",VLOOKUP(A39,'Charriage - Geschiebehaushalt'!$A$2:$S$273,9,FALSE))</f>
        <v>1.1487370304999999E-2</v>
      </c>
      <c r="U39" s="37" t="str">
        <f>IF(VLOOKUP(A39,'Charriage - Geschiebehaushalt'!A39:S310,10,FALSE)="","",VLOOKUP(A39,'Charriage - Geschiebehaushalt'!$A$2:$S$273,10,FALSE))</f>
        <v>déficit dans les formations pionnières</v>
      </c>
      <c r="V39" s="37" t="str">
        <f>IF(VLOOKUP(A39,'Charriage - Geschiebehaushalt'!A39:S310,11,FALSE)="","",VLOOKUP(A39,'Charriage - Geschiebehaushalt'!$A$2:$S$273,11,FALSE))</f>
        <v/>
      </c>
      <c r="W39" s="37" t="str">
        <f>IF(VLOOKUP(A39,'Charriage - Geschiebehaushalt'!A39:S310,12,FALSE)="","",VLOOKUP(A39,'Charriage - Geschiebehaushalt'!$A$2:$S$273,12,FALSE))</f>
        <v/>
      </c>
      <c r="X39" s="37" t="str">
        <f>IF(VLOOKUP(A39,'Charriage - Geschiebehaushalt'!A39:S310,13,FALSE)="","",VLOOKUP(A39,'Charriage - Geschiebehaushalt'!$A$2:$S$273,13,FALSE))</f>
        <v/>
      </c>
      <c r="Y39" s="37" t="str">
        <f>IF(VLOOKUP(A39,'Charriage - Geschiebehaushalt'!A39:S310,14,FALSE)="","",VLOOKUP(A39,'Charriage - Geschiebehaushalt'!$A$2:$S$273,14,FALSE))</f>
        <v/>
      </c>
      <c r="Z39" s="37" t="str">
        <f>IF(VLOOKUP(A39,'Charriage - Geschiebehaushalt'!A39:S310,15,FALSE)="","",VLOOKUP(A39,'Charriage - Geschiebehaushalt'!$A$2:$S$273,15,FALSE))</f>
        <v>Problème lié à un manque de charriage ou à un manque de remobilisation des sédiments / Problem aufgrund Geschiebemangels bzw. mangelnder Mobilisierung von Geschiebe</v>
      </c>
      <c r="AA39" s="53" t="str">
        <f>IF(VLOOKUP(A39,'Charriage - Geschiebehaushalt'!A39:S310,16,FALSE)="","",VLOOKUP(A39,'Charriage - Geschiebehaushalt'!$A$2:$S$273,16,FALSE))</f>
        <v>b</v>
      </c>
      <c r="AB39" s="58" t="str">
        <f>IF(VLOOKUP(A39,'Débit - Abfluss'!$A$2:$K$273,3,FALSE)="","",VLOOKUP(A39,'Débit - Abfluss'!$A$2:$K$273,3,FALSE))</f>
        <v>100%</v>
      </c>
      <c r="AC39" s="59" t="str">
        <f>IF(VLOOKUP(A39,'Débit - Abfluss'!$A$2:$K$273,4,FALSE)="","",VLOOKUP(A39,'Débit - Abfluss'!$A$2:$K$273,4,FALSE))</f>
        <v>aucune information supplémentaire</v>
      </c>
      <c r="AD39" s="59" t="str">
        <f>IF(VLOOKUP(A39,'Débit - Abfluss'!$A$2:$K$273,5,FALSE)="","",VLOOKUP(A39,'Débit - Abfluss'!$A$2:$K$273,5,FALSE))</f>
        <v>aucune information supplémentaire</v>
      </c>
      <c r="AE39" s="59" t="str">
        <f>IF(VLOOKUP(A39,'Débit - Abfluss'!$A$2:$K$273,6,FALSE)="","",VLOOKUP(A39,'Débit - Abfluss'!$A$2:$K$273,6,FALSE))</f>
        <v>100%</v>
      </c>
      <c r="AF39" s="59" t="str">
        <f>IF(VLOOKUP(A39,'Débit - Abfluss'!$A$2:$K$273,7,FALSE)="","",VLOOKUP(A39,'Débit - Abfluss'!$A$2:$K$273,7,FALSE))</f>
        <v/>
      </c>
      <c r="AG39" s="60" t="str">
        <f>IF(VLOOKUP(A39,'Débit - Abfluss'!$A$2:$K$273,8,FALSE)="","",VLOOKUP(A39,'Débit - Abfluss'!$A$2:$K$273,8,FALSE))</f>
        <v>Non affecté / nicht betroffen</v>
      </c>
      <c r="AH39" s="72">
        <f>IF(VLOOKUP(A39,'Revitalisation-Revitalisierung'!$A$2:$O$273,3,FALSE)="","",VLOOKUP(A39,'Revitalisation-Revitalisierung'!$A$2:$O$273,3,FALSE))</f>
        <v>81.936363636363637</v>
      </c>
      <c r="AI39" s="73">
        <f>IF(VLOOKUP(A39,'Revitalisation-Revitalisierung'!$A$2:$O$273,4,FALSE)="","",VLOOKUP(A39,'Revitalisation-Revitalisierung'!$A$2:$O$273,4,FALSE))</f>
        <v>83.333333333333343</v>
      </c>
      <c r="AJ39" s="73">
        <f>IF(VLOOKUP(A39,'Revitalisation-Revitalisierung'!$A$2:$O$273,5,FALSE)="","",VLOOKUP(A39,'Revitalisation-Revitalisierung'!$A$2:$O$273,5,FALSE))</f>
        <v>1.3636363636363635</v>
      </c>
      <c r="AK39" s="61" t="str">
        <f>IF(VLOOKUP(A39,'Revitalisation-Revitalisierung'!$A$2:$O$273,6,FALSE)="","",VLOOKUP(A39,'Revitalisation-Revitalisierung'!$A$2:$O$273,6,FALSE))</f>
        <v>très nécessaire, facile</v>
      </c>
      <c r="AL39" s="61" t="str">
        <f>IF(VLOOKUP(A39,'Revitalisation-Revitalisierung'!$A$2:$O$273,7,FALSE)="","",VLOOKUP(A39,'Revitalisation-Revitalisierung'!$A$2:$O$273,7,FALSE))</f>
        <v/>
      </c>
      <c r="AM39" s="61" t="str">
        <f>IF(VLOOKUP(A39,'Revitalisation-Revitalisierung'!$A$2:$O$273,8,FALSE)="","",VLOOKUP(A39,'Revitalisation-Revitalisierung'!$A$2:$O$273,8,FALSE))</f>
        <v>K2</v>
      </c>
      <c r="AN39" s="61" t="str">
        <f>IF(VLOOKUP(A39,'Revitalisation-Revitalisierung'!$A$2:$O$273,9,FALSE)="","",VLOOKUP(A39,'Revitalisation-Revitalisierung'!$A$2:$O$273,9,FALSE))</f>
        <v/>
      </c>
      <c r="AO39" s="61" t="str">
        <f>IF(VLOOKUP(A39,'Revitalisation-Revitalisierung'!$A$2:$O$273,10,FALSE)="","",VLOOKUP(A39,'Revitalisation-Revitalisierung'!$A$2:$O$273,10,FALSE))</f>
        <v/>
      </c>
      <c r="AP39" s="61" t="str">
        <f>IF(VLOOKUP(A39,'Revitalisation-Revitalisierung'!$A$2:$O$273,11,FALSE)="","",VLOOKUP(A39,'Revitalisation-Revitalisierung'!$A$2:$O$273,11,FALSE))</f>
        <v>Très nécessaire, facile / unbedingt nötig, einfach</v>
      </c>
      <c r="AQ39" s="62" t="str">
        <f>IF(VLOOKUP(A39,'Revitalisation-Revitalisierung'!$A$2:$O$273,12,FALSE)="","",VLOOKUP(A39,'Revitalisation-Revitalisierung'!$A$2:$O$273,12,FALSE))</f>
        <v>a</v>
      </c>
    </row>
    <row r="40" spans="1:43" ht="67.5" x14ac:dyDescent="0.25">
      <c r="A40" s="23">
        <v>53</v>
      </c>
      <c r="B40" s="63">
        <f>IF(VLOOKUP(A40,'Données de base - Grunddaten'!$A$2:$M$273,2,FALSE)="","",VLOOKUP(A40,'Données de base - Grunddaten'!$A$2:$M$273,2,FALSE))</f>
        <v>1</v>
      </c>
      <c r="C40" s="64" t="str">
        <f>IF(VLOOKUP(A40,'Données de base - Grunddaten'!$A$2:$M$273,3,FALSE)="","",VLOOKUP(A40,'Données de base - Grunddaten'!$A$2:$M$273,3,FALSE))</f>
        <v>Niederried–Oltigenmatt</v>
      </c>
      <c r="D40" s="64" t="str">
        <f>IF(VLOOKUP(A40,'Données de base - Grunddaten'!$A$2:$M$273,4,FALSE)="","",VLOOKUP(A40,'Données de base - Grunddaten'!$A$2:$M$273,4,FALSE))</f>
        <v>Aare, Saane</v>
      </c>
      <c r="E40" s="64" t="str">
        <f>IF(VLOOKUP(A40,'Données de base - Grunddaten'!$A$2:$M$273,5,FALSE)="","",VLOOKUP(A40,'Données de base - Grunddaten'!$A$2:$M$273,5,FALSE))</f>
        <v>BE</v>
      </c>
      <c r="F40" s="64" t="str">
        <f>IF(VLOOKUP(A40,'Données de base - Grunddaten'!$A$2:$M$273,6,FALSE)="","",VLOOKUP(A40,'Données de base - Grunddaten'!$A$2:$M$273,6,FALSE))</f>
        <v>Plateau occidental</v>
      </c>
      <c r="G40" s="64" t="str">
        <f>IF(VLOOKUP(A40,'Données de base - Grunddaten'!$A$2:$M$273,7,FALSE)="","",VLOOKUP(A40,'Données de base - Grunddaten'!$A$2:$M$273,7,FALSE))</f>
        <v>Collinéen</v>
      </c>
      <c r="H40" s="64">
        <f>IF(VLOOKUP(A40,'Données de base - Grunddaten'!$A$2:$M$273,8,FALSE)="","",VLOOKUP(A40,'Données de base - Grunddaten'!$A$2:$M$273,8,FALSE))</f>
        <v>460</v>
      </c>
      <c r="I40" s="64">
        <f>IF(VLOOKUP(A40,'Données de base - Grunddaten'!$A$2:$M$273,9,FALSE)="","",VLOOKUP(A40,'Données de base - Grunddaten'!$A$2:$M$273,9,FALSE))</f>
        <v>1992</v>
      </c>
      <c r="J40" s="64">
        <f>IF(VLOOKUP(A40,'Données de base - Grunddaten'!$A$2:$M$273,10,FALSE)="","",VLOOKUP(A40,'Données de base - Grunddaten'!$A$2:$M$273,10,FALSE))</f>
        <v>102</v>
      </c>
      <c r="K40" s="64" t="str">
        <f>IF(VLOOKUP(A40,'Données de base - Grunddaten'!$A$2:$M$273,11,FALSE)="","",VLOOKUP(A40,'Données de base - Grunddaten'!$A$2:$M$273,11,FALSE))</f>
        <v>Rives de lacs de retenue des étages collinéen et montagnard</v>
      </c>
      <c r="L40" s="64" t="str">
        <f>IF(VLOOKUP(A40,'Données de base - Grunddaten'!$A$2:$M$273,12,FALSE)="","",VLOOKUP(A40,'Données de base - Grunddaten'!$A$2:$M$273,12,FALSE))</f>
        <v>en tresses</v>
      </c>
      <c r="M40" s="65" t="str">
        <f>IF(VLOOKUP(A40,'Données de base - Grunddaten'!$A$2:$M$273,13,FALSE)="","",VLOOKUP(A40,'Données de base - Grunddaten'!$A$2:$M$273,13,FALSE))</f>
        <v>rives de lacs de retenues</v>
      </c>
      <c r="N40" s="36" t="str">
        <f>IF(VLOOKUP(A40,'Charriage - Geschiebehaushalt'!A40:S311,3,FALSE)="","",VLOOKUP(A40,'Charriage - Geschiebehaushalt'!$A$2:$S$273,3,FALSE))</f>
        <v>non pertinent</v>
      </c>
      <c r="O40" s="37" t="str">
        <f>IF(VLOOKUP(A40,'Charriage - Geschiebehaushalt'!A40:S311,4,FALSE)="","",VLOOKUP(A40,'Charriage - Geschiebehaushalt'!$A$2:$S$273,4,FALSE))</f>
        <v/>
      </c>
      <c r="P40" s="70">
        <f>IF(VLOOKUP(A40,'Charriage - Geschiebehaushalt'!A40:S311,5,FALSE)="","",VLOOKUP(A40,'Charriage - Geschiebehaushalt'!$A$2:$S$273,5,FALSE))</f>
        <v>-2.4785685495602801</v>
      </c>
      <c r="Q40" s="37" t="str">
        <f>IF(VLOOKUP(A40,'Charriage - Geschiebehaushalt'!A40:S311,6,FALSE)="","",VLOOKUP(A40,'Charriage - Geschiebehaushalt'!$A$2:$S$273,6,FALSE))</f>
        <v>problème lié à un manque de charriage ou à un manque de remobilisation des sédiments</v>
      </c>
      <c r="R40" s="70">
        <f>IF(VLOOKUP(A40,'Charriage - Geschiebehaushalt'!A40:S311,7,FALSE)="","",VLOOKUP(A40,'Charriage - Geschiebehaushalt'!$A$2:$S$273,7,FALSE))</f>
        <v>0.188001034076937</v>
      </c>
      <c r="S40" s="37" t="str">
        <f>IF(VLOOKUP(A40,'Charriage - Geschiebehaushalt'!A40:S311,8,FALSE)="","",VLOOKUP(A40,'Charriage - Geschiebehaushalt'!$A$2:$S$273,8,FALSE))</f>
        <v>pas ou faiblement entravé</v>
      </c>
      <c r="T40" s="70">
        <f>IF(VLOOKUP(A40,'Charriage - Geschiebehaushalt'!A40:S311,9,FALSE)="","",VLOOKUP(A40,'Charriage - Geschiebehaushalt'!$A$2:$S$273,9,FALSE))</f>
        <v>0.26657362384</v>
      </c>
      <c r="U40" s="37" t="str">
        <f>IF(VLOOKUP(A40,'Charriage - Geschiebehaushalt'!A40:S311,10,FALSE)="","",VLOOKUP(A40,'Charriage - Geschiebehaushalt'!$A$2:$S$273,10,FALSE))</f>
        <v>déficit dans les formations pionnières</v>
      </c>
      <c r="V40" s="37" t="str">
        <f>IF(VLOOKUP(A40,'Charriage - Geschiebehaushalt'!A40:S311,11,FALSE)="","",VLOOKUP(A40,'Charriage - Geschiebehaushalt'!$A$2:$S$273,11,FALSE))</f>
        <v/>
      </c>
      <c r="W40" s="37" t="str">
        <f>IF(VLOOKUP(A40,'Charriage - Geschiebehaushalt'!A40:S311,12,FALSE)="","",VLOOKUP(A40,'Charriage - Geschiebehaushalt'!$A$2:$S$273,12,FALSE))</f>
        <v/>
      </c>
      <c r="X40" s="37" t="str">
        <f>IF(VLOOKUP(A40,'Charriage - Geschiebehaushalt'!A40:S311,13,FALSE)="","",VLOOKUP(A40,'Charriage - Geschiebehaushalt'!$A$2:$S$273,13,FALSE))</f>
        <v/>
      </c>
      <c r="Y40" s="37" t="str">
        <f>IF(VLOOKUP(A40,'Charriage - Geschiebehaushalt'!A40:S311,14,FALSE)="","",VLOOKUP(A40,'Charriage - Geschiebehaushalt'!$A$2:$S$273,14,FALSE))</f>
        <v/>
      </c>
      <c r="Z40" s="37" t="str">
        <f>IF(VLOOKUP(A40,'Charriage - Geschiebehaushalt'!A40:S311,15,FALSE)="","",VLOOKUP(A40,'Charriage - Geschiebehaushalt'!$A$2:$S$273,15,FALSE))</f>
        <v>La remobilisation des sédiments est perturbée / Mobilisierung von Geschiebe beeinträchtigt</v>
      </c>
      <c r="AA40" s="53" t="str">
        <f>IF(VLOOKUP(A40,'Charriage - Geschiebehaushalt'!A40:S311,16,FALSE)="","",VLOOKUP(A40,'Charriage - Geschiebehaushalt'!$A$2:$S$273,16,FALSE))</f>
        <v>b</v>
      </c>
      <c r="AB40" s="58" t="str">
        <f>IF(VLOOKUP(A40,'Débit - Abfluss'!$A$2:$K$273,3,FALSE)="","",VLOOKUP(A40,'Débit - Abfluss'!$A$2:$K$273,3,FALSE))</f>
        <v>non pertinent</v>
      </c>
      <c r="AC40" s="59" t="str">
        <f>IF(VLOOKUP(A40,'Débit - Abfluss'!$A$2:$K$273,4,FALSE)="","",VLOOKUP(A40,'Débit - Abfluss'!$A$2:$K$273,4,FALSE))</f>
        <v/>
      </c>
      <c r="AD40" s="59" t="str">
        <f>IF(VLOOKUP(A40,'Débit - Abfluss'!$A$2:$K$273,5,FALSE)="","",VLOOKUP(A40,'Débit - Abfluss'!$A$2:$K$273,5,FALSE))</f>
        <v/>
      </c>
      <c r="AE40" s="59" t="str">
        <f>IF(VLOOKUP(A40,'Débit - Abfluss'!$A$2:$K$273,6,FALSE)="","",VLOOKUP(A40,'Débit - Abfluss'!$A$2:$K$273,6,FALSE))</f>
        <v>non pertinent / nicht relevant</v>
      </c>
      <c r="AF40" s="59" t="str">
        <f>IF(VLOOKUP(A40,'Débit - Abfluss'!$A$2:$K$273,7,FALSE)="","",VLOOKUP(A40,'Débit - Abfluss'!$A$2:$K$273,7,FALSE))</f>
        <v/>
      </c>
      <c r="AG40" s="60" t="str">
        <f>IF(VLOOKUP(A40,'Débit - Abfluss'!$A$2:$K$273,8,FALSE)="","",VLOOKUP(A40,'Débit - Abfluss'!$A$2:$K$273,8,FALSE))</f>
        <v>Potentiellement affecté / möglicherweise betroffen</v>
      </c>
      <c r="AH40" s="72">
        <f>IF(VLOOKUP(A40,'Revitalisation-Revitalisierung'!$A$2:$O$273,3,FALSE)="","",VLOOKUP(A40,'Revitalisation-Revitalisierung'!$A$2:$O$273,3,FALSE))</f>
        <v>12.890909090909091</v>
      </c>
      <c r="AI40" s="73">
        <f>IF(VLOOKUP(A40,'Revitalisation-Revitalisierung'!$A$2:$O$273,4,FALSE)="","",VLOOKUP(A40,'Revitalisation-Revitalisierung'!$A$2:$O$273,4,FALSE))</f>
        <v>18.842301719776469</v>
      </c>
      <c r="AJ40" s="73">
        <f>IF(VLOOKUP(A40,'Revitalisation-Revitalisierung'!$A$2:$O$273,5,FALSE)="","",VLOOKUP(A40,'Revitalisation-Revitalisierung'!$A$2:$O$273,5,FALSE))</f>
        <v>5.9090909090909092</v>
      </c>
      <c r="AK40" s="61" t="str">
        <f>IF(VLOOKUP(A40,'Revitalisation-Revitalisierung'!$A$2:$O$273,6,FALSE)="","",VLOOKUP(A40,'Revitalisation-Revitalisierung'!$A$2:$O$273,6,FALSE))</f>
        <v>peu nécessaire, facile</v>
      </c>
      <c r="AL40" s="61" t="str">
        <f>IF(VLOOKUP(A40,'Revitalisation-Revitalisierung'!$A$2:$O$273,7,FALSE)="","",VLOOKUP(A40,'Revitalisation-Revitalisierung'!$A$2:$O$273,7,FALSE))</f>
        <v/>
      </c>
      <c r="AM40" s="61" t="str">
        <f>IF(VLOOKUP(A40,'Revitalisation-Revitalisierung'!$A$2:$O$273,8,FALSE)="","",VLOOKUP(A40,'Revitalisation-Revitalisierung'!$A$2:$O$273,8,FALSE))</f>
        <v>K2</v>
      </c>
      <c r="AN40" s="61" t="str">
        <f>IF(VLOOKUP(A40,'Revitalisation-Revitalisierung'!$A$2:$O$273,9,FALSE)="","",VLOOKUP(A40,'Revitalisation-Revitalisierung'!$A$2:$O$273,9,FALSE))</f>
        <v/>
      </c>
      <c r="AO40" s="61" t="str">
        <f>IF(VLOOKUP(A40,'Revitalisation-Revitalisierung'!$A$2:$O$273,10,FALSE)="","",VLOOKUP(A40,'Revitalisation-Revitalisierung'!$A$2:$O$273,10,FALSE))</f>
        <v/>
      </c>
      <c r="AP40" s="61" t="str">
        <f>IF(VLOOKUP(A40,'Revitalisation-Revitalisierung'!$A$2:$O$273,11,FALSE)="","",VLOOKUP(A40,'Revitalisation-Revitalisierung'!$A$2:$O$273,11,FALSE))</f>
        <v>Très nécessaire, facile / unbedingt nötig, einfach</v>
      </c>
      <c r="AQ40" s="62" t="str">
        <f>IF(VLOOKUP(A40,'Revitalisation-Revitalisierung'!$A$2:$O$273,12,FALSE)="","",VLOOKUP(A40,'Revitalisation-Revitalisierung'!$A$2:$O$273,12,FALSE))</f>
        <v>b</v>
      </c>
    </row>
    <row r="41" spans="1:43" ht="45" x14ac:dyDescent="0.25">
      <c r="A41" s="23">
        <v>55</v>
      </c>
      <c r="B41" s="63">
        <f>IF(VLOOKUP(A41,'Données de base - Grunddaten'!$A$2:$M$273,2,FALSE)="","",VLOOKUP(A41,'Données de base - Grunddaten'!$A$2:$M$273,2,FALSE))</f>
        <v>1</v>
      </c>
      <c r="C41" s="64" t="str">
        <f>IF(VLOOKUP(A41,'Données de base - Grunddaten'!$A$2:$M$273,3,FALSE)="","",VLOOKUP(A41,'Données de base - Grunddaten'!$A$2:$M$273,3,FALSE))</f>
        <v>Senseauen</v>
      </c>
      <c r="D41" s="64" t="str">
        <f>IF(VLOOKUP(A41,'Données de base - Grunddaten'!$A$2:$M$273,4,FALSE)="","",VLOOKUP(A41,'Données de base - Grunddaten'!$A$2:$M$273,4,FALSE))</f>
        <v>Sense</v>
      </c>
      <c r="E41" s="64" t="str">
        <f>IF(VLOOKUP(A41,'Données de base - Grunddaten'!$A$2:$M$273,5,FALSE)="","",VLOOKUP(A41,'Données de base - Grunddaten'!$A$2:$M$273,5,FALSE))</f>
        <v>BE/FR</v>
      </c>
      <c r="F41" s="64" t="str">
        <f>IF(VLOOKUP(A41,'Données de base - Grunddaten'!$A$2:$M$273,6,FALSE)="","",VLOOKUP(A41,'Données de base - Grunddaten'!$A$2:$M$273,6,FALSE))</f>
        <v>Préalpes, Plateau occidental</v>
      </c>
      <c r="G41" s="64" t="str">
        <f>IF(VLOOKUP(A41,'Données de base - Grunddaten'!$A$2:$M$273,7,FALSE)="","",VLOOKUP(A41,'Données de base - Grunddaten'!$A$2:$M$273,7,FALSE))</f>
        <v>Montagnard inf.</v>
      </c>
      <c r="H41" s="64">
        <f>IF(VLOOKUP(A41,'Données de base - Grunddaten'!$A$2:$M$273,8,FALSE)="","",VLOOKUP(A41,'Données de base - Grunddaten'!$A$2:$M$273,8,FALSE))</f>
        <v>810</v>
      </c>
      <c r="I41" s="64">
        <f>IF(VLOOKUP(A41,'Données de base - Grunddaten'!$A$2:$M$273,9,FALSE)="","",VLOOKUP(A41,'Données de base - Grunddaten'!$A$2:$M$273,9,FALSE))</f>
        <v>1992</v>
      </c>
      <c r="J41" s="64">
        <f>IF(VLOOKUP(A41,'Données de base - Grunddaten'!$A$2:$M$273,10,FALSE)="","",VLOOKUP(A41,'Données de base - Grunddaten'!$A$2:$M$273,10,FALSE))</f>
        <v>41</v>
      </c>
      <c r="K41" s="64" t="str">
        <f>IF(VLOOKUP(A41,'Données de base - Grunddaten'!$A$2:$M$273,11,FALSE)="","",VLOOKUP(A41,'Données de base - Grunddaten'!$A$2:$M$273,11,FALSE))</f>
        <v>Cours d'eau naturels de l'étage montagnard</v>
      </c>
      <c r="L41" s="64" t="str">
        <f>IF(VLOOKUP(A41,'Données de base - Grunddaten'!$A$2:$M$273,12,FALSE)="","",VLOOKUP(A41,'Données de base - Grunddaten'!$A$2:$M$273,12,FALSE))</f>
        <v>en tresses</v>
      </c>
      <c r="M41" s="65" t="str">
        <f>IF(VLOOKUP(A41,'Données de base - Grunddaten'!$A$2:$M$273,13,FALSE)="","",VLOOKUP(A41,'Données de base - Grunddaten'!$A$2:$M$273,13,FALSE))</f>
        <v>en tresses</v>
      </c>
      <c r="N41" s="36" t="str">
        <f>IF(VLOOKUP(A41,'Charriage - Geschiebehaushalt'!A41:S312,3,FALSE)="","",VLOOKUP(A41,'Charriage - Geschiebehaushalt'!$A$2:$S$273,3,FALSE))</f>
        <v>pertinent</v>
      </c>
      <c r="O41" s="37" t="str">
        <f>IF(VLOOKUP(A41,'Charriage - Geschiebehaushalt'!A41:S312,4,FALSE)="","",VLOOKUP(A41,'Charriage - Geschiebehaushalt'!$A$2:$S$273,4,FALSE))</f>
        <v>0-20%</v>
      </c>
      <c r="P41" s="70">
        <f>IF(VLOOKUP(A41,'Charriage - Geschiebehaushalt'!A41:S312,5,FALSE)="","",VLOOKUP(A41,'Charriage - Geschiebehaushalt'!$A$2:$S$273,5,FALSE))</f>
        <v>1</v>
      </c>
      <c r="Q41" s="37" t="str">
        <f>IF(VLOOKUP(A41,'Charriage - Geschiebehaushalt'!A41:S312,6,FALSE)="","",VLOOKUP(A41,'Charriage - Geschiebehaushalt'!$A$2:$S$273,6,FALSE))</f>
        <v>dépôt donc pas de problème de charriage</v>
      </c>
      <c r="R41" s="70">
        <f>IF(VLOOKUP(A41,'Charriage - Geschiebehaushalt'!A41:S312,7,FALSE)="","",VLOOKUP(A41,'Charriage - Geschiebehaushalt'!$A$2:$S$273,7,FALSE))</f>
        <v>3.39844288022009E-2</v>
      </c>
      <c r="S41" s="37" t="str">
        <f>IF(VLOOKUP(A41,'Charriage - Geschiebehaushalt'!A41:S312,8,FALSE)="","",VLOOKUP(A41,'Charriage - Geschiebehaushalt'!$A$2:$S$273,8,FALSE))</f>
        <v>pas ou faiblement entravé</v>
      </c>
      <c r="T41" s="70">
        <f>IF(VLOOKUP(A41,'Charriage - Geschiebehaushalt'!A41:S312,9,FALSE)="","",VLOOKUP(A41,'Charriage - Geschiebehaushalt'!$A$2:$S$273,9,FALSE))</f>
        <v>0.37955056141999999</v>
      </c>
      <c r="U41" s="37" t="str">
        <f>IF(VLOOKUP(A41,'Charriage - Geschiebehaushalt'!A41:S312,10,FALSE)="","",VLOOKUP(A41,'Charriage - Geschiebehaushalt'!$A$2:$S$273,10,FALSE))</f>
        <v>déficit non apparent en charriage ou en remobilisation des sédiments</v>
      </c>
      <c r="V41" s="37" t="str">
        <f>IF(VLOOKUP(A41,'Charriage - Geschiebehaushalt'!A41:S312,11,FALSE)="","",VLOOKUP(A41,'Charriage - Geschiebehaushalt'!$A$2:$S$273,11,FALSE))</f>
        <v/>
      </c>
      <c r="W41" s="37" t="str">
        <f>IF(VLOOKUP(A41,'Charriage - Geschiebehaushalt'!A41:S312,12,FALSE)="","",VLOOKUP(A41,'Charriage - Geschiebehaushalt'!$A$2:$S$273,12,FALSE))</f>
        <v/>
      </c>
      <c r="X41" s="37" t="str">
        <f>IF(VLOOKUP(A41,'Charriage - Geschiebehaushalt'!A41:S312,13,FALSE)="","",VLOOKUP(A41,'Charriage - Geschiebehaushalt'!$A$2:$S$273,13,FALSE))</f>
        <v/>
      </c>
      <c r="Y41" s="37" t="str">
        <f>IF(VLOOKUP(A41,'Charriage - Geschiebehaushalt'!A41:S312,14,FALSE)="","",VLOOKUP(A41,'Charriage - Geschiebehaushalt'!$A$2:$S$273,14,FALSE))</f>
        <v/>
      </c>
      <c r="Z41" s="37" t="str">
        <f>IF(VLOOKUP(A41,'Charriage - Geschiebehaushalt'!A41:S312,15,FALSE)="","",VLOOKUP(A41,'Charriage - Geschiebehaushalt'!$A$2:$S$273,15,FALSE))</f>
        <v>0-20%</v>
      </c>
      <c r="AA41" s="53" t="str">
        <f>IF(VLOOKUP(A41,'Charriage - Geschiebehaushalt'!A41:S312,16,FALSE)="","",VLOOKUP(A41,'Charriage - Geschiebehaushalt'!$A$2:$S$273,16,FALSE))</f>
        <v>a</v>
      </c>
      <c r="AB41" s="58" t="str">
        <f>IF(VLOOKUP(A41,'Débit - Abfluss'!$A$2:$K$273,3,FALSE)="","",VLOOKUP(A41,'Débit - Abfluss'!$A$2:$K$273,3,FALSE))</f>
        <v>100%</v>
      </c>
      <c r="AC41" s="59" t="str">
        <f>IF(VLOOKUP(A41,'Débit - Abfluss'!$A$2:$K$273,4,FALSE)="","",VLOOKUP(A41,'Débit - Abfluss'!$A$2:$K$273,4,FALSE))</f>
        <v>aucune information supplémentaire</v>
      </c>
      <c r="AD41" s="59" t="str">
        <f>IF(VLOOKUP(A41,'Débit - Abfluss'!$A$2:$K$273,5,FALSE)="","",VLOOKUP(A41,'Débit - Abfluss'!$A$2:$K$273,5,FALSE))</f>
        <v>aucune information supplémentaire</v>
      </c>
      <c r="AE41" s="59" t="str">
        <f>IF(VLOOKUP(A41,'Débit - Abfluss'!$A$2:$K$273,6,FALSE)="","",VLOOKUP(A41,'Débit - Abfluss'!$A$2:$K$273,6,FALSE))</f>
        <v>100%</v>
      </c>
      <c r="AF41" s="59" t="str">
        <f>IF(VLOOKUP(A41,'Débit - Abfluss'!$A$2:$K$273,7,FALSE)="","",VLOOKUP(A41,'Débit - Abfluss'!$A$2:$K$273,7,FALSE))</f>
        <v/>
      </c>
      <c r="AG41" s="60" t="str">
        <f>IF(VLOOKUP(A41,'Débit - Abfluss'!$A$2:$K$273,8,FALSE)="","",VLOOKUP(A41,'Débit - Abfluss'!$A$2:$K$273,8,FALSE))</f>
        <v>Non affecté / nicht betroffen</v>
      </c>
      <c r="AH41" s="72">
        <f>IF(VLOOKUP(A41,'Revitalisation-Revitalisierung'!$A$2:$O$273,3,FALSE)="","",VLOOKUP(A41,'Revitalisation-Revitalisierung'!$A$2:$O$273,3,FALSE))</f>
        <v>-64.090909090909093</v>
      </c>
      <c r="AI41" s="73">
        <f>IF(VLOOKUP(A41,'Revitalisation-Revitalisierung'!$A$2:$O$273,4,FALSE)="","",VLOOKUP(A41,'Revitalisation-Revitalisierung'!$A$2:$O$273,4,FALSE))</f>
        <v>0</v>
      </c>
      <c r="AJ41" s="73">
        <f>IF(VLOOKUP(A41,'Revitalisation-Revitalisierung'!$A$2:$O$273,5,FALSE)="","",VLOOKUP(A41,'Revitalisation-Revitalisierung'!$A$2:$O$273,5,FALSE))</f>
        <v>64.090909090909093</v>
      </c>
      <c r="AK41" s="61" t="str">
        <f>IF(VLOOKUP(A41,'Revitalisation-Revitalisierung'!$A$2:$O$273,6,FALSE)="","",VLOOKUP(A41,'Revitalisation-Revitalisierung'!$A$2:$O$273,6,FALSE))</f>
        <v>non nécessaire</v>
      </c>
      <c r="AL41" s="61" t="str">
        <f>IF(VLOOKUP(A41,'Revitalisation-Revitalisierung'!$A$2:$O$273,7,FALSE)="","",VLOOKUP(A41,'Revitalisation-Revitalisierung'!$A$2:$O$273,7,FALSE))</f>
        <v/>
      </c>
      <c r="AM41" s="61" t="str">
        <f>IF(VLOOKUP(A41,'Revitalisation-Revitalisierung'!$A$2:$O$273,8,FALSE)="","",VLOOKUP(A41,'Revitalisation-Revitalisierung'!$A$2:$O$273,8,FALSE))</f>
        <v>K1</v>
      </c>
      <c r="AN41" s="61" t="str">
        <f>IF(VLOOKUP(A41,'Revitalisation-Revitalisierung'!$A$2:$O$273,9,FALSE)="","",VLOOKUP(A41,'Revitalisation-Revitalisierung'!$A$2:$O$273,9,FALSE))</f>
        <v/>
      </c>
      <c r="AO41" s="61" t="str">
        <f>IF(VLOOKUP(A41,'Revitalisation-Revitalisierung'!$A$2:$O$273,10,FALSE)="","",VLOOKUP(A41,'Revitalisation-Revitalisierung'!$A$2:$O$273,10,FALSE))</f>
        <v/>
      </c>
      <c r="AP41" s="61" t="str">
        <f>IF(VLOOKUP(A41,'Revitalisation-Revitalisierung'!$A$2:$O$273,11,FALSE)="","",VLOOKUP(A41,'Revitalisation-Revitalisierung'!$A$2:$O$273,11,FALSE))</f>
        <v>Non nécessaire / nicht nötig</v>
      </c>
      <c r="AQ41" s="62" t="str">
        <f>IF(VLOOKUP(A41,'Revitalisation-Revitalisierung'!$A$2:$O$273,12,FALSE)="","",VLOOKUP(A41,'Revitalisation-Revitalisierung'!$A$2:$O$273,12,FALSE))</f>
        <v>a</v>
      </c>
    </row>
    <row r="42" spans="1:43" ht="45" x14ac:dyDescent="0.25">
      <c r="A42" s="23">
        <v>58</v>
      </c>
      <c r="B42" s="63">
        <f>IF(VLOOKUP(A42,'Données de base - Grunddaten'!$A$2:$M$273,2,FALSE)="","",VLOOKUP(A42,'Données de base - Grunddaten'!$A$2:$M$273,2,FALSE))</f>
        <v>1</v>
      </c>
      <c r="C42" s="64" t="str">
        <f>IF(VLOOKUP(A42,'Données de base - Grunddaten'!$A$2:$M$273,3,FALSE)="","",VLOOKUP(A42,'Données de base - Grunddaten'!$A$2:$M$273,3,FALSE))</f>
        <v>Teuffengraben–Sackau</v>
      </c>
      <c r="D42" s="64" t="str">
        <f>IF(VLOOKUP(A42,'Données de base - Grunddaten'!$A$2:$M$273,4,FALSE)="","",VLOOKUP(A42,'Données de base - Grunddaten'!$A$2:$M$273,4,FALSE))</f>
        <v>Schwarzwasser</v>
      </c>
      <c r="E42" s="64" t="str">
        <f>IF(VLOOKUP(A42,'Données de base - Grunddaten'!$A$2:$M$273,5,FALSE)="","",VLOOKUP(A42,'Données de base - Grunddaten'!$A$2:$M$273,5,FALSE))</f>
        <v>BE</v>
      </c>
      <c r="F42" s="64" t="str">
        <f>IF(VLOOKUP(A42,'Données de base - Grunddaten'!$A$2:$M$273,6,FALSE)="","",VLOOKUP(A42,'Données de base - Grunddaten'!$A$2:$M$273,6,FALSE))</f>
        <v>Préalpes, Plateau occidental</v>
      </c>
      <c r="G42" s="64" t="str">
        <f>IF(VLOOKUP(A42,'Données de base - Grunddaten'!$A$2:$M$273,7,FALSE)="","",VLOOKUP(A42,'Données de base - Grunddaten'!$A$2:$M$273,7,FALSE))</f>
        <v>Montagnard inf.</v>
      </c>
      <c r="H42" s="64">
        <f>IF(VLOOKUP(A42,'Données de base - Grunddaten'!$A$2:$M$273,8,FALSE)="","",VLOOKUP(A42,'Données de base - Grunddaten'!$A$2:$M$273,8,FALSE))</f>
        <v>750</v>
      </c>
      <c r="I42" s="64">
        <f>IF(VLOOKUP(A42,'Données de base - Grunddaten'!$A$2:$M$273,9,FALSE)="","",VLOOKUP(A42,'Données de base - Grunddaten'!$A$2:$M$273,9,FALSE))</f>
        <v>1992</v>
      </c>
      <c r="J42" s="64">
        <f>IF(VLOOKUP(A42,'Données de base - Grunddaten'!$A$2:$M$273,10,FALSE)="","",VLOOKUP(A42,'Données de base - Grunddaten'!$A$2:$M$273,10,FALSE))</f>
        <v>41</v>
      </c>
      <c r="K42" s="64" t="str">
        <f>IF(VLOOKUP(A42,'Données de base - Grunddaten'!$A$2:$M$273,11,FALSE)="","",VLOOKUP(A42,'Données de base - Grunddaten'!$A$2:$M$273,11,FALSE))</f>
        <v>Cours d'eau naturels de l'étage montagnard</v>
      </c>
      <c r="L42" s="64" t="str">
        <f>IF(VLOOKUP(A42,'Données de base - Grunddaten'!$A$2:$M$273,12,FALSE)="","",VLOOKUP(A42,'Données de base - Grunddaten'!$A$2:$M$273,12,FALSE))</f>
        <v>en tresses</v>
      </c>
      <c r="M42" s="65" t="str">
        <f>IF(VLOOKUP(A42,'Données de base - Grunddaten'!$A$2:$M$273,13,FALSE)="","",VLOOKUP(A42,'Données de base - Grunddaten'!$A$2:$M$273,13,FALSE))</f>
        <v>en tresses</v>
      </c>
      <c r="N42" s="36" t="str">
        <f>IF(VLOOKUP(A42,'Charriage - Geschiebehaushalt'!A42:S313,3,FALSE)="","",VLOOKUP(A42,'Charriage - Geschiebehaushalt'!$A$2:$S$273,3,FALSE))</f>
        <v>pertinent</v>
      </c>
      <c r="O42" s="37" t="str">
        <f>IF(VLOOKUP(A42,'Charriage - Geschiebehaushalt'!A42:S313,4,FALSE)="","",VLOOKUP(A42,'Charriage - Geschiebehaushalt'!$A$2:$S$273,4,FALSE))</f>
        <v>0-20%</v>
      </c>
      <c r="P42" s="70" t="str">
        <f>IF(VLOOKUP(A42,'Charriage - Geschiebehaushalt'!A42:S313,5,FALSE)="","",VLOOKUP(A42,'Charriage - Geschiebehaushalt'!$A$2:$S$273,5,FALSE))</f>
        <v/>
      </c>
      <c r="Q42" s="37" t="str">
        <f>IF(VLOOKUP(A42,'Charriage - Geschiebehaushalt'!A42:S313,6,FALSE)="","",VLOOKUP(A42,'Charriage - Geschiebehaushalt'!$A$2:$S$273,6,FALSE))</f>
        <v>non documenté</v>
      </c>
      <c r="R42" s="70">
        <f>IF(VLOOKUP(A42,'Charriage - Geschiebehaushalt'!A42:S313,7,FALSE)="","",VLOOKUP(A42,'Charriage - Geschiebehaushalt'!$A$2:$S$273,7,FALSE))</f>
        <v>9.8335333479352E-2</v>
      </c>
      <c r="S42" s="37" t="str">
        <f>IF(VLOOKUP(A42,'Charriage - Geschiebehaushalt'!A42:S313,8,FALSE)="","",VLOOKUP(A42,'Charriage - Geschiebehaushalt'!$A$2:$S$273,8,FALSE))</f>
        <v>pas ou faiblement entravé</v>
      </c>
      <c r="T42" s="70">
        <f>IF(VLOOKUP(A42,'Charriage - Geschiebehaushalt'!A42:S313,9,FALSE)="","",VLOOKUP(A42,'Charriage - Geschiebehaushalt'!$A$2:$S$273,9,FALSE))</f>
        <v>0.30387390693999999</v>
      </c>
      <c r="U42" s="37" t="str">
        <f>IF(VLOOKUP(A42,'Charriage - Geschiebehaushalt'!A42:S313,10,FALSE)="","",VLOOKUP(A42,'Charriage - Geschiebehaushalt'!$A$2:$S$273,10,FALSE))</f>
        <v>déficit dans les formations pionnières</v>
      </c>
      <c r="V42" s="37" t="str">
        <f>IF(VLOOKUP(A42,'Charriage - Geschiebehaushalt'!A42:S313,11,FALSE)="","",VLOOKUP(A42,'Charriage - Geschiebehaushalt'!$A$2:$S$273,11,FALSE))</f>
        <v/>
      </c>
      <c r="W42" s="37" t="str">
        <f>IF(VLOOKUP(A42,'Charriage - Geschiebehaushalt'!A42:S313,12,FALSE)="","",VLOOKUP(A42,'Charriage - Geschiebehaushalt'!$A$2:$S$273,12,FALSE))</f>
        <v/>
      </c>
      <c r="X42" s="37" t="str">
        <f>IF(VLOOKUP(A42,'Charriage - Geschiebehaushalt'!A42:S313,13,FALSE)="","",VLOOKUP(A42,'Charriage - Geschiebehaushalt'!$A$2:$S$273,13,FALSE))</f>
        <v/>
      </c>
      <c r="Y42" s="37" t="str">
        <f>IF(VLOOKUP(A42,'Charriage - Geschiebehaushalt'!A42:S313,14,FALSE)="","",VLOOKUP(A42,'Charriage - Geschiebehaushalt'!$A$2:$S$273,14,FALSE))</f>
        <v/>
      </c>
      <c r="Z42" s="37" t="str">
        <f>IF(VLOOKUP(A42,'Charriage - Geschiebehaushalt'!A42:S313,15,FALSE)="","",VLOOKUP(A42,'Charriage - Geschiebehaushalt'!$A$2:$S$273,15,FALSE))</f>
        <v>0-20%</v>
      </c>
      <c r="AA42" s="53" t="str">
        <f>IF(VLOOKUP(A42,'Charriage - Geschiebehaushalt'!A42:S313,16,FALSE)="","",VLOOKUP(A42,'Charriage - Geschiebehaushalt'!$A$2:$S$273,16,FALSE))</f>
        <v>a</v>
      </c>
      <c r="AB42" s="58" t="str">
        <f>IF(VLOOKUP(A42,'Débit - Abfluss'!$A$2:$K$273,3,FALSE)="","",VLOOKUP(A42,'Débit - Abfluss'!$A$2:$K$273,3,FALSE))</f>
        <v>100%</v>
      </c>
      <c r="AC42" s="59" t="str">
        <f>IF(VLOOKUP(A42,'Débit - Abfluss'!$A$2:$K$273,4,FALSE)="","",VLOOKUP(A42,'Débit - Abfluss'!$A$2:$K$273,4,FALSE))</f>
        <v>aucune information supplémentaire</v>
      </c>
      <c r="AD42" s="59" t="str">
        <f>IF(VLOOKUP(A42,'Débit - Abfluss'!$A$2:$K$273,5,FALSE)="","",VLOOKUP(A42,'Débit - Abfluss'!$A$2:$K$273,5,FALSE))</f>
        <v>aucune information supplémentaire</v>
      </c>
      <c r="AE42" s="59" t="str">
        <f>IF(VLOOKUP(A42,'Débit - Abfluss'!$A$2:$K$273,6,FALSE)="","",VLOOKUP(A42,'Débit - Abfluss'!$A$2:$K$273,6,FALSE))</f>
        <v>100%</v>
      </c>
      <c r="AF42" s="59" t="str">
        <f>IF(VLOOKUP(A42,'Débit - Abfluss'!$A$2:$K$273,7,FALSE)="","",VLOOKUP(A42,'Débit - Abfluss'!$A$2:$K$273,7,FALSE))</f>
        <v/>
      </c>
      <c r="AG42" s="60" t="str">
        <f>IF(VLOOKUP(A42,'Débit - Abfluss'!$A$2:$K$273,8,FALSE)="","",VLOOKUP(A42,'Débit - Abfluss'!$A$2:$K$273,8,FALSE))</f>
        <v>Non affecté / nicht betroffen</v>
      </c>
      <c r="AH42" s="72">
        <f>IF(VLOOKUP(A42,'Revitalisation-Revitalisierung'!$A$2:$O$273,3,FALSE)="","",VLOOKUP(A42,'Revitalisation-Revitalisierung'!$A$2:$O$273,3,FALSE))</f>
        <v>-57.218181818181819</v>
      </c>
      <c r="AI42" s="73">
        <f>IF(VLOOKUP(A42,'Revitalisation-Revitalisierung'!$A$2:$O$273,4,FALSE)="","",VLOOKUP(A42,'Revitalisation-Revitalisierung'!$A$2:$O$273,4,FALSE))</f>
        <v>4.5712114522383462</v>
      </c>
      <c r="AJ42" s="73">
        <f>IF(VLOOKUP(A42,'Revitalisation-Revitalisierung'!$A$2:$O$273,5,FALSE)="","",VLOOKUP(A42,'Revitalisation-Revitalisierung'!$A$2:$O$273,5,FALSE))</f>
        <v>61.81818181818182</v>
      </c>
      <c r="AK42" s="61" t="str">
        <f>IF(VLOOKUP(A42,'Revitalisation-Revitalisierung'!$A$2:$O$273,6,FALSE)="","",VLOOKUP(A42,'Revitalisation-Revitalisierung'!$A$2:$O$273,6,FALSE))</f>
        <v>peu nécessaire, difficile</v>
      </c>
      <c r="AL42" s="61" t="str">
        <f>IF(VLOOKUP(A42,'Revitalisation-Revitalisierung'!$A$2:$O$273,7,FALSE)="","",VLOOKUP(A42,'Revitalisation-Revitalisierung'!$A$2:$O$273,7,FALSE))</f>
        <v/>
      </c>
      <c r="AM42" s="61" t="str">
        <f>IF(VLOOKUP(A42,'Revitalisation-Revitalisierung'!$A$2:$O$273,8,FALSE)="","",VLOOKUP(A42,'Revitalisation-Revitalisierung'!$A$2:$O$273,8,FALSE))</f>
        <v>K3</v>
      </c>
      <c r="AN42" s="61" t="str">
        <f>IF(VLOOKUP(A42,'Revitalisation-Revitalisierung'!$A$2:$O$273,9,FALSE)="","",VLOOKUP(A42,'Revitalisation-Revitalisierung'!$A$2:$O$273,9,FALSE))</f>
        <v/>
      </c>
      <c r="AO42" s="61" t="str">
        <f>IF(VLOOKUP(A42,'Revitalisation-Revitalisierung'!$A$2:$O$273,10,FALSE)="","",VLOOKUP(A42,'Revitalisation-Revitalisierung'!$A$2:$O$273,10,FALSE))</f>
        <v/>
      </c>
      <c r="AP42" s="61" t="str">
        <f>IF(VLOOKUP(A42,'Revitalisation-Revitalisierung'!$A$2:$O$273,11,FALSE)="","",VLOOKUP(A42,'Revitalisation-Revitalisierung'!$A$2:$O$273,11,FALSE))</f>
        <v>Partiellement nécessaire, difficile / teilweise nötig, schwierig</v>
      </c>
      <c r="AQ42" s="62" t="str">
        <f>IF(VLOOKUP(A42,'Revitalisation-Revitalisierung'!$A$2:$O$273,12,FALSE)="","",VLOOKUP(A42,'Revitalisation-Revitalisierung'!$A$2:$O$273,12,FALSE))</f>
        <v>a</v>
      </c>
    </row>
    <row r="43" spans="1:43" ht="67.5" x14ac:dyDescent="0.25">
      <c r="A43" s="23">
        <v>59</v>
      </c>
      <c r="B43" s="63">
        <f>IF(VLOOKUP(A43,'Données de base - Grunddaten'!$A$2:$M$273,2,FALSE)="","",VLOOKUP(A43,'Données de base - Grunddaten'!$A$2:$M$273,2,FALSE))</f>
        <v>1</v>
      </c>
      <c r="C43" s="64" t="str">
        <f>IF(VLOOKUP(A43,'Données de base - Grunddaten'!$A$2:$M$273,3,FALSE)="","",VLOOKUP(A43,'Données de base - Grunddaten'!$A$2:$M$273,3,FALSE))</f>
        <v>Laupenau</v>
      </c>
      <c r="D43" s="64" t="str">
        <f>IF(VLOOKUP(A43,'Données de base - Grunddaten'!$A$2:$M$273,4,FALSE)="","",VLOOKUP(A43,'Données de base - Grunddaten'!$A$2:$M$273,4,FALSE))</f>
        <v>Saane</v>
      </c>
      <c r="E43" s="64" t="str">
        <f>IF(VLOOKUP(A43,'Données de base - Grunddaten'!$A$2:$M$273,5,FALSE)="","",VLOOKUP(A43,'Données de base - Grunddaten'!$A$2:$M$273,5,FALSE))</f>
        <v>BE</v>
      </c>
      <c r="F43" s="64" t="str">
        <f>IF(VLOOKUP(A43,'Données de base - Grunddaten'!$A$2:$M$273,6,FALSE)="","",VLOOKUP(A43,'Données de base - Grunddaten'!$A$2:$M$273,6,FALSE))</f>
        <v>Plateau occidental</v>
      </c>
      <c r="G43" s="64" t="str">
        <f>IF(VLOOKUP(A43,'Données de base - Grunddaten'!$A$2:$M$273,7,FALSE)="","",VLOOKUP(A43,'Données de base - Grunddaten'!$A$2:$M$273,7,FALSE))</f>
        <v>Collinéen</v>
      </c>
      <c r="H43" s="64">
        <f>IF(VLOOKUP(A43,'Données de base - Grunddaten'!$A$2:$M$273,8,FALSE)="","",VLOOKUP(A43,'Données de base - Grunddaten'!$A$2:$M$273,8,FALSE))</f>
        <v>480</v>
      </c>
      <c r="I43" s="64">
        <f>IF(VLOOKUP(A43,'Données de base - Grunddaten'!$A$2:$M$273,9,FALSE)="","",VLOOKUP(A43,'Données de base - Grunddaten'!$A$2:$M$273,9,FALSE))</f>
        <v>1992</v>
      </c>
      <c r="J43" s="64">
        <f>IF(VLOOKUP(A43,'Données de base - Grunddaten'!$A$2:$M$273,10,FALSE)="","",VLOOKUP(A43,'Données de base - Grunddaten'!$A$2:$M$273,10,FALSE))</f>
        <v>52</v>
      </c>
      <c r="K43" s="64" t="str">
        <f>IF(VLOOKUP(A43,'Données de base - Grunddaten'!$A$2:$M$273,11,FALSE)="","",VLOOKUP(A43,'Données de base - Grunddaten'!$A$2:$M$273,11,FALSE))</f>
        <v>Cours d'eau corrigés de l'étage collinéen du Moyen-Pays</v>
      </c>
      <c r="L43" s="64" t="str">
        <f>IF(VLOOKUP(A43,'Données de base - Grunddaten'!$A$2:$M$273,12,FALSE)="","",VLOOKUP(A43,'Données de base - Grunddaten'!$A$2:$M$273,12,FALSE))</f>
        <v>cours rectiligne</v>
      </c>
      <c r="M43" s="65" t="str">
        <f>IF(VLOOKUP(A43,'Données de base - Grunddaten'!$A$2:$M$273,13,FALSE)="","",VLOOKUP(A43,'Données de base - Grunddaten'!$A$2:$M$273,13,FALSE))</f>
        <v>cours rectiligne</v>
      </c>
      <c r="N43" s="36" t="str">
        <f>IF(VLOOKUP(A43,'Charriage - Geschiebehaushalt'!A43:S314,3,FALSE)="","",VLOOKUP(A43,'Charriage - Geschiebehaushalt'!$A$2:$S$273,3,FALSE))</f>
        <v>pertinent</v>
      </c>
      <c r="O43" s="37" t="str">
        <f>IF(VLOOKUP(A43,'Charriage - Geschiebehaushalt'!A43:S314,4,FALSE)="","",VLOOKUP(A43,'Charriage - Geschiebehaushalt'!$A$2:$S$273,4,FALSE))</f>
        <v>51-80%</v>
      </c>
      <c r="P43" s="70">
        <f>IF(VLOOKUP(A43,'Charriage - Geschiebehaushalt'!A43:S314,5,FALSE)="","",VLOOKUP(A43,'Charriage - Geschiebehaushalt'!$A$2:$S$273,5,FALSE))</f>
        <v>-1.1962488253975501</v>
      </c>
      <c r="Q43" s="37" t="str">
        <f>IF(VLOOKUP(A43,'Charriage - Geschiebehaushalt'!A43:S314,6,FALSE)="","",VLOOKUP(A43,'Charriage - Geschiebehaushalt'!$A$2:$S$273,6,FALSE))</f>
        <v>problème lié à un manque de charriage ou à un manque de remobilisation des sédiments</v>
      </c>
      <c r="R43" s="70">
        <f>IF(VLOOKUP(A43,'Charriage - Geschiebehaushalt'!A43:S314,7,FALSE)="","",VLOOKUP(A43,'Charriage - Geschiebehaushalt'!$A$2:$S$273,7,FALSE))</f>
        <v>1.0022177609951299</v>
      </c>
      <c r="S43" s="37" t="str">
        <f>IF(VLOOKUP(A43,'Charriage - Geschiebehaushalt'!A43:S314,8,FALSE)="","",VLOOKUP(A43,'Charriage - Geschiebehaushalt'!$A$2:$S$273,8,FALSE))</f>
        <v>la remobilisation des sédiments est perturbée</v>
      </c>
      <c r="T43" s="70">
        <f>IF(VLOOKUP(A43,'Charriage - Geschiebehaushalt'!A43:S314,9,FALSE)="","",VLOOKUP(A43,'Charriage - Geschiebehaushalt'!$A$2:$S$273,9,FALSE))</f>
        <v>4.7362589758E-2</v>
      </c>
      <c r="U43" s="37" t="str">
        <f>IF(VLOOKUP(A43,'Charriage - Geschiebehaushalt'!A43:S314,10,FALSE)="","",VLOOKUP(A43,'Charriage - Geschiebehaushalt'!$A$2:$S$273,10,FALSE))</f>
        <v>déficit dans les formations pionnières</v>
      </c>
      <c r="V43" s="37" t="str">
        <f>IF(VLOOKUP(A43,'Charriage - Geschiebehaushalt'!A43:S314,11,FALSE)="","",VLOOKUP(A43,'Charriage - Geschiebehaushalt'!$A$2:$S$273,11,FALSE))</f>
        <v/>
      </c>
      <c r="W43" s="37" t="str">
        <f>IF(VLOOKUP(A43,'Charriage - Geschiebehaushalt'!A43:S314,12,FALSE)="","",VLOOKUP(A43,'Charriage - Geschiebehaushalt'!$A$2:$S$273,12,FALSE))</f>
        <v/>
      </c>
      <c r="X43" s="37" t="str">
        <f>IF(VLOOKUP(A43,'Charriage - Geschiebehaushalt'!A43:S314,13,FALSE)="","",VLOOKUP(A43,'Charriage - Geschiebehaushalt'!$A$2:$S$273,13,FALSE))</f>
        <v/>
      </c>
      <c r="Y43" s="37" t="str">
        <f>IF(VLOOKUP(A43,'Charriage - Geschiebehaushalt'!A43:S314,14,FALSE)="","",VLOOKUP(A43,'Charriage - Geschiebehaushalt'!$A$2:$S$273,14,FALSE))</f>
        <v/>
      </c>
      <c r="Z43" s="37" t="str">
        <f>IF(VLOOKUP(A43,'Charriage - Geschiebehaushalt'!A43:S314,15,FALSE)="","",VLOOKUP(A43,'Charriage - Geschiebehaushalt'!$A$2:$S$273,15,FALSE))</f>
        <v>51-80%</v>
      </c>
      <c r="AA43" s="53" t="str">
        <f>IF(VLOOKUP(A43,'Charriage - Geschiebehaushalt'!A43:S314,16,FALSE)="","",VLOOKUP(A43,'Charriage - Geschiebehaushalt'!$A$2:$S$273,16,FALSE))</f>
        <v>a</v>
      </c>
      <c r="AB43" s="58" t="str">
        <f>IF(VLOOKUP(A43,'Débit - Abfluss'!$A$2:$K$273,3,FALSE)="","",VLOOKUP(A43,'Débit - Abfluss'!$A$2:$K$273,3,FALSE))</f>
        <v>81-100%</v>
      </c>
      <c r="AC43" s="59" t="str">
        <f>IF(VLOOKUP(A43,'Débit - Abfluss'!$A$2:$K$273,4,FALSE)="","",VLOOKUP(A43,'Débit - Abfluss'!$A$2:$K$273,4,FALSE))</f>
        <v/>
      </c>
      <c r="AD43" s="59" t="str">
        <f>IF(VLOOKUP(A43,'Débit - Abfluss'!$A$2:$K$273,5,FALSE)="","",VLOOKUP(A43,'Débit - Abfluss'!$A$2:$K$273,5,FALSE))</f>
        <v/>
      </c>
      <c r="AE43" s="59" t="str">
        <f>IF(VLOOKUP(A43,'Débit - Abfluss'!$A$2:$K$273,6,FALSE)="","",VLOOKUP(A43,'Débit - Abfluss'!$A$2:$K$273,6,FALSE))</f>
        <v>81-100%</v>
      </c>
      <c r="AF43" s="59" t="str">
        <f>IF(VLOOKUP(A43,'Débit - Abfluss'!$A$2:$K$273,7,FALSE)="","",VLOOKUP(A43,'Débit - Abfluss'!$A$2:$K$273,7,FALSE))</f>
        <v>force hydraulique</v>
      </c>
      <c r="AG43" s="60" t="str">
        <f>IF(VLOOKUP(A43,'Débit - Abfluss'!$A$2:$K$273,8,FALSE)="","",VLOOKUP(A43,'Débit - Abfluss'!$A$2:$K$273,8,FALSE))</f>
        <v>Potentiellement affecté / möglicherweise betroffen</v>
      </c>
      <c r="AH43" s="72">
        <f>IF(VLOOKUP(A43,'Revitalisation-Revitalisierung'!$A$2:$O$273,3,FALSE)="","",VLOOKUP(A43,'Revitalisation-Revitalisierung'!$A$2:$O$273,3,FALSE))</f>
        <v>66.3</v>
      </c>
      <c r="AI43" s="73">
        <f>IF(VLOOKUP(A43,'Revitalisation-Revitalisierung'!$A$2:$O$273,4,FALSE)="","",VLOOKUP(A43,'Revitalisation-Revitalisierung'!$A$2:$O$273,4,FALSE))</f>
        <v>66.315016986919062</v>
      </c>
      <c r="AJ43" s="73">
        <f>IF(VLOOKUP(A43,'Revitalisation-Revitalisierung'!$A$2:$O$273,5,FALSE)="","",VLOOKUP(A43,'Revitalisation-Revitalisierung'!$A$2:$O$273,5,FALSE))</f>
        <v>0</v>
      </c>
      <c r="AK43" s="61" t="str">
        <f>IF(VLOOKUP(A43,'Revitalisation-Revitalisierung'!$A$2:$O$273,6,FALSE)="","",VLOOKUP(A43,'Revitalisation-Revitalisierung'!$A$2:$O$273,6,FALSE))</f>
        <v>très nécessaire, facile</v>
      </c>
      <c r="AL43" s="61" t="str">
        <f>IF(VLOOKUP(A43,'Revitalisation-Revitalisierung'!$A$2:$O$273,7,FALSE)="","",VLOOKUP(A43,'Revitalisation-Revitalisierung'!$A$2:$O$273,7,FALSE))</f>
        <v/>
      </c>
      <c r="AM43" s="61" t="str">
        <f>IF(VLOOKUP(A43,'Revitalisation-Revitalisierung'!$A$2:$O$273,8,FALSE)="","",VLOOKUP(A43,'Revitalisation-Revitalisierung'!$A$2:$O$273,8,FALSE))</f>
        <v>K2</v>
      </c>
      <c r="AN43" s="61" t="str">
        <f>IF(VLOOKUP(A43,'Revitalisation-Revitalisierung'!$A$2:$O$273,9,FALSE)="","",VLOOKUP(A43,'Revitalisation-Revitalisierung'!$A$2:$O$273,9,FALSE))</f>
        <v/>
      </c>
      <c r="AO43" s="61" t="str">
        <f>IF(VLOOKUP(A43,'Revitalisation-Revitalisierung'!$A$2:$O$273,10,FALSE)="","",VLOOKUP(A43,'Revitalisation-Revitalisierung'!$A$2:$O$273,10,FALSE))</f>
        <v/>
      </c>
      <c r="AP43" s="61" t="str">
        <f>IF(VLOOKUP(A43,'Revitalisation-Revitalisierung'!$A$2:$O$273,11,FALSE)="","",VLOOKUP(A43,'Revitalisation-Revitalisierung'!$A$2:$O$273,11,FALSE))</f>
        <v>Très nécessaire, facile / unbedingt nötig, einfach</v>
      </c>
      <c r="AQ43" s="62" t="str">
        <f>IF(VLOOKUP(A43,'Revitalisation-Revitalisierung'!$A$2:$O$273,12,FALSE)="","",VLOOKUP(A43,'Revitalisation-Revitalisierung'!$A$2:$O$273,12,FALSE))</f>
        <v>a</v>
      </c>
    </row>
    <row r="44" spans="1:43" ht="67.5" x14ac:dyDescent="0.25">
      <c r="A44" s="23">
        <v>60</v>
      </c>
      <c r="B44" s="63">
        <f>IF(VLOOKUP(A44,'Données de base - Grunddaten'!$A$2:$M$273,2,FALSE)="","",VLOOKUP(A44,'Données de base - Grunddaten'!$A$2:$M$273,2,FALSE))</f>
        <v>1</v>
      </c>
      <c r="C44" s="64" t="str">
        <f>IF(VLOOKUP(A44,'Données de base - Grunddaten'!$A$2:$M$273,3,FALSE)="","",VLOOKUP(A44,'Données de base - Grunddaten'!$A$2:$M$273,3,FALSE))</f>
        <v>Bois du Dévin</v>
      </c>
      <c r="D44" s="64" t="str">
        <f>IF(VLOOKUP(A44,'Données de base - Grunddaten'!$A$2:$M$273,4,FALSE)="","",VLOOKUP(A44,'Données de base - Grunddaten'!$A$2:$M$273,4,FALSE))</f>
        <v>La Gérine</v>
      </c>
      <c r="E44" s="64" t="str">
        <f>IF(VLOOKUP(A44,'Données de base - Grunddaten'!$A$2:$M$273,5,FALSE)="","",VLOOKUP(A44,'Données de base - Grunddaten'!$A$2:$M$273,5,FALSE))</f>
        <v>FR</v>
      </c>
      <c r="F44" s="64" t="str">
        <f>IF(VLOOKUP(A44,'Données de base - Grunddaten'!$A$2:$M$273,6,FALSE)="","",VLOOKUP(A44,'Données de base - Grunddaten'!$A$2:$M$273,6,FALSE))</f>
        <v>Plateau occidental</v>
      </c>
      <c r="G44" s="64" t="str">
        <f>IF(VLOOKUP(A44,'Données de base - Grunddaten'!$A$2:$M$273,7,FALSE)="","",VLOOKUP(A44,'Données de base - Grunddaten'!$A$2:$M$273,7,FALSE))</f>
        <v>Collinéen</v>
      </c>
      <c r="H44" s="64">
        <f>IF(VLOOKUP(A44,'Données de base - Grunddaten'!$A$2:$M$273,8,FALSE)="","",VLOOKUP(A44,'Données de base - Grunddaten'!$A$2:$M$273,8,FALSE))</f>
        <v>573</v>
      </c>
      <c r="I44" s="64">
        <f>IF(VLOOKUP(A44,'Données de base - Grunddaten'!$A$2:$M$273,9,FALSE)="","",VLOOKUP(A44,'Données de base - Grunddaten'!$A$2:$M$273,9,FALSE))</f>
        <v>1992</v>
      </c>
      <c r="J44" s="64">
        <f>IF(VLOOKUP(A44,'Données de base - Grunddaten'!$A$2:$M$273,10,FALSE)="","",VLOOKUP(A44,'Données de base - Grunddaten'!$A$2:$M$273,10,FALSE))</f>
        <v>41</v>
      </c>
      <c r="K44" s="64" t="str">
        <f>IF(VLOOKUP(A44,'Données de base - Grunddaten'!$A$2:$M$273,11,FALSE)="","",VLOOKUP(A44,'Données de base - Grunddaten'!$A$2:$M$273,11,FALSE))</f>
        <v>Cours d'eau naturels de l'étage montagnard</v>
      </c>
      <c r="L44" s="64" t="str">
        <f>IF(VLOOKUP(A44,'Données de base - Grunddaten'!$A$2:$M$273,12,FALSE)="","",VLOOKUP(A44,'Données de base - Grunddaten'!$A$2:$M$273,12,FALSE))</f>
        <v>en tresses</v>
      </c>
      <c r="M44" s="65" t="str">
        <f>IF(VLOOKUP(A44,'Données de base - Grunddaten'!$A$2:$M$273,13,FALSE)="","",VLOOKUP(A44,'Données de base - Grunddaten'!$A$2:$M$273,13,FALSE))</f>
        <v>en tresses</v>
      </c>
      <c r="N44" s="36" t="str">
        <f>IF(VLOOKUP(A44,'Charriage - Geschiebehaushalt'!A44:S315,3,FALSE)="","",VLOOKUP(A44,'Charriage - Geschiebehaushalt'!$A$2:$S$273,3,FALSE))</f>
        <v>pertinent</v>
      </c>
      <c r="O44" s="37" t="str">
        <f>IF(VLOOKUP(A44,'Charriage - Geschiebehaushalt'!A44:S315,4,FALSE)="","",VLOOKUP(A44,'Charriage - Geschiebehaushalt'!$A$2:$S$273,4,FALSE))</f>
        <v>non documenté</v>
      </c>
      <c r="P44" s="70" t="str">
        <f>IF(VLOOKUP(A44,'Charriage - Geschiebehaushalt'!A44:S315,5,FALSE)="","",VLOOKUP(A44,'Charriage - Geschiebehaushalt'!$A$2:$S$273,5,FALSE))</f>
        <v/>
      </c>
      <c r="Q44" s="37" t="str">
        <f>IF(VLOOKUP(A44,'Charriage - Geschiebehaushalt'!A44:S315,6,FALSE)="","",VLOOKUP(A44,'Charriage - Geschiebehaushalt'!$A$2:$S$273,6,FALSE))</f>
        <v>non documenté</v>
      </c>
      <c r="R44" s="70">
        <f>IF(VLOOKUP(A44,'Charriage - Geschiebehaushalt'!A44:S315,7,FALSE)="","",VLOOKUP(A44,'Charriage - Geschiebehaushalt'!$A$2:$S$273,7,FALSE))</f>
        <v>5.25680719652942E-2</v>
      </c>
      <c r="S44" s="37" t="str">
        <f>IF(VLOOKUP(A44,'Charriage - Geschiebehaushalt'!A44:S315,8,FALSE)="","",VLOOKUP(A44,'Charriage - Geschiebehaushalt'!$A$2:$S$273,8,FALSE))</f>
        <v>pas ou faiblement entravé</v>
      </c>
      <c r="T44" s="70">
        <f>IF(VLOOKUP(A44,'Charriage - Geschiebehaushalt'!A44:S315,9,FALSE)="","",VLOOKUP(A44,'Charriage - Geschiebehaushalt'!$A$2:$S$273,9,FALSE))</f>
        <v>0.27605354364000001</v>
      </c>
      <c r="U44" s="37" t="str">
        <f>IF(VLOOKUP(A44,'Charriage - Geschiebehaushalt'!A44:S315,10,FALSE)="","",VLOOKUP(A44,'Charriage - Geschiebehaushalt'!$A$2:$S$273,10,FALSE))</f>
        <v>déficit dans les formations pionnières</v>
      </c>
      <c r="V44" s="37" t="str">
        <f>IF(VLOOKUP(A44,'Charriage - Geschiebehaushalt'!A44:S315,11,FALSE)="","",VLOOKUP(A44,'Charriage - Geschiebehaushalt'!$A$2:$S$273,11,FALSE))</f>
        <v>Charriage diminué par extraction en amont (aval objet 61, 3 km amont objet 60). Cependant charriage reste actif. Preuve: cours sinueux et en tresses, développement delta de sédiments à l'embouchure dans la Sarine.</v>
      </c>
      <c r="W44" s="37" t="str">
        <f>IF(VLOOKUP(A44,'Charriage - Geschiebehaushalt'!A44:S315,12,FALSE)="","",VLOOKUP(A44,'Charriage - Geschiebehaushalt'!$A$2:$S$273,12,FALSE))</f>
        <v>charriage présumé faiblement perturbé</v>
      </c>
      <c r="X44" s="37" t="str">
        <f>IF(VLOOKUP(A44,'Charriage - Geschiebehaushalt'!A44:S315,13,FALSE)="","",VLOOKUP(A44,'Charriage - Geschiebehaushalt'!$A$2:$S$273,13,FALSE))</f>
        <v/>
      </c>
      <c r="Y44" s="37" t="str">
        <f>IF(VLOOKUP(A44,'Charriage - Geschiebehaushalt'!A44:S315,14,FALSE)="","",VLOOKUP(A44,'Charriage - Geschiebehaushalt'!$A$2:$S$273,14,FALSE))</f>
        <v/>
      </c>
      <c r="Z44" s="37" t="str">
        <f>IF(VLOOKUP(A44,'Charriage - Geschiebehaushalt'!A44:S315,15,FALSE)="","",VLOOKUP(A44,'Charriage - Geschiebehaushalt'!$A$2:$S$273,15,FALSE))</f>
        <v>Charriage présumé faiblement perturbé / Geschiebe vermutlich leicht beeinträchtigt</v>
      </c>
      <c r="AA44" s="53" t="str">
        <f>IF(VLOOKUP(A44,'Charriage - Geschiebehaushalt'!A44:S315,16,FALSE)="","",VLOOKUP(A44,'Charriage - Geschiebehaushalt'!$A$2:$S$273,16,FALSE))</f>
        <v>b</v>
      </c>
      <c r="AB44" s="58" t="str">
        <f>IF(VLOOKUP(A44,'Débit - Abfluss'!$A$2:$K$273,3,FALSE)="","",VLOOKUP(A44,'Débit - Abfluss'!$A$2:$K$273,3,FALSE))</f>
        <v>100%</v>
      </c>
      <c r="AC44" s="59" t="str">
        <f>IF(VLOOKUP(A44,'Débit - Abfluss'!$A$2:$K$273,4,FALSE)="","",VLOOKUP(A44,'Débit - Abfluss'!$A$2:$K$273,4,FALSE))</f>
        <v>aucune information supplémentaire</v>
      </c>
      <c r="AD44" s="59" t="str">
        <f>IF(VLOOKUP(A44,'Débit - Abfluss'!$A$2:$K$273,5,FALSE)="","",VLOOKUP(A44,'Débit - Abfluss'!$A$2:$K$273,5,FALSE))</f>
        <v>aucune information supplémentaire</v>
      </c>
      <c r="AE44" s="59" t="str">
        <f>IF(VLOOKUP(A44,'Débit - Abfluss'!$A$2:$K$273,6,FALSE)="","",VLOOKUP(A44,'Débit - Abfluss'!$A$2:$K$273,6,FALSE))</f>
        <v>100%</v>
      </c>
      <c r="AF44" s="59" t="str">
        <f>IF(VLOOKUP(A44,'Débit - Abfluss'!$A$2:$K$273,7,FALSE)="","",VLOOKUP(A44,'Débit - Abfluss'!$A$2:$K$273,7,FALSE))</f>
        <v/>
      </c>
      <c r="AG44" s="60" t="str">
        <f>IF(VLOOKUP(A44,'Débit - Abfluss'!$A$2:$K$273,8,FALSE)="","",VLOOKUP(A44,'Débit - Abfluss'!$A$2:$K$273,8,FALSE))</f>
        <v>Non affecté / nicht betroffen</v>
      </c>
      <c r="AH44" s="72">
        <f>IF(VLOOKUP(A44,'Revitalisation-Revitalisierung'!$A$2:$O$273,3,FALSE)="","",VLOOKUP(A44,'Revitalisation-Revitalisierung'!$A$2:$O$273,3,FALSE))</f>
        <v>-7.5272727272727273</v>
      </c>
      <c r="AI44" s="73">
        <f>IF(VLOOKUP(A44,'Revitalisation-Revitalisierung'!$A$2:$O$273,4,FALSE)="","",VLOOKUP(A44,'Revitalisation-Revitalisierung'!$A$2:$O$273,4,FALSE))</f>
        <v>0.23268662724426875</v>
      </c>
      <c r="AJ44" s="73">
        <f>IF(VLOOKUP(A44,'Revitalisation-Revitalisierung'!$A$2:$O$273,5,FALSE)="","",VLOOKUP(A44,'Revitalisation-Revitalisierung'!$A$2:$O$273,5,FALSE))</f>
        <v>7.7272727272727275</v>
      </c>
      <c r="AK44" s="61" t="str">
        <f>IF(VLOOKUP(A44,'Revitalisation-Revitalisierung'!$A$2:$O$273,6,FALSE)="","",VLOOKUP(A44,'Revitalisation-Revitalisierung'!$A$2:$O$273,6,FALSE))</f>
        <v>peu nécessaire, facile</v>
      </c>
      <c r="AL44" s="61" t="str">
        <f>IF(VLOOKUP(A44,'Revitalisation-Revitalisierung'!$A$2:$O$273,7,FALSE)="","",VLOOKUP(A44,'Revitalisation-Revitalisierung'!$A$2:$O$273,7,FALSE))</f>
        <v/>
      </c>
      <c r="AM44" s="61" t="str">
        <f>IF(VLOOKUP(A44,'Revitalisation-Revitalisierung'!$A$2:$O$273,8,FALSE)="","",VLOOKUP(A44,'Revitalisation-Revitalisierung'!$A$2:$O$273,8,FALSE))</f>
        <v>K3</v>
      </c>
      <c r="AN44" s="61" t="str">
        <f>IF(VLOOKUP(A44,'Revitalisation-Revitalisierung'!$A$2:$O$273,9,FALSE)="","",VLOOKUP(A44,'Revitalisation-Revitalisierung'!$A$2:$O$273,9,FALSE))</f>
        <v/>
      </c>
      <c r="AO44" s="61" t="str">
        <f>IF(VLOOKUP(A44,'Revitalisation-Revitalisierung'!$A$2:$O$273,10,FALSE)="","",VLOOKUP(A44,'Revitalisation-Revitalisierung'!$A$2:$O$273,10,FALSE))</f>
        <v/>
      </c>
      <c r="AP44" s="61" t="str">
        <f>IF(VLOOKUP(A44,'Revitalisation-Revitalisierung'!$A$2:$O$273,11,FALSE)="","",VLOOKUP(A44,'Revitalisation-Revitalisierung'!$A$2:$O$273,11,FALSE))</f>
        <v>Non nécessaire / nicht nötig</v>
      </c>
      <c r="AQ44" s="62" t="str">
        <f>IF(VLOOKUP(A44,'Revitalisation-Revitalisierung'!$A$2:$O$273,12,FALSE)="","",VLOOKUP(A44,'Revitalisation-Revitalisierung'!$A$2:$O$273,12,FALSE))</f>
        <v>b</v>
      </c>
    </row>
    <row r="45" spans="1:43" ht="45" x14ac:dyDescent="0.25">
      <c r="A45" s="23">
        <v>61</v>
      </c>
      <c r="B45" s="63">
        <f>IF(VLOOKUP(A45,'Données de base - Grunddaten'!$A$2:$M$273,2,FALSE)="","",VLOOKUP(A45,'Données de base - Grunddaten'!$A$2:$M$273,2,FALSE))</f>
        <v>1</v>
      </c>
      <c r="C45" s="64" t="str">
        <f>IF(VLOOKUP(A45,'Données de base - Grunddaten'!$A$2:$M$273,3,FALSE)="","",VLOOKUP(A45,'Données de base - Grunddaten'!$A$2:$M$273,3,FALSE))</f>
        <v>Ärgera: Plasselb–Marly</v>
      </c>
      <c r="D45" s="64" t="str">
        <f>IF(VLOOKUP(A45,'Données de base - Grunddaten'!$A$2:$M$273,4,FALSE)="","",VLOOKUP(A45,'Données de base - Grunddaten'!$A$2:$M$273,4,FALSE))</f>
        <v>Ärgera / La Gérine</v>
      </c>
      <c r="E45" s="64" t="str">
        <f>IF(VLOOKUP(A45,'Données de base - Grunddaten'!$A$2:$M$273,5,FALSE)="","",VLOOKUP(A45,'Données de base - Grunddaten'!$A$2:$M$273,5,FALSE))</f>
        <v>FR</v>
      </c>
      <c r="F45" s="64" t="str">
        <f>IF(VLOOKUP(A45,'Données de base - Grunddaten'!$A$2:$M$273,6,FALSE)="","",VLOOKUP(A45,'Données de base - Grunddaten'!$A$2:$M$273,6,FALSE))</f>
        <v>Plateau occidental, Préalpes</v>
      </c>
      <c r="G45" s="64" t="str">
        <f>IF(VLOOKUP(A45,'Données de base - Grunddaten'!$A$2:$M$273,7,FALSE)="","",VLOOKUP(A45,'Données de base - Grunddaten'!$A$2:$M$273,7,FALSE))</f>
        <v>Montagnard inf.</v>
      </c>
      <c r="H45" s="64">
        <f>IF(VLOOKUP(A45,'Données de base - Grunddaten'!$A$2:$M$273,8,FALSE)="","",VLOOKUP(A45,'Données de base - Grunddaten'!$A$2:$M$273,8,FALSE))</f>
        <v>750</v>
      </c>
      <c r="I45" s="64">
        <f>IF(VLOOKUP(A45,'Données de base - Grunddaten'!$A$2:$M$273,9,FALSE)="","",VLOOKUP(A45,'Données de base - Grunddaten'!$A$2:$M$273,9,FALSE))</f>
        <v>1992</v>
      </c>
      <c r="J45" s="64">
        <f>IF(VLOOKUP(A45,'Données de base - Grunddaten'!$A$2:$M$273,10,FALSE)="","",VLOOKUP(A45,'Données de base - Grunddaten'!$A$2:$M$273,10,FALSE))</f>
        <v>41</v>
      </c>
      <c r="K45" s="64" t="str">
        <f>IF(VLOOKUP(A45,'Données de base - Grunddaten'!$A$2:$M$273,11,FALSE)="","",VLOOKUP(A45,'Données de base - Grunddaten'!$A$2:$M$273,11,FALSE))</f>
        <v>Cours d'eau naturels de l'étage montagnard</v>
      </c>
      <c r="L45" s="64" t="str">
        <f>IF(VLOOKUP(A45,'Données de base - Grunddaten'!$A$2:$M$273,12,FALSE)="","",VLOOKUP(A45,'Données de base - Grunddaten'!$A$2:$M$273,12,FALSE))</f>
        <v>en tresses</v>
      </c>
      <c r="M45" s="65" t="str">
        <f>IF(VLOOKUP(A45,'Données de base - Grunddaten'!$A$2:$M$273,13,FALSE)="","",VLOOKUP(A45,'Données de base - Grunddaten'!$A$2:$M$273,13,FALSE))</f>
        <v>en tresses</v>
      </c>
      <c r="N45" s="36" t="str">
        <f>IF(VLOOKUP(A45,'Charriage - Geschiebehaushalt'!A45:S316,3,FALSE)="","",VLOOKUP(A45,'Charriage - Geschiebehaushalt'!$A$2:$S$273,3,FALSE))</f>
        <v>pertinent</v>
      </c>
      <c r="O45" s="37" t="str">
        <f>IF(VLOOKUP(A45,'Charriage - Geschiebehaushalt'!A45:S316,4,FALSE)="","",VLOOKUP(A45,'Charriage - Geschiebehaushalt'!$A$2:$S$273,4,FALSE))</f>
        <v>non documenté</v>
      </c>
      <c r="P45" s="70" t="str">
        <f>IF(VLOOKUP(A45,'Charriage - Geschiebehaushalt'!A45:S316,5,FALSE)="","",VLOOKUP(A45,'Charriage - Geschiebehaushalt'!$A$2:$S$273,5,FALSE))</f>
        <v/>
      </c>
      <c r="Q45" s="37" t="str">
        <f>IF(VLOOKUP(A45,'Charriage - Geschiebehaushalt'!A45:S316,6,FALSE)="","",VLOOKUP(A45,'Charriage - Geschiebehaushalt'!$A$2:$S$273,6,FALSE))</f>
        <v>non documenté</v>
      </c>
      <c r="R45" s="70">
        <f>IF(VLOOKUP(A45,'Charriage - Geschiebehaushalt'!A45:S316,7,FALSE)="","",VLOOKUP(A45,'Charriage - Geschiebehaushalt'!$A$2:$S$273,7,FALSE))</f>
        <v>0.13871811459155101</v>
      </c>
      <c r="S45" s="37" t="str">
        <f>IF(VLOOKUP(A45,'Charriage - Geschiebehaushalt'!A45:S316,8,FALSE)="","",VLOOKUP(A45,'Charriage - Geschiebehaushalt'!$A$2:$S$273,8,FALSE))</f>
        <v>pas ou faiblement entravé</v>
      </c>
      <c r="T45" s="70">
        <f>IF(VLOOKUP(A45,'Charriage - Geschiebehaushalt'!A45:S316,9,FALSE)="","",VLOOKUP(A45,'Charriage - Geschiebehaushalt'!$A$2:$S$273,9,FALSE))</f>
        <v>0.24743305757</v>
      </c>
      <c r="U45" s="37" t="str">
        <f>IF(VLOOKUP(A45,'Charriage - Geschiebehaushalt'!A45:S316,10,FALSE)="","",VLOOKUP(A45,'Charriage - Geschiebehaushalt'!$A$2:$S$273,10,FALSE))</f>
        <v>déficit dans les formations pionnières</v>
      </c>
      <c r="V45" s="37" t="str">
        <f>IF(VLOOKUP(A45,'Charriage - Geschiebehaushalt'!A45:S316,11,FALSE)="","",VLOOKUP(A45,'Charriage - Geschiebehaushalt'!$A$2:$S$273,11,FALSE))</f>
        <v/>
      </c>
      <c r="W45" s="37" t="str">
        <f>IF(VLOOKUP(A45,'Charriage - Geschiebehaushalt'!A45:S316,12,FALSE)="","",VLOOKUP(A45,'Charriage - Geschiebehaushalt'!$A$2:$S$273,12,FALSE))</f>
        <v>A vérifier</v>
      </c>
      <c r="X45" s="37" t="str">
        <f>IF(VLOOKUP(A45,'Charriage - Geschiebehaushalt'!A45:S316,13,FALSE)="","",VLOOKUP(A45,'Charriage - Geschiebehaushalt'!$A$2:$S$273,13,FALSE))</f>
        <v>pas d'ouvrages court-circuitant le charriage</v>
      </c>
      <c r="Y45" s="37" t="str">
        <f>IF(VLOOKUP(A45,'Charriage - Geschiebehaushalt'!A45:S316,14,FALSE)="","",VLOOKUP(A45,'Charriage - Geschiebehaushalt'!$A$2:$S$273,14,FALSE))</f>
        <v>charriage présumé naturel</v>
      </c>
      <c r="Z45" s="37" t="str">
        <f>IF(VLOOKUP(A45,'Charriage - Geschiebehaushalt'!A45:S316,15,FALSE)="","",VLOOKUP(A45,'Charriage - Geschiebehaushalt'!$A$2:$S$273,15,FALSE))</f>
        <v>Charriage présumé naturel / Geschiebehaushalt vermutlich natürlich</v>
      </c>
      <c r="AA45" s="53" t="str">
        <f>IF(VLOOKUP(A45,'Charriage - Geschiebehaushalt'!A45:S316,16,FALSE)="","",VLOOKUP(A45,'Charriage - Geschiebehaushalt'!$A$2:$S$273,16,FALSE))</f>
        <v>b</v>
      </c>
      <c r="AB45" s="58" t="str">
        <f>IF(VLOOKUP(A45,'Débit - Abfluss'!$A$2:$K$273,3,FALSE)="","",VLOOKUP(A45,'Débit - Abfluss'!$A$2:$K$273,3,FALSE))</f>
        <v>100%</v>
      </c>
      <c r="AC45" s="59" t="str">
        <f>IF(VLOOKUP(A45,'Débit - Abfluss'!$A$2:$K$273,4,FALSE)="","",VLOOKUP(A45,'Débit - Abfluss'!$A$2:$K$273,4,FALSE))</f>
        <v>aucune information supplémentaire</v>
      </c>
      <c r="AD45" s="59" t="str">
        <f>IF(VLOOKUP(A45,'Débit - Abfluss'!$A$2:$K$273,5,FALSE)="","",VLOOKUP(A45,'Débit - Abfluss'!$A$2:$K$273,5,FALSE))</f>
        <v>aucune information supplémentaire</v>
      </c>
      <c r="AE45" s="59" t="str">
        <f>IF(VLOOKUP(A45,'Débit - Abfluss'!$A$2:$K$273,6,FALSE)="","",VLOOKUP(A45,'Débit - Abfluss'!$A$2:$K$273,6,FALSE))</f>
        <v>100%</v>
      </c>
      <c r="AF45" s="59" t="str">
        <f>IF(VLOOKUP(A45,'Débit - Abfluss'!$A$2:$K$273,7,FALSE)="","",VLOOKUP(A45,'Débit - Abfluss'!$A$2:$K$273,7,FALSE))</f>
        <v/>
      </c>
      <c r="AG45" s="60" t="str">
        <f>IF(VLOOKUP(A45,'Débit - Abfluss'!$A$2:$K$273,8,FALSE)="","",VLOOKUP(A45,'Débit - Abfluss'!$A$2:$K$273,8,FALSE))</f>
        <v>Non affecté / nicht betroffen</v>
      </c>
      <c r="AH45" s="72">
        <f>IF(VLOOKUP(A45,'Revitalisation-Revitalisierung'!$A$2:$O$273,3,FALSE)="","",VLOOKUP(A45,'Revitalisation-Revitalisierung'!$A$2:$O$273,3,FALSE))</f>
        <v>2.6454545454545446</v>
      </c>
      <c r="AI45" s="73">
        <f>IF(VLOOKUP(A45,'Revitalisation-Revitalisierung'!$A$2:$O$273,4,FALSE)="","",VLOOKUP(A45,'Revitalisation-Revitalisierung'!$A$2:$O$273,4,FALSE))</f>
        <v>13.117797899244012</v>
      </c>
      <c r="AJ45" s="73">
        <f>IF(VLOOKUP(A45,'Revitalisation-Revitalisierung'!$A$2:$O$273,5,FALSE)="","",VLOOKUP(A45,'Revitalisation-Revitalisierung'!$A$2:$O$273,5,FALSE))</f>
        <v>10.454545454545455</v>
      </c>
      <c r="AK45" s="61" t="str">
        <f>IF(VLOOKUP(A45,'Revitalisation-Revitalisierung'!$A$2:$O$273,6,FALSE)="","",VLOOKUP(A45,'Revitalisation-Revitalisierung'!$A$2:$O$273,6,FALSE))</f>
        <v>peu nécessaire, facile</v>
      </c>
      <c r="AL45" s="61" t="str">
        <f>IF(VLOOKUP(A45,'Revitalisation-Revitalisierung'!$A$2:$O$273,7,FALSE)="","",VLOOKUP(A45,'Revitalisation-Revitalisierung'!$A$2:$O$273,7,FALSE))</f>
        <v/>
      </c>
      <c r="AM45" s="61" t="str">
        <f>IF(VLOOKUP(A45,'Revitalisation-Revitalisierung'!$A$2:$O$273,8,FALSE)="","",VLOOKUP(A45,'Revitalisation-Revitalisierung'!$A$2:$O$273,8,FALSE))</f>
        <v>K3</v>
      </c>
      <c r="AN45" s="61" t="str">
        <f>IF(VLOOKUP(A45,'Revitalisation-Revitalisierung'!$A$2:$O$273,9,FALSE)="","",VLOOKUP(A45,'Revitalisation-Revitalisierung'!$A$2:$O$273,9,FALSE))</f>
        <v/>
      </c>
      <c r="AO45" s="61" t="str">
        <f>IF(VLOOKUP(A45,'Revitalisation-Revitalisierung'!$A$2:$O$273,10,FALSE)="","",VLOOKUP(A45,'Revitalisation-Revitalisierung'!$A$2:$O$273,10,FALSE))</f>
        <v/>
      </c>
      <c r="AP45" s="61" t="str">
        <f>IF(VLOOKUP(A45,'Revitalisation-Revitalisierung'!$A$2:$O$273,11,FALSE)="","",VLOOKUP(A45,'Revitalisation-Revitalisierung'!$A$2:$O$273,11,FALSE))</f>
        <v>Partiellement nécessaire, facile / teilweise nötig, einfach</v>
      </c>
      <c r="AQ45" s="62" t="str">
        <f>IF(VLOOKUP(A45,'Revitalisation-Revitalisierung'!$A$2:$O$273,12,FALSE)="","",VLOOKUP(A45,'Revitalisation-Revitalisierung'!$A$2:$O$273,12,FALSE))</f>
        <v>a</v>
      </c>
    </row>
    <row r="46" spans="1:43" ht="33.75" x14ac:dyDescent="0.25">
      <c r="A46" s="29">
        <v>62.1</v>
      </c>
      <c r="B46" s="63">
        <f>IF(VLOOKUP(A46,'Données de base - Grunddaten'!$A$2:$M$273,2,FALSE)="","",VLOOKUP(A46,'Données de base - Grunddaten'!$A$2:$M$273,2,FALSE))</f>
        <v>1</v>
      </c>
      <c r="C46" s="64" t="str">
        <f>IF(VLOOKUP(A46,'Données de base - Grunddaten'!$A$2:$M$273,3,FALSE)="","",VLOOKUP(A46,'Données de base - Grunddaten'!$A$2:$M$273,3,FALSE))</f>
        <v>La Sarine: Rossens–Fribourg</v>
      </c>
      <c r="D46" s="64" t="str">
        <f>IF(VLOOKUP(A46,'Données de base - Grunddaten'!$A$2:$M$273,4,FALSE)="","",VLOOKUP(A46,'Données de base - Grunddaten'!$A$2:$M$273,4,FALSE))</f>
        <v>La Sarine</v>
      </c>
      <c r="E46" s="64" t="str">
        <f>IF(VLOOKUP(A46,'Données de base - Grunddaten'!$A$2:$M$273,5,FALSE)="","",VLOOKUP(A46,'Données de base - Grunddaten'!$A$2:$M$273,5,FALSE))</f>
        <v>FR</v>
      </c>
      <c r="F46" s="64" t="str">
        <f>IF(VLOOKUP(A46,'Données de base - Grunddaten'!$A$2:$M$273,6,FALSE)="","",VLOOKUP(A46,'Données de base - Grunddaten'!$A$2:$M$273,6,FALSE))</f>
        <v>Préalpes, Plateau occidental</v>
      </c>
      <c r="G46" s="64" t="str">
        <f>IF(VLOOKUP(A46,'Données de base - Grunddaten'!$A$2:$M$273,7,FALSE)="","",VLOOKUP(A46,'Données de base - Grunddaten'!$A$2:$M$273,7,FALSE))</f>
        <v>Collinéen</v>
      </c>
      <c r="H46" s="64">
        <f>IF(VLOOKUP(A46,'Données de base - Grunddaten'!$A$2:$M$273,8,FALSE)="","",VLOOKUP(A46,'Données de base - Grunddaten'!$A$2:$M$273,8,FALSE))</f>
        <v>560</v>
      </c>
      <c r="I46" s="64">
        <f>IF(VLOOKUP(A46,'Données de base - Grunddaten'!$A$2:$M$273,9,FALSE)="","",VLOOKUP(A46,'Données de base - Grunddaten'!$A$2:$M$273,9,FALSE))</f>
        <v>1992</v>
      </c>
      <c r="J46" s="64">
        <f>IF(VLOOKUP(A46,'Données de base - Grunddaten'!$A$2:$M$273,10,FALSE)="","",VLOOKUP(A46,'Données de base - Grunddaten'!$A$2:$M$273,10,FALSE))</f>
        <v>41</v>
      </c>
      <c r="K46" s="64" t="str">
        <f>IF(VLOOKUP(A46,'Données de base - Grunddaten'!$A$2:$M$273,11,FALSE)="","",VLOOKUP(A46,'Données de base - Grunddaten'!$A$2:$M$273,11,FALSE))</f>
        <v>Cours d'eau naturels de l'étage montagnard</v>
      </c>
      <c r="L46" s="64" t="str">
        <f>IF(VLOOKUP(A46,'Données de base - Grunddaten'!$A$2:$M$273,12,FALSE)="","",VLOOKUP(A46,'Données de base - Grunddaten'!$A$2:$M$273,12,FALSE))</f>
        <v>méandres - cours encaissé</v>
      </c>
      <c r="M46" s="65" t="str">
        <f>IF(VLOOKUP(A46,'Données de base - Grunddaten'!$A$2:$M$273,13,FALSE)="","",VLOOKUP(A46,'Données de base - Grunddaten'!$A$2:$M$273,13,FALSE))</f>
        <v>méandres - cours encaissé</v>
      </c>
      <c r="N46" s="36" t="str">
        <f>IF(VLOOKUP(A46,'Charriage - Geschiebehaushalt'!A46:S317,3,FALSE)="","",VLOOKUP(A46,'Charriage - Geschiebehaushalt'!$A$2:$S$273,3,FALSE))</f>
        <v>pertinent</v>
      </c>
      <c r="O46" s="37" t="str">
        <f>IF(VLOOKUP(A46,'Charriage - Geschiebehaushalt'!A46:S317,4,FALSE)="","",VLOOKUP(A46,'Charriage - Geschiebehaushalt'!$A$2:$S$273,4,FALSE))</f>
        <v>81 -100%</v>
      </c>
      <c r="P46" s="70">
        <f>IF(VLOOKUP(A46,'Charriage - Geschiebehaushalt'!A46:S317,5,FALSE)="","",VLOOKUP(A46,'Charriage - Geschiebehaushalt'!$A$2:$S$273,5,FALSE))</f>
        <v>-0.4</v>
      </c>
      <c r="Q46" s="37" t="str">
        <f>IF(VLOOKUP(A46,'Charriage - Geschiebehaushalt'!A46:S317,6,FALSE)="","",VLOOKUP(A46,'Charriage - Geschiebehaushalt'!$A$2:$S$273,6,FALSE))</f>
        <v>pas d'incision</v>
      </c>
      <c r="R46" s="70">
        <f>IF(VLOOKUP(A46,'Charriage - Geschiebehaushalt'!A46:S317,7,FALSE)="","",VLOOKUP(A46,'Charriage - Geschiebehaushalt'!$A$2:$S$273,7,FALSE))</f>
        <v>2.00137896706413E-2</v>
      </c>
      <c r="S46" s="37" t="str">
        <f>IF(VLOOKUP(A46,'Charriage - Geschiebehaushalt'!A46:S317,8,FALSE)="","",VLOOKUP(A46,'Charriage - Geschiebehaushalt'!$A$2:$S$273,8,FALSE))</f>
        <v>pas ou faiblement entravé</v>
      </c>
      <c r="T46" s="70">
        <f>IF(VLOOKUP(A46,'Charriage - Geschiebehaushalt'!A46:S317,9,FALSE)="","",VLOOKUP(A46,'Charriage - Geschiebehaushalt'!$A$2:$S$273,9,FALSE))</f>
        <v>0.29117218716999999</v>
      </c>
      <c r="U46" s="37" t="str">
        <f>IF(VLOOKUP(A46,'Charriage - Geschiebehaushalt'!A46:S317,10,FALSE)="","",VLOOKUP(A46,'Charriage - Geschiebehaushalt'!$A$2:$S$273,10,FALSE))</f>
        <v>déficit dans les formations pionnières</v>
      </c>
      <c r="V46" s="37" t="str">
        <f>IF(VLOOKUP(A46,'Charriage - Geschiebehaushalt'!A46:S317,11,FALSE)="","",VLOOKUP(A46,'Charriage - Geschiebehaushalt'!$A$2:$S$273,11,FALSE))</f>
        <v/>
      </c>
      <c r="W46" s="37" t="str">
        <f>IF(VLOOKUP(A46,'Charriage - Geschiebehaushalt'!A46:S317,12,FALSE)="","",VLOOKUP(A46,'Charriage - Geschiebehaushalt'!$A$2:$S$273,12,FALSE))</f>
        <v/>
      </c>
      <c r="X46" s="37" t="str">
        <f>IF(VLOOKUP(A46,'Charriage - Geschiebehaushalt'!A46:S317,13,FALSE)="","",VLOOKUP(A46,'Charriage - Geschiebehaushalt'!$A$2:$S$273,13,FALSE))</f>
        <v/>
      </c>
      <c r="Y46" s="37" t="str">
        <f>IF(VLOOKUP(A46,'Charriage - Geschiebehaushalt'!A46:S317,14,FALSE)="","",VLOOKUP(A46,'Charriage - Geschiebehaushalt'!$A$2:$S$273,14,FALSE))</f>
        <v/>
      </c>
      <c r="Z46" s="37" t="str">
        <f>IF(VLOOKUP(A46,'Charriage - Geschiebehaushalt'!A46:S317,15,FALSE)="","",VLOOKUP(A46,'Charriage - Geschiebehaushalt'!$A$2:$S$273,15,FALSE))</f>
        <v>81 -100%</v>
      </c>
      <c r="AA46" s="53" t="str">
        <f>IF(VLOOKUP(A46,'Charriage - Geschiebehaushalt'!A46:S317,16,FALSE)="","",VLOOKUP(A46,'Charriage - Geschiebehaushalt'!$A$2:$S$273,16,FALSE))</f>
        <v>a</v>
      </c>
      <c r="AB46" s="58" t="str">
        <f>IF(VLOOKUP(A46,'Débit - Abfluss'!$A$2:$K$273,3,FALSE)="","",VLOOKUP(A46,'Débit - Abfluss'!$A$2:$K$273,3,FALSE))</f>
        <v>0-20%</v>
      </c>
      <c r="AC46" s="59" t="str">
        <f>IF(VLOOKUP(A46,'Débit - Abfluss'!$A$2:$K$273,4,FALSE)="","",VLOOKUP(A46,'Débit - Abfluss'!$A$2:$K$273,4,FALSE))</f>
        <v/>
      </c>
      <c r="AD46" s="59" t="str">
        <f>IF(VLOOKUP(A46,'Débit - Abfluss'!$A$2:$K$273,5,FALSE)="","",VLOOKUP(A46,'Débit - Abfluss'!$A$2:$K$273,5,FALSE))</f>
        <v/>
      </c>
      <c r="AE46" s="59" t="str">
        <f>IF(VLOOKUP(A46,'Débit - Abfluss'!$A$2:$K$273,6,FALSE)="","",VLOOKUP(A46,'Débit - Abfluss'!$A$2:$K$273,6,FALSE))</f>
        <v>0-20%</v>
      </c>
      <c r="AF46" s="59" t="str">
        <f>IF(VLOOKUP(A46,'Débit - Abfluss'!$A$2:$K$273,7,FALSE)="","",VLOOKUP(A46,'Débit - Abfluss'!$A$2:$K$273,7,FALSE))</f>
        <v>force hydraulique</v>
      </c>
      <c r="AG46" s="60" t="str">
        <f>IF(VLOOKUP(A46,'Débit - Abfluss'!$A$2:$K$273,8,FALSE)="","",VLOOKUP(A46,'Débit - Abfluss'!$A$2:$K$273,8,FALSE))</f>
        <v>Non affecté / nicht betroffen</v>
      </c>
      <c r="AH46" s="72">
        <f>IF(VLOOKUP(A46,'Revitalisation-Revitalisierung'!$A$2:$O$273,3,FALSE)="","",VLOOKUP(A46,'Revitalisation-Revitalisierung'!$A$2:$O$273,3,FALSE))</f>
        <v>-21.363636363636363</v>
      </c>
      <c r="AI46" s="73">
        <f>IF(VLOOKUP(A46,'Revitalisation-Revitalisierung'!$A$2:$O$273,4,FALSE)="","",VLOOKUP(A46,'Revitalisation-Revitalisierung'!$A$2:$O$273,4,FALSE))</f>
        <v>0</v>
      </c>
      <c r="AJ46" s="73">
        <f>IF(VLOOKUP(A46,'Revitalisation-Revitalisierung'!$A$2:$O$273,5,FALSE)="","",VLOOKUP(A46,'Revitalisation-Revitalisierung'!$A$2:$O$273,5,FALSE))</f>
        <v>21.363636363636363</v>
      </c>
      <c r="AK46" s="61" t="str">
        <f>IF(VLOOKUP(A46,'Revitalisation-Revitalisierung'!$A$2:$O$273,6,FALSE)="","",VLOOKUP(A46,'Revitalisation-Revitalisierung'!$A$2:$O$273,6,FALSE))</f>
        <v>non nécessaire</v>
      </c>
      <c r="AL46" s="61" t="str">
        <f>IF(VLOOKUP(A46,'Revitalisation-Revitalisierung'!$A$2:$O$273,7,FALSE)="","",VLOOKUP(A46,'Revitalisation-Revitalisierung'!$A$2:$O$273,7,FALSE))</f>
        <v>schwierig</v>
      </c>
      <c r="AM46" s="61" t="str">
        <f>IF(VLOOKUP(A46,'Revitalisation-Revitalisierung'!$A$2:$O$273,8,FALSE)="","",VLOOKUP(A46,'Revitalisation-Revitalisierung'!$A$2:$O$273,8,FALSE))</f>
        <v>K1</v>
      </c>
      <c r="AN46" s="61" t="str">
        <f>IF(VLOOKUP(A46,'Revitalisation-Revitalisierung'!$A$2:$O$273,9,FALSE)="","",VLOOKUP(A46,'Revitalisation-Revitalisierung'!$A$2:$O$273,9,FALSE))</f>
        <v/>
      </c>
      <c r="AO46" s="61" t="str">
        <f>IF(VLOOKUP(A46,'Revitalisation-Revitalisierung'!$A$2:$O$273,10,FALSE)="","",VLOOKUP(A46,'Revitalisation-Revitalisierung'!$A$2:$O$273,10,FALSE))</f>
        <v/>
      </c>
      <c r="AP46" s="61" t="str">
        <f>IF(VLOOKUP(A46,'Revitalisation-Revitalisierung'!$A$2:$O$273,11,FALSE)="","",VLOOKUP(A46,'Revitalisation-Revitalisierung'!$A$2:$O$273,11,FALSE))</f>
        <v>Non nécessaire / nicht nötig</v>
      </c>
      <c r="AQ46" s="62" t="str">
        <f>IF(VLOOKUP(A46,'Revitalisation-Revitalisierung'!$A$2:$O$273,12,FALSE)="","",VLOOKUP(A46,'Revitalisation-Revitalisierung'!$A$2:$O$273,12,FALSE))</f>
        <v>a</v>
      </c>
    </row>
    <row r="47" spans="1:43" ht="33.75" x14ac:dyDescent="0.25">
      <c r="A47" s="29">
        <v>62.2</v>
      </c>
      <c r="B47" s="63">
        <f>IF(VLOOKUP(A47,'Données de base - Grunddaten'!$A$2:$M$273,2,FALSE)="","",VLOOKUP(A47,'Données de base - Grunddaten'!$A$2:$M$273,2,FALSE))</f>
        <v>1</v>
      </c>
      <c r="C47" s="64" t="str">
        <f>IF(VLOOKUP(A47,'Données de base - Grunddaten'!$A$2:$M$273,3,FALSE)="","",VLOOKUP(A47,'Données de base - Grunddaten'!$A$2:$M$273,3,FALSE))</f>
        <v>La Sarine: Rossens–Fribourg</v>
      </c>
      <c r="D47" s="64" t="str">
        <f>IF(VLOOKUP(A47,'Données de base - Grunddaten'!$A$2:$M$273,4,FALSE)="","",VLOOKUP(A47,'Données de base - Grunddaten'!$A$2:$M$273,4,FALSE))</f>
        <v>La Sarine</v>
      </c>
      <c r="E47" s="64" t="str">
        <f>IF(VLOOKUP(A47,'Données de base - Grunddaten'!$A$2:$M$273,5,FALSE)="","",VLOOKUP(A47,'Données de base - Grunddaten'!$A$2:$M$273,5,FALSE))</f>
        <v>FR</v>
      </c>
      <c r="F47" s="64" t="str">
        <f>IF(VLOOKUP(A47,'Données de base - Grunddaten'!$A$2:$M$273,6,FALSE)="","",VLOOKUP(A47,'Données de base - Grunddaten'!$A$2:$M$273,6,FALSE))</f>
        <v/>
      </c>
      <c r="G47" s="64" t="str">
        <f>IF(VLOOKUP(A47,'Données de base - Grunddaten'!$A$2:$M$273,7,FALSE)="","",VLOOKUP(A47,'Données de base - Grunddaten'!$A$2:$M$273,7,FALSE))</f>
        <v/>
      </c>
      <c r="H47" s="64" t="str">
        <f>IF(VLOOKUP(A47,'Données de base - Grunddaten'!$A$2:$M$273,8,FALSE)="","",VLOOKUP(A47,'Données de base - Grunddaten'!$A$2:$M$273,8,FALSE))</f>
        <v/>
      </c>
      <c r="I47" s="64" t="str">
        <f>IF(VLOOKUP(A47,'Données de base - Grunddaten'!$A$2:$M$273,9,FALSE)="","",VLOOKUP(A47,'Données de base - Grunddaten'!$A$2:$M$273,9,FALSE))</f>
        <v/>
      </c>
      <c r="J47" s="64">
        <f>IF(VLOOKUP(A47,'Données de base - Grunddaten'!$A$2:$M$273,10,FALSE)="","",VLOOKUP(A47,'Données de base - Grunddaten'!$A$2:$M$273,10,FALSE))</f>
        <v>41</v>
      </c>
      <c r="K47" s="64" t="str">
        <f>IF(VLOOKUP(A47,'Données de base - Grunddaten'!$A$2:$M$273,11,FALSE)="","",VLOOKUP(A47,'Données de base - Grunddaten'!$A$2:$M$273,11,FALSE))</f>
        <v>Cours d'eau naturels de l'étage montagnard</v>
      </c>
      <c r="L47" s="64" t="str">
        <f>IF(VLOOKUP(A47,'Données de base - Grunddaten'!$A$2:$M$273,12,FALSE)="","",VLOOKUP(A47,'Données de base - Grunddaten'!$A$2:$M$273,12,FALSE))</f>
        <v>méandres - cours encaissé</v>
      </c>
      <c r="M47" s="65" t="str">
        <f>IF(VLOOKUP(A47,'Données de base - Grunddaten'!$A$2:$M$273,13,FALSE)="","",VLOOKUP(A47,'Données de base - Grunddaten'!$A$2:$M$273,13,FALSE))</f>
        <v>méandres - cours encaissé</v>
      </c>
      <c r="N47" s="36" t="str">
        <f>IF(VLOOKUP(A47,'Charriage - Geschiebehaushalt'!A47:S318,3,FALSE)="","",VLOOKUP(A47,'Charriage - Geschiebehaushalt'!$A$2:$S$273,3,FALSE))</f>
        <v>pertinent</v>
      </c>
      <c r="O47" s="37" t="str">
        <f>IF(VLOOKUP(A47,'Charriage - Geschiebehaushalt'!A47:S318,4,FALSE)="","",VLOOKUP(A47,'Charriage - Geschiebehaushalt'!$A$2:$S$273,4,FALSE))</f>
        <v>81 -100%</v>
      </c>
      <c r="P47" s="70">
        <f>IF(VLOOKUP(A47,'Charriage - Geschiebehaushalt'!A47:S318,5,FALSE)="","",VLOOKUP(A47,'Charriage - Geschiebehaushalt'!$A$2:$S$273,5,FALSE))</f>
        <v>-0.4</v>
      </c>
      <c r="Q47" s="37" t="str">
        <f>IF(VLOOKUP(A47,'Charriage - Geschiebehaushalt'!A47:S318,6,FALSE)="","",VLOOKUP(A47,'Charriage - Geschiebehaushalt'!$A$2:$S$273,6,FALSE))</f>
        <v>pas d'incision</v>
      </c>
      <c r="R47" s="70">
        <f>IF(VLOOKUP(A47,'Charriage - Geschiebehaushalt'!A47:S318,7,FALSE)="","",VLOOKUP(A47,'Charriage - Geschiebehaushalt'!$A$2:$S$273,7,FALSE))</f>
        <v>2.00137896706413E-2</v>
      </c>
      <c r="S47" s="37" t="str">
        <f>IF(VLOOKUP(A47,'Charriage - Geschiebehaushalt'!A47:S318,8,FALSE)="","",VLOOKUP(A47,'Charriage - Geschiebehaushalt'!$A$2:$S$273,8,FALSE))</f>
        <v>pas ou faiblement entravé</v>
      </c>
      <c r="T47" s="70">
        <f>IF(VLOOKUP(A47,'Charriage - Geschiebehaushalt'!A47:S318,9,FALSE)="","",VLOOKUP(A47,'Charriage - Geschiebehaushalt'!$A$2:$S$273,9,FALSE))</f>
        <v>0.29117218716999999</v>
      </c>
      <c r="U47" s="37" t="str">
        <f>IF(VLOOKUP(A47,'Charriage - Geschiebehaushalt'!A47:S318,10,FALSE)="","",VLOOKUP(A47,'Charriage - Geschiebehaushalt'!$A$2:$S$273,10,FALSE))</f>
        <v>déficit dans les formations pionnières</v>
      </c>
      <c r="V47" s="37" t="str">
        <f>IF(VLOOKUP(A47,'Charriage - Geschiebehaushalt'!A47:S318,11,FALSE)="","",VLOOKUP(A47,'Charriage - Geschiebehaushalt'!$A$2:$S$273,11,FALSE))</f>
        <v/>
      </c>
      <c r="W47" s="37" t="str">
        <f>IF(VLOOKUP(A47,'Charriage - Geschiebehaushalt'!A47:S318,12,FALSE)="","",VLOOKUP(A47,'Charriage - Geschiebehaushalt'!$A$2:$S$273,12,FALSE))</f>
        <v/>
      </c>
      <c r="X47" s="37" t="str">
        <f>IF(VLOOKUP(A47,'Charriage - Geschiebehaushalt'!A47:S318,13,FALSE)="","",VLOOKUP(A47,'Charriage - Geschiebehaushalt'!$A$2:$S$273,13,FALSE))</f>
        <v/>
      </c>
      <c r="Y47" s="37" t="str">
        <f>IF(VLOOKUP(A47,'Charriage - Geschiebehaushalt'!A47:S318,14,FALSE)="","",VLOOKUP(A47,'Charriage - Geschiebehaushalt'!$A$2:$S$273,14,FALSE))</f>
        <v/>
      </c>
      <c r="Z47" s="37" t="str">
        <f>IF(VLOOKUP(A47,'Charriage - Geschiebehaushalt'!A47:S318,15,FALSE)="","",VLOOKUP(A47,'Charriage - Geschiebehaushalt'!$A$2:$S$273,15,FALSE))</f>
        <v>81 -100%</v>
      </c>
      <c r="AA47" s="53" t="str">
        <f>IF(VLOOKUP(A47,'Charriage - Geschiebehaushalt'!A47:S318,16,FALSE)="","",VLOOKUP(A47,'Charriage - Geschiebehaushalt'!$A$2:$S$273,16,FALSE))</f>
        <v>a</v>
      </c>
      <c r="AB47" s="58" t="str">
        <f>IF(VLOOKUP(A47,'Débit - Abfluss'!$A$2:$K$273,3,FALSE)="","",VLOOKUP(A47,'Débit - Abfluss'!$A$2:$K$273,3,FALSE))</f>
        <v>81-100%</v>
      </c>
      <c r="AC47" s="59" t="str">
        <f>IF(VLOOKUP(A47,'Débit - Abfluss'!$A$2:$K$273,4,FALSE)="","",VLOOKUP(A47,'Débit - Abfluss'!$A$2:$K$273,4,FALSE))</f>
        <v/>
      </c>
      <c r="AD47" s="59" t="str">
        <f>IF(VLOOKUP(A47,'Débit - Abfluss'!$A$2:$K$273,5,FALSE)="","",VLOOKUP(A47,'Débit - Abfluss'!$A$2:$K$273,5,FALSE))</f>
        <v/>
      </c>
      <c r="AE47" s="59" t="str">
        <f>IF(VLOOKUP(A47,'Débit - Abfluss'!$A$2:$K$273,6,FALSE)="","",VLOOKUP(A47,'Débit - Abfluss'!$A$2:$K$273,6,FALSE))</f>
        <v>81-100%</v>
      </c>
      <c r="AF47" s="59" t="str">
        <f>IF(VLOOKUP(A47,'Débit - Abfluss'!$A$2:$K$273,7,FALSE)="","",VLOOKUP(A47,'Débit - Abfluss'!$A$2:$K$273,7,FALSE))</f>
        <v>force hydraulique</v>
      </c>
      <c r="AG47" s="60" t="str">
        <f>IF(VLOOKUP(A47,'Débit - Abfluss'!$A$2:$K$273,8,FALSE)="","",VLOOKUP(A47,'Débit - Abfluss'!$A$2:$K$273,8,FALSE))</f>
        <v>Potentiellement affecté / möglicherweise betroffen</v>
      </c>
      <c r="AH47" s="72" t="str">
        <f>IF(VLOOKUP(A47,'Revitalisation-Revitalisierung'!$A$2:$O$273,3,FALSE)="","",VLOOKUP(A47,'Revitalisation-Revitalisierung'!$A$2:$O$273,3,FALSE))</f>
        <v/>
      </c>
      <c r="AI47" s="73" t="str">
        <f>IF(VLOOKUP(A47,'Revitalisation-Revitalisierung'!$A$2:$O$273,4,FALSE)="","",VLOOKUP(A47,'Revitalisation-Revitalisierung'!$A$2:$O$273,4,FALSE))</f>
        <v/>
      </c>
      <c r="AJ47" s="73" t="str">
        <f>IF(VLOOKUP(A47,'Revitalisation-Revitalisierung'!$A$2:$O$273,5,FALSE)="","",VLOOKUP(A47,'Revitalisation-Revitalisierung'!$A$2:$O$273,5,FALSE))</f>
        <v/>
      </c>
      <c r="AK47" s="61" t="str">
        <f>IF(VLOOKUP(A47,'Revitalisation-Revitalisierung'!$A$2:$O$273,6,FALSE)="","",VLOOKUP(A47,'Revitalisation-Revitalisierung'!$A$2:$O$273,6,FALSE))</f>
        <v/>
      </c>
      <c r="AL47" s="61" t="str">
        <f>IF(VLOOKUP(A47,'Revitalisation-Revitalisierung'!$A$2:$O$273,7,FALSE)="","",VLOOKUP(A47,'Revitalisation-Revitalisierung'!$A$2:$O$273,7,FALSE))</f>
        <v/>
      </c>
      <c r="AM47" s="61" t="str">
        <f>IF(VLOOKUP(A47,'Revitalisation-Revitalisierung'!$A$2:$O$273,8,FALSE)="","",VLOOKUP(A47,'Revitalisation-Revitalisierung'!$A$2:$O$273,8,FALSE))</f>
        <v/>
      </c>
      <c r="AN47" s="61" t="str">
        <f>IF(VLOOKUP(A47,'Revitalisation-Revitalisierung'!$A$2:$O$273,9,FALSE)="","",VLOOKUP(A47,'Revitalisation-Revitalisierung'!$A$2:$O$273,9,FALSE))</f>
        <v>non nécessaire</v>
      </c>
      <c r="AO47" s="61" t="str">
        <f>IF(VLOOKUP(A47,'Revitalisation-Revitalisierung'!$A$2:$O$273,10,FALSE)="","",VLOOKUP(A47,'Revitalisation-Revitalisierung'!$A$2:$O$273,10,FALSE))</f>
        <v>ok</v>
      </c>
      <c r="AP47" s="61" t="str">
        <f>IF(VLOOKUP(A47,'Revitalisation-Revitalisierung'!$A$2:$O$273,11,FALSE)="","",VLOOKUP(A47,'Revitalisation-Revitalisierung'!$A$2:$O$273,11,FALSE))</f>
        <v>Partiellement nécessaire, facile / teilweise nötig, einfach</v>
      </c>
      <c r="AQ47" s="62" t="str">
        <f>IF(VLOOKUP(A47,'Revitalisation-Revitalisierung'!$A$2:$O$273,12,FALSE)="","",VLOOKUP(A47,'Revitalisation-Revitalisierung'!$A$2:$O$273,12,FALSE))</f>
        <v>b</v>
      </c>
    </row>
    <row r="48" spans="1:43" ht="45" x14ac:dyDescent="0.25">
      <c r="A48" s="23">
        <v>64</v>
      </c>
      <c r="B48" s="63">
        <f>IF(VLOOKUP(A48,'Données de base - Grunddaten'!$A$2:$M$273,2,FALSE)="","",VLOOKUP(A48,'Données de base - Grunddaten'!$A$2:$M$273,2,FALSE))</f>
        <v>1</v>
      </c>
      <c r="C48" s="64" t="str">
        <f>IF(VLOOKUP(A48,'Données de base - Grunddaten'!$A$2:$M$273,3,FALSE)="","",VLOOKUP(A48,'Données de base - Grunddaten'!$A$2:$M$273,3,FALSE))</f>
        <v>Broc</v>
      </c>
      <c r="D48" s="64" t="str">
        <f>IF(VLOOKUP(A48,'Données de base - Grunddaten'!$A$2:$M$273,4,FALSE)="","",VLOOKUP(A48,'Données de base - Grunddaten'!$A$2:$M$273,4,FALSE))</f>
        <v>La Sarine, La Jogne, Lac de Gruyère</v>
      </c>
      <c r="E48" s="64" t="str">
        <f>IF(VLOOKUP(A48,'Données de base - Grunddaten'!$A$2:$M$273,5,FALSE)="","",VLOOKUP(A48,'Données de base - Grunddaten'!$A$2:$M$273,5,FALSE))</f>
        <v>FR</v>
      </c>
      <c r="F48" s="64" t="str">
        <f>IF(VLOOKUP(A48,'Données de base - Grunddaten'!$A$2:$M$273,6,FALSE)="","",VLOOKUP(A48,'Données de base - Grunddaten'!$A$2:$M$273,6,FALSE))</f>
        <v>Préalpes, Plateau occidental</v>
      </c>
      <c r="G48" s="64" t="str">
        <f>IF(VLOOKUP(A48,'Données de base - Grunddaten'!$A$2:$M$273,7,FALSE)="","",VLOOKUP(A48,'Données de base - Grunddaten'!$A$2:$M$273,7,FALSE))</f>
        <v>Montagnard inf.</v>
      </c>
      <c r="H48" s="64">
        <f>IF(VLOOKUP(A48,'Données de base - Grunddaten'!$A$2:$M$273,8,FALSE)="","",VLOOKUP(A48,'Données de base - Grunddaten'!$A$2:$M$273,8,FALSE))</f>
        <v>670</v>
      </c>
      <c r="I48" s="64">
        <f>IF(VLOOKUP(A48,'Données de base - Grunddaten'!$A$2:$M$273,9,FALSE)="","",VLOOKUP(A48,'Données de base - Grunddaten'!$A$2:$M$273,9,FALSE))</f>
        <v>2003</v>
      </c>
      <c r="J48" s="64">
        <f>IF(VLOOKUP(A48,'Données de base - Grunddaten'!$A$2:$M$273,10,FALSE)="","",VLOOKUP(A48,'Données de base - Grunddaten'!$A$2:$M$273,10,FALSE))</f>
        <v>102</v>
      </c>
      <c r="K48" s="64" t="str">
        <f>IF(VLOOKUP(A48,'Données de base - Grunddaten'!$A$2:$M$273,11,FALSE)="","",VLOOKUP(A48,'Données de base - Grunddaten'!$A$2:$M$273,11,FALSE))</f>
        <v>Rives de lacs de retenue des étages collinéen et montagnard</v>
      </c>
      <c r="L48" s="64" t="str">
        <f>IF(VLOOKUP(A48,'Données de base - Grunddaten'!$A$2:$M$273,12,FALSE)="","",VLOOKUP(A48,'Données de base - Grunddaten'!$A$2:$M$273,12,FALSE))</f>
        <v>cours encaissé</v>
      </c>
      <c r="M48" s="65" t="str">
        <f>IF(VLOOKUP(A48,'Données de base - Grunddaten'!$A$2:$M$273,13,FALSE)="","",VLOOKUP(A48,'Données de base - Grunddaten'!$A$2:$M$273,13,FALSE))</f>
        <v>cours encaissé</v>
      </c>
      <c r="N48" s="36" t="str">
        <f>IF(VLOOKUP(A48,'Charriage - Geschiebehaushalt'!A48:S319,3,FALSE)="","",VLOOKUP(A48,'Charriage - Geschiebehaushalt'!$A$2:$S$273,3,FALSE))</f>
        <v>non pertinent</v>
      </c>
      <c r="O48" s="37" t="str">
        <f>IF(VLOOKUP(A48,'Charriage - Geschiebehaushalt'!A48:S319,4,FALSE)="","",VLOOKUP(A48,'Charriage - Geschiebehaushalt'!$A$2:$S$273,4,FALSE))</f>
        <v/>
      </c>
      <c r="P48" s="70" t="str">
        <f>IF(VLOOKUP(A48,'Charriage - Geschiebehaushalt'!A48:S319,5,FALSE)="","",VLOOKUP(A48,'Charriage - Geschiebehaushalt'!$A$2:$S$273,5,FALSE))</f>
        <v/>
      </c>
      <c r="Q48" s="37" t="str">
        <f>IF(VLOOKUP(A48,'Charriage - Geschiebehaushalt'!A48:S319,6,FALSE)="","",VLOOKUP(A48,'Charriage - Geschiebehaushalt'!$A$2:$S$273,6,FALSE))</f>
        <v>non documenté</v>
      </c>
      <c r="R48" s="70">
        <f>IF(VLOOKUP(A48,'Charriage - Geschiebehaushalt'!A48:S319,7,FALSE)="","",VLOOKUP(A48,'Charriage - Geschiebehaushalt'!$A$2:$S$273,7,FALSE))</f>
        <v>0.269722201881334</v>
      </c>
      <c r="S48" s="37" t="str">
        <f>IF(VLOOKUP(A48,'Charriage - Geschiebehaushalt'!A48:S319,8,FALSE)="","",VLOOKUP(A48,'Charriage - Geschiebehaushalt'!$A$2:$S$273,8,FALSE))</f>
        <v>la remobilisation des sédiments est perturbée</v>
      </c>
      <c r="T48" s="70">
        <f>IF(VLOOKUP(A48,'Charriage - Geschiebehaushalt'!A48:S319,9,FALSE)="","",VLOOKUP(A48,'Charriage - Geschiebehaushalt'!$A$2:$S$273,9,FALSE))</f>
        <v>0.50057435262000005</v>
      </c>
      <c r="U48" s="37" t="str">
        <f>IF(VLOOKUP(A48,'Charriage - Geschiebehaushalt'!A48:S319,10,FALSE)="","",VLOOKUP(A48,'Charriage - Geschiebehaushalt'!$A$2:$S$273,10,FALSE))</f>
        <v>déficit non apparent en charriage ou en remobilisation des sédiments</v>
      </c>
      <c r="V48" s="37" t="str">
        <f>IF(VLOOKUP(A48,'Charriage - Geschiebehaushalt'!A48:S319,11,FALSE)="","",VLOOKUP(A48,'Charriage - Geschiebehaushalt'!$A$2:$S$273,11,FALSE))</f>
        <v/>
      </c>
      <c r="W48" s="37" t="str">
        <f>IF(VLOOKUP(A48,'Charriage - Geschiebehaushalt'!A48:S319,12,FALSE)="","",VLOOKUP(A48,'Charriage - Geschiebehaushalt'!$A$2:$S$273,12,FALSE))</f>
        <v/>
      </c>
      <c r="X48" s="37" t="str">
        <f>IF(VLOOKUP(A48,'Charriage - Geschiebehaushalt'!A48:S319,13,FALSE)="","",VLOOKUP(A48,'Charriage - Geschiebehaushalt'!$A$2:$S$273,13,FALSE))</f>
        <v/>
      </c>
      <c r="Y48" s="37" t="str">
        <f>IF(VLOOKUP(A48,'Charriage - Geschiebehaushalt'!A48:S319,14,FALSE)="","",VLOOKUP(A48,'Charriage - Geschiebehaushalt'!$A$2:$S$273,14,FALSE))</f>
        <v/>
      </c>
      <c r="Z48" s="37" t="str">
        <f>IF(VLOOKUP(A48,'Charriage - Geschiebehaushalt'!A48:S319,15,FALSE)="","",VLOOKUP(A48,'Charriage - Geschiebehaushalt'!$A$2:$S$273,15,FALSE))</f>
        <v>Charriage présumé perturbé / Geschiebehaushalt vermutlich beeinträchtigt</v>
      </c>
      <c r="AA48" s="53" t="str">
        <f>IF(VLOOKUP(A48,'Charriage - Geschiebehaushalt'!A48:S319,16,FALSE)="","",VLOOKUP(A48,'Charriage - Geschiebehaushalt'!$A$2:$S$273,16,FALSE))</f>
        <v>b</v>
      </c>
      <c r="AB48" s="58" t="str">
        <f>IF(VLOOKUP(A48,'Débit - Abfluss'!$A$2:$K$273,3,FALSE)="","",VLOOKUP(A48,'Débit - Abfluss'!$A$2:$K$273,3,FALSE))</f>
        <v>non pertinent</v>
      </c>
      <c r="AC48" s="59" t="str">
        <f>IF(VLOOKUP(A48,'Débit - Abfluss'!$A$2:$K$273,4,FALSE)="","",VLOOKUP(A48,'Débit - Abfluss'!$A$2:$K$273,4,FALSE))</f>
        <v/>
      </c>
      <c r="AD48" s="59" t="str">
        <f>IF(VLOOKUP(A48,'Débit - Abfluss'!$A$2:$K$273,5,FALSE)="","",VLOOKUP(A48,'Débit - Abfluss'!$A$2:$K$273,5,FALSE))</f>
        <v/>
      </c>
      <c r="AE48" s="59" t="str">
        <f>IF(VLOOKUP(A48,'Débit - Abfluss'!$A$2:$K$273,6,FALSE)="","",VLOOKUP(A48,'Débit - Abfluss'!$A$2:$K$273,6,FALSE))</f>
        <v>non pertinent / nicht relevant</v>
      </c>
      <c r="AF48" s="59" t="str">
        <f>IF(VLOOKUP(A48,'Débit - Abfluss'!$A$2:$K$273,7,FALSE)="","",VLOOKUP(A48,'Débit - Abfluss'!$A$2:$K$273,7,FALSE))</f>
        <v/>
      </c>
      <c r="AG48" s="60" t="str">
        <f>IF(VLOOKUP(A48,'Débit - Abfluss'!$A$2:$K$273,8,FALSE)="","",VLOOKUP(A48,'Débit - Abfluss'!$A$2:$K$273,8,FALSE))</f>
        <v>Potentiellement affecté / möglicherweise betroffen</v>
      </c>
      <c r="AH48" s="72">
        <f>IF(VLOOKUP(A48,'Revitalisation-Revitalisierung'!$A$2:$O$273,3,FALSE)="","",VLOOKUP(A48,'Revitalisation-Revitalisierung'!$A$2:$O$273,3,FALSE))</f>
        <v>6.6818181818181817</v>
      </c>
      <c r="AI48" s="73">
        <f>IF(VLOOKUP(A48,'Revitalisation-Revitalisierung'!$A$2:$O$273,4,FALSE)="","",VLOOKUP(A48,'Revitalisation-Revitalisierung'!$A$2:$O$273,4,FALSE))</f>
        <v>13.50376652335121</v>
      </c>
      <c r="AJ48" s="73">
        <f>IF(VLOOKUP(A48,'Revitalisation-Revitalisierung'!$A$2:$O$273,5,FALSE)="","",VLOOKUP(A48,'Revitalisation-Revitalisierung'!$A$2:$O$273,5,FALSE))</f>
        <v>6.8181818181818183</v>
      </c>
      <c r="AK48" s="61" t="str">
        <f>IF(VLOOKUP(A48,'Revitalisation-Revitalisierung'!$A$2:$O$273,6,FALSE)="","",VLOOKUP(A48,'Revitalisation-Revitalisierung'!$A$2:$O$273,6,FALSE))</f>
        <v>peu nécessaire, facile</v>
      </c>
      <c r="AL48" s="61" t="str">
        <f>IF(VLOOKUP(A48,'Revitalisation-Revitalisierung'!$A$2:$O$273,7,FALSE)="","",VLOOKUP(A48,'Revitalisation-Revitalisierung'!$A$2:$O$273,7,FALSE))</f>
        <v>leicht</v>
      </c>
      <c r="AM48" s="61" t="str">
        <f>IF(VLOOKUP(A48,'Revitalisation-Revitalisierung'!$A$2:$O$273,8,FALSE)="","",VLOOKUP(A48,'Revitalisation-Revitalisierung'!$A$2:$O$273,8,FALSE))</f>
        <v>K1</v>
      </c>
      <c r="AN48" s="61" t="str">
        <f>IF(VLOOKUP(A48,'Revitalisation-Revitalisierung'!$A$2:$O$273,9,FALSE)="","",VLOOKUP(A48,'Revitalisation-Revitalisierung'!$A$2:$O$273,9,FALSE))</f>
        <v/>
      </c>
      <c r="AO48" s="61" t="str">
        <f>IF(VLOOKUP(A48,'Revitalisation-Revitalisierung'!$A$2:$O$273,10,FALSE)="","",VLOOKUP(A48,'Revitalisation-Revitalisierung'!$A$2:$O$273,10,FALSE))</f>
        <v/>
      </c>
      <c r="AP48" s="61" t="str">
        <f>IF(VLOOKUP(A48,'Revitalisation-Revitalisierung'!$A$2:$O$273,11,FALSE)="","",VLOOKUP(A48,'Revitalisation-Revitalisierung'!$A$2:$O$273,11,FALSE))</f>
        <v>Partiellement nécessaire, facile / teilweise nötig, einfach</v>
      </c>
      <c r="AQ48" s="62" t="str">
        <f>IF(VLOOKUP(A48,'Revitalisation-Revitalisierung'!$A$2:$O$273,12,FALSE)="","",VLOOKUP(A48,'Revitalisation-Revitalisierung'!$A$2:$O$273,12,FALSE))</f>
        <v>a</v>
      </c>
    </row>
    <row r="49" spans="1:43" ht="67.5" x14ac:dyDescent="0.25">
      <c r="A49" s="23">
        <v>65</v>
      </c>
      <c r="B49" s="63">
        <f>IF(VLOOKUP(A49,'Données de base - Grunddaten'!$A$2:$M$273,2,FALSE)="","",VLOOKUP(A49,'Données de base - Grunddaten'!$A$2:$M$273,2,FALSE))</f>
        <v>1</v>
      </c>
      <c r="C49" s="64" t="str">
        <f>IF(VLOOKUP(A49,'Données de base - Grunddaten'!$A$2:$M$273,3,FALSE)="","",VLOOKUP(A49,'Données de base - Grunddaten'!$A$2:$M$273,3,FALSE))</f>
        <v>Les Auges d'Estavannens</v>
      </c>
      <c r="D49" s="64" t="str">
        <f>IF(VLOOKUP(A49,'Données de base - Grunddaten'!$A$2:$M$273,4,FALSE)="","",VLOOKUP(A49,'Données de base - Grunddaten'!$A$2:$M$273,4,FALSE))</f>
        <v>La Sarine</v>
      </c>
      <c r="E49" s="64" t="str">
        <f>IF(VLOOKUP(A49,'Données de base - Grunddaten'!$A$2:$M$273,5,FALSE)="","",VLOOKUP(A49,'Données de base - Grunddaten'!$A$2:$M$273,5,FALSE))</f>
        <v>FR</v>
      </c>
      <c r="F49" s="64" t="str">
        <f>IF(VLOOKUP(A49,'Données de base - Grunddaten'!$A$2:$M$273,6,FALSE)="","",VLOOKUP(A49,'Données de base - Grunddaten'!$A$2:$M$273,6,FALSE))</f>
        <v>Préalpes</v>
      </c>
      <c r="G49" s="64" t="str">
        <f>IF(VLOOKUP(A49,'Données de base - Grunddaten'!$A$2:$M$273,7,FALSE)="","",VLOOKUP(A49,'Données de base - Grunddaten'!$A$2:$M$273,7,FALSE))</f>
        <v>Montagnard inf.</v>
      </c>
      <c r="H49" s="64">
        <f>IF(VLOOKUP(A49,'Données de base - Grunddaten'!$A$2:$M$273,8,FALSE)="","",VLOOKUP(A49,'Données de base - Grunddaten'!$A$2:$M$273,8,FALSE))</f>
        <v>700</v>
      </c>
      <c r="I49" s="64">
        <f>IF(VLOOKUP(A49,'Données de base - Grunddaten'!$A$2:$M$273,9,FALSE)="","",VLOOKUP(A49,'Données de base - Grunddaten'!$A$2:$M$273,9,FALSE))</f>
        <v>1992</v>
      </c>
      <c r="J49" s="64">
        <f>IF(VLOOKUP(A49,'Données de base - Grunddaten'!$A$2:$M$273,10,FALSE)="","",VLOOKUP(A49,'Données de base - Grunddaten'!$A$2:$M$273,10,FALSE))</f>
        <v>42</v>
      </c>
      <c r="K49" s="64" t="str">
        <f>IF(VLOOKUP(A49,'Données de base - Grunddaten'!$A$2:$M$273,11,FALSE)="","",VLOOKUP(A49,'Données de base - Grunddaten'!$A$2:$M$273,11,FALSE))</f>
        <v>Cours d'eau corrigés de l'étage montagnard</v>
      </c>
      <c r="L49" s="64" t="str">
        <f>IF(VLOOKUP(A49,'Données de base - Grunddaten'!$A$2:$M$273,12,FALSE)="","",VLOOKUP(A49,'Données de base - Grunddaten'!$A$2:$M$273,12,FALSE))</f>
        <v>en tresses</v>
      </c>
      <c r="M49" s="65" t="str">
        <f>IF(VLOOKUP(A49,'Données de base - Grunddaten'!$A$2:$M$273,13,FALSE)="","",VLOOKUP(A49,'Données de base - Grunddaten'!$A$2:$M$273,13,FALSE))</f>
        <v>cours rectiligne</v>
      </c>
      <c r="N49" s="36" t="str">
        <f>IF(VLOOKUP(A49,'Charriage - Geschiebehaushalt'!A49:S320,3,FALSE)="","",VLOOKUP(A49,'Charriage - Geschiebehaushalt'!$A$2:$S$273,3,FALSE))</f>
        <v>pertinent</v>
      </c>
      <c r="O49" s="37" t="str">
        <f>IF(VLOOKUP(A49,'Charriage - Geschiebehaushalt'!A49:S320,4,FALSE)="","",VLOOKUP(A49,'Charriage - Geschiebehaushalt'!$A$2:$S$273,4,FALSE))</f>
        <v>non documenté</v>
      </c>
      <c r="P49" s="70">
        <f>IF(VLOOKUP(A49,'Charriage - Geschiebehaushalt'!A49:S320,5,FALSE)="","",VLOOKUP(A49,'Charriage - Geschiebehaushalt'!$A$2:$S$273,5,FALSE))</f>
        <v>-2</v>
      </c>
      <c r="Q49" s="37" t="str">
        <f>IF(VLOOKUP(A49,'Charriage - Geschiebehaushalt'!A49:S320,6,FALSE)="","",VLOOKUP(A49,'Charriage - Geschiebehaushalt'!$A$2:$S$273,6,FALSE))</f>
        <v>problème lié à un manque de charriage ou à un manque de remobilisation des sédiments</v>
      </c>
      <c r="R49" s="70">
        <f>IF(VLOOKUP(A49,'Charriage - Geschiebehaushalt'!A49:S320,7,FALSE)="","",VLOOKUP(A49,'Charriage - Geschiebehaushalt'!$A$2:$S$273,7,FALSE))</f>
        <v>0.45556250281427402</v>
      </c>
      <c r="S49" s="37" t="str">
        <f>IF(VLOOKUP(A49,'Charriage - Geschiebehaushalt'!A49:S320,8,FALSE)="","",VLOOKUP(A49,'Charriage - Geschiebehaushalt'!$A$2:$S$273,8,FALSE))</f>
        <v>la remobilisation des sédiments est perturbée</v>
      </c>
      <c r="T49" s="70">
        <f>IF(VLOOKUP(A49,'Charriage - Geschiebehaushalt'!A49:S320,9,FALSE)="","",VLOOKUP(A49,'Charriage - Geschiebehaushalt'!$A$2:$S$273,9,FALSE))</f>
        <v>3.0341068857000001E-2</v>
      </c>
      <c r="U49" s="37" t="str">
        <f>IF(VLOOKUP(A49,'Charriage - Geschiebehaushalt'!A49:S320,10,FALSE)="","",VLOOKUP(A49,'Charriage - Geschiebehaushalt'!$A$2:$S$273,10,FALSE))</f>
        <v>déficit dans les formations pionnières</v>
      </c>
      <c r="V49" s="37" t="str">
        <f>IF(VLOOKUP(A49,'Charriage - Geschiebehaushalt'!A49:S320,11,FALSE)="","",VLOOKUP(A49,'Charriage - Geschiebehaushalt'!$A$2:$S$273,11,FALSE))</f>
        <v/>
      </c>
      <c r="W49" s="37" t="str">
        <f>IF(VLOOKUP(A49,'Charriage - Geschiebehaushalt'!A49:S320,12,FALSE)="","",VLOOKUP(A49,'Charriage - Geschiebehaushalt'!$A$2:$S$273,12,FALSE))</f>
        <v/>
      </c>
      <c r="X49" s="37" t="str">
        <f>IF(VLOOKUP(A49,'Charriage - Geschiebehaushalt'!A49:S320,13,FALSE)="","",VLOOKUP(A49,'Charriage - Geschiebehaushalt'!$A$2:$S$273,13,FALSE))</f>
        <v/>
      </c>
      <c r="Y49" s="37" t="str">
        <f>IF(VLOOKUP(A49,'Charriage - Geschiebehaushalt'!A49:S320,14,FALSE)="","",VLOOKUP(A49,'Charriage - Geschiebehaushalt'!$A$2:$S$273,14,FALSE))</f>
        <v/>
      </c>
      <c r="Z49" s="37" t="str">
        <f>IF(VLOOKUP(A49,'Charriage - Geschiebehaushalt'!A49:S320,15,FALSE)="","",VLOOKUP(A49,'Charriage - Geschiebehaushalt'!$A$2:$S$273,15,FALSE))</f>
        <v>Problème lié à un manque de charriage ou à un manque de remobilisation des sédiments / Problem aufgrund Geschiebemangels bzw. mangelnder Mobilisierung von Geschiebe</v>
      </c>
      <c r="AA49" s="53" t="str">
        <f>IF(VLOOKUP(A49,'Charriage - Geschiebehaushalt'!A49:S320,16,FALSE)="","",VLOOKUP(A49,'Charriage - Geschiebehaushalt'!$A$2:$S$273,16,FALSE))</f>
        <v>a</v>
      </c>
      <c r="AB49" s="58" t="str">
        <f>IF(VLOOKUP(A49,'Débit - Abfluss'!$A$2:$K$273,3,FALSE)="","",VLOOKUP(A49,'Débit - Abfluss'!$A$2:$K$273,3,FALSE))</f>
        <v>81-100%</v>
      </c>
      <c r="AC49" s="59" t="str">
        <f>IF(VLOOKUP(A49,'Débit - Abfluss'!$A$2:$K$273,4,FALSE)="","",VLOOKUP(A49,'Débit - Abfluss'!$A$2:$K$273,4,FALSE))</f>
        <v/>
      </c>
      <c r="AD49" s="59" t="str">
        <f>IF(VLOOKUP(A49,'Débit - Abfluss'!$A$2:$K$273,5,FALSE)="","",VLOOKUP(A49,'Débit - Abfluss'!$A$2:$K$273,5,FALSE))</f>
        <v/>
      </c>
      <c r="AE49" s="59" t="str">
        <f>IF(VLOOKUP(A49,'Débit - Abfluss'!$A$2:$K$273,6,FALSE)="","",VLOOKUP(A49,'Débit - Abfluss'!$A$2:$K$273,6,FALSE))</f>
        <v>81-100%</v>
      </c>
      <c r="AF49" s="59" t="str">
        <f>IF(VLOOKUP(A49,'Débit - Abfluss'!$A$2:$K$273,7,FALSE)="","",VLOOKUP(A49,'Débit - Abfluss'!$A$2:$K$273,7,FALSE))</f>
        <v>force hydraulique</v>
      </c>
      <c r="AG49" s="60" t="str">
        <f>IF(VLOOKUP(A49,'Débit - Abfluss'!$A$2:$K$273,8,FALSE)="","",VLOOKUP(A49,'Débit - Abfluss'!$A$2:$K$273,8,FALSE))</f>
        <v>Potentiellement affecté / möglicherweise betroffen</v>
      </c>
      <c r="AH49" s="72">
        <f>IF(VLOOKUP(A49,'Revitalisation-Revitalisierung'!$A$2:$O$273,3,FALSE)="","",VLOOKUP(A49,'Revitalisation-Revitalisierung'!$A$2:$O$273,3,FALSE))</f>
        <v>73.354545454545459</v>
      </c>
      <c r="AI49" s="73">
        <f>IF(VLOOKUP(A49,'Revitalisation-Revitalisierung'!$A$2:$O$273,4,FALSE)="","",VLOOKUP(A49,'Revitalisation-Revitalisierung'!$A$2:$O$273,4,FALSE))</f>
        <v>82.926815163333345</v>
      </c>
      <c r="AJ49" s="73">
        <f>IF(VLOOKUP(A49,'Revitalisation-Revitalisierung'!$A$2:$O$273,5,FALSE)="","",VLOOKUP(A49,'Revitalisation-Revitalisierung'!$A$2:$O$273,5,FALSE))</f>
        <v>9.545454545454545</v>
      </c>
      <c r="AK49" s="61" t="str">
        <f>IF(VLOOKUP(A49,'Revitalisation-Revitalisierung'!$A$2:$O$273,6,FALSE)="","",VLOOKUP(A49,'Revitalisation-Revitalisierung'!$A$2:$O$273,6,FALSE))</f>
        <v>très nécessaire, facile</v>
      </c>
      <c r="AL49" s="61" t="str">
        <f>IF(VLOOKUP(A49,'Revitalisation-Revitalisierung'!$A$2:$O$273,7,FALSE)="","",VLOOKUP(A49,'Revitalisation-Revitalisierung'!$A$2:$O$273,7,FALSE))</f>
        <v/>
      </c>
      <c r="AM49" s="61" t="str">
        <f>IF(VLOOKUP(A49,'Revitalisation-Revitalisierung'!$A$2:$O$273,8,FALSE)="","",VLOOKUP(A49,'Revitalisation-Revitalisierung'!$A$2:$O$273,8,FALSE))</f>
        <v>K2</v>
      </c>
      <c r="AN49" s="61" t="str">
        <f>IF(VLOOKUP(A49,'Revitalisation-Revitalisierung'!$A$2:$O$273,9,FALSE)="","",VLOOKUP(A49,'Revitalisation-Revitalisierung'!$A$2:$O$273,9,FALSE))</f>
        <v/>
      </c>
      <c r="AO49" s="61" t="str">
        <f>IF(VLOOKUP(A49,'Revitalisation-Revitalisierung'!$A$2:$O$273,10,FALSE)="","",VLOOKUP(A49,'Revitalisation-Revitalisierung'!$A$2:$O$273,10,FALSE))</f>
        <v/>
      </c>
      <c r="AP49" s="61" t="str">
        <f>IF(VLOOKUP(A49,'Revitalisation-Revitalisierung'!$A$2:$O$273,11,FALSE)="","",VLOOKUP(A49,'Revitalisation-Revitalisierung'!$A$2:$O$273,11,FALSE))</f>
        <v>Très nécessaire, facile / unbedingt nötig, einfach</v>
      </c>
      <c r="AQ49" s="62" t="str">
        <f>IF(VLOOKUP(A49,'Revitalisation-Revitalisierung'!$A$2:$O$273,12,FALSE)="","",VLOOKUP(A49,'Revitalisation-Revitalisierung'!$A$2:$O$273,12,FALSE))</f>
        <v>a</v>
      </c>
    </row>
    <row r="50" spans="1:43" ht="67.5" x14ac:dyDescent="0.25">
      <c r="A50" s="23">
        <v>66</v>
      </c>
      <c r="B50" s="63">
        <f>IF(VLOOKUP(A50,'Données de base - Grunddaten'!$A$2:$M$273,2,FALSE)="","",VLOOKUP(A50,'Données de base - Grunddaten'!$A$2:$M$273,2,FALSE))</f>
        <v>1</v>
      </c>
      <c r="C50" s="64" t="str">
        <f>IF(VLOOKUP(A50,'Données de base - Grunddaten'!$A$2:$M$273,3,FALSE)="","",VLOOKUP(A50,'Données de base - Grunddaten'!$A$2:$M$273,3,FALSE))</f>
        <v>Les Auges de Neirivue</v>
      </c>
      <c r="D50" s="64" t="str">
        <f>IF(VLOOKUP(A50,'Données de base - Grunddaten'!$A$2:$M$273,4,FALSE)="","",VLOOKUP(A50,'Données de base - Grunddaten'!$A$2:$M$273,4,FALSE))</f>
        <v>La Sarine</v>
      </c>
      <c r="E50" s="64" t="str">
        <f>IF(VLOOKUP(A50,'Données de base - Grunddaten'!$A$2:$M$273,5,FALSE)="","",VLOOKUP(A50,'Données de base - Grunddaten'!$A$2:$M$273,5,FALSE))</f>
        <v>FR</v>
      </c>
      <c r="F50" s="64" t="str">
        <f>IF(VLOOKUP(A50,'Données de base - Grunddaten'!$A$2:$M$273,6,FALSE)="","",VLOOKUP(A50,'Données de base - Grunddaten'!$A$2:$M$273,6,FALSE))</f>
        <v>Préalpes</v>
      </c>
      <c r="G50" s="64" t="str">
        <f>IF(VLOOKUP(A50,'Données de base - Grunddaten'!$A$2:$M$273,7,FALSE)="","",VLOOKUP(A50,'Données de base - Grunddaten'!$A$2:$M$273,7,FALSE))</f>
        <v>Montagnard inf.</v>
      </c>
      <c r="H50" s="64">
        <f>IF(VLOOKUP(A50,'Données de base - Grunddaten'!$A$2:$M$273,8,FALSE)="","",VLOOKUP(A50,'Données de base - Grunddaten'!$A$2:$M$273,8,FALSE))</f>
        <v>750</v>
      </c>
      <c r="I50" s="64">
        <f>IF(VLOOKUP(A50,'Données de base - Grunddaten'!$A$2:$M$273,9,FALSE)="","",VLOOKUP(A50,'Données de base - Grunddaten'!$A$2:$M$273,9,FALSE))</f>
        <v>1992</v>
      </c>
      <c r="J50" s="64">
        <f>IF(VLOOKUP(A50,'Données de base - Grunddaten'!$A$2:$M$273,10,FALSE)="","",VLOOKUP(A50,'Données de base - Grunddaten'!$A$2:$M$273,10,FALSE))</f>
        <v>41</v>
      </c>
      <c r="K50" s="64" t="str">
        <f>IF(VLOOKUP(A50,'Données de base - Grunddaten'!$A$2:$M$273,11,FALSE)="","",VLOOKUP(A50,'Données de base - Grunddaten'!$A$2:$M$273,11,FALSE))</f>
        <v>Cours d'eau naturels de l'étage montagnard</v>
      </c>
      <c r="L50" s="64" t="str">
        <f>IF(VLOOKUP(A50,'Données de base - Grunddaten'!$A$2:$M$273,12,FALSE)="","",VLOOKUP(A50,'Données de base - Grunddaten'!$A$2:$M$273,12,FALSE))</f>
        <v>en tresses</v>
      </c>
      <c r="M50" s="65" t="str">
        <f>IF(VLOOKUP(A50,'Données de base - Grunddaten'!$A$2:$M$273,13,FALSE)="","",VLOOKUP(A50,'Données de base - Grunddaten'!$A$2:$M$273,13,FALSE))</f>
        <v>en méandres migrants</v>
      </c>
      <c r="N50" s="36" t="str">
        <f>IF(VLOOKUP(A50,'Charriage - Geschiebehaushalt'!A50:S321,3,FALSE)="","",VLOOKUP(A50,'Charriage - Geschiebehaushalt'!$A$2:$S$273,3,FALSE))</f>
        <v>pertinent</v>
      </c>
      <c r="O50" s="37" t="str">
        <f>IF(VLOOKUP(A50,'Charriage - Geschiebehaushalt'!A50:S321,4,FALSE)="","",VLOOKUP(A50,'Charriage - Geschiebehaushalt'!$A$2:$S$273,4,FALSE))</f>
        <v>non documenté</v>
      </c>
      <c r="P50" s="70" t="str">
        <f>IF(VLOOKUP(A50,'Charriage - Geschiebehaushalt'!A50:S321,5,FALSE)="","",VLOOKUP(A50,'Charriage - Geschiebehaushalt'!$A$2:$S$273,5,FALSE))</f>
        <v/>
      </c>
      <c r="Q50" s="37" t="str">
        <f>IF(VLOOKUP(A50,'Charriage - Geschiebehaushalt'!A50:S321,6,FALSE)="","",VLOOKUP(A50,'Charriage - Geschiebehaushalt'!$A$2:$S$273,6,FALSE))</f>
        <v>non documenté</v>
      </c>
      <c r="R50" s="70">
        <f>IF(VLOOKUP(A50,'Charriage - Geschiebehaushalt'!A50:S321,7,FALSE)="","",VLOOKUP(A50,'Charriage - Geschiebehaushalt'!$A$2:$S$273,7,FALSE))</f>
        <v>0.45299590766787201</v>
      </c>
      <c r="S50" s="37" t="str">
        <f>IF(VLOOKUP(A50,'Charriage - Geschiebehaushalt'!A50:S321,8,FALSE)="","",VLOOKUP(A50,'Charriage - Geschiebehaushalt'!$A$2:$S$273,8,FALSE))</f>
        <v>la remobilisation des sédiments est perturbée</v>
      </c>
      <c r="T50" s="70">
        <f>IF(VLOOKUP(A50,'Charriage - Geschiebehaushalt'!A50:S321,9,FALSE)="","",VLOOKUP(A50,'Charriage - Geschiebehaushalt'!$A$2:$S$273,9,FALSE))</f>
        <v>0.12505689522999999</v>
      </c>
      <c r="U50" s="37" t="str">
        <f>IF(VLOOKUP(A50,'Charriage - Geschiebehaushalt'!A50:S321,10,FALSE)="","",VLOOKUP(A50,'Charriage - Geschiebehaushalt'!$A$2:$S$273,10,FALSE))</f>
        <v>déficit dans les formations pionnières</v>
      </c>
      <c r="V50" s="37" t="str">
        <f>IF(VLOOKUP(A50,'Charriage - Geschiebehaushalt'!A50:S321,11,FALSE)="","",VLOOKUP(A50,'Charriage - Geschiebehaushalt'!$A$2:$S$273,11,FALSE))</f>
        <v/>
      </c>
      <c r="W50" s="37" t="str">
        <f>IF(VLOOKUP(A50,'Charriage - Geschiebehaushalt'!A50:S321,12,FALSE)="","",VLOOKUP(A50,'Charriage - Geschiebehaushalt'!$A$2:$S$273,12,FALSE))</f>
        <v/>
      </c>
      <c r="X50" s="37" t="str">
        <f>IF(VLOOKUP(A50,'Charriage - Geschiebehaushalt'!A50:S321,13,FALSE)="","",VLOOKUP(A50,'Charriage - Geschiebehaushalt'!$A$2:$S$273,13,FALSE))</f>
        <v/>
      </c>
      <c r="Y50" s="37" t="str">
        <f>IF(VLOOKUP(A50,'Charriage - Geschiebehaushalt'!A50:S321,14,FALSE)="","",VLOOKUP(A50,'Charriage - Geschiebehaushalt'!$A$2:$S$273,14,FALSE))</f>
        <v/>
      </c>
      <c r="Z50" s="37" t="str">
        <f>IF(VLOOKUP(A50,'Charriage - Geschiebehaushalt'!A50:S321,15,FALSE)="","",VLOOKUP(A50,'Charriage - Geschiebehaushalt'!$A$2:$S$273,15,FALSE))</f>
        <v>Problème lié à un manque de charriage ou à un manque de remobilisation des sédiments / Problem aufgrund Geschiebemangels bzw. mangelnder Mobilisierung von Geschiebe</v>
      </c>
      <c r="AA50" s="53" t="str">
        <f>IF(VLOOKUP(A50,'Charriage - Geschiebehaushalt'!A50:S321,16,FALSE)="","",VLOOKUP(A50,'Charriage - Geschiebehaushalt'!$A$2:$S$273,16,FALSE))</f>
        <v>a</v>
      </c>
      <c r="AB50" s="58" t="str">
        <f>IF(VLOOKUP(A50,'Débit - Abfluss'!$A$2:$K$273,3,FALSE)="","",VLOOKUP(A50,'Débit - Abfluss'!$A$2:$K$273,3,FALSE))</f>
        <v>81-100%</v>
      </c>
      <c r="AC50" s="59" t="str">
        <f>IF(VLOOKUP(A50,'Débit - Abfluss'!$A$2:$K$273,4,FALSE)="","",VLOOKUP(A50,'Débit - Abfluss'!$A$2:$K$273,4,FALSE))</f>
        <v/>
      </c>
      <c r="AD50" s="59" t="str">
        <f>IF(VLOOKUP(A50,'Débit - Abfluss'!$A$2:$K$273,5,FALSE)="","",VLOOKUP(A50,'Débit - Abfluss'!$A$2:$K$273,5,FALSE))</f>
        <v/>
      </c>
      <c r="AE50" s="59" t="str">
        <f>IF(VLOOKUP(A50,'Débit - Abfluss'!$A$2:$K$273,6,FALSE)="","",VLOOKUP(A50,'Débit - Abfluss'!$A$2:$K$273,6,FALSE))</f>
        <v>81-100%</v>
      </c>
      <c r="AF50" s="59" t="str">
        <f>IF(VLOOKUP(A50,'Débit - Abfluss'!$A$2:$K$273,7,FALSE)="","",VLOOKUP(A50,'Débit - Abfluss'!$A$2:$K$273,7,FALSE))</f>
        <v>force hydraulique</v>
      </c>
      <c r="AG50" s="60" t="str">
        <f>IF(VLOOKUP(A50,'Débit - Abfluss'!$A$2:$K$273,8,FALSE)="","",VLOOKUP(A50,'Débit - Abfluss'!$A$2:$K$273,8,FALSE))</f>
        <v>Potentiellement affecté / möglicherweise betroffen</v>
      </c>
      <c r="AH50" s="72">
        <f>IF(VLOOKUP(A50,'Revitalisation-Revitalisierung'!$A$2:$O$273,3,FALSE)="","",VLOOKUP(A50,'Revitalisation-Revitalisierung'!$A$2:$O$273,3,FALSE))</f>
        <v>66.509090909090901</v>
      </c>
      <c r="AI50" s="73">
        <f>IF(VLOOKUP(A50,'Revitalisation-Revitalisierung'!$A$2:$O$273,4,FALSE)="","",VLOOKUP(A50,'Revitalisation-Revitalisierung'!$A$2:$O$273,4,FALSE))</f>
        <v>80.609310676666666</v>
      </c>
      <c r="AJ50" s="73">
        <f>IF(VLOOKUP(A50,'Revitalisation-Revitalisierung'!$A$2:$O$273,5,FALSE)="","",VLOOKUP(A50,'Revitalisation-Revitalisierung'!$A$2:$O$273,5,FALSE))</f>
        <v>14.090909090909092</v>
      </c>
      <c r="AK50" s="61" t="str">
        <f>IF(VLOOKUP(A50,'Revitalisation-Revitalisierung'!$A$2:$O$273,6,FALSE)="","",VLOOKUP(A50,'Revitalisation-Revitalisierung'!$A$2:$O$273,6,FALSE))</f>
        <v>très nécessaire, facile</v>
      </c>
      <c r="AL50" s="61" t="str">
        <f>IF(VLOOKUP(A50,'Revitalisation-Revitalisierung'!$A$2:$O$273,7,FALSE)="","",VLOOKUP(A50,'Revitalisation-Revitalisierung'!$A$2:$O$273,7,FALSE))</f>
        <v/>
      </c>
      <c r="AM50" s="61" t="str">
        <f>IF(VLOOKUP(A50,'Revitalisation-Revitalisierung'!$A$2:$O$273,8,FALSE)="","",VLOOKUP(A50,'Revitalisation-Revitalisierung'!$A$2:$O$273,8,FALSE))</f>
        <v>K1</v>
      </c>
      <c r="AN50" s="61" t="str">
        <f>IF(VLOOKUP(A50,'Revitalisation-Revitalisierung'!$A$2:$O$273,9,FALSE)="","",VLOOKUP(A50,'Revitalisation-Revitalisierung'!$A$2:$O$273,9,FALSE))</f>
        <v/>
      </c>
      <c r="AO50" s="61" t="str">
        <f>IF(VLOOKUP(A50,'Revitalisation-Revitalisierung'!$A$2:$O$273,10,FALSE)="","",VLOOKUP(A50,'Revitalisation-Revitalisierung'!$A$2:$O$273,10,FALSE))</f>
        <v/>
      </c>
      <c r="AP50" s="61" t="str">
        <f>IF(VLOOKUP(A50,'Revitalisation-Revitalisierung'!$A$2:$O$273,11,FALSE)="","",VLOOKUP(A50,'Revitalisation-Revitalisierung'!$A$2:$O$273,11,FALSE))</f>
        <v>Très nécessaire, facile / unbedingt nötig, einfach</v>
      </c>
      <c r="AQ50" s="62" t="str">
        <f>IF(VLOOKUP(A50,'Revitalisation-Revitalisierung'!$A$2:$O$273,12,FALSE)="","",VLOOKUP(A50,'Revitalisation-Revitalisierung'!$A$2:$O$273,12,FALSE))</f>
        <v>a</v>
      </c>
    </row>
    <row r="51" spans="1:43" ht="56.25" x14ac:dyDescent="0.25">
      <c r="A51" s="23">
        <v>68</v>
      </c>
      <c r="B51" s="63">
        <f>IF(VLOOKUP(A51,'Données de base - Grunddaten'!$A$2:$M$273,2,FALSE)="","",VLOOKUP(A51,'Données de base - Grunddaten'!$A$2:$M$273,2,FALSE))</f>
        <v>1</v>
      </c>
      <c r="C51" s="64" t="str">
        <f>IF(VLOOKUP(A51,'Données de base - Grunddaten'!$A$2:$M$273,3,FALSE)="","",VLOOKUP(A51,'Données de base - Grunddaten'!$A$2:$M$273,3,FALSE))</f>
        <v>La Sarine près Château-d'Oex</v>
      </c>
      <c r="D51" s="64" t="str">
        <f>IF(VLOOKUP(A51,'Données de base - Grunddaten'!$A$2:$M$273,4,FALSE)="","",VLOOKUP(A51,'Données de base - Grunddaten'!$A$2:$M$273,4,FALSE))</f>
        <v>La Sarine</v>
      </c>
      <c r="E51" s="64" t="str">
        <f>IF(VLOOKUP(A51,'Données de base - Grunddaten'!$A$2:$M$273,5,FALSE)="","",VLOOKUP(A51,'Données de base - Grunddaten'!$A$2:$M$273,5,FALSE))</f>
        <v>VD</v>
      </c>
      <c r="F51" s="64" t="str">
        <f>IF(VLOOKUP(A51,'Données de base - Grunddaten'!$A$2:$M$273,6,FALSE)="","",VLOOKUP(A51,'Données de base - Grunddaten'!$A$2:$M$273,6,FALSE))</f>
        <v>Alpes septentrionales</v>
      </c>
      <c r="G51" s="64" t="str">
        <f>IF(VLOOKUP(A51,'Données de base - Grunddaten'!$A$2:$M$273,7,FALSE)="","",VLOOKUP(A51,'Données de base - Grunddaten'!$A$2:$M$273,7,FALSE))</f>
        <v>Montagnard sup.</v>
      </c>
      <c r="H51" s="64">
        <f>IF(VLOOKUP(A51,'Données de base - Grunddaten'!$A$2:$M$273,8,FALSE)="","",VLOOKUP(A51,'Données de base - Grunddaten'!$A$2:$M$273,8,FALSE))</f>
        <v>910</v>
      </c>
      <c r="I51" s="64">
        <f>IF(VLOOKUP(A51,'Données de base - Grunddaten'!$A$2:$M$273,9,FALSE)="","",VLOOKUP(A51,'Données de base - Grunddaten'!$A$2:$M$273,9,FALSE))</f>
        <v>1992</v>
      </c>
      <c r="J51" s="64">
        <f>IF(VLOOKUP(A51,'Données de base - Grunddaten'!$A$2:$M$273,10,FALSE)="","",VLOOKUP(A51,'Données de base - Grunddaten'!$A$2:$M$273,10,FALSE))</f>
        <v>41</v>
      </c>
      <c r="K51" s="64" t="str">
        <f>IF(VLOOKUP(A51,'Données de base - Grunddaten'!$A$2:$M$273,11,FALSE)="","",VLOOKUP(A51,'Données de base - Grunddaten'!$A$2:$M$273,11,FALSE))</f>
        <v>Cours d'eau naturels de l'étage montagnard</v>
      </c>
      <c r="L51" s="64" t="str">
        <f>IF(VLOOKUP(A51,'Données de base - Grunddaten'!$A$2:$M$273,12,FALSE)="","",VLOOKUP(A51,'Données de base - Grunddaten'!$A$2:$M$273,12,FALSE))</f>
        <v>en tresses</v>
      </c>
      <c r="M51" s="65" t="str">
        <f>IF(VLOOKUP(A51,'Données de base - Grunddaten'!$A$2:$M$273,13,FALSE)="","",VLOOKUP(A51,'Données de base - Grunddaten'!$A$2:$M$273,13,FALSE))</f>
        <v>en tresses</v>
      </c>
      <c r="N51" s="36" t="str">
        <f>IF(VLOOKUP(A51,'Charriage - Geschiebehaushalt'!A51:S322,3,FALSE)="","",VLOOKUP(A51,'Charriage - Geschiebehaushalt'!$A$2:$S$273,3,FALSE))</f>
        <v>pertinent</v>
      </c>
      <c r="O51" s="37" t="str">
        <f>IF(VLOOKUP(A51,'Charriage - Geschiebehaushalt'!A51:S322,4,FALSE)="","",VLOOKUP(A51,'Charriage - Geschiebehaushalt'!$A$2:$S$273,4,FALSE))</f>
        <v>non documenté</v>
      </c>
      <c r="P51" s="70" t="str">
        <f>IF(VLOOKUP(A51,'Charriage - Geschiebehaushalt'!A51:S322,5,FALSE)="","",VLOOKUP(A51,'Charriage - Geschiebehaushalt'!$A$2:$S$273,5,FALSE))</f>
        <v/>
      </c>
      <c r="Q51" s="37" t="str">
        <f>IF(VLOOKUP(A51,'Charriage - Geschiebehaushalt'!A51:S322,6,FALSE)="","",VLOOKUP(A51,'Charriage - Geschiebehaushalt'!$A$2:$S$273,6,FALSE))</f>
        <v>non documenté</v>
      </c>
      <c r="R51" s="70">
        <f>IF(VLOOKUP(A51,'Charriage - Geschiebehaushalt'!A51:S322,7,FALSE)="","",VLOOKUP(A51,'Charriage - Geschiebehaushalt'!$A$2:$S$273,7,FALSE))</f>
        <v>0.207027468305717</v>
      </c>
      <c r="S51" s="37" t="str">
        <f>IF(VLOOKUP(A51,'Charriage - Geschiebehaushalt'!A51:S322,8,FALSE)="","",VLOOKUP(A51,'Charriage - Geschiebehaushalt'!$A$2:$S$273,8,FALSE))</f>
        <v>pas ou faiblement entravé</v>
      </c>
      <c r="T51" s="70">
        <f>IF(VLOOKUP(A51,'Charriage - Geschiebehaushalt'!A51:S322,9,FALSE)="","",VLOOKUP(A51,'Charriage - Geschiebehaushalt'!$A$2:$S$273,9,FALSE))</f>
        <v>0.41019369326999999</v>
      </c>
      <c r="U51" s="37" t="str">
        <f>IF(VLOOKUP(A51,'Charriage - Geschiebehaushalt'!A51:S322,10,FALSE)="","",VLOOKUP(A51,'Charriage - Geschiebehaushalt'!$A$2:$S$273,10,FALSE))</f>
        <v>déficit non apparent en charriage ou en remobilisation des sédiments</v>
      </c>
      <c r="V51" s="37" t="str">
        <f>IF(VLOOKUP(A51,'Charriage - Geschiebehaushalt'!A51:S322,11,FALSE)="","",VLOOKUP(A51,'Charriage - Geschiebehaushalt'!$A$2:$S$273,11,FALSE))</f>
        <v/>
      </c>
      <c r="W51" s="37" t="str">
        <f>IF(VLOOKUP(A51,'Charriage - Geschiebehaushalt'!A51:S322,12,FALSE)="","",VLOOKUP(A51,'Charriage - Geschiebehaushalt'!$A$2:$S$273,12,FALSE))</f>
        <v/>
      </c>
      <c r="X51" s="37" t="str">
        <f>IF(VLOOKUP(A51,'Charriage - Geschiebehaushalt'!A51:S322,13,FALSE)="","",VLOOKUP(A51,'Charriage - Geschiebehaushalt'!$A$2:$S$273,13,FALSE))</f>
        <v/>
      </c>
      <c r="Y51" s="37" t="str">
        <f>IF(VLOOKUP(A51,'Charriage - Geschiebehaushalt'!A51:S322,14,FALSE)="","",VLOOKUP(A51,'Charriage - Geschiebehaushalt'!$A$2:$S$273,14,FALSE))</f>
        <v/>
      </c>
      <c r="Z51" s="37" t="str">
        <f>IF(VLOOKUP(A51,'Charriage - Geschiebehaushalt'!A51:S322,15,FALSE)="","",VLOOKUP(A51,'Charriage - Geschiebehaushalt'!$A$2:$S$273,15,FALSE))</f>
        <v>Déficit non apparent en charriage ou en remobilisation des sédiments / kein sichtbares Defizit beim Geschiebehaushalt bzw. bei der Mobilisierung von Geschiebe</v>
      </c>
      <c r="AA51" s="53" t="str">
        <f>IF(VLOOKUP(A51,'Charriage - Geschiebehaushalt'!A51:S322,16,FALSE)="","",VLOOKUP(A51,'Charriage - Geschiebehaushalt'!$A$2:$S$273,16,FALSE))</f>
        <v>b</v>
      </c>
      <c r="AB51" s="58" t="str">
        <f>IF(VLOOKUP(A51,'Débit - Abfluss'!$A$2:$K$273,3,FALSE)="","",VLOOKUP(A51,'Débit - Abfluss'!$A$2:$K$273,3,FALSE))</f>
        <v>81-100%</v>
      </c>
      <c r="AC51" s="59" t="str">
        <f>IF(VLOOKUP(A51,'Débit - Abfluss'!$A$2:$K$273,4,FALSE)="","",VLOOKUP(A51,'Débit - Abfluss'!$A$2:$K$273,4,FALSE))</f>
        <v/>
      </c>
      <c r="AD51" s="59" t="str">
        <f>IF(VLOOKUP(A51,'Débit - Abfluss'!$A$2:$K$273,5,FALSE)="","",VLOOKUP(A51,'Débit - Abfluss'!$A$2:$K$273,5,FALSE))</f>
        <v/>
      </c>
      <c r="AE51" s="59" t="str">
        <f>IF(VLOOKUP(A51,'Débit - Abfluss'!$A$2:$K$273,6,FALSE)="","",VLOOKUP(A51,'Débit - Abfluss'!$A$2:$K$273,6,FALSE))</f>
        <v>81-100%</v>
      </c>
      <c r="AF51" s="59" t="str">
        <f>IF(VLOOKUP(A51,'Débit - Abfluss'!$A$2:$K$273,7,FALSE)="","",VLOOKUP(A51,'Débit - Abfluss'!$A$2:$K$273,7,FALSE))</f>
        <v>force hydraulique</v>
      </c>
      <c r="AG51" s="60" t="str">
        <f>IF(VLOOKUP(A51,'Débit - Abfluss'!$A$2:$K$273,8,FALSE)="","",VLOOKUP(A51,'Débit - Abfluss'!$A$2:$K$273,8,FALSE))</f>
        <v>Potentiellement affecté / möglicherweise betroffen</v>
      </c>
      <c r="AH51" s="72">
        <f>IF(VLOOKUP(A51,'Revitalisation-Revitalisierung'!$A$2:$O$273,3,FALSE)="","",VLOOKUP(A51,'Revitalisation-Revitalisierung'!$A$2:$O$273,3,FALSE))</f>
        <v>22.072727272727274</v>
      </c>
      <c r="AI51" s="73">
        <f>IF(VLOOKUP(A51,'Revitalisation-Revitalisierung'!$A$2:$O$273,4,FALSE)="","",VLOOKUP(A51,'Revitalisation-Revitalisierung'!$A$2:$O$273,4,FALSE))</f>
        <v>24.809925255785867</v>
      </c>
      <c r="AJ51" s="73">
        <f>IF(VLOOKUP(A51,'Revitalisation-Revitalisierung'!$A$2:$O$273,5,FALSE)="","",VLOOKUP(A51,'Revitalisation-Revitalisierung'!$A$2:$O$273,5,FALSE))</f>
        <v>2.7272727272727271</v>
      </c>
      <c r="AK51" s="61" t="str">
        <f>IF(VLOOKUP(A51,'Revitalisation-Revitalisierung'!$A$2:$O$273,6,FALSE)="","",VLOOKUP(A51,'Revitalisation-Revitalisierung'!$A$2:$O$273,6,FALSE))</f>
        <v>peu nécessaire, facile</v>
      </c>
      <c r="AL51" s="61" t="str">
        <f>IF(VLOOKUP(A51,'Revitalisation-Revitalisierung'!$A$2:$O$273,7,FALSE)="","",VLOOKUP(A51,'Revitalisation-Revitalisierung'!$A$2:$O$273,7,FALSE))</f>
        <v/>
      </c>
      <c r="AM51" s="61" t="str">
        <f>IF(VLOOKUP(A51,'Revitalisation-Revitalisierung'!$A$2:$O$273,8,FALSE)="","",VLOOKUP(A51,'Revitalisation-Revitalisierung'!$A$2:$O$273,8,FALSE))</f>
        <v>K2</v>
      </c>
      <c r="AN51" s="61" t="str">
        <f>IF(VLOOKUP(A51,'Revitalisation-Revitalisierung'!$A$2:$O$273,9,FALSE)="","",VLOOKUP(A51,'Revitalisation-Revitalisierung'!$A$2:$O$273,9,FALSE))</f>
        <v/>
      </c>
      <c r="AO51" s="61" t="str">
        <f>IF(VLOOKUP(A51,'Revitalisation-Revitalisierung'!$A$2:$O$273,10,FALSE)="","",VLOOKUP(A51,'Revitalisation-Revitalisierung'!$A$2:$O$273,10,FALSE))</f>
        <v/>
      </c>
      <c r="AP51" s="61" t="str">
        <f>IF(VLOOKUP(A51,'Revitalisation-Revitalisierung'!$A$2:$O$273,11,FALSE)="","",VLOOKUP(A51,'Revitalisation-Revitalisierung'!$A$2:$O$273,11,FALSE))</f>
        <v>Partiellement nécessaire, facile / teilweise nötig, einfach</v>
      </c>
      <c r="AQ51" s="62" t="str">
        <f>IF(VLOOKUP(A51,'Revitalisation-Revitalisierung'!$A$2:$O$273,12,FALSE)="","",VLOOKUP(A51,'Revitalisation-Revitalisierung'!$A$2:$O$273,12,FALSE))</f>
        <v>a</v>
      </c>
    </row>
    <row r="52" spans="1:43" ht="45" x14ac:dyDescent="0.25">
      <c r="A52" s="29">
        <v>69</v>
      </c>
      <c r="B52" s="63">
        <f>IF(VLOOKUP(A52,'Données de base - Grunddaten'!$A$2:$M$273,2,FALSE)="","",VLOOKUP(A52,'Données de base - Grunddaten'!$A$2:$M$273,2,FALSE))</f>
        <v>1</v>
      </c>
      <c r="C52" s="64" t="str">
        <f>IF(VLOOKUP(A52,'Données de base - Grunddaten'!$A$2:$M$273,3,FALSE)="","",VLOOKUP(A52,'Données de base - Grunddaten'!$A$2:$M$273,3,FALSE))</f>
        <v>Belper Giessen</v>
      </c>
      <c r="D52" s="64" t="str">
        <f>IF(VLOOKUP(A52,'Données de base - Grunddaten'!$A$2:$M$273,4,FALSE)="","",VLOOKUP(A52,'Données de base - Grunddaten'!$A$2:$M$273,4,FALSE))</f>
        <v>Aare</v>
      </c>
      <c r="E52" s="64" t="str">
        <f>IF(VLOOKUP(A52,'Données de base - Grunddaten'!$A$2:$M$273,5,FALSE)="","",VLOOKUP(A52,'Données de base - Grunddaten'!$A$2:$M$273,5,FALSE))</f>
        <v>BE</v>
      </c>
      <c r="F52" s="64" t="str">
        <f>IF(VLOOKUP(A52,'Données de base - Grunddaten'!$A$2:$M$273,6,FALSE)="","",VLOOKUP(A52,'Données de base - Grunddaten'!$A$2:$M$273,6,FALSE))</f>
        <v>Plateau occidental</v>
      </c>
      <c r="G52" s="64" t="str">
        <f>IF(VLOOKUP(A52,'Données de base - Grunddaten'!$A$2:$M$273,7,FALSE)="","",VLOOKUP(A52,'Données de base - Grunddaten'!$A$2:$M$273,7,FALSE))</f>
        <v>Collinéen</v>
      </c>
      <c r="H52" s="64">
        <f>IF(VLOOKUP(A52,'Données de base - Grunddaten'!$A$2:$M$273,8,FALSE)="","",VLOOKUP(A52,'Données de base - Grunddaten'!$A$2:$M$273,8,FALSE))</f>
        <v>520</v>
      </c>
      <c r="I52" s="64">
        <f>IF(VLOOKUP(A52,'Données de base - Grunddaten'!$A$2:$M$273,9,FALSE)="","",VLOOKUP(A52,'Données de base - Grunddaten'!$A$2:$M$273,9,FALSE))</f>
        <v>1992</v>
      </c>
      <c r="J52" s="64">
        <f>IF(VLOOKUP(A52,'Données de base - Grunddaten'!$A$2:$M$273,10,FALSE)="","",VLOOKUP(A52,'Données de base - Grunddaten'!$A$2:$M$273,10,FALSE))</f>
        <v>52</v>
      </c>
      <c r="K52" s="64" t="str">
        <f>IF(VLOOKUP(A52,'Données de base - Grunddaten'!$A$2:$M$273,11,FALSE)="","",VLOOKUP(A52,'Données de base - Grunddaten'!$A$2:$M$273,11,FALSE))</f>
        <v>Cours d'eau corrigés de l'étage collinéen du Moyen-Pays</v>
      </c>
      <c r="L52" s="64" t="str">
        <f>IF(VLOOKUP(A52,'Données de base - Grunddaten'!$A$2:$M$273,12,FALSE)="","",VLOOKUP(A52,'Données de base - Grunddaten'!$A$2:$M$273,12,FALSE))</f>
        <v>en méandres migrants</v>
      </c>
      <c r="M52" s="65" t="str">
        <f>IF(VLOOKUP(A52,'Données de base - Grunddaten'!$A$2:$M$273,13,FALSE)="","",VLOOKUP(A52,'Données de base - Grunddaten'!$A$2:$M$273,13,FALSE))</f>
        <v>en méandres migrants</v>
      </c>
      <c r="N52" s="36" t="str">
        <f>IF(VLOOKUP(A52,'Charriage - Geschiebehaushalt'!A52:S323,3,FALSE)="","",VLOOKUP(A52,'Charriage - Geschiebehaushalt'!$A$2:$S$273,3,FALSE))</f>
        <v>pertinent</v>
      </c>
      <c r="O52" s="37" t="str">
        <f>IF(VLOOKUP(A52,'Charriage - Geschiebehaushalt'!A52:S323,4,FALSE)="","",VLOOKUP(A52,'Charriage - Geschiebehaushalt'!$A$2:$S$273,4,FALSE))</f>
        <v>21-50%</v>
      </c>
      <c r="P52" s="70">
        <f>IF(VLOOKUP(A52,'Charriage - Geschiebehaushalt'!A52:S323,5,FALSE)="","",VLOOKUP(A52,'Charriage - Geschiebehaushalt'!$A$2:$S$273,5,FALSE))</f>
        <v>-0.34211063121271401</v>
      </c>
      <c r="Q52" s="37" t="str">
        <f>IF(VLOOKUP(A52,'Charriage - Geschiebehaushalt'!A52:S323,6,FALSE)="","",VLOOKUP(A52,'Charriage - Geschiebehaushalt'!$A$2:$S$273,6,FALSE))</f>
        <v>pas d'incision</v>
      </c>
      <c r="R52" s="70">
        <f>IF(VLOOKUP(A52,'Charriage - Geschiebehaushalt'!A52:S323,7,FALSE)="","",VLOOKUP(A52,'Charriage - Geschiebehaushalt'!$A$2:$S$273,7,FALSE))</f>
        <v>1.53095073315429</v>
      </c>
      <c r="S52" s="37" t="str">
        <f>IF(VLOOKUP(A52,'Charriage - Geschiebehaushalt'!A52:S323,8,FALSE)="","",VLOOKUP(A52,'Charriage - Geschiebehaushalt'!$A$2:$S$273,8,FALSE))</f>
        <v>la remobilisation des sédiments est perturbée</v>
      </c>
      <c r="T52" s="70">
        <f>IF(VLOOKUP(A52,'Charriage - Geschiebehaushalt'!A52:S323,9,FALSE)="","",VLOOKUP(A52,'Charriage - Geschiebehaushalt'!$A$2:$S$273,9,FALSE))</f>
        <v>0.10298976047</v>
      </c>
      <c r="U52" s="37" t="str">
        <f>IF(VLOOKUP(A52,'Charriage - Geschiebehaushalt'!A52:S323,10,FALSE)="","",VLOOKUP(A52,'Charriage - Geschiebehaushalt'!$A$2:$S$273,10,FALSE))</f>
        <v>déficit dans les formations pionnières</v>
      </c>
      <c r="V52" s="37" t="str">
        <f>IF(VLOOKUP(A52,'Charriage - Geschiebehaushalt'!A52:S323,11,FALSE)="","",VLOOKUP(A52,'Charriage - Geschiebehaushalt'!$A$2:$S$273,11,FALSE))</f>
        <v/>
      </c>
      <c r="W52" s="37" t="str">
        <f>IF(VLOOKUP(A52,'Charriage - Geschiebehaushalt'!A52:S323,12,FALSE)="","",VLOOKUP(A52,'Charriage - Geschiebehaushalt'!$A$2:$S$273,12,FALSE))</f>
        <v/>
      </c>
      <c r="X52" s="37" t="str">
        <f>IF(VLOOKUP(A52,'Charriage - Geschiebehaushalt'!A52:S323,13,FALSE)="","",VLOOKUP(A52,'Charriage - Geschiebehaushalt'!$A$2:$S$273,13,FALSE))</f>
        <v/>
      </c>
      <c r="Y52" s="37" t="str">
        <f>IF(VLOOKUP(A52,'Charriage - Geschiebehaushalt'!A52:S323,14,FALSE)="","",VLOOKUP(A52,'Charriage - Geschiebehaushalt'!$A$2:$S$273,14,FALSE))</f>
        <v/>
      </c>
      <c r="Z52" s="37" t="str">
        <f>IF(VLOOKUP(A52,'Charriage - Geschiebehaushalt'!A52:S323,15,FALSE)="","",VLOOKUP(A52,'Charriage - Geschiebehaushalt'!$A$2:$S$273,15,FALSE))</f>
        <v>21-50%</v>
      </c>
      <c r="AA52" s="53" t="str">
        <f>IF(VLOOKUP(A52,'Charriage - Geschiebehaushalt'!A52:S323,16,FALSE)="","",VLOOKUP(A52,'Charriage - Geschiebehaushalt'!$A$2:$S$273,16,FALSE))</f>
        <v>a</v>
      </c>
      <c r="AB52" s="58" t="str">
        <f>IF(VLOOKUP(A52,'Débit - Abfluss'!$A$2:$K$273,3,FALSE)="","",VLOOKUP(A52,'Débit - Abfluss'!$A$2:$K$273,3,FALSE))</f>
        <v>81-100%</v>
      </c>
      <c r="AC52" s="59" t="str">
        <f>IF(VLOOKUP(A52,'Débit - Abfluss'!$A$2:$K$273,4,FALSE)="","",VLOOKUP(A52,'Débit - Abfluss'!$A$2:$K$273,4,FALSE))</f>
        <v/>
      </c>
      <c r="AD52" s="59" t="str">
        <f>IF(VLOOKUP(A52,'Débit - Abfluss'!$A$2:$K$273,5,FALSE)="","",VLOOKUP(A52,'Débit - Abfluss'!$A$2:$K$273,5,FALSE))</f>
        <v/>
      </c>
      <c r="AE52" s="59" t="str">
        <f>IF(VLOOKUP(A52,'Débit - Abfluss'!$A$2:$K$273,6,FALSE)="","",VLOOKUP(A52,'Débit - Abfluss'!$A$2:$K$273,6,FALSE))</f>
        <v>81-100%</v>
      </c>
      <c r="AF52" s="59" t="str">
        <f>IF(VLOOKUP(A52,'Débit - Abfluss'!$A$2:$K$273,7,FALSE)="","",VLOOKUP(A52,'Débit - Abfluss'!$A$2:$K$273,7,FALSE))</f>
        <v>force hydraulique</v>
      </c>
      <c r="AG52" s="60" t="str">
        <f>IF(VLOOKUP(A52,'Débit - Abfluss'!$A$2:$K$273,8,FALSE)="","",VLOOKUP(A52,'Débit - Abfluss'!$A$2:$K$273,8,FALSE))</f>
        <v>Non affecté / nicht betroffen</v>
      </c>
      <c r="AH52" s="72">
        <f>IF(VLOOKUP(A52,'Revitalisation-Revitalisierung'!$A$2:$O$273,3,FALSE)="","",VLOOKUP(A52,'Revitalisation-Revitalisierung'!$A$2:$O$273,3,FALSE))</f>
        <v>42.981818181818184</v>
      </c>
      <c r="AI52" s="73">
        <f>IF(VLOOKUP(A52,'Revitalisation-Revitalisierung'!$A$2:$O$273,4,FALSE)="","",VLOOKUP(A52,'Revitalisation-Revitalisierung'!$A$2:$O$273,4,FALSE))</f>
        <v>74.760643604577211</v>
      </c>
      <c r="AJ52" s="73">
        <f>IF(VLOOKUP(A52,'Revitalisation-Revitalisierung'!$A$2:$O$273,5,FALSE)="","",VLOOKUP(A52,'Revitalisation-Revitalisierung'!$A$2:$O$273,5,FALSE))</f>
        <v>31.818181818181817</v>
      </c>
      <c r="AK52" s="61" t="str">
        <f>IF(VLOOKUP(A52,'Revitalisation-Revitalisierung'!$A$2:$O$273,6,FALSE)="","",VLOOKUP(A52,'Revitalisation-Revitalisierung'!$A$2:$O$273,6,FALSE))</f>
        <v>très nécessaire, difficile</v>
      </c>
      <c r="AL52" s="61" t="str">
        <f>IF(VLOOKUP(A52,'Revitalisation-Revitalisierung'!$A$2:$O$273,7,FALSE)="","",VLOOKUP(A52,'Revitalisation-Revitalisierung'!$A$2:$O$273,7,FALSE))</f>
        <v/>
      </c>
      <c r="AM52" s="61" t="str">
        <f>IF(VLOOKUP(A52,'Revitalisation-Revitalisierung'!$A$2:$O$273,8,FALSE)="","",VLOOKUP(A52,'Revitalisation-Revitalisierung'!$A$2:$O$273,8,FALSE))</f>
        <v>K1</v>
      </c>
      <c r="AN52" s="61" t="str">
        <f>IF(VLOOKUP(A52,'Revitalisation-Revitalisierung'!$A$2:$O$273,9,FALSE)="","",VLOOKUP(A52,'Revitalisation-Revitalisierung'!$A$2:$O$273,9,FALSE))</f>
        <v/>
      </c>
      <c r="AO52" s="61" t="str">
        <f>IF(VLOOKUP(A52,'Revitalisation-Revitalisierung'!$A$2:$O$273,10,FALSE)="","",VLOOKUP(A52,'Revitalisation-Revitalisierung'!$A$2:$O$273,10,FALSE))</f>
        <v/>
      </c>
      <c r="AP52" s="61" t="str">
        <f>IF(VLOOKUP(A52,'Revitalisation-Revitalisierung'!$A$2:$O$273,11,FALSE)="","",VLOOKUP(A52,'Revitalisation-Revitalisierung'!$A$2:$O$273,11,FALSE))</f>
        <v>Très nécessaire, difficile / unbedingt nötig, schwierig</v>
      </c>
      <c r="AQ52" s="62" t="str">
        <f>IF(VLOOKUP(A52,'Revitalisation-Revitalisierung'!$A$2:$O$273,12,FALSE)="","",VLOOKUP(A52,'Revitalisation-Revitalisierung'!$A$2:$O$273,12,FALSE))</f>
        <v>a</v>
      </c>
    </row>
    <row r="53" spans="1:43" ht="33.75" x14ac:dyDescent="0.25">
      <c r="A53" s="23">
        <v>70</v>
      </c>
      <c r="B53" s="63">
        <f>IF(VLOOKUP(A53,'Données de base - Grunddaten'!$A$2:$M$273,2,FALSE)="","",VLOOKUP(A53,'Données de base - Grunddaten'!$A$2:$M$273,2,FALSE))</f>
        <v>1</v>
      </c>
      <c r="C53" s="64" t="str">
        <f>IF(VLOOKUP(A53,'Données de base - Grunddaten'!$A$2:$M$273,3,FALSE)="","",VLOOKUP(A53,'Données de base - Grunddaten'!$A$2:$M$273,3,FALSE))</f>
        <v>Chandergrien</v>
      </c>
      <c r="D53" s="64" t="str">
        <f>IF(VLOOKUP(A53,'Données de base - Grunddaten'!$A$2:$M$273,4,FALSE)="","",VLOOKUP(A53,'Données de base - Grunddaten'!$A$2:$M$273,4,FALSE))</f>
        <v>Kander, Thunersee</v>
      </c>
      <c r="E53" s="64" t="str">
        <f>IF(VLOOKUP(A53,'Données de base - Grunddaten'!$A$2:$M$273,5,FALSE)="","",VLOOKUP(A53,'Données de base - Grunddaten'!$A$2:$M$273,5,FALSE))</f>
        <v>BE</v>
      </c>
      <c r="F53" s="64" t="str">
        <f>IF(VLOOKUP(A53,'Données de base - Grunddaten'!$A$2:$M$273,6,FALSE)="","",VLOOKUP(A53,'Données de base - Grunddaten'!$A$2:$M$273,6,FALSE))</f>
        <v>Préalpes</v>
      </c>
      <c r="G53" s="64" t="str">
        <f>IF(VLOOKUP(A53,'Données de base - Grunddaten'!$A$2:$M$273,7,FALSE)="","",VLOOKUP(A53,'Données de base - Grunddaten'!$A$2:$M$273,7,FALSE))</f>
        <v>Collinéen</v>
      </c>
      <c r="H53" s="64">
        <f>IF(VLOOKUP(A53,'Données de base - Grunddaten'!$A$2:$M$273,8,FALSE)="","",VLOOKUP(A53,'Données de base - Grunddaten'!$A$2:$M$273,8,FALSE))</f>
        <v>560</v>
      </c>
      <c r="I53" s="64">
        <f>IF(VLOOKUP(A53,'Données de base - Grunddaten'!$A$2:$M$273,9,FALSE)="","",VLOOKUP(A53,'Données de base - Grunddaten'!$A$2:$M$273,9,FALSE))</f>
        <v>1992</v>
      </c>
      <c r="J53" s="64">
        <f>IF(VLOOKUP(A53,'Données de base - Grunddaten'!$A$2:$M$273,10,FALSE)="","",VLOOKUP(A53,'Données de base - Grunddaten'!$A$2:$M$273,10,FALSE))</f>
        <v>90</v>
      </c>
      <c r="K53" s="64" t="str">
        <f>IF(VLOOKUP(A53,'Données de base - Grunddaten'!$A$2:$M$273,11,FALSE)="","",VLOOKUP(A53,'Données de base - Grunddaten'!$A$2:$M$273,11,FALSE))</f>
        <v>Delta</v>
      </c>
      <c r="L53" s="64" t="str">
        <f>IF(VLOOKUP(A53,'Données de base - Grunddaten'!$A$2:$M$273,12,FALSE)="","",VLOOKUP(A53,'Données de base - Grunddaten'!$A$2:$M$273,12,FALSE))</f>
        <v>delta</v>
      </c>
      <c r="M53" s="65" t="str">
        <f>IF(VLOOKUP(A53,'Données de base - Grunddaten'!$A$2:$M$273,13,FALSE)="","",VLOOKUP(A53,'Données de base - Grunddaten'!$A$2:$M$273,13,FALSE))</f>
        <v>delta dégradé</v>
      </c>
      <c r="N53" s="36" t="str">
        <f>IF(VLOOKUP(A53,'Charriage - Geschiebehaushalt'!A53:S324,3,FALSE)="","",VLOOKUP(A53,'Charriage - Geschiebehaushalt'!$A$2:$S$273,3,FALSE))</f>
        <v>pertinent</v>
      </c>
      <c r="O53" s="37" t="str">
        <f>IF(VLOOKUP(A53,'Charriage - Geschiebehaushalt'!A53:S324,4,FALSE)="","",VLOOKUP(A53,'Charriage - Geschiebehaushalt'!$A$2:$S$273,4,FALSE))</f>
        <v>51-80%</v>
      </c>
      <c r="P53" s="70" t="str">
        <f>IF(VLOOKUP(A53,'Charriage - Geschiebehaushalt'!A53:S324,5,FALSE)="","",VLOOKUP(A53,'Charriage - Geschiebehaushalt'!$A$2:$S$273,5,FALSE))</f>
        <v/>
      </c>
      <c r="Q53" s="37" t="str">
        <f>IF(VLOOKUP(A53,'Charriage - Geschiebehaushalt'!A53:S324,6,FALSE)="","",VLOOKUP(A53,'Charriage - Geschiebehaushalt'!$A$2:$S$273,6,FALSE))</f>
        <v>non documenté</v>
      </c>
      <c r="R53" s="70">
        <f>IF(VLOOKUP(A53,'Charriage - Geschiebehaushalt'!A53:S324,7,FALSE)="","",VLOOKUP(A53,'Charriage - Geschiebehaushalt'!$A$2:$S$273,7,FALSE))</f>
        <v>0.21282576491111299</v>
      </c>
      <c r="S53" s="37" t="str">
        <f>IF(VLOOKUP(A53,'Charriage - Geschiebehaushalt'!A53:S324,8,FALSE)="","",VLOOKUP(A53,'Charriage - Geschiebehaushalt'!$A$2:$S$273,8,FALSE))</f>
        <v>pas ou faiblement entravé</v>
      </c>
      <c r="T53" s="70">
        <f>IF(VLOOKUP(A53,'Charriage - Geschiebehaushalt'!A53:S324,9,FALSE)="","",VLOOKUP(A53,'Charriage - Geschiebehaushalt'!$A$2:$S$273,9,FALSE))</f>
        <v>6.5962408447999998E-2</v>
      </c>
      <c r="U53" s="37" t="str">
        <f>IF(VLOOKUP(A53,'Charriage - Geschiebehaushalt'!A53:S324,10,FALSE)="","",VLOOKUP(A53,'Charriage - Geschiebehaushalt'!$A$2:$S$273,10,FALSE))</f>
        <v>déficit dans les formations pionnières</v>
      </c>
      <c r="V53" s="37" t="str">
        <f>IF(VLOOKUP(A53,'Charriage - Geschiebehaushalt'!A53:S324,11,FALSE)="","",VLOOKUP(A53,'Charriage - Geschiebehaushalt'!$A$2:$S$273,11,FALSE))</f>
        <v/>
      </c>
      <c r="W53" s="37" t="str">
        <f>IF(VLOOKUP(A53,'Charriage - Geschiebehaushalt'!A53:S324,12,FALSE)="","",VLOOKUP(A53,'Charriage - Geschiebehaushalt'!$A$2:$S$273,12,FALSE))</f>
        <v/>
      </c>
      <c r="X53" s="37" t="str">
        <f>IF(VLOOKUP(A53,'Charriage - Geschiebehaushalt'!A53:S324,13,FALSE)="","",VLOOKUP(A53,'Charriage - Geschiebehaushalt'!$A$2:$S$273,13,FALSE))</f>
        <v/>
      </c>
      <c r="Y53" s="37" t="str">
        <f>IF(VLOOKUP(A53,'Charriage - Geschiebehaushalt'!A53:S324,14,FALSE)="","",VLOOKUP(A53,'Charriage - Geschiebehaushalt'!$A$2:$S$273,14,FALSE))</f>
        <v/>
      </c>
      <c r="Z53" s="37" t="str">
        <f>IF(VLOOKUP(A53,'Charriage - Geschiebehaushalt'!A53:S324,15,FALSE)="","",VLOOKUP(A53,'Charriage - Geschiebehaushalt'!$A$2:$S$273,15,FALSE))</f>
        <v>51-80%</v>
      </c>
      <c r="AA53" s="53" t="str">
        <f>IF(VLOOKUP(A53,'Charriage - Geschiebehaushalt'!A53:S324,16,FALSE)="","",VLOOKUP(A53,'Charriage - Geschiebehaushalt'!$A$2:$S$273,16,FALSE))</f>
        <v>a</v>
      </c>
      <c r="AB53" s="58" t="str">
        <f>IF(VLOOKUP(A53,'Débit - Abfluss'!$A$2:$K$273,3,FALSE)="","",VLOOKUP(A53,'Débit - Abfluss'!$A$2:$K$273,3,FALSE))</f>
        <v>41-60%</v>
      </c>
      <c r="AC53" s="59" t="str">
        <f>IF(VLOOKUP(A53,'Débit - Abfluss'!$A$2:$K$273,4,FALSE)="","",VLOOKUP(A53,'Débit - Abfluss'!$A$2:$K$273,4,FALSE))</f>
        <v/>
      </c>
      <c r="AD53" s="59" t="str">
        <f>IF(VLOOKUP(A53,'Débit - Abfluss'!$A$2:$K$273,5,FALSE)="","",VLOOKUP(A53,'Débit - Abfluss'!$A$2:$K$273,5,FALSE))</f>
        <v/>
      </c>
      <c r="AE53" s="59" t="str">
        <f>IF(VLOOKUP(A53,'Débit - Abfluss'!$A$2:$K$273,6,FALSE)="","",VLOOKUP(A53,'Débit - Abfluss'!$A$2:$K$273,6,FALSE))</f>
        <v>41-60%</v>
      </c>
      <c r="AF53" s="59" t="str">
        <f>IF(VLOOKUP(A53,'Débit - Abfluss'!$A$2:$K$273,7,FALSE)="","",VLOOKUP(A53,'Débit - Abfluss'!$A$2:$K$273,7,FALSE))</f>
        <v>force hydraulique</v>
      </c>
      <c r="AG53" s="60" t="str">
        <f>IF(VLOOKUP(A53,'Débit - Abfluss'!$A$2:$K$273,8,FALSE)="","",VLOOKUP(A53,'Débit - Abfluss'!$A$2:$K$273,8,FALSE))</f>
        <v>Non affecté / nicht betroffen</v>
      </c>
      <c r="AH53" s="72">
        <f>IF(VLOOKUP(A53,'Revitalisation-Revitalisierung'!$A$2:$O$273,3,FALSE)="","",VLOOKUP(A53,'Revitalisation-Revitalisierung'!$A$2:$O$273,3,FALSE))</f>
        <v>9.5363636363636353</v>
      </c>
      <c r="AI53" s="73">
        <f>IF(VLOOKUP(A53,'Revitalisation-Revitalisierung'!$A$2:$O$273,4,FALSE)="","",VLOOKUP(A53,'Revitalisation-Revitalisierung'!$A$2:$O$273,4,FALSE))</f>
        <v>30.906065412540574</v>
      </c>
      <c r="AJ53" s="73">
        <f>IF(VLOOKUP(A53,'Revitalisation-Revitalisierung'!$A$2:$O$273,5,FALSE)="","",VLOOKUP(A53,'Revitalisation-Revitalisierung'!$A$2:$O$273,5,FALSE))</f>
        <v>21.363636363636363</v>
      </c>
      <c r="AK53" s="61" t="str">
        <f>IF(VLOOKUP(A53,'Revitalisation-Revitalisierung'!$A$2:$O$273,6,FALSE)="","",VLOOKUP(A53,'Revitalisation-Revitalisierung'!$A$2:$O$273,6,FALSE))</f>
        <v>peu nécessaire, difficile</v>
      </c>
      <c r="AL53" s="61" t="str">
        <f>IF(VLOOKUP(A53,'Revitalisation-Revitalisierung'!$A$2:$O$273,7,FALSE)="","",VLOOKUP(A53,'Revitalisation-Revitalisierung'!$A$2:$O$273,7,FALSE))</f>
        <v/>
      </c>
      <c r="AM53" s="61" t="str">
        <f>IF(VLOOKUP(A53,'Revitalisation-Revitalisierung'!$A$2:$O$273,8,FALSE)="","",VLOOKUP(A53,'Revitalisation-Revitalisierung'!$A$2:$O$273,8,FALSE))</f>
        <v>K2</v>
      </c>
      <c r="AN53" s="61" t="str">
        <f>IF(VLOOKUP(A53,'Revitalisation-Revitalisierung'!$A$2:$O$273,9,FALSE)="","",VLOOKUP(A53,'Revitalisation-Revitalisierung'!$A$2:$O$273,9,FALSE))</f>
        <v/>
      </c>
      <c r="AO53" s="61" t="str">
        <f>IF(VLOOKUP(A53,'Revitalisation-Revitalisierung'!$A$2:$O$273,10,FALSE)="","",VLOOKUP(A53,'Revitalisation-Revitalisierung'!$A$2:$O$273,10,FALSE))</f>
        <v/>
      </c>
      <c r="AP53" s="61" t="str">
        <f>IF(VLOOKUP(A53,'Revitalisation-Revitalisierung'!$A$2:$O$273,11,FALSE)="","",VLOOKUP(A53,'Revitalisation-Revitalisierung'!$A$2:$O$273,11,FALSE))</f>
        <v>Très nécessaire, facile / unbedingt nötig, einfach</v>
      </c>
      <c r="AQ53" s="62" t="str">
        <f>IF(VLOOKUP(A53,'Revitalisation-Revitalisierung'!$A$2:$O$273,12,FALSE)="","",VLOOKUP(A53,'Revitalisation-Revitalisierung'!$A$2:$O$273,12,FALSE))</f>
        <v>b</v>
      </c>
    </row>
    <row r="54" spans="1:43" ht="45" x14ac:dyDescent="0.25">
      <c r="A54" s="23">
        <v>71</v>
      </c>
      <c r="B54" s="63">
        <f>IF(VLOOKUP(A54,'Données de base - Grunddaten'!$A$2:$M$273,2,FALSE)="","",VLOOKUP(A54,'Données de base - Grunddaten'!$A$2:$M$273,2,FALSE))</f>
        <v>1</v>
      </c>
      <c r="C54" s="64" t="str">
        <f>IF(VLOOKUP(A54,'Données de base - Grunddaten'!$A$2:$M$273,3,FALSE)="","",VLOOKUP(A54,'Données de base - Grunddaten'!$A$2:$M$273,3,FALSE))</f>
        <v>Augand</v>
      </c>
      <c r="D54" s="64" t="str">
        <f>IF(VLOOKUP(A54,'Données de base - Grunddaten'!$A$2:$M$273,4,FALSE)="","",VLOOKUP(A54,'Données de base - Grunddaten'!$A$2:$M$273,4,FALSE))</f>
        <v>Kander, Simme</v>
      </c>
      <c r="E54" s="64" t="str">
        <f>IF(VLOOKUP(A54,'Données de base - Grunddaten'!$A$2:$M$273,5,FALSE)="","",VLOOKUP(A54,'Données de base - Grunddaten'!$A$2:$M$273,5,FALSE))</f>
        <v>BE</v>
      </c>
      <c r="F54" s="64" t="str">
        <f>IF(VLOOKUP(A54,'Données de base - Grunddaten'!$A$2:$M$273,6,FALSE)="","",VLOOKUP(A54,'Données de base - Grunddaten'!$A$2:$M$273,6,FALSE))</f>
        <v>Préalpes</v>
      </c>
      <c r="G54" s="64" t="str">
        <f>IF(VLOOKUP(A54,'Données de base - Grunddaten'!$A$2:$M$273,7,FALSE)="","",VLOOKUP(A54,'Données de base - Grunddaten'!$A$2:$M$273,7,FALSE))</f>
        <v>Collinéen</v>
      </c>
      <c r="H54" s="64">
        <f>IF(VLOOKUP(A54,'Données de base - Grunddaten'!$A$2:$M$273,8,FALSE)="","",VLOOKUP(A54,'Données de base - Grunddaten'!$A$2:$M$273,8,FALSE))</f>
        <v>580</v>
      </c>
      <c r="I54" s="64">
        <f>IF(VLOOKUP(A54,'Données de base - Grunddaten'!$A$2:$M$273,9,FALSE)="","",VLOOKUP(A54,'Données de base - Grunddaten'!$A$2:$M$273,9,FALSE))</f>
        <v>1992</v>
      </c>
      <c r="J54" s="64">
        <f>IF(VLOOKUP(A54,'Données de base - Grunddaten'!$A$2:$M$273,10,FALSE)="","",VLOOKUP(A54,'Données de base - Grunddaten'!$A$2:$M$273,10,FALSE))</f>
        <v>42</v>
      </c>
      <c r="K54" s="64" t="str">
        <f>IF(VLOOKUP(A54,'Données de base - Grunddaten'!$A$2:$M$273,11,FALSE)="","",VLOOKUP(A54,'Données de base - Grunddaten'!$A$2:$M$273,11,FALSE))</f>
        <v>Cours d'eau corrigés de l'étage montagnard</v>
      </c>
      <c r="L54" s="64" t="str">
        <f>IF(VLOOKUP(A54,'Données de base - Grunddaten'!$A$2:$M$273,12,FALSE)="","",VLOOKUP(A54,'Données de base - Grunddaten'!$A$2:$M$273,12,FALSE))</f>
        <v>en tresses</v>
      </c>
      <c r="M54" s="65" t="str">
        <f>IF(VLOOKUP(A54,'Données de base - Grunddaten'!$A$2:$M$273,13,FALSE)="","",VLOOKUP(A54,'Données de base - Grunddaten'!$A$2:$M$273,13,FALSE))</f>
        <v>en méandres migrants</v>
      </c>
      <c r="N54" s="36" t="str">
        <f>IF(VLOOKUP(A54,'Charriage - Geschiebehaushalt'!A54:S325,3,FALSE)="","",VLOOKUP(A54,'Charriage - Geschiebehaushalt'!$A$2:$S$273,3,FALSE))</f>
        <v>pertinent</v>
      </c>
      <c r="O54" s="37" t="str">
        <f>IF(VLOOKUP(A54,'Charriage - Geschiebehaushalt'!A54:S325,4,FALSE)="","",VLOOKUP(A54,'Charriage - Geschiebehaushalt'!$A$2:$S$273,4,FALSE))</f>
        <v>51-80%</v>
      </c>
      <c r="P54" s="70" t="str">
        <f>IF(VLOOKUP(A54,'Charriage - Geschiebehaushalt'!A54:S325,5,FALSE)="","",VLOOKUP(A54,'Charriage - Geschiebehaushalt'!$A$2:$S$273,5,FALSE))</f>
        <v/>
      </c>
      <c r="Q54" s="37" t="str">
        <f>IF(VLOOKUP(A54,'Charriage - Geschiebehaushalt'!A54:S325,6,FALSE)="","",VLOOKUP(A54,'Charriage - Geschiebehaushalt'!$A$2:$S$273,6,FALSE))</f>
        <v>non documenté</v>
      </c>
      <c r="R54" s="70">
        <f>IF(VLOOKUP(A54,'Charriage - Geschiebehaushalt'!A54:S325,7,FALSE)="","",VLOOKUP(A54,'Charriage - Geschiebehaushalt'!$A$2:$S$273,7,FALSE))</f>
        <v>0.32866883295163501</v>
      </c>
      <c r="S54" s="37" t="str">
        <f>IF(VLOOKUP(A54,'Charriage - Geschiebehaushalt'!A54:S325,8,FALSE)="","",VLOOKUP(A54,'Charriage - Geschiebehaushalt'!$A$2:$S$273,8,FALSE))</f>
        <v>la remobilisation des sédiments est perturbée</v>
      </c>
      <c r="T54" s="70">
        <f>IF(VLOOKUP(A54,'Charriage - Geschiebehaushalt'!A54:S325,9,FALSE)="","",VLOOKUP(A54,'Charriage - Geschiebehaushalt'!$A$2:$S$273,9,FALSE))</f>
        <v>0.29274214354</v>
      </c>
      <c r="U54" s="37" t="str">
        <f>IF(VLOOKUP(A54,'Charriage - Geschiebehaushalt'!A54:S325,10,FALSE)="","",VLOOKUP(A54,'Charriage - Geschiebehaushalt'!$A$2:$S$273,10,FALSE))</f>
        <v>déficit dans les formations pionnières</v>
      </c>
      <c r="V54" s="37" t="str">
        <f>IF(VLOOKUP(A54,'Charriage - Geschiebehaushalt'!A54:S325,11,FALSE)="","",VLOOKUP(A54,'Charriage - Geschiebehaushalt'!$A$2:$S$273,11,FALSE))</f>
        <v/>
      </c>
      <c r="W54" s="37" t="str">
        <f>IF(VLOOKUP(A54,'Charriage - Geschiebehaushalt'!A54:S325,12,FALSE)="","",VLOOKUP(A54,'Charriage - Geschiebehaushalt'!$A$2:$S$273,12,FALSE))</f>
        <v/>
      </c>
      <c r="X54" s="37" t="str">
        <f>IF(VLOOKUP(A54,'Charriage - Geschiebehaushalt'!A54:S325,13,FALSE)="","",VLOOKUP(A54,'Charriage - Geschiebehaushalt'!$A$2:$S$273,13,FALSE))</f>
        <v/>
      </c>
      <c r="Y54" s="37" t="str">
        <f>IF(VLOOKUP(A54,'Charriage - Geschiebehaushalt'!A54:S325,14,FALSE)="","",VLOOKUP(A54,'Charriage - Geschiebehaushalt'!$A$2:$S$273,14,FALSE))</f>
        <v/>
      </c>
      <c r="Z54" s="37" t="str">
        <f>IF(VLOOKUP(A54,'Charriage - Geschiebehaushalt'!A54:S325,15,FALSE)="","",VLOOKUP(A54,'Charriage - Geschiebehaushalt'!$A$2:$S$273,15,FALSE))</f>
        <v>51-80%</v>
      </c>
      <c r="AA54" s="53" t="str">
        <f>IF(VLOOKUP(A54,'Charriage - Geschiebehaushalt'!A54:S325,16,FALSE)="","",VLOOKUP(A54,'Charriage - Geschiebehaushalt'!$A$2:$S$273,16,FALSE))</f>
        <v>a</v>
      </c>
      <c r="AB54" s="58" t="str">
        <f>IF(VLOOKUP(A54,'Débit - Abfluss'!$A$2:$K$273,3,FALSE)="","",VLOOKUP(A54,'Débit - Abfluss'!$A$2:$K$273,3,FALSE))</f>
        <v>41-60%</v>
      </c>
      <c r="AC54" s="59" t="str">
        <f>IF(VLOOKUP(A54,'Débit - Abfluss'!$A$2:$K$273,4,FALSE)="","",VLOOKUP(A54,'Débit - Abfluss'!$A$2:$K$273,4,FALSE))</f>
        <v/>
      </c>
      <c r="AD54" s="59" t="str">
        <f>IF(VLOOKUP(A54,'Débit - Abfluss'!$A$2:$K$273,5,FALSE)="","",VLOOKUP(A54,'Débit - Abfluss'!$A$2:$K$273,5,FALSE))</f>
        <v/>
      </c>
      <c r="AE54" s="59" t="str">
        <f>IF(VLOOKUP(A54,'Débit - Abfluss'!$A$2:$K$273,6,FALSE)="","",VLOOKUP(A54,'Débit - Abfluss'!$A$2:$K$273,6,FALSE))</f>
        <v>41-60%</v>
      </c>
      <c r="AF54" s="59" t="str">
        <f>IF(VLOOKUP(A54,'Débit - Abfluss'!$A$2:$K$273,7,FALSE)="","",VLOOKUP(A54,'Débit - Abfluss'!$A$2:$K$273,7,FALSE))</f>
        <v>force hydraulique</v>
      </c>
      <c r="AG54" s="60" t="str">
        <f>IF(VLOOKUP(A54,'Débit - Abfluss'!$A$2:$K$273,8,FALSE)="","",VLOOKUP(A54,'Débit - Abfluss'!$A$2:$K$273,8,FALSE))</f>
        <v>Non affecté / nicht betroffen</v>
      </c>
      <c r="AH54" s="72">
        <f>IF(VLOOKUP(A54,'Revitalisation-Revitalisierung'!$A$2:$O$273,3,FALSE)="","",VLOOKUP(A54,'Revitalisation-Revitalisierung'!$A$2:$O$273,3,FALSE))</f>
        <v>57.736363636363635</v>
      </c>
      <c r="AI54" s="73">
        <f>IF(VLOOKUP(A54,'Revitalisation-Revitalisierung'!$A$2:$O$273,4,FALSE)="","",VLOOKUP(A54,'Revitalisation-Revitalisierung'!$A$2:$O$273,4,FALSE))</f>
        <v>64.060083082563622</v>
      </c>
      <c r="AJ54" s="73">
        <f>IF(VLOOKUP(A54,'Revitalisation-Revitalisierung'!$A$2:$O$273,5,FALSE)="","",VLOOKUP(A54,'Revitalisation-Revitalisierung'!$A$2:$O$273,5,FALSE))</f>
        <v>6.3636363636363633</v>
      </c>
      <c r="AK54" s="61" t="str">
        <f>IF(VLOOKUP(A54,'Revitalisation-Revitalisierung'!$A$2:$O$273,6,FALSE)="","",VLOOKUP(A54,'Revitalisation-Revitalisierung'!$A$2:$O$273,6,FALSE))</f>
        <v>très nécessaire, facile</v>
      </c>
      <c r="AL54" s="61" t="str">
        <f>IF(VLOOKUP(A54,'Revitalisation-Revitalisierung'!$A$2:$O$273,7,FALSE)="","",VLOOKUP(A54,'Revitalisation-Revitalisierung'!$A$2:$O$273,7,FALSE))</f>
        <v>leicht</v>
      </c>
      <c r="AM54" s="61" t="str">
        <f>IF(VLOOKUP(A54,'Revitalisation-Revitalisierung'!$A$2:$O$273,8,FALSE)="","",VLOOKUP(A54,'Revitalisation-Revitalisierung'!$A$2:$O$273,8,FALSE))</f>
        <v>K1</v>
      </c>
      <c r="AN54" s="61" t="str">
        <f>IF(VLOOKUP(A54,'Revitalisation-Revitalisierung'!$A$2:$O$273,9,FALSE)="","",VLOOKUP(A54,'Revitalisation-Revitalisierung'!$A$2:$O$273,9,FALSE))</f>
        <v/>
      </c>
      <c r="AO54" s="61" t="str">
        <f>IF(VLOOKUP(A54,'Revitalisation-Revitalisierung'!$A$2:$O$273,10,FALSE)="","",VLOOKUP(A54,'Revitalisation-Revitalisierung'!$A$2:$O$273,10,FALSE))</f>
        <v/>
      </c>
      <c r="AP54" s="61" t="str">
        <f>IF(VLOOKUP(A54,'Revitalisation-Revitalisierung'!$A$2:$O$273,11,FALSE)="","",VLOOKUP(A54,'Revitalisation-Revitalisierung'!$A$2:$O$273,11,FALSE))</f>
        <v>Non nécessaire / nicht nötig</v>
      </c>
      <c r="AQ54" s="62" t="str">
        <f>IF(VLOOKUP(A54,'Revitalisation-Revitalisierung'!$A$2:$O$273,12,FALSE)="","",VLOOKUP(A54,'Revitalisation-Revitalisierung'!$A$2:$O$273,12,FALSE))</f>
        <v>b</v>
      </c>
    </row>
    <row r="55" spans="1:43" ht="45" x14ac:dyDescent="0.25">
      <c r="A55" s="23">
        <v>72</v>
      </c>
      <c r="B55" s="63">
        <f>IF(VLOOKUP(A55,'Données de base - Grunddaten'!$A$2:$M$273,2,FALSE)="","",VLOOKUP(A55,'Données de base - Grunddaten'!$A$2:$M$273,2,FALSE))</f>
        <v>1</v>
      </c>
      <c r="C55" s="64" t="str">
        <f>IF(VLOOKUP(A55,'Données de base - Grunddaten'!$A$2:$M$273,3,FALSE)="","",VLOOKUP(A55,'Données de base - Grunddaten'!$A$2:$M$273,3,FALSE))</f>
        <v>Heustrich</v>
      </c>
      <c r="D55" s="64" t="str">
        <f>IF(VLOOKUP(A55,'Données de base - Grunddaten'!$A$2:$M$273,4,FALSE)="","",VLOOKUP(A55,'Données de base - Grunddaten'!$A$2:$M$273,4,FALSE))</f>
        <v>Kander</v>
      </c>
      <c r="E55" s="64" t="str">
        <f>IF(VLOOKUP(A55,'Données de base - Grunddaten'!$A$2:$M$273,5,FALSE)="","",VLOOKUP(A55,'Données de base - Grunddaten'!$A$2:$M$273,5,FALSE))</f>
        <v>BE</v>
      </c>
      <c r="F55" s="64" t="str">
        <f>IF(VLOOKUP(A55,'Données de base - Grunddaten'!$A$2:$M$273,6,FALSE)="","",VLOOKUP(A55,'Données de base - Grunddaten'!$A$2:$M$273,6,FALSE))</f>
        <v>Préalpes, Alpes septentrionales</v>
      </c>
      <c r="G55" s="64" t="str">
        <f>IF(VLOOKUP(A55,'Données de base - Grunddaten'!$A$2:$M$273,7,FALSE)="","",VLOOKUP(A55,'Données de base - Grunddaten'!$A$2:$M$273,7,FALSE))</f>
        <v>Montagnard inf.</v>
      </c>
      <c r="H55" s="64">
        <f>IF(VLOOKUP(A55,'Données de base - Grunddaten'!$A$2:$M$273,8,FALSE)="","",VLOOKUP(A55,'Données de base - Grunddaten'!$A$2:$M$273,8,FALSE))</f>
        <v>675</v>
      </c>
      <c r="I55" s="64">
        <f>IF(VLOOKUP(A55,'Données de base - Grunddaten'!$A$2:$M$273,9,FALSE)="","",VLOOKUP(A55,'Données de base - Grunddaten'!$A$2:$M$273,9,FALSE))</f>
        <v>1992</v>
      </c>
      <c r="J55" s="64">
        <f>IF(VLOOKUP(A55,'Données de base - Grunddaten'!$A$2:$M$273,10,FALSE)="","",VLOOKUP(A55,'Données de base - Grunddaten'!$A$2:$M$273,10,FALSE))</f>
        <v>42</v>
      </c>
      <c r="K55" s="64" t="str">
        <f>IF(VLOOKUP(A55,'Données de base - Grunddaten'!$A$2:$M$273,11,FALSE)="","",VLOOKUP(A55,'Données de base - Grunddaten'!$A$2:$M$273,11,FALSE))</f>
        <v>Cours d'eau corrigés de l'étage montagnard</v>
      </c>
      <c r="L55" s="64" t="str">
        <f>IF(VLOOKUP(A55,'Données de base - Grunddaten'!$A$2:$M$273,12,FALSE)="","",VLOOKUP(A55,'Données de base - Grunddaten'!$A$2:$M$273,12,FALSE))</f>
        <v>cours rectiligne</v>
      </c>
      <c r="M55" s="65" t="str">
        <f>IF(VLOOKUP(A55,'Données de base - Grunddaten'!$A$2:$M$273,13,FALSE)="","",VLOOKUP(A55,'Données de base - Grunddaten'!$A$2:$M$273,13,FALSE))</f>
        <v>cours rectiligne</v>
      </c>
      <c r="N55" s="36" t="str">
        <f>IF(VLOOKUP(A55,'Charriage - Geschiebehaushalt'!A55:S326,3,FALSE)="","",VLOOKUP(A55,'Charriage - Geschiebehaushalt'!$A$2:$S$273,3,FALSE))</f>
        <v>pertinent</v>
      </c>
      <c r="O55" s="37" t="str">
        <f>IF(VLOOKUP(A55,'Charriage - Geschiebehaushalt'!A55:S326,4,FALSE)="","",VLOOKUP(A55,'Charriage - Geschiebehaushalt'!$A$2:$S$273,4,FALSE))</f>
        <v>81 -100%</v>
      </c>
      <c r="P55" s="70" t="str">
        <f>IF(VLOOKUP(A55,'Charriage - Geschiebehaushalt'!A55:S326,5,FALSE)="","",VLOOKUP(A55,'Charriage - Geschiebehaushalt'!$A$2:$S$273,5,FALSE))</f>
        <v/>
      </c>
      <c r="Q55" s="37" t="str">
        <f>IF(VLOOKUP(A55,'Charriage - Geschiebehaushalt'!A55:S326,6,FALSE)="","",VLOOKUP(A55,'Charriage - Geschiebehaushalt'!$A$2:$S$273,6,FALSE))</f>
        <v>non documenté</v>
      </c>
      <c r="R55" s="70">
        <f>IF(VLOOKUP(A55,'Charriage - Geschiebehaushalt'!A55:S326,7,FALSE)="","",VLOOKUP(A55,'Charriage - Geschiebehaushalt'!$A$2:$S$273,7,FALSE))</f>
        <v>0.46878837632166198</v>
      </c>
      <c r="S55" s="37" t="str">
        <f>IF(VLOOKUP(A55,'Charriage - Geschiebehaushalt'!A55:S326,8,FALSE)="","",VLOOKUP(A55,'Charriage - Geschiebehaushalt'!$A$2:$S$273,8,FALSE))</f>
        <v>la remobilisation des sédiments est perturbée</v>
      </c>
      <c r="T55" s="70">
        <f>IF(VLOOKUP(A55,'Charriage - Geschiebehaushalt'!A55:S326,9,FALSE)="","",VLOOKUP(A55,'Charriage - Geschiebehaushalt'!$A$2:$S$273,9,FALSE))</f>
        <v>0.33813131726000001</v>
      </c>
      <c r="U55" s="37" t="str">
        <f>IF(VLOOKUP(A55,'Charriage - Geschiebehaushalt'!A55:S326,10,FALSE)="","",VLOOKUP(A55,'Charriage - Geschiebehaushalt'!$A$2:$S$273,10,FALSE))</f>
        <v>déficit dans les formations pionnières</v>
      </c>
      <c r="V55" s="37" t="str">
        <f>IF(VLOOKUP(A55,'Charriage - Geschiebehaushalt'!A55:S326,11,FALSE)="","",VLOOKUP(A55,'Charriage - Geschiebehaushalt'!$A$2:$S$273,11,FALSE))</f>
        <v/>
      </c>
      <c r="W55" s="37" t="str">
        <f>IF(VLOOKUP(A55,'Charriage - Geschiebehaushalt'!A55:S326,12,FALSE)="","",VLOOKUP(A55,'Charriage - Geschiebehaushalt'!$A$2:$S$273,12,FALSE))</f>
        <v/>
      </c>
      <c r="X55" s="37" t="str">
        <f>IF(VLOOKUP(A55,'Charriage - Geschiebehaushalt'!A55:S326,13,FALSE)="","",VLOOKUP(A55,'Charriage - Geschiebehaushalt'!$A$2:$S$273,13,FALSE))</f>
        <v/>
      </c>
      <c r="Y55" s="37" t="str">
        <f>IF(VLOOKUP(A55,'Charriage - Geschiebehaushalt'!A55:S326,14,FALSE)="","",VLOOKUP(A55,'Charriage - Geschiebehaushalt'!$A$2:$S$273,14,FALSE))</f>
        <v/>
      </c>
      <c r="Z55" s="37" t="str">
        <f>IF(VLOOKUP(A55,'Charriage - Geschiebehaushalt'!A55:S326,15,FALSE)="","",VLOOKUP(A55,'Charriage - Geschiebehaushalt'!$A$2:$S$273,15,FALSE))</f>
        <v>81 -100%</v>
      </c>
      <c r="AA55" s="53" t="str">
        <f>IF(VLOOKUP(A55,'Charriage - Geschiebehaushalt'!A55:S326,16,FALSE)="","",VLOOKUP(A55,'Charriage - Geschiebehaushalt'!$A$2:$S$273,16,FALSE))</f>
        <v>a</v>
      </c>
      <c r="AB55" s="58" t="str">
        <f>IF(VLOOKUP(A55,'Débit - Abfluss'!$A$2:$K$273,3,FALSE)="","",VLOOKUP(A55,'Débit - Abfluss'!$A$2:$K$273,3,FALSE))</f>
        <v>100%</v>
      </c>
      <c r="AC55" s="59" t="str">
        <f>IF(VLOOKUP(A55,'Débit - Abfluss'!$A$2:$K$273,4,FALSE)="","",VLOOKUP(A55,'Débit - Abfluss'!$A$2:$K$273,4,FALSE))</f>
        <v>aucune information supplémentaire</v>
      </c>
      <c r="AD55" s="59" t="str">
        <f>IF(VLOOKUP(A55,'Débit - Abfluss'!$A$2:$K$273,5,FALSE)="","",VLOOKUP(A55,'Débit - Abfluss'!$A$2:$K$273,5,FALSE))</f>
        <v>aucune information supplémentaire</v>
      </c>
      <c r="AE55" s="59" t="str">
        <f>IF(VLOOKUP(A55,'Débit - Abfluss'!$A$2:$K$273,6,FALSE)="","",VLOOKUP(A55,'Débit - Abfluss'!$A$2:$K$273,6,FALSE))</f>
        <v>100%</v>
      </c>
      <c r="AF55" s="59" t="str">
        <f>IF(VLOOKUP(A55,'Débit - Abfluss'!$A$2:$K$273,7,FALSE)="","",VLOOKUP(A55,'Débit - Abfluss'!$A$2:$K$273,7,FALSE))</f>
        <v/>
      </c>
      <c r="AG55" s="60" t="str">
        <f>IF(VLOOKUP(A55,'Débit - Abfluss'!$A$2:$K$273,8,FALSE)="","",VLOOKUP(A55,'Débit - Abfluss'!$A$2:$K$273,8,FALSE))</f>
        <v>Non affecté / nicht betroffen</v>
      </c>
      <c r="AH55" s="72" t="str">
        <f>IF(VLOOKUP(A55,'Revitalisation-Revitalisierung'!$A$2:$O$273,3,FALSE)="","",VLOOKUP(A55,'Revitalisation-Revitalisierung'!$A$2:$O$273,3,FALSE))</f>
        <v/>
      </c>
      <c r="AI55" s="73" t="str">
        <f>IF(VLOOKUP(A55,'Revitalisation-Revitalisierung'!$A$2:$O$273,4,FALSE)="","",VLOOKUP(A55,'Revitalisation-Revitalisierung'!$A$2:$O$273,4,FALSE))</f>
        <v/>
      </c>
      <c r="AJ55" s="73" t="str">
        <f>IF(VLOOKUP(A55,'Revitalisation-Revitalisierung'!$A$2:$O$273,5,FALSE)="","",VLOOKUP(A55,'Revitalisation-Revitalisierung'!$A$2:$O$273,5,FALSE))</f>
        <v/>
      </c>
      <c r="AK55" s="61" t="str">
        <f>IF(VLOOKUP(A55,'Revitalisation-Revitalisierung'!$A$2:$O$273,6,FALSE)="","",VLOOKUP(A55,'Revitalisation-Revitalisierung'!$A$2:$O$273,6,FALSE))</f>
        <v/>
      </c>
      <c r="AL55" s="61" t="str">
        <f>IF(VLOOKUP(A55,'Revitalisation-Revitalisierung'!$A$2:$O$273,7,FALSE)="","",VLOOKUP(A55,'Revitalisation-Revitalisierung'!$A$2:$O$273,7,FALSE))</f>
        <v/>
      </c>
      <c r="AM55" s="61" t="str">
        <f>IF(VLOOKUP(A55,'Revitalisation-Revitalisierung'!$A$2:$O$273,8,FALSE)="","",VLOOKUP(A55,'Revitalisation-Revitalisierung'!$A$2:$O$273,8,FALSE))</f>
        <v>K1</v>
      </c>
      <c r="AN55" s="61" t="str">
        <f>IF(VLOOKUP(A55,'Revitalisation-Revitalisierung'!$A$2:$O$273,9,FALSE)="","",VLOOKUP(A55,'Revitalisation-Revitalisierung'!$A$2:$O$273,9,FALSE))</f>
        <v>très nécessaire, facile</v>
      </c>
      <c r="AO55" s="61" t="str">
        <f>IF(VLOOKUP(A55,'Revitalisation-Revitalisierung'!$A$2:$O$273,10,FALSE)="","",VLOOKUP(A55,'Revitalisation-Revitalisierung'!$A$2:$O$273,10,FALSE))</f>
        <v/>
      </c>
      <c r="AP55" s="61" t="str">
        <f>IF(VLOOKUP(A55,'Revitalisation-Revitalisierung'!$A$2:$O$273,11,FALSE)="","",VLOOKUP(A55,'Revitalisation-Revitalisierung'!$A$2:$O$273,11,FALSE))</f>
        <v>Très nécessaire, facile / unbedingt nötig, einfach</v>
      </c>
      <c r="AQ55" s="62" t="str">
        <f>IF(VLOOKUP(A55,'Revitalisation-Revitalisierung'!$A$2:$O$273,12,FALSE)="","",VLOOKUP(A55,'Revitalisation-Revitalisierung'!$A$2:$O$273,12,FALSE))</f>
        <v>b</v>
      </c>
    </row>
    <row r="56" spans="1:43" ht="33.75" x14ac:dyDescent="0.25">
      <c r="A56" s="23">
        <v>74</v>
      </c>
      <c r="B56" s="63">
        <f>IF(VLOOKUP(A56,'Données de base - Grunddaten'!$A$2:$M$273,2,FALSE)="","",VLOOKUP(A56,'Données de base - Grunddaten'!$A$2:$M$273,2,FALSE))</f>
        <v>1</v>
      </c>
      <c r="C56" s="64" t="str">
        <f>IF(VLOOKUP(A56,'Données de base - Grunddaten'!$A$2:$M$273,3,FALSE)="","",VLOOKUP(A56,'Données de base - Grunddaten'!$A$2:$M$273,3,FALSE))</f>
        <v>Gastereholz</v>
      </c>
      <c r="D56" s="64" t="str">
        <f>IF(VLOOKUP(A56,'Données de base - Grunddaten'!$A$2:$M$273,4,FALSE)="","",VLOOKUP(A56,'Données de base - Grunddaten'!$A$2:$M$273,4,FALSE))</f>
        <v>Kander</v>
      </c>
      <c r="E56" s="64" t="str">
        <f>IF(VLOOKUP(A56,'Données de base - Grunddaten'!$A$2:$M$273,5,FALSE)="","",VLOOKUP(A56,'Données de base - Grunddaten'!$A$2:$M$273,5,FALSE))</f>
        <v>BE</v>
      </c>
      <c r="F56" s="64" t="str">
        <f>IF(VLOOKUP(A56,'Données de base - Grunddaten'!$A$2:$M$273,6,FALSE)="","",VLOOKUP(A56,'Données de base - Grunddaten'!$A$2:$M$273,6,FALSE))</f>
        <v>Alpes septentrionales</v>
      </c>
      <c r="G56" s="64" t="str">
        <f>IF(VLOOKUP(A56,'Données de base - Grunddaten'!$A$2:$M$273,7,FALSE)="","",VLOOKUP(A56,'Données de base - Grunddaten'!$A$2:$M$273,7,FALSE))</f>
        <v>Subalpin inf.</v>
      </c>
      <c r="H56" s="64">
        <f>IF(VLOOKUP(A56,'Données de base - Grunddaten'!$A$2:$M$273,8,FALSE)="","",VLOOKUP(A56,'Données de base - Grunddaten'!$A$2:$M$273,8,FALSE))</f>
        <v>1370</v>
      </c>
      <c r="I56" s="64">
        <f>IF(VLOOKUP(A56,'Données de base - Grunddaten'!$A$2:$M$273,9,FALSE)="","",VLOOKUP(A56,'Données de base - Grunddaten'!$A$2:$M$273,9,FALSE))</f>
        <v>1992</v>
      </c>
      <c r="J56" s="64">
        <f>IF(VLOOKUP(A56,'Données de base - Grunddaten'!$A$2:$M$273,10,FALSE)="","",VLOOKUP(A56,'Données de base - Grunddaten'!$A$2:$M$273,10,FALSE))</f>
        <v>41</v>
      </c>
      <c r="K56" s="64" t="str">
        <f>IF(VLOOKUP(A56,'Données de base - Grunddaten'!$A$2:$M$273,11,FALSE)="","",VLOOKUP(A56,'Données de base - Grunddaten'!$A$2:$M$273,11,FALSE))</f>
        <v>Cours d'eau naturels de l'étage montagnard</v>
      </c>
      <c r="L56" s="64" t="str">
        <f>IF(VLOOKUP(A56,'Données de base - Grunddaten'!$A$2:$M$273,12,FALSE)="","",VLOOKUP(A56,'Données de base - Grunddaten'!$A$2:$M$273,12,FALSE))</f>
        <v>en tresses</v>
      </c>
      <c r="M56" s="65" t="str">
        <f>IF(VLOOKUP(A56,'Données de base - Grunddaten'!$A$2:$M$273,13,FALSE)="","",VLOOKUP(A56,'Données de base - Grunddaten'!$A$2:$M$273,13,FALSE))</f>
        <v>en tresses</v>
      </c>
      <c r="N56" s="36" t="str">
        <f>IF(VLOOKUP(A56,'Charriage - Geschiebehaushalt'!A56:S327,3,FALSE)="","",VLOOKUP(A56,'Charriage - Geschiebehaushalt'!$A$2:$S$273,3,FALSE))</f>
        <v>pertinent</v>
      </c>
      <c r="O56" s="37" t="str">
        <f>IF(VLOOKUP(A56,'Charriage - Geschiebehaushalt'!A56:S327,4,FALSE)="","",VLOOKUP(A56,'Charriage - Geschiebehaushalt'!$A$2:$S$273,4,FALSE))</f>
        <v>0-20%</v>
      </c>
      <c r="P56" s="70" t="str">
        <f>IF(VLOOKUP(A56,'Charriage - Geschiebehaushalt'!A56:S327,5,FALSE)="","",VLOOKUP(A56,'Charriage - Geschiebehaushalt'!$A$2:$S$273,5,FALSE))</f>
        <v/>
      </c>
      <c r="Q56" s="37" t="str">
        <f>IF(VLOOKUP(A56,'Charriage - Geschiebehaushalt'!A56:S327,6,FALSE)="","",VLOOKUP(A56,'Charriage - Geschiebehaushalt'!$A$2:$S$273,6,FALSE))</f>
        <v>non documenté</v>
      </c>
      <c r="R56" s="70">
        <f>IF(VLOOKUP(A56,'Charriage - Geschiebehaushalt'!A56:S327,7,FALSE)="","",VLOOKUP(A56,'Charriage - Geschiebehaushalt'!$A$2:$S$273,7,FALSE))</f>
        <v>0.10384826159254799</v>
      </c>
      <c r="S56" s="37" t="str">
        <f>IF(VLOOKUP(A56,'Charriage - Geschiebehaushalt'!A56:S327,8,FALSE)="","",VLOOKUP(A56,'Charriage - Geschiebehaushalt'!$A$2:$S$273,8,FALSE))</f>
        <v>pas ou faiblement entravé</v>
      </c>
      <c r="T56" s="70">
        <f>IF(VLOOKUP(A56,'Charriage - Geschiebehaushalt'!A56:S327,9,FALSE)="","",VLOOKUP(A56,'Charriage - Geschiebehaushalt'!$A$2:$S$273,9,FALSE))</f>
        <v>0.27647094793999999</v>
      </c>
      <c r="U56" s="37" t="str">
        <f>IF(VLOOKUP(A56,'Charriage - Geschiebehaushalt'!A56:S327,10,FALSE)="","",VLOOKUP(A56,'Charriage - Geschiebehaushalt'!$A$2:$S$273,10,FALSE))</f>
        <v>déficit dans les formations pionnières</v>
      </c>
      <c r="V56" s="37" t="str">
        <f>IF(VLOOKUP(A56,'Charriage - Geschiebehaushalt'!A56:S327,11,FALSE)="","",VLOOKUP(A56,'Charriage - Geschiebehaushalt'!$A$2:$S$273,11,FALSE))</f>
        <v/>
      </c>
      <c r="W56" s="37" t="str">
        <f>IF(VLOOKUP(A56,'Charriage - Geschiebehaushalt'!A56:S327,12,FALSE)="","",VLOOKUP(A56,'Charriage - Geschiebehaushalt'!$A$2:$S$273,12,FALSE))</f>
        <v/>
      </c>
      <c r="X56" s="37" t="str">
        <f>IF(VLOOKUP(A56,'Charriage - Geschiebehaushalt'!A56:S327,13,FALSE)="","",VLOOKUP(A56,'Charriage - Geschiebehaushalt'!$A$2:$S$273,13,FALSE))</f>
        <v/>
      </c>
      <c r="Y56" s="37" t="str">
        <f>IF(VLOOKUP(A56,'Charriage - Geschiebehaushalt'!A56:S327,14,FALSE)="","",VLOOKUP(A56,'Charriage - Geschiebehaushalt'!$A$2:$S$273,14,FALSE))</f>
        <v/>
      </c>
      <c r="Z56" s="37" t="str">
        <f>IF(VLOOKUP(A56,'Charriage - Geschiebehaushalt'!A56:S327,15,FALSE)="","",VLOOKUP(A56,'Charriage - Geschiebehaushalt'!$A$2:$S$273,15,FALSE))</f>
        <v>0-20%</v>
      </c>
      <c r="AA56" s="53" t="str">
        <f>IF(VLOOKUP(A56,'Charriage - Geschiebehaushalt'!A56:S327,16,FALSE)="","",VLOOKUP(A56,'Charriage - Geschiebehaushalt'!$A$2:$S$273,16,FALSE))</f>
        <v>a</v>
      </c>
      <c r="AB56" s="58" t="str">
        <f>IF(VLOOKUP(A56,'Débit - Abfluss'!$A$2:$K$273,3,FALSE)="","",VLOOKUP(A56,'Débit - Abfluss'!$A$2:$K$273,3,FALSE))</f>
        <v>100%</v>
      </c>
      <c r="AC56" s="59" t="str">
        <f>IF(VLOOKUP(A56,'Débit - Abfluss'!$A$2:$K$273,4,FALSE)="","",VLOOKUP(A56,'Débit - Abfluss'!$A$2:$K$273,4,FALSE))</f>
        <v>aucune information supplémentaire</v>
      </c>
      <c r="AD56" s="59" t="str">
        <f>IF(VLOOKUP(A56,'Débit - Abfluss'!$A$2:$K$273,5,FALSE)="","",VLOOKUP(A56,'Débit - Abfluss'!$A$2:$K$273,5,FALSE))</f>
        <v>aucune information supplémentaire</v>
      </c>
      <c r="AE56" s="59" t="str">
        <f>IF(VLOOKUP(A56,'Débit - Abfluss'!$A$2:$K$273,6,FALSE)="","",VLOOKUP(A56,'Débit - Abfluss'!$A$2:$K$273,6,FALSE))</f>
        <v>100%</v>
      </c>
      <c r="AF56" s="59" t="str">
        <f>IF(VLOOKUP(A56,'Débit - Abfluss'!$A$2:$K$273,7,FALSE)="","",VLOOKUP(A56,'Débit - Abfluss'!$A$2:$K$273,7,FALSE))</f>
        <v/>
      </c>
      <c r="AG56" s="60" t="str">
        <f>IF(VLOOKUP(A56,'Débit - Abfluss'!$A$2:$K$273,8,FALSE)="","",VLOOKUP(A56,'Débit - Abfluss'!$A$2:$K$273,8,FALSE))</f>
        <v>Non affecté / nicht betroffen</v>
      </c>
      <c r="AH56" s="72">
        <f>IF(VLOOKUP(A56,'Revitalisation-Revitalisierung'!$A$2:$O$273,3,FALSE)="","",VLOOKUP(A56,'Revitalisation-Revitalisierung'!$A$2:$O$273,3,FALSE))</f>
        <v>-7.3545454545454554</v>
      </c>
      <c r="AI56" s="73">
        <f>IF(VLOOKUP(A56,'Revitalisation-Revitalisierung'!$A$2:$O$273,4,FALSE)="","",VLOOKUP(A56,'Revitalisation-Revitalisierung'!$A$2:$O$273,4,FALSE))</f>
        <v>8.0796876009794474</v>
      </c>
      <c r="AJ56" s="73">
        <f>IF(VLOOKUP(A56,'Revitalisation-Revitalisierung'!$A$2:$O$273,5,FALSE)="","",VLOOKUP(A56,'Revitalisation-Revitalisierung'!$A$2:$O$273,5,FALSE))</f>
        <v>15.454545454545455</v>
      </c>
      <c r="AK56" s="61" t="str">
        <f>IF(VLOOKUP(A56,'Revitalisation-Revitalisierung'!$A$2:$O$273,6,FALSE)="","",VLOOKUP(A56,'Revitalisation-Revitalisierung'!$A$2:$O$273,6,FALSE))</f>
        <v>peu nécessaire, facile</v>
      </c>
      <c r="AL56" s="61" t="str">
        <f>IF(VLOOKUP(A56,'Revitalisation-Revitalisierung'!$A$2:$O$273,7,FALSE)="","",VLOOKUP(A56,'Revitalisation-Revitalisierung'!$A$2:$O$273,7,FALSE))</f>
        <v/>
      </c>
      <c r="AM56" s="61" t="str">
        <f>IF(VLOOKUP(A56,'Revitalisation-Revitalisierung'!$A$2:$O$273,8,FALSE)="","",VLOOKUP(A56,'Revitalisation-Revitalisierung'!$A$2:$O$273,8,FALSE))</f>
        <v>K2</v>
      </c>
      <c r="AN56" s="61" t="str">
        <f>IF(VLOOKUP(A56,'Revitalisation-Revitalisierung'!$A$2:$O$273,9,FALSE)="","",VLOOKUP(A56,'Revitalisation-Revitalisierung'!$A$2:$O$273,9,FALSE))</f>
        <v/>
      </c>
      <c r="AO56" s="61" t="str">
        <f>IF(VLOOKUP(A56,'Revitalisation-Revitalisierung'!$A$2:$O$273,10,FALSE)="","",VLOOKUP(A56,'Revitalisation-Revitalisierung'!$A$2:$O$273,10,FALSE))</f>
        <v/>
      </c>
      <c r="AP56" s="61" t="str">
        <f>IF(VLOOKUP(A56,'Revitalisation-Revitalisierung'!$A$2:$O$273,11,FALSE)="","",VLOOKUP(A56,'Revitalisation-Revitalisierung'!$A$2:$O$273,11,FALSE))</f>
        <v>Non nécessaire / nicht nötig</v>
      </c>
      <c r="AQ56" s="62" t="str">
        <f>IF(VLOOKUP(A56,'Revitalisation-Revitalisierung'!$A$2:$O$273,12,FALSE)="","",VLOOKUP(A56,'Revitalisation-Revitalisierung'!$A$2:$O$273,12,FALSE))</f>
        <v>b</v>
      </c>
    </row>
    <row r="57" spans="1:43" ht="45" x14ac:dyDescent="0.25">
      <c r="A57" s="23">
        <v>75</v>
      </c>
      <c r="B57" s="63">
        <f>IF(VLOOKUP(A57,'Données de base - Grunddaten'!$A$2:$M$273,2,FALSE)="","",VLOOKUP(A57,'Données de base - Grunddaten'!$A$2:$M$273,2,FALSE))</f>
        <v>1</v>
      </c>
      <c r="C57" s="64" t="str">
        <f>IF(VLOOKUP(A57,'Données de base - Grunddaten'!$A$2:$M$273,3,FALSE)="","",VLOOKUP(A57,'Données de base - Grunddaten'!$A$2:$M$273,3,FALSE))</f>
        <v>Brünnlisau</v>
      </c>
      <c r="D57" s="64" t="str">
        <f>IF(VLOOKUP(A57,'Données de base - Grunddaten'!$A$2:$M$273,4,FALSE)="","",VLOOKUP(A57,'Données de base - Grunddaten'!$A$2:$M$273,4,FALSE))</f>
        <v>Simme</v>
      </c>
      <c r="E57" s="64" t="str">
        <f>IF(VLOOKUP(A57,'Données de base - Grunddaten'!$A$2:$M$273,5,FALSE)="","",VLOOKUP(A57,'Données de base - Grunddaten'!$A$2:$M$273,5,FALSE))</f>
        <v>BE</v>
      </c>
      <c r="F57" s="64" t="str">
        <f>IF(VLOOKUP(A57,'Données de base - Grunddaten'!$A$2:$M$273,6,FALSE)="","",VLOOKUP(A57,'Données de base - Grunddaten'!$A$2:$M$273,6,FALSE))</f>
        <v>Alpes septentrionales, Préalpes</v>
      </c>
      <c r="G57" s="64" t="str">
        <f>IF(VLOOKUP(A57,'Données de base - Grunddaten'!$A$2:$M$273,7,FALSE)="","",VLOOKUP(A57,'Données de base - Grunddaten'!$A$2:$M$273,7,FALSE))</f>
        <v>Montagnard inf.</v>
      </c>
      <c r="H57" s="64">
        <f>IF(VLOOKUP(A57,'Données de base - Grunddaten'!$A$2:$M$273,8,FALSE)="","",VLOOKUP(A57,'Données de base - Grunddaten'!$A$2:$M$273,8,FALSE))</f>
        <v>640</v>
      </c>
      <c r="I57" s="64">
        <f>IF(VLOOKUP(A57,'Données de base - Grunddaten'!$A$2:$M$273,9,FALSE)="","",VLOOKUP(A57,'Données de base - Grunddaten'!$A$2:$M$273,9,FALSE))</f>
        <v>1992</v>
      </c>
      <c r="J57" s="64">
        <f>IF(VLOOKUP(A57,'Données de base - Grunddaten'!$A$2:$M$273,10,FALSE)="","",VLOOKUP(A57,'Données de base - Grunddaten'!$A$2:$M$273,10,FALSE))</f>
        <v>42</v>
      </c>
      <c r="K57" s="64" t="str">
        <f>IF(VLOOKUP(A57,'Données de base - Grunddaten'!$A$2:$M$273,11,FALSE)="","",VLOOKUP(A57,'Données de base - Grunddaten'!$A$2:$M$273,11,FALSE))</f>
        <v>Cours d'eau corrigés de l'étage montagnard</v>
      </c>
      <c r="L57" s="64" t="str">
        <f>IF(VLOOKUP(A57,'Données de base - Grunddaten'!$A$2:$M$273,12,FALSE)="","",VLOOKUP(A57,'Données de base - Grunddaten'!$A$2:$M$273,12,FALSE))</f>
        <v>en tresses</v>
      </c>
      <c r="M57" s="65" t="str">
        <f>IF(VLOOKUP(A57,'Données de base - Grunddaten'!$A$2:$M$273,13,FALSE)="","",VLOOKUP(A57,'Données de base - Grunddaten'!$A$2:$M$273,13,FALSE))</f>
        <v>cours rectiligne</v>
      </c>
      <c r="N57" s="36" t="str">
        <f>IF(VLOOKUP(A57,'Charriage - Geschiebehaushalt'!A57:S328,3,FALSE)="","",VLOOKUP(A57,'Charriage - Geschiebehaushalt'!$A$2:$S$273,3,FALSE))</f>
        <v>pertinent</v>
      </c>
      <c r="O57" s="37" t="str">
        <f>IF(VLOOKUP(A57,'Charriage - Geschiebehaushalt'!A57:S328,4,FALSE)="","",VLOOKUP(A57,'Charriage - Geschiebehaushalt'!$A$2:$S$273,4,FALSE))</f>
        <v>21-50%</v>
      </c>
      <c r="P57" s="70" t="str">
        <f>IF(VLOOKUP(A57,'Charriage - Geschiebehaushalt'!A57:S328,5,FALSE)="","",VLOOKUP(A57,'Charriage - Geschiebehaushalt'!$A$2:$S$273,5,FALSE))</f>
        <v/>
      </c>
      <c r="Q57" s="37" t="str">
        <f>IF(VLOOKUP(A57,'Charriage - Geschiebehaushalt'!A57:S328,6,FALSE)="","",VLOOKUP(A57,'Charriage - Geschiebehaushalt'!$A$2:$S$273,6,FALSE))</f>
        <v>non documenté</v>
      </c>
      <c r="R57" s="70">
        <f>IF(VLOOKUP(A57,'Charriage - Geschiebehaushalt'!A57:S328,7,FALSE)="","",VLOOKUP(A57,'Charriage - Geschiebehaushalt'!$A$2:$S$273,7,FALSE))</f>
        <v>0.92325177765816102</v>
      </c>
      <c r="S57" s="37" t="str">
        <f>IF(VLOOKUP(A57,'Charriage - Geschiebehaushalt'!A57:S328,8,FALSE)="","",VLOOKUP(A57,'Charriage - Geschiebehaushalt'!$A$2:$S$273,8,FALSE))</f>
        <v>la remobilisation des sédiments est perturbée</v>
      </c>
      <c r="T57" s="70">
        <f>IF(VLOOKUP(A57,'Charriage - Geschiebehaushalt'!A57:S328,9,FALSE)="","",VLOOKUP(A57,'Charriage - Geschiebehaushalt'!$A$2:$S$273,9,FALSE))</f>
        <v>0.17909394648999999</v>
      </c>
      <c r="U57" s="37" t="str">
        <f>IF(VLOOKUP(A57,'Charriage - Geschiebehaushalt'!A57:S328,10,FALSE)="","",VLOOKUP(A57,'Charriage - Geschiebehaushalt'!$A$2:$S$273,10,FALSE))</f>
        <v>déficit dans les formations pionnières</v>
      </c>
      <c r="V57" s="37" t="str">
        <f>IF(VLOOKUP(A57,'Charriage - Geschiebehaushalt'!A57:S328,11,FALSE)="","",VLOOKUP(A57,'Charriage - Geschiebehaushalt'!$A$2:$S$273,11,FALSE))</f>
        <v/>
      </c>
      <c r="W57" s="37" t="str">
        <f>IF(VLOOKUP(A57,'Charriage - Geschiebehaushalt'!A57:S328,12,FALSE)="","",VLOOKUP(A57,'Charriage - Geschiebehaushalt'!$A$2:$S$273,12,FALSE))</f>
        <v/>
      </c>
      <c r="X57" s="37" t="str">
        <f>IF(VLOOKUP(A57,'Charriage - Geschiebehaushalt'!A57:S328,13,FALSE)="","",VLOOKUP(A57,'Charriage - Geschiebehaushalt'!$A$2:$S$273,13,FALSE))</f>
        <v/>
      </c>
      <c r="Y57" s="37" t="str">
        <f>IF(VLOOKUP(A57,'Charriage - Geschiebehaushalt'!A57:S328,14,FALSE)="","",VLOOKUP(A57,'Charriage - Geschiebehaushalt'!$A$2:$S$273,14,FALSE))</f>
        <v/>
      </c>
      <c r="Z57" s="37" t="str">
        <f>IF(VLOOKUP(A57,'Charriage - Geschiebehaushalt'!A57:S328,15,FALSE)="","",VLOOKUP(A57,'Charriage - Geschiebehaushalt'!$A$2:$S$273,15,FALSE))</f>
        <v>21-50%</v>
      </c>
      <c r="AA57" s="53" t="str">
        <f>IF(VLOOKUP(A57,'Charriage - Geschiebehaushalt'!A57:S328,16,FALSE)="","",VLOOKUP(A57,'Charriage - Geschiebehaushalt'!$A$2:$S$273,16,FALSE))</f>
        <v>a</v>
      </c>
      <c r="AB57" s="58" t="str">
        <f>IF(VLOOKUP(A57,'Débit - Abfluss'!$A$2:$K$273,3,FALSE)="","",VLOOKUP(A57,'Débit - Abfluss'!$A$2:$K$273,3,FALSE))</f>
        <v>0-20%</v>
      </c>
      <c r="AC57" s="59" t="str">
        <f>IF(VLOOKUP(A57,'Débit - Abfluss'!$A$2:$K$273,4,FALSE)="","",VLOOKUP(A57,'Débit - Abfluss'!$A$2:$K$273,4,FALSE))</f>
        <v/>
      </c>
      <c r="AD57" s="59" t="str">
        <f>IF(VLOOKUP(A57,'Débit - Abfluss'!$A$2:$K$273,5,FALSE)="","",VLOOKUP(A57,'Débit - Abfluss'!$A$2:$K$273,5,FALSE))</f>
        <v/>
      </c>
      <c r="AE57" s="59" t="str">
        <f>IF(VLOOKUP(A57,'Débit - Abfluss'!$A$2:$K$273,6,FALSE)="","",VLOOKUP(A57,'Débit - Abfluss'!$A$2:$K$273,6,FALSE))</f>
        <v>0-20%</v>
      </c>
      <c r="AF57" s="59" t="str">
        <f>IF(VLOOKUP(A57,'Débit - Abfluss'!$A$2:$K$273,7,FALSE)="","",VLOOKUP(A57,'Débit - Abfluss'!$A$2:$K$273,7,FALSE))</f>
        <v>force hydraulique</v>
      </c>
      <c r="AG57" s="60" t="str">
        <f>IF(VLOOKUP(A57,'Débit - Abfluss'!$A$2:$K$273,8,FALSE)="","",VLOOKUP(A57,'Débit - Abfluss'!$A$2:$K$273,8,FALSE))</f>
        <v>Non affecté / nicht betroffen</v>
      </c>
      <c r="AH57" s="72">
        <f>IF(VLOOKUP(A57,'Revitalisation-Revitalisierung'!$A$2:$O$273,3,FALSE)="","",VLOOKUP(A57,'Revitalisation-Revitalisierung'!$A$2:$O$273,3,FALSE))</f>
        <v>77.054545454545448</v>
      </c>
      <c r="AI57" s="73">
        <f>IF(VLOOKUP(A57,'Revitalisation-Revitalisierung'!$A$2:$O$273,4,FALSE)="","",VLOOKUP(A57,'Revitalisation-Revitalisierung'!$A$2:$O$273,4,FALSE))</f>
        <v>86.58993470475933</v>
      </c>
      <c r="AJ57" s="73">
        <f>IF(VLOOKUP(A57,'Revitalisation-Revitalisierung'!$A$2:$O$273,5,FALSE)="","",VLOOKUP(A57,'Revitalisation-Revitalisierung'!$A$2:$O$273,5,FALSE))</f>
        <v>9.545454545454545</v>
      </c>
      <c r="AK57" s="61" t="str">
        <f>IF(VLOOKUP(A57,'Revitalisation-Revitalisierung'!$A$2:$O$273,6,FALSE)="","",VLOOKUP(A57,'Revitalisation-Revitalisierung'!$A$2:$O$273,6,FALSE))</f>
        <v>très nécessaire, facile</v>
      </c>
      <c r="AL57" s="61" t="str">
        <f>IF(VLOOKUP(A57,'Revitalisation-Revitalisierung'!$A$2:$O$273,7,FALSE)="","",VLOOKUP(A57,'Revitalisation-Revitalisierung'!$A$2:$O$273,7,FALSE))</f>
        <v>leicht</v>
      </c>
      <c r="AM57" s="61" t="str">
        <f>IF(VLOOKUP(A57,'Revitalisation-Revitalisierung'!$A$2:$O$273,8,FALSE)="","",VLOOKUP(A57,'Revitalisation-Revitalisierung'!$A$2:$O$273,8,FALSE))</f>
        <v>K1</v>
      </c>
      <c r="AN57" s="61" t="str">
        <f>IF(VLOOKUP(A57,'Revitalisation-Revitalisierung'!$A$2:$O$273,9,FALSE)="","",VLOOKUP(A57,'Revitalisation-Revitalisierung'!$A$2:$O$273,9,FALSE))</f>
        <v/>
      </c>
      <c r="AO57" s="61" t="str">
        <f>IF(VLOOKUP(A57,'Revitalisation-Revitalisierung'!$A$2:$O$273,10,FALSE)="","",VLOOKUP(A57,'Revitalisation-Revitalisierung'!$A$2:$O$273,10,FALSE))</f>
        <v/>
      </c>
      <c r="AP57" s="61" t="str">
        <f>IF(VLOOKUP(A57,'Revitalisation-Revitalisierung'!$A$2:$O$273,11,FALSE)="","",VLOOKUP(A57,'Revitalisation-Revitalisierung'!$A$2:$O$273,11,FALSE))</f>
        <v>Très nécessaire, facile / unbedingt nötig, einfach</v>
      </c>
      <c r="AQ57" s="62" t="str">
        <f>IF(VLOOKUP(A57,'Revitalisation-Revitalisierung'!$A$2:$O$273,12,FALSE)="","",VLOOKUP(A57,'Revitalisation-Revitalisierung'!$A$2:$O$273,12,FALSE))</f>
        <v>a</v>
      </c>
    </row>
    <row r="58" spans="1:43" ht="45" x14ac:dyDescent="0.25">
      <c r="A58" s="23">
        <v>76</v>
      </c>
      <c r="B58" s="63">
        <f>IF(VLOOKUP(A58,'Données de base - Grunddaten'!$A$2:$M$273,2,FALSE)="","",VLOOKUP(A58,'Données de base - Grunddaten'!$A$2:$M$273,2,FALSE))</f>
        <v>1</v>
      </c>
      <c r="C58" s="64" t="str">
        <f>IF(VLOOKUP(A58,'Données de base - Grunddaten'!$A$2:$M$273,3,FALSE)="","",VLOOKUP(A58,'Données de base - Grunddaten'!$A$2:$M$273,3,FALSE))</f>
        <v>Wilerau</v>
      </c>
      <c r="D58" s="64" t="str">
        <f>IF(VLOOKUP(A58,'Données de base - Grunddaten'!$A$2:$M$273,4,FALSE)="","",VLOOKUP(A58,'Données de base - Grunddaten'!$A$2:$M$273,4,FALSE))</f>
        <v>Simme</v>
      </c>
      <c r="E58" s="64" t="str">
        <f>IF(VLOOKUP(A58,'Données de base - Grunddaten'!$A$2:$M$273,5,FALSE)="","",VLOOKUP(A58,'Données de base - Grunddaten'!$A$2:$M$273,5,FALSE))</f>
        <v>BE</v>
      </c>
      <c r="F58" s="64" t="str">
        <f>IF(VLOOKUP(A58,'Données de base - Grunddaten'!$A$2:$M$273,6,FALSE)="","",VLOOKUP(A58,'Données de base - Grunddaten'!$A$2:$M$273,6,FALSE))</f>
        <v>Alpes septentrionales, Préalpes</v>
      </c>
      <c r="G58" s="64" t="str">
        <f>IF(VLOOKUP(A58,'Données de base - Grunddaten'!$A$2:$M$273,7,FALSE)="","",VLOOKUP(A58,'Données de base - Grunddaten'!$A$2:$M$273,7,FALSE))</f>
        <v>Montagnard inf.</v>
      </c>
      <c r="H58" s="64">
        <f>IF(VLOOKUP(A58,'Données de base - Grunddaten'!$A$2:$M$273,8,FALSE)="","",VLOOKUP(A58,'Données de base - Grunddaten'!$A$2:$M$273,8,FALSE))</f>
        <v>690</v>
      </c>
      <c r="I58" s="64">
        <f>IF(VLOOKUP(A58,'Données de base - Grunddaten'!$A$2:$M$273,9,FALSE)="","",VLOOKUP(A58,'Données de base - Grunddaten'!$A$2:$M$273,9,FALSE))</f>
        <v>1992</v>
      </c>
      <c r="J58" s="64">
        <f>IF(VLOOKUP(A58,'Données de base - Grunddaten'!$A$2:$M$273,10,FALSE)="","",VLOOKUP(A58,'Données de base - Grunddaten'!$A$2:$M$273,10,FALSE))</f>
        <v>41</v>
      </c>
      <c r="K58" s="64" t="str">
        <f>IF(VLOOKUP(A58,'Données de base - Grunddaten'!$A$2:$M$273,11,FALSE)="","",VLOOKUP(A58,'Données de base - Grunddaten'!$A$2:$M$273,11,FALSE))</f>
        <v>Cours d'eau naturels de l'étage montagnard</v>
      </c>
      <c r="L58" s="64" t="str">
        <f>IF(VLOOKUP(A58,'Données de base - Grunddaten'!$A$2:$M$273,12,FALSE)="","",VLOOKUP(A58,'Données de base - Grunddaten'!$A$2:$M$273,12,FALSE))</f>
        <v>en méandres migrants</v>
      </c>
      <c r="M58" s="65" t="str">
        <f>IF(VLOOKUP(A58,'Données de base - Grunddaten'!$A$2:$M$273,13,FALSE)="","",VLOOKUP(A58,'Données de base - Grunddaten'!$A$2:$M$273,13,FALSE))</f>
        <v>en méandres migrants</v>
      </c>
      <c r="N58" s="36" t="str">
        <f>IF(VLOOKUP(A58,'Charriage - Geschiebehaushalt'!A58:S329,3,FALSE)="","",VLOOKUP(A58,'Charriage - Geschiebehaushalt'!$A$2:$S$273,3,FALSE))</f>
        <v>pertinent</v>
      </c>
      <c r="O58" s="37" t="str">
        <f>IF(VLOOKUP(A58,'Charriage - Geschiebehaushalt'!A58:S329,4,FALSE)="","",VLOOKUP(A58,'Charriage - Geschiebehaushalt'!$A$2:$S$273,4,FALSE))</f>
        <v>21-50%</v>
      </c>
      <c r="P58" s="70">
        <f>IF(VLOOKUP(A58,'Charriage - Geschiebehaushalt'!A58:S329,5,FALSE)="","",VLOOKUP(A58,'Charriage - Geschiebehaushalt'!$A$2:$S$273,5,FALSE))</f>
        <v>5</v>
      </c>
      <c r="Q58" s="37" t="str">
        <f>IF(VLOOKUP(A58,'Charriage - Geschiebehaushalt'!A58:S329,6,FALSE)="","",VLOOKUP(A58,'Charriage - Geschiebehaushalt'!$A$2:$S$273,6,FALSE))</f>
        <v>dépôt donc pas de problème de charriage</v>
      </c>
      <c r="R58" s="70">
        <f>IF(VLOOKUP(A58,'Charriage - Geschiebehaushalt'!A58:S329,7,FALSE)="","",VLOOKUP(A58,'Charriage - Geschiebehaushalt'!$A$2:$S$273,7,FALSE))</f>
        <v>0.31456433070312401</v>
      </c>
      <c r="S58" s="37" t="str">
        <f>IF(VLOOKUP(A58,'Charriage - Geschiebehaushalt'!A58:S329,8,FALSE)="","",VLOOKUP(A58,'Charriage - Geschiebehaushalt'!$A$2:$S$273,8,FALSE))</f>
        <v>la remobilisation des sédiments est perturbée</v>
      </c>
      <c r="T58" s="70">
        <f>IF(VLOOKUP(A58,'Charriage - Geschiebehaushalt'!A58:S329,9,FALSE)="","",VLOOKUP(A58,'Charriage - Geschiebehaushalt'!$A$2:$S$273,9,FALSE))</f>
        <v>9.2981215224000005E-2</v>
      </c>
      <c r="U58" s="37" t="str">
        <f>IF(VLOOKUP(A58,'Charriage - Geschiebehaushalt'!A58:S329,10,FALSE)="","",VLOOKUP(A58,'Charriage - Geschiebehaushalt'!$A$2:$S$273,10,FALSE))</f>
        <v>déficit dans les formations pionnières</v>
      </c>
      <c r="V58" s="37" t="str">
        <f>IF(VLOOKUP(A58,'Charriage - Geschiebehaushalt'!A58:S329,11,FALSE)="","",VLOOKUP(A58,'Charriage - Geschiebehaushalt'!$A$2:$S$273,11,FALSE))</f>
        <v/>
      </c>
      <c r="W58" s="37" t="str">
        <f>IF(VLOOKUP(A58,'Charriage - Geschiebehaushalt'!A58:S329,12,FALSE)="","",VLOOKUP(A58,'Charriage - Geschiebehaushalt'!$A$2:$S$273,12,FALSE))</f>
        <v/>
      </c>
      <c r="X58" s="37" t="str">
        <f>IF(VLOOKUP(A58,'Charriage - Geschiebehaushalt'!A58:S329,13,FALSE)="","",VLOOKUP(A58,'Charriage - Geschiebehaushalt'!$A$2:$S$273,13,FALSE))</f>
        <v/>
      </c>
      <c r="Y58" s="37" t="str">
        <f>IF(VLOOKUP(A58,'Charriage - Geschiebehaushalt'!A58:S329,14,FALSE)="","",VLOOKUP(A58,'Charriage - Geschiebehaushalt'!$A$2:$S$273,14,FALSE))</f>
        <v/>
      </c>
      <c r="Z58" s="37" t="str">
        <f>IF(VLOOKUP(A58,'Charriage - Geschiebehaushalt'!A58:S329,15,FALSE)="","",VLOOKUP(A58,'Charriage - Geschiebehaushalt'!$A$2:$S$273,15,FALSE))</f>
        <v>21-50%</v>
      </c>
      <c r="AA58" s="53" t="str">
        <f>IF(VLOOKUP(A58,'Charriage - Geschiebehaushalt'!A58:S329,16,FALSE)="","",VLOOKUP(A58,'Charriage - Geschiebehaushalt'!$A$2:$S$273,16,FALSE))</f>
        <v>a</v>
      </c>
      <c r="AB58" s="58" t="str">
        <f>IF(VLOOKUP(A58,'Débit - Abfluss'!$A$2:$K$273,3,FALSE)="","",VLOOKUP(A58,'Débit - Abfluss'!$A$2:$K$273,3,FALSE))</f>
        <v>0-20%</v>
      </c>
      <c r="AC58" s="59" t="str">
        <f>IF(VLOOKUP(A58,'Débit - Abfluss'!$A$2:$K$273,4,FALSE)="","",VLOOKUP(A58,'Débit - Abfluss'!$A$2:$K$273,4,FALSE))</f>
        <v/>
      </c>
      <c r="AD58" s="59" t="str">
        <f>IF(VLOOKUP(A58,'Débit - Abfluss'!$A$2:$K$273,5,FALSE)="","",VLOOKUP(A58,'Débit - Abfluss'!$A$2:$K$273,5,FALSE))</f>
        <v/>
      </c>
      <c r="AE58" s="59" t="str">
        <f>IF(VLOOKUP(A58,'Débit - Abfluss'!$A$2:$K$273,6,FALSE)="","",VLOOKUP(A58,'Débit - Abfluss'!$A$2:$K$273,6,FALSE))</f>
        <v>0-20%</v>
      </c>
      <c r="AF58" s="59" t="str">
        <f>IF(VLOOKUP(A58,'Débit - Abfluss'!$A$2:$K$273,7,FALSE)="","",VLOOKUP(A58,'Débit - Abfluss'!$A$2:$K$273,7,FALSE))</f>
        <v>force hydraulique</v>
      </c>
      <c r="AG58" s="60" t="str">
        <f>IF(VLOOKUP(A58,'Débit - Abfluss'!$A$2:$K$273,8,FALSE)="","",VLOOKUP(A58,'Débit - Abfluss'!$A$2:$K$273,8,FALSE))</f>
        <v>Non affecté / nicht betroffen</v>
      </c>
      <c r="AH58" s="72">
        <f>IF(VLOOKUP(A58,'Revitalisation-Revitalisierung'!$A$2:$O$273,3,FALSE)="","",VLOOKUP(A58,'Revitalisation-Revitalisierung'!$A$2:$O$273,3,FALSE))</f>
        <v>57.18181818181818</v>
      </c>
      <c r="AI58" s="73">
        <f>IF(VLOOKUP(A58,'Revitalisation-Revitalisierung'!$A$2:$O$273,4,FALSE)="","",VLOOKUP(A58,'Revitalisation-Revitalisierung'!$A$2:$O$273,4,FALSE))</f>
        <v>64.023087550559637</v>
      </c>
      <c r="AJ58" s="73">
        <f>IF(VLOOKUP(A58,'Revitalisation-Revitalisierung'!$A$2:$O$273,5,FALSE)="","",VLOOKUP(A58,'Revitalisation-Revitalisierung'!$A$2:$O$273,5,FALSE))</f>
        <v>6.8181818181818183</v>
      </c>
      <c r="AK58" s="61" t="str">
        <f>IF(VLOOKUP(A58,'Revitalisation-Revitalisierung'!$A$2:$O$273,6,FALSE)="","",VLOOKUP(A58,'Revitalisation-Revitalisierung'!$A$2:$O$273,6,FALSE))</f>
        <v>très nécessaire, facile</v>
      </c>
      <c r="AL58" s="61" t="str">
        <f>IF(VLOOKUP(A58,'Revitalisation-Revitalisierung'!$A$2:$O$273,7,FALSE)="","",VLOOKUP(A58,'Revitalisation-Revitalisierung'!$A$2:$O$273,7,FALSE))</f>
        <v/>
      </c>
      <c r="AM58" s="61" t="str">
        <f>IF(VLOOKUP(A58,'Revitalisation-Revitalisierung'!$A$2:$O$273,8,FALSE)="","",VLOOKUP(A58,'Revitalisation-Revitalisierung'!$A$2:$O$273,8,FALSE))</f>
        <v>K1</v>
      </c>
      <c r="AN58" s="61" t="str">
        <f>IF(VLOOKUP(A58,'Revitalisation-Revitalisierung'!$A$2:$O$273,9,FALSE)="","",VLOOKUP(A58,'Revitalisation-Revitalisierung'!$A$2:$O$273,9,FALSE))</f>
        <v/>
      </c>
      <c r="AO58" s="61" t="str">
        <f>IF(VLOOKUP(A58,'Revitalisation-Revitalisierung'!$A$2:$O$273,10,FALSE)="","",VLOOKUP(A58,'Revitalisation-Revitalisierung'!$A$2:$O$273,10,FALSE))</f>
        <v/>
      </c>
      <c r="AP58" s="61" t="str">
        <f>IF(VLOOKUP(A58,'Revitalisation-Revitalisierung'!$A$2:$O$273,11,FALSE)="","",VLOOKUP(A58,'Revitalisation-Revitalisierung'!$A$2:$O$273,11,FALSE))</f>
        <v>Très nécessaire, facile / unbedingt nötig, einfach</v>
      </c>
      <c r="AQ58" s="62" t="str">
        <f>IF(VLOOKUP(A58,'Revitalisation-Revitalisierung'!$A$2:$O$273,12,FALSE)="","",VLOOKUP(A58,'Revitalisation-Revitalisierung'!$A$2:$O$273,12,FALSE))</f>
        <v>a</v>
      </c>
    </row>
    <row r="59" spans="1:43" ht="33.75" x14ac:dyDescent="0.25">
      <c r="A59" s="23">
        <v>77</v>
      </c>
      <c r="B59" s="63">
        <f>IF(VLOOKUP(A59,'Données de base - Grunddaten'!$A$2:$M$273,2,FALSE)="","",VLOOKUP(A59,'Données de base - Grunddaten'!$A$2:$M$273,2,FALSE))</f>
        <v>1</v>
      </c>
      <c r="C59" s="64" t="str">
        <f>IF(VLOOKUP(A59,'Données de base - Grunddaten'!$A$2:$M$273,3,FALSE)="","",VLOOKUP(A59,'Données de base - Grunddaten'!$A$2:$M$273,3,FALSE))</f>
        <v>Niedermettlisau</v>
      </c>
      <c r="D59" s="64" t="str">
        <f>IF(VLOOKUP(A59,'Données de base - Grunddaten'!$A$2:$M$273,4,FALSE)="","",VLOOKUP(A59,'Données de base - Grunddaten'!$A$2:$M$273,4,FALSE))</f>
        <v>Simme</v>
      </c>
      <c r="E59" s="64" t="str">
        <f>IF(VLOOKUP(A59,'Données de base - Grunddaten'!$A$2:$M$273,5,FALSE)="","",VLOOKUP(A59,'Données de base - Grunddaten'!$A$2:$M$273,5,FALSE))</f>
        <v>BE</v>
      </c>
      <c r="F59" s="64" t="str">
        <f>IF(VLOOKUP(A59,'Données de base - Grunddaten'!$A$2:$M$273,6,FALSE)="","",VLOOKUP(A59,'Données de base - Grunddaten'!$A$2:$M$273,6,FALSE))</f>
        <v>Préalpes</v>
      </c>
      <c r="G59" s="64" t="str">
        <f>IF(VLOOKUP(A59,'Données de base - Grunddaten'!$A$2:$M$273,7,FALSE)="","",VLOOKUP(A59,'Données de base - Grunddaten'!$A$2:$M$273,7,FALSE))</f>
        <v>Montagnard inf.</v>
      </c>
      <c r="H59" s="64">
        <f>IF(VLOOKUP(A59,'Données de base - Grunddaten'!$A$2:$M$273,8,FALSE)="","",VLOOKUP(A59,'Données de base - Grunddaten'!$A$2:$M$273,8,FALSE))</f>
        <v>710</v>
      </c>
      <c r="I59" s="64">
        <f>IF(VLOOKUP(A59,'Données de base - Grunddaten'!$A$2:$M$273,9,FALSE)="","",VLOOKUP(A59,'Données de base - Grunddaten'!$A$2:$M$273,9,FALSE))</f>
        <v>1992</v>
      </c>
      <c r="J59" s="64">
        <f>IF(VLOOKUP(A59,'Données de base - Grunddaten'!$A$2:$M$273,10,FALSE)="","",VLOOKUP(A59,'Données de base - Grunddaten'!$A$2:$M$273,10,FALSE))</f>
        <v>41</v>
      </c>
      <c r="K59" s="64" t="str">
        <f>IF(VLOOKUP(A59,'Données de base - Grunddaten'!$A$2:$M$273,11,FALSE)="","",VLOOKUP(A59,'Données de base - Grunddaten'!$A$2:$M$273,11,FALSE))</f>
        <v>Cours d'eau naturels de l'étage montagnard</v>
      </c>
      <c r="L59" s="64" t="str">
        <f>IF(VLOOKUP(A59,'Données de base - Grunddaten'!$A$2:$M$273,12,FALSE)="","",VLOOKUP(A59,'Données de base - Grunddaten'!$A$2:$M$273,12,FALSE))</f>
        <v>en méandres migrants</v>
      </c>
      <c r="M59" s="65" t="str">
        <f>IF(VLOOKUP(A59,'Données de base - Grunddaten'!$A$2:$M$273,13,FALSE)="","",VLOOKUP(A59,'Données de base - Grunddaten'!$A$2:$M$273,13,FALSE))</f>
        <v>en méandres migrants</v>
      </c>
      <c r="N59" s="36" t="str">
        <f>IF(VLOOKUP(A59,'Charriage - Geschiebehaushalt'!A59:S330,3,FALSE)="","",VLOOKUP(A59,'Charriage - Geschiebehaushalt'!$A$2:$S$273,3,FALSE))</f>
        <v>pertinent</v>
      </c>
      <c r="O59" s="37" t="str">
        <f>IF(VLOOKUP(A59,'Charriage - Geschiebehaushalt'!A59:S330,4,FALSE)="","",VLOOKUP(A59,'Charriage - Geschiebehaushalt'!$A$2:$S$273,4,FALSE))</f>
        <v>21-50%</v>
      </c>
      <c r="P59" s="70" t="str">
        <f>IF(VLOOKUP(A59,'Charriage - Geschiebehaushalt'!A59:S330,5,FALSE)="","",VLOOKUP(A59,'Charriage - Geschiebehaushalt'!$A$2:$S$273,5,FALSE))</f>
        <v/>
      </c>
      <c r="Q59" s="37" t="str">
        <f>IF(VLOOKUP(A59,'Charriage - Geschiebehaushalt'!A59:S330,6,FALSE)="","",VLOOKUP(A59,'Charriage - Geschiebehaushalt'!$A$2:$S$273,6,FALSE))</f>
        <v>non documenté</v>
      </c>
      <c r="R59" s="70">
        <f>IF(VLOOKUP(A59,'Charriage - Geschiebehaushalt'!A59:S330,7,FALSE)="","",VLOOKUP(A59,'Charriage - Geschiebehaushalt'!$A$2:$S$273,7,FALSE))</f>
        <v>0.17592207217650099</v>
      </c>
      <c r="S59" s="37" t="str">
        <f>IF(VLOOKUP(A59,'Charriage - Geschiebehaushalt'!A59:S330,8,FALSE)="","",VLOOKUP(A59,'Charriage - Geschiebehaushalt'!$A$2:$S$273,8,FALSE))</f>
        <v>pas ou faiblement entravé</v>
      </c>
      <c r="T59" s="70">
        <f>IF(VLOOKUP(A59,'Charriage - Geschiebehaushalt'!A59:S330,9,FALSE)="","",VLOOKUP(A59,'Charriage - Geschiebehaushalt'!$A$2:$S$273,9,FALSE))</f>
        <v>0.31111467747999999</v>
      </c>
      <c r="U59" s="37" t="str">
        <f>IF(VLOOKUP(A59,'Charriage - Geschiebehaushalt'!A59:S330,10,FALSE)="","",VLOOKUP(A59,'Charriage - Geschiebehaushalt'!$A$2:$S$273,10,FALSE))</f>
        <v>déficit dans les formations pionnières</v>
      </c>
      <c r="V59" s="37" t="str">
        <f>IF(VLOOKUP(A59,'Charriage - Geschiebehaushalt'!A59:S330,11,FALSE)="","",VLOOKUP(A59,'Charriage - Geschiebehaushalt'!$A$2:$S$273,11,FALSE))</f>
        <v/>
      </c>
      <c r="W59" s="37" t="str">
        <f>IF(VLOOKUP(A59,'Charriage - Geschiebehaushalt'!A59:S330,12,FALSE)="","",VLOOKUP(A59,'Charriage - Geschiebehaushalt'!$A$2:$S$273,12,FALSE))</f>
        <v/>
      </c>
      <c r="X59" s="37" t="str">
        <f>IF(VLOOKUP(A59,'Charriage - Geschiebehaushalt'!A59:S330,13,FALSE)="","",VLOOKUP(A59,'Charriage - Geschiebehaushalt'!$A$2:$S$273,13,FALSE))</f>
        <v/>
      </c>
      <c r="Y59" s="37" t="str">
        <f>IF(VLOOKUP(A59,'Charriage - Geschiebehaushalt'!A59:S330,14,FALSE)="","",VLOOKUP(A59,'Charriage - Geschiebehaushalt'!$A$2:$S$273,14,FALSE))</f>
        <v/>
      </c>
      <c r="Z59" s="37" t="str">
        <f>IF(VLOOKUP(A59,'Charriage - Geschiebehaushalt'!A59:S330,15,FALSE)="","",VLOOKUP(A59,'Charriage - Geschiebehaushalt'!$A$2:$S$273,15,FALSE))</f>
        <v>21-50%</v>
      </c>
      <c r="AA59" s="53" t="str">
        <f>IF(VLOOKUP(A59,'Charriage - Geschiebehaushalt'!A59:S330,16,FALSE)="","",VLOOKUP(A59,'Charriage - Geschiebehaushalt'!$A$2:$S$273,16,FALSE))</f>
        <v>a</v>
      </c>
      <c r="AB59" s="58" t="str">
        <f>IF(VLOOKUP(A59,'Débit - Abfluss'!$A$2:$K$273,3,FALSE)="","",VLOOKUP(A59,'Débit - Abfluss'!$A$2:$K$273,3,FALSE))</f>
        <v>100%</v>
      </c>
      <c r="AC59" s="59" t="str">
        <f>IF(VLOOKUP(A59,'Débit - Abfluss'!$A$2:$K$273,4,FALSE)="","",VLOOKUP(A59,'Débit - Abfluss'!$A$2:$K$273,4,FALSE))</f>
        <v>aucune information supplémentaire</v>
      </c>
      <c r="AD59" s="59" t="str">
        <f>IF(VLOOKUP(A59,'Débit - Abfluss'!$A$2:$K$273,5,FALSE)="","",VLOOKUP(A59,'Débit - Abfluss'!$A$2:$K$273,5,FALSE))</f>
        <v>aucune information supplémentaire</v>
      </c>
      <c r="AE59" s="59" t="str">
        <f>IF(VLOOKUP(A59,'Débit - Abfluss'!$A$2:$K$273,6,FALSE)="","",VLOOKUP(A59,'Débit - Abfluss'!$A$2:$K$273,6,FALSE))</f>
        <v>100%</v>
      </c>
      <c r="AF59" s="59" t="str">
        <f>IF(VLOOKUP(A59,'Débit - Abfluss'!$A$2:$K$273,7,FALSE)="","",VLOOKUP(A59,'Débit - Abfluss'!$A$2:$K$273,7,FALSE))</f>
        <v/>
      </c>
      <c r="AG59" s="60" t="str">
        <f>IF(VLOOKUP(A59,'Débit - Abfluss'!$A$2:$K$273,8,FALSE)="","",VLOOKUP(A59,'Débit - Abfluss'!$A$2:$K$273,8,FALSE))</f>
        <v>Non affecté / nicht betroffen</v>
      </c>
      <c r="AH59" s="72">
        <f>IF(VLOOKUP(A59,'Revitalisation-Revitalisierung'!$A$2:$O$273,3,FALSE)="","",VLOOKUP(A59,'Revitalisation-Revitalisierung'!$A$2:$O$273,3,FALSE))</f>
        <v>6.1363636363636367</v>
      </c>
      <c r="AI59" s="73">
        <f>IF(VLOOKUP(A59,'Revitalisation-Revitalisierung'!$A$2:$O$273,4,FALSE)="","",VLOOKUP(A59,'Revitalisation-Revitalisierung'!$A$2:$O$273,4,FALSE))</f>
        <v>12.491291914629956</v>
      </c>
      <c r="AJ59" s="73">
        <f>IF(VLOOKUP(A59,'Revitalisation-Revitalisierung'!$A$2:$O$273,5,FALSE)="","",VLOOKUP(A59,'Revitalisation-Revitalisierung'!$A$2:$O$273,5,FALSE))</f>
        <v>6.3636363636363633</v>
      </c>
      <c r="AK59" s="61" t="str">
        <f>IF(VLOOKUP(A59,'Revitalisation-Revitalisierung'!$A$2:$O$273,6,FALSE)="","",VLOOKUP(A59,'Revitalisation-Revitalisierung'!$A$2:$O$273,6,FALSE))</f>
        <v>peu nécessaire, facile</v>
      </c>
      <c r="AL59" s="61" t="str">
        <f>IF(VLOOKUP(A59,'Revitalisation-Revitalisierung'!$A$2:$O$273,7,FALSE)="","",VLOOKUP(A59,'Revitalisation-Revitalisierung'!$A$2:$O$273,7,FALSE))</f>
        <v/>
      </c>
      <c r="AM59" s="61" t="str">
        <f>IF(VLOOKUP(A59,'Revitalisation-Revitalisierung'!$A$2:$O$273,8,FALSE)="","",VLOOKUP(A59,'Revitalisation-Revitalisierung'!$A$2:$O$273,8,FALSE))</f>
        <v>K3</v>
      </c>
      <c r="AN59" s="61" t="str">
        <f>IF(VLOOKUP(A59,'Revitalisation-Revitalisierung'!$A$2:$O$273,9,FALSE)="","",VLOOKUP(A59,'Revitalisation-Revitalisierung'!$A$2:$O$273,9,FALSE))</f>
        <v/>
      </c>
      <c r="AO59" s="61" t="str">
        <f>IF(VLOOKUP(A59,'Revitalisation-Revitalisierung'!$A$2:$O$273,10,FALSE)="","",VLOOKUP(A59,'Revitalisation-Revitalisierung'!$A$2:$O$273,10,FALSE))</f>
        <v/>
      </c>
      <c r="AP59" s="61" t="str">
        <f>IF(VLOOKUP(A59,'Revitalisation-Revitalisierung'!$A$2:$O$273,11,FALSE)="","",VLOOKUP(A59,'Revitalisation-Revitalisierung'!$A$2:$O$273,11,FALSE))</f>
        <v>Partiellement nécessaire, facile / teilweise nötig, einfach</v>
      </c>
      <c r="AQ59" s="62" t="str">
        <f>IF(VLOOKUP(A59,'Revitalisation-Revitalisierung'!$A$2:$O$273,12,FALSE)="","",VLOOKUP(A59,'Revitalisation-Revitalisierung'!$A$2:$O$273,12,FALSE))</f>
        <v>a</v>
      </c>
    </row>
    <row r="60" spans="1:43" ht="45" x14ac:dyDescent="0.25">
      <c r="A60" s="23">
        <v>78</v>
      </c>
      <c r="B60" s="63">
        <f>IF(VLOOKUP(A60,'Données de base - Grunddaten'!$A$2:$M$273,2,FALSE)="","",VLOOKUP(A60,'Données de base - Grunddaten'!$A$2:$M$273,2,FALSE))</f>
        <v>1</v>
      </c>
      <c r="C60" s="64" t="str">
        <f>IF(VLOOKUP(A60,'Données de base - Grunddaten'!$A$2:$M$273,3,FALSE)="","",VLOOKUP(A60,'Données de base - Grunddaten'!$A$2:$M$273,3,FALSE))</f>
        <v>Engstlige: Bim Stei–Oybedly</v>
      </c>
      <c r="D60" s="64" t="str">
        <f>IF(VLOOKUP(A60,'Données de base - Grunddaten'!$A$2:$M$273,4,FALSE)="","",VLOOKUP(A60,'Données de base - Grunddaten'!$A$2:$M$273,4,FALSE))</f>
        <v>Engstlige</v>
      </c>
      <c r="E60" s="64" t="str">
        <f>IF(VLOOKUP(A60,'Données de base - Grunddaten'!$A$2:$M$273,5,FALSE)="","",VLOOKUP(A60,'Données de base - Grunddaten'!$A$2:$M$273,5,FALSE))</f>
        <v>BE</v>
      </c>
      <c r="F60" s="64" t="str">
        <f>IF(VLOOKUP(A60,'Données de base - Grunddaten'!$A$2:$M$273,6,FALSE)="","",VLOOKUP(A60,'Données de base - Grunddaten'!$A$2:$M$273,6,FALSE))</f>
        <v>Alpes septentrionales</v>
      </c>
      <c r="G60" s="64" t="str">
        <f>IF(VLOOKUP(A60,'Données de base - Grunddaten'!$A$2:$M$273,7,FALSE)="","",VLOOKUP(A60,'Données de base - Grunddaten'!$A$2:$M$273,7,FALSE))</f>
        <v>Montagnard sup.</v>
      </c>
      <c r="H60" s="64">
        <f>IF(VLOOKUP(A60,'Données de base - Grunddaten'!$A$2:$M$273,8,FALSE)="","",VLOOKUP(A60,'Données de base - Grunddaten'!$A$2:$M$273,8,FALSE))</f>
        <v>900</v>
      </c>
      <c r="I60" s="64">
        <f>IF(VLOOKUP(A60,'Données de base - Grunddaten'!$A$2:$M$273,9,FALSE)="","",VLOOKUP(A60,'Données de base - Grunddaten'!$A$2:$M$273,9,FALSE))</f>
        <v>1992</v>
      </c>
      <c r="J60" s="64">
        <f>IF(VLOOKUP(A60,'Données de base - Grunddaten'!$A$2:$M$273,10,FALSE)="","",VLOOKUP(A60,'Données de base - Grunddaten'!$A$2:$M$273,10,FALSE))</f>
        <v>41</v>
      </c>
      <c r="K60" s="64" t="str">
        <f>IF(VLOOKUP(A60,'Données de base - Grunddaten'!$A$2:$M$273,11,FALSE)="","",VLOOKUP(A60,'Données de base - Grunddaten'!$A$2:$M$273,11,FALSE))</f>
        <v>Cours d'eau naturels de l'étage montagnard</v>
      </c>
      <c r="L60" s="64" t="str">
        <f>IF(VLOOKUP(A60,'Données de base - Grunddaten'!$A$2:$M$273,12,FALSE)="","",VLOOKUP(A60,'Données de base - Grunddaten'!$A$2:$M$273,12,FALSE))</f>
        <v>en tresses</v>
      </c>
      <c r="M60" s="65" t="str">
        <f>IF(VLOOKUP(A60,'Données de base - Grunddaten'!$A$2:$M$273,13,FALSE)="","",VLOOKUP(A60,'Données de base - Grunddaten'!$A$2:$M$273,13,FALSE))</f>
        <v>en tresses</v>
      </c>
      <c r="N60" s="36" t="str">
        <f>IF(VLOOKUP(A60,'Charriage - Geschiebehaushalt'!A60:S331,3,FALSE)="","",VLOOKUP(A60,'Charriage - Geschiebehaushalt'!$A$2:$S$273,3,FALSE))</f>
        <v>pertinent</v>
      </c>
      <c r="O60" s="37" t="str">
        <f>IF(VLOOKUP(A60,'Charriage - Geschiebehaushalt'!A60:S331,4,FALSE)="","",VLOOKUP(A60,'Charriage - Geschiebehaushalt'!$A$2:$S$273,4,FALSE))</f>
        <v>0-20%</v>
      </c>
      <c r="P60" s="70" t="str">
        <f>IF(VLOOKUP(A60,'Charriage - Geschiebehaushalt'!A60:S331,5,FALSE)="","",VLOOKUP(A60,'Charriage - Geschiebehaushalt'!$A$2:$S$273,5,FALSE))</f>
        <v/>
      </c>
      <c r="Q60" s="37" t="str">
        <f>IF(VLOOKUP(A60,'Charriage - Geschiebehaushalt'!A60:S331,6,FALSE)="","",VLOOKUP(A60,'Charriage - Geschiebehaushalt'!$A$2:$S$273,6,FALSE))</f>
        <v>non documenté</v>
      </c>
      <c r="R60" s="70">
        <f>IF(VLOOKUP(A60,'Charriage - Geschiebehaushalt'!A60:S331,7,FALSE)="","",VLOOKUP(A60,'Charriage - Geschiebehaushalt'!$A$2:$S$273,7,FALSE))</f>
        <v>6.2442320379716899E-2</v>
      </c>
      <c r="S60" s="37" t="str">
        <f>IF(VLOOKUP(A60,'Charriage - Geschiebehaushalt'!A60:S331,8,FALSE)="","",VLOOKUP(A60,'Charriage - Geschiebehaushalt'!$A$2:$S$273,8,FALSE))</f>
        <v>pas ou faiblement entravé</v>
      </c>
      <c r="T60" s="70">
        <f>IF(VLOOKUP(A60,'Charriage - Geschiebehaushalt'!A60:S331,9,FALSE)="","",VLOOKUP(A60,'Charriage - Geschiebehaushalt'!$A$2:$S$273,9,FALSE))</f>
        <v>0.35051690992000001</v>
      </c>
      <c r="U60" s="37" t="str">
        <f>IF(VLOOKUP(A60,'Charriage - Geschiebehaushalt'!A60:S331,10,FALSE)="","",VLOOKUP(A60,'Charriage - Geschiebehaushalt'!$A$2:$S$273,10,FALSE))</f>
        <v>déficit non apparent en charriage ou en remobilisation des sédiments</v>
      </c>
      <c r="V60" s="37" t="str">
        <f>IF(VLOOKUP(A60,'Charriage - Geschiebehaushalt'!A60:S331,11,FALSE)="","",VLOOKUP(A60,'Charriage - Geschiebehaushalt'!$A$2:$S$273,11,FALSE))</f>
        <v/>
      </c>
      <c r="W60" s="37" t="str">
        <f>IF(VLOOKUP(A60,'Charriage - Geschiebehaushalt'!A60:S331,12,FALSE)="","",VLOOKUP(A60,'Charriage - Geschiebehaushalt'!$A$2:$S$273,12,FALSE))</f>
        <v/>
      </c>
      <c r="X60" s="37" t="str">
        <f>IF(VLOOKUP(A60,'Charriage - Geschiebehaushalt'!A60:S331,13,FALSE)="","",VLOOKUP(A60,'Charriage - Geschiebehaushalt'!$A$2:$S$273,13,FALSE))</f>
        <v/>
      </c>
      <c r="Y60" s="37" t="str">
        <f>IF(VLOOKUP(A60,'Charriage - Geschiebehaushalt'!A60:S331,14,FALSE)="","",VLOOKUP(A60,'Charriage - Geschiebehaushalt'!$A$2:$S$273,14,FALSE))</f>
        <v/>
      </c>
      <c r="Z60" s="37" t="str">
        <f>IF(VLOOKUP(A60,'Charriage - Geschiebehaushalt'!A60:S331,15,FALSE)="","",VLOOKUP(A60,'Charriage - Geschiebehaushalt'!$A$2:$S$273,15,FALSE))</f>
        <v>0-20%</v>
      </c>
      <c r="AA60" s="53" t="str">
        <f>IF(VLOOKUP(A60,'Charriage - Geschiebehaushalt'!A60:S331,16,FALSE)="","",VLOOKUP(A60,'Charriage - Geschiebehaushalt'!$A$2:$S$273,16,FALSE))</f>
        <v>a</v>
      </c>
      <c r="AB60" s="58" t="str">
        <f>IF(VLOOKUP(A60,'Débit - Abfluss'!$A$2:$K$273,3,FALSE)="","",VLOOKUP(A60,'Débit - Abfluss'!$A$2:$K$273,3,FALSE))</f>
        <v>100%</v>
      </c>
      <c r="AC60" s="59" t="str">
        <f>IF(VLOOKUP(A60,'Débit - Abfluss'!$A$2:$K$273,4,FALSE)="","",VLOOKUP(A60,'Débit - Abfluss'!$A$2:$K$273,4,FALSE))</f>
        <v>aucune information supplémentaire</v>
      </c>
      <c r="AD60" s="59" t="str">
        <f>IF(VLOOKUP(A60,'Débit - Abfluss'!$A$2:$K$273,5,FALSE)="","",VLOOKUP(A60,'Débit - Abfluss'!$A$2:$K$273,5,FALSE))</f>
        <v>aucune information supplémentaire</v>
      </c>
      <c r="AE60" s="59" t="str">
        <f>IF(VLOOKUP(A60,'Débit - Abfluss'!$A$2:$K$273,6,FALSE)="","",VLOOKUP(A60,'Débit - Abfluss'!$A$2:$K$273,6,FALSE))</f>
        <v>100%</v>
      </c>
      <c r="AF60" s="59" t="str">
        <f>IF(VLOOKUP(A60,'Débit - Abfluss'!$A$2:$K$273,7,FALSE)="","",VLOOKUP(A60,'Débit - Abfluss'!$A$2:$K$273,7,FALSE))</f>
        <v/>
      </c>
      <c r="AG60" s="60" t="str">
        <f>IF(VLOOKUP(A60,'Débit - Abfluss'!$A$2:$K$273,8,FALSE)="","",VLOOKUP(A60,'Débit - Abfluss'!$A$2:$K$273,8,FALSE))</f>
        <v>Non affecté / nicht betroffen</v>
      </c>
      <c r="AH60" s="72">
        <f>IF(VLOOKUP(A60,'Revitalisation-Revitalisierung'!$A$2:$O$273,3,FALSE)="","",VLOOKUP(A60,'Revitalisation-Revitalisierung'!$A$2:$O$273,3,FALSE))</f>
        <v>-5.9727272727272727</v>
      </c>
      <c r="AI60" s="73">
        <f>IF(VLOOKUP(A60,'Revitalisation-Revitalisierung'!$A$2:$O$273,4,FALSE)="","",VLOOKUP(A60,'Revitalisation-Revitalisierung'!$A$2:$O$273,4,FALSE))</f>
        <v>1.3179120329817062</v>
      </c>
      <c r="AJ60" s="73">
        <f>IF(VLOOKUP(A60,'Revitalisation-Revitalisierung'!$A$2:$O$273,5,FALSE)="","",VLOOKUP(A60,'Revitalisation-Revitalisierung'!$A$2:$O$273,5,FALSE))</f>
        <v>7.2727272727272725</v>
      </c>
      <c r="AK60" s="61" t="str">
        <f>IF(VLOOKUP(A60,'Revitalisation-Revitalisierung'!$A$2:$O$273,6,FALSE)="","",VLOOKUP(A60,'Revitalisation-Revitalisierung'!$A$2:$O$273,6,FALSE))</f>
        <v>peu nécessaire, facile</v>
      </c>
      <c r="AL60" s="61" t="str">
        <f>IF(VLOOKUP(A60,'Revitalisation-Revitalisierung'!$A$2:$O$273,7,FALSE)="","",VLOOKUP(A60,'Revitalisation-Revitalisierung'!$A$2:$O$273,7,FALSE))</f>
        <v/>
      </c>
      <c r="AM60" s="61" t="str">
        <f>IF(VLOOKUP(A60,'Revitalisation-Revitalisierung'!$A$2:$O$273,8,FALSE)="","",VLOOKUP(A60,'Revitalisation-Revitalisierung'!$A$2:$O$273,8,FALSE))</f>
        <v>K3</v>
      </c>
      <c r="AN60" s="61" t="str">
        <f>IF(VLOOKUP(A60,'Revitalisation-Revitalisierung'!$A$2:$O$273,9,FALSE)="","",VLOOKUP(A60,'Revitalisation-Revitalisierung'!$A$2:$O$273,9,FALSE))</f>
        <v/>
      </c>
      <c r="AO60" s="61" t="str">
        <f>IF(VLOOKUP(A60,'Revitalisation-Revitalisierung'!$A$2:$O$273,10,FALSE)="","",VLOOKUP(A60,'Revitalisation-Revitalisierung'!$A$2:$O$273,10,FALSE))</f>
        <v/>
      </c>
      <c r="AP60" s="61" t="str">
        <f>IF(VLOOKUP(A60,'Revitalisation-Revitalisierung'!$A$2:$O$273,11,FALSE)="","",VLOOKUP(A60,'Revitalisation-Revitalisierung'!$A$2:$O$273,11,FALSE))</f>
        <v>Partiellement nécessaire, facile / teilweise nötig, einfach</v>
      </c>
      <c r="AQ60" s="62" t="str">
        <f>IF(VLOOKUP(A60,'Revitalisation-Revitalisierung'!$A$2:$O$273,12,FALSE)="","",VLOOKUP(A60,'Revitalisation-Revitalisierung'!$A$2:$O$273,12,FALSE))</f>
        <v>a</v>
      </c>
    </row>
    <row r="61" spans="1:43" ht="45" x14ac:dyDescent="0.25">
      <c r="A61" s="29">
        <v>79.099999999999994</v>
      </c>
      <c r="B61" s="63">
        <f>IF(VLOOKUP(A61,'Données de base - Grunddaten'!$A$2:$M$273,2,FALSE)="","",VLOOKUP(A61,'Données de base - Grunddaten'!$A$2:$M$273,2,FALSE))</f>
        <v>1</v>
      </c>
      <c r="C61" s="64" t="str">
        <f>IF(VLOOKUP(A61,'Données de base - Grunddaten'!$A$2:$M$273,3,FALSE)="","",VLOOKUP(A61,'Données de base - Grunddaten'!$A$2:$M$273,3,FALSE))</f>
        <v>Weissenau</v>
      </c>
      <c r="D61" s="64" t="str">
        <f>IF(VLOOKUP(A61,'Données de base - Grunddaten'!$A$2:$M$273,4,FALSE)="","",VLOOKUP(A61,'Données de base - Grunddaten'!$A$2:$M$273,4,FALSE))</f>
        <v>Aare, Thunersee</v>
      </c>
      <c r="E61" s="64" t="str">
        <f>IF(VLOOKUP(A61,'Données de base - Grunddaten'!$A$2:$M$273,5,FALSE)="","",VLOOKUP(A61,'Données de base - Grunddaten'!$A$2:$M$273,5,FALSE))</f>
        <v>BE</v>
      </c>
      <c r="F61" s="64" t="str">
        <f>IF(VLOOKUP(A61,'Données de base - Grunddaten'!$A$2:$M$273,6,FALSE)="","",VLOOKUP(A61,'Données de base - Grunddaten'!$A$2:$M$273,6,FALSE))</f>
        <v>Alpes septentrionales</v>
      </c>
      <c r="G61" s="64" t="str">
        <f>IF(VLOOKUP(A61,'Données de base - Grunddaten'!$A$2:$M$273,7,FALSE)="","",VLOOKUP(A61,'Données de base - Grunddaten'!$A$2:$M$273,7,FALSE))</f>
        <v>Collinéen</v>
      </c>
      <c r="H61" s="64">
        <f>IF(VLOOKUP(A61,'Données de base - Grunddaten'!$A$2:$M$273,8,FALSE)="","",VLOOKUP(A61,'Données de base - Grunddaten'!$A$2:$M$273,8,FALSE))</f>
        <v>560</v>
      </c>
      <c r="I61" s="64">
        <f>IF(VLOOKUP(A61,'Données de base - Grunddaten'!$A$2:$M$273,9,FALSE)="","",VLOOKUP(A61,'Données de base - Grunddaten'!$A$2:$M$273,9,FALSE))</f>
        <v>1992</v>
      </c>
      <c r="J61" s="64">
        <f>IF(VLOOKUP(A61,'Données de base - Grunddaten'!$A$2:$M$273,10,FALSE)="","",VLOOKUP(A61,'Données de base - Grunddaten'!$A$2:$M$273,10,FALSE))</f>
        <v>90</v>
      </c>
      <c r="K61" s="64" t="str">
        <f>IF(VLOOKUP(A61,'Données de base - Grunddaten'!$A$2:$M$273,11,FALSE)="","",VLOOKUP(A61,'Données de base - Grunddaten'!$A$2:$M$273,11,FALSE))</f>
        <v>Delta</v>
      </c>
      <c r="L61" s="64" t="str">
        <f>IF(VLOOKUP(A61,'Données de base - Grunddaten'!$A$2:$M$273,12,FALSE)="","",VLOOKUP(A61,'Données de base - Grunddaten'!$A$2:$M$273,12,FALSE))</f>
        <v>en tresses</v>
      </c>
      <c r="M61" s="65" t="str">
        <f>IF(VLOOKUP(A61,'Données de base - Grunddaten'!$A$2:$M$273,13,FALSE)="","",VLOOKUP(A61,'Données de base - Grunddaten'!$A$2:$M$273,13,FALSE))</f>
        <v>cours rectiligne</v>
      </c>
      <c r="N61" s="36" t="str">
        <f>IF(VLOOKUP(A61,'Charriage - Geschiebehaushalt'!A61:S332,3,FALSE)="","",VLOOKUP(A61,'Charriage - Geschiebehaushalt'!$A$2:$S$273,3,FALSE))</f>
        <v>pertinent</v>
      </c>
      <c r="O61" s="37" t="str">
        <f>IF(VLOOKUP(A61,'Charriage - Geschiebehaushalt'!A61:S332,4,FALSE)="","",VLOOKUP(A61,'Charriage - Geschiebehaushalt'!$A$2:$S$273,4,FALSE))</f>
        <v>non documenté</v>
      </c>
      <c r="P61" s="70" t="str">
        <f>IF(VLOOKUP(A61,'Charriage - Geschiebehaushalt'!A61:S332,5,FALSE)="","",VLOOKUP(A61,'Charriage - Geschiebehaushalt'!$A$2:$S$273,5,FALSE))</f>
        <v/>
      </c>
      <c r="Q61" s="37" t="str">
        <f>IF(VLOOKUP(A61,'Charriage - Geschiebehaushalt'!A61:S332,6,FALSE)="","",VLOOKUP(A61,'Charriage - Geschiebehaushalt'!$A$2:$S$273,6,FALSE))</f>
        <v>non documenté</v>
      </c>
      <c r="R61" s="70">
        <f>IF(VLOOKUP(A61,'Charriage - Geschiebehaushalt'!A61:S332,7,FALSE)="","",VLOOKUP(A61,'Charriage - Geschiebehaushalt'!$A$2:$S$273,7,FALSE))</f>
        <v>0.38748341771115602</v>
      </c>
      <c r="S61" s="37" t="str">
        <f>IF(VLOOKUP(A61,'Charriage - Geschiebehaushalt'!A61:S332,8,FALSE)="","",VLOOKUP(A61,'Charriage - Geschiebehaushalt'!$A$2:$S$273,8,FALSE))</f>
        <v>la remobilisation des sédiments est perturbée</v>
      </c>
      <c r="T61" s="70">
        <f>IF(VLOOKUP(A61,'Charriage - Geschiebehaushalt'!A61:S332,9,FALSE)="","",VLOOKUP(A61,'Charriage - Geschiebehaushalt'!$A$2:$S$273,9,FALSE))</f>
        <v>0.42979403532999999</v>
      </c>
      <c r="U61" s="37" t="str">
        <f>IF(VLOOKUP(A61,'Charriage - Geschiebehaushalt'!A61:S332,10,FALSE)="","",VLOOKUP(A61,'Charriage - Geschiebehaushalt'!$A$2:$S$273,10,FALSE))</f>
        <v>déficit non apparent en charriage ou en remobilisation des sédiments</v>
      </c>
      <c r="V61" s="37" t="str">
        <f>IF(VLOOKUP(A61,'Charriage - Geschiebehaushalt'!A61:S332,11,FALSE)="","",VLOOKUP(A61,'Charriage - Geschiebehaushalt'!$A$2:$S$273,11,FALSE))</f>
        <v/>
      </c>
      <c r="W61" s="37" t="str">
        <f>IF(VLOOKUP(A61,'Charriage - Geschiebehaushalt'!A61:S332,12,FALSE)="","",VLOOKUP(A61,'Charriage - Geschiebehaushalt'!$A$2:$S$273,12,FALSE))</f>
        <v/>
      </c>
      <c r="X61" s="37" t="str">
        <f>IF(VLOOKUP(A61,'Charriage - Geschiebehaushalt'!A61:S332,13,FALSE)="","",VLOOKUP(A61,'Charriage - Geschiebehaushalt'!$A$2:$S$273,13,FALSE))</f>
        <v/>
      </c>
      <c r="Y61" s="37" t="str">
        <f>IF(VLOOKUP(A61,'Charriage - Geschiebehaushalt'!A61:S332,14,FALSE)="","",VLOOKUP(A61,'Charriage - Geschiebehaushalt'!$A$2:$S$273,14,FALSE))</f>
        <v/>
      </c>
      <c r="Z61" s="37" t="str">
        <f>IF(VLOOKUP(A61,'Charriage - Geschiebehaushalt'!A61:S332,15,FALSE)="","",VLOOKUP(A61,'Charriage - Geschiebehaushalt'!$A$2:$S$273,15,FALSE))</f>
        <v>La remobilisation des sédiments est perturbée / Mobilisierung von Geschiebe beeinträchtigt</v>
      </c>
      <c r="AA61" s="53" t="str">
        <f>IF(VLOOKUP(A61,'Charriage - Geschiebehaushalt'!A61:S332,16,FALSE)="","",VLOOKUP(A61,'Charriage - Geschiebehaushalt'!$A$2:$S$273,16,FALSE))</f>
        <v>b</v>
      </c>
      <c r="AB61" s="58" t="str">
        <f>IF(VLOOKUP(A61,'Débit - Abfluss'!$A$2:$K$273,3,FALSE)="","",VLOOKUP(A61,'Débit - Abfluss'!$A$2:$K$273,3,FALSE))</f>
        <v>41-60%</v>
      </c>
      <c r="AC61" s="59" t="str">
        <f>IF(VLOOKUP(A61,'Débit - Abfluss'!$A$2:$K$273,4,FALSE)="","",VLOOKUP(A61,'Débit - Abfluss'!$A$2:$K$273,4,FALSE))</f>
        <v/>
      </c>
      <c r="AD61" s="59" t="str">
        <f>IF(VLOOKUP(A61,'Débit - Abfluss'!$A$2:$K$273,5,FALSE)="","",VLOOKUP(A61,'Débit - Abfluss'!$A$2:$K$273,5,FALSE))</f>
        <v/>
      </c>
      <c r="AE61" s="59" t="str">
        <f>IF(VLOOKUP(A61,'Débit - Abfluss'!$A$2:$K$273,6,FALSE)="","",VLOOKUP(A61,'Débit - Abfluss'!$A$2:$K$273,6,FALSE))</f>
        <v>41-60%</v>
      </c>
      <c r="AF61" s="59" t="str">
        <f>IF(VLOOKUP(A61,'Débit - Abfluss'!$A$2:$K$273,7,FALSE)="","",VLOOKUP(A61,'Débit - Abfluss'!$A$2:$K$273,7,FALSE))</f>
        <v>force hydraulique</v>
      </c>
      <c r="AG61" s="60" t="str">
        <f>IF(VLOOKUP(A61,'Débit - Abfluss'!$A$2:$K$273,8,FALSE)="","",VLOOKUP(A61,'Débit - Abfluss'!$A$2:$K$273,8,FALSE))</f>
        <v>Non affecté / nicht betroffen</v>
      </c>
      <c r="AH61" s="72">
        <f>IF(VLOOKUP(A61,'Revitalisation-Revitalisierung'!$A$2:$O$273,3,FALSE)="","",VLOOKUP(A61,'Revitalisation-Revitalisierung'!$A$2:$O$273,3,FALSE))</f>
        <v>58.618181818181817</v>
      </c>
      <c r="AI61" s="73">
        <f>IF(VLOOKUP(A61,'Revitalisation-Revitalisierung'!$A$2:$O$273,4,FALSE)="","",VLOOKUP(A61,'Revitalisation-Revitalisierung'!$A$2:$O$273,4,FALSE))</f>
        <v>44.927850440390493</v>
      </c>
      <c r="AJ61" s="73">
        <f>IF(VLOOKUP(A61,'Revitalisation-Revitalisierung'!$A$2:$O$273,5,FALSE)="","",VLOOKUP(A61,'Revitalisation-Revitalisierung'!$A$2:$O$273,5,FALSE))</f>
        <v>3.1818181818181817</v>
      </c>
      <c r="AK61" s="61" t="str">
        <f>IF(VLOOKUP(A61,'Revitalisation-Revitalisierung'!$A$2:$O$273,6,FALSE)="","",VLOOKUP(A61,'Revitalisation-Revitalisierung'!$A$2:$O$273,6,FALSE))</f>
        <v>très nécessaire, facile</v>
      </c>
      <c r="AL61" s="61" t="str">
        <f>IF(VLOOKUP(A61,'Revitalisation-Revitalisierung'!$A$2:$O$273,7,FALSE)="","",VLOOKUP(A61,'Revitalisation-Revitalisierung'!$A$2:$O$273,7,FALSE))</f>
        <v/>
      </c>
      <c r="AM61" s="61" t="str">
        <f>IF(VLOOKUP(A61,'Revitalisation-Revitalisierung'!$A$2:$O$273,8,FALSE)="","",VLOOKUP(A61,'Revitalisation-Revitalisierung'!$A$2:$O$273,8,FALSE))</f>
        <v>K1</v>
      </c>
      <c r="AN61" s="61" t="str">
        <f>IF(VLOOKUP(A61,'Revitalisation-Revitalisierung'!$A$2:$O$273,9,FALSE)="","",VLOOKUP(A61,'Revitalisation-Revitalisierung'!$A$2:$O$273,9,FALSE))</f>
        <v/>
      </c>
      <c r="AO61" s="61" t="str">
        <f>IF(VLOOKUP(A61,'Revitalisation-Revitalisierung'!$A$2:$O$273,10,FALSE)="","",VLOOKUP(A61,'Revitalisation-Revitalisierung'!$A$2:$O$273,10,FALSE))</f>
        <v/>
      </c>
      <c r="AP61" s="61" t="str">
        <f>IF(VLOOKUP(A61,'Revitalisation-Revitalisierung'!$A$2:$O$273,11,FALSE)="","",VLOOKUP(A61,'Revitalisation-Revitalisierung'!$A$2:$O$273,11,FALSE))</f>
        <v>Très nécessaire, facile / unbedingt nötig, einfach</v>
      </c>
      <c r="AQ61" s="62" t="str">
        <f>IF(VLOOKUP(A61,'Revitalisation-Revitalisierung'!$A$2:$O$273,12,FALSE)="","",VLOOKUP(A61,'Revitalisation-Revitalisierung'!$A$2:$O$273,12,FALSE))</f>
        <v>a</v>
      </c>
    </row>
    <row r="62" spans="1:43" ht="45" x14ac:dyDescent="0.25">
      <c r="A62" s="29">
        <v>79.2</v>
      </c>
      <c r="B62" s="63">
        <f>IF(VLOOKUP(A62,'Données de base - Grunddaten'!$A$2:$M$273,2,FALSE)="","",VLOOKUP(A62,'Données de base - Grunddaten'!$A$2:$M$273,2,FALSE))</f>
        <v>2</v>
      </c>
      <c r="C62" s="64" t="str">
        <f>IF(VLOOKUP(A62,'Données de base - Grunddaten'!$A$2:$M$273,3,FALSE)="","",VLOOKUP(A62,'Données de base - Grunddaten'!$A$2:$M$273,3,FALSE))</f>
        <v>Weissenau</v>
      </c>
      <c r="D62" s="64" t="str">
        <f>IF(VLOOKUP(A62,'Données de base - Grunddaten'!$A$2:$M$273,4,FALSE)="","",VLOOKUP(A62,'Données de base - Grunddaten'!$A$2:$M$273,4,FALSE))</f>
        <v>Aare, Thunersee</v>
      </c>
      <c r="E62" s="64" t="str">
        <f>IF(VLOOKUP(A62,'Données de base - Grunddaten'!$A$2:$M$273,5,FALSE)="","",VLOOKUP(A62,'Données de base - Grunddaten'!$A$2:$M$273,5,FALSE))</f>
        <v>BE</v>
      </c>
      <c r="F62" s="64" t="str">
        <f>IF(VLOOKUP(A62,'Données de base - Grunddaten'!$A$2:$M$273,6,FALSE)="","",VLOOKUP(A62,'Données de base - Grunddaten'!$A$2:$M$273,6,FALSE))</f>
        <v>Alpes septentrionales</v>
      </c>
      <c r="G62" s="64" t="str">
        <f>IF(VLOOKUP(A62,'Données de base - Grunddaten'!$A$2:$M$273,7,FALSE)="","",VLOOKUP(A62,'Données de base - Grunddaten'!$A$2:$M$273,7,FALSE))</f>
        <v>Collinéen</v>
      </c>
      <c r="H62" s="64">
        <f>IF(VLOOKUP(A62,'Données de base - Grunddaten'!$A$2:$M$273,8,FALSE)="","",VLOOKUP(A62,'Données de base - Grunddaten'!$A$2:$M$273,8,FALSE))</f>
        <v>560</v>
      </c>
      <c r="I62" s="64">
        <f>IF(VLOOKUP(A62,'Données de base - Grunddaten'!$A$2:$M$273,9,FALSE)="","",VLOOKUP(A62,'Données de base - Grunddaten'!$A$2:$M$273,9,FALSE))</f>
        <v>1992</v>
      </c>
      <c r="J62" s="64">
        <f>IF(VLOOKUP(A62,'Données de base - Grunddaten'!$A$2:$M$273,10,FALSE)="","",VLOOKUP(A62,'Données de base - Grunddaten'!$A$2:$M$273,10,FALSE))</f>
        <v>101</v>
      </c>
      <c r="K62" s="64" t="str">
        <f>IF(VLOOKUP(A62,'Données de base - Grunddaten'!$A$2:$M$273,11,FALSE)="","",VLOOKUP(A62,'Données de base - Grunddaten'!$A$2:$M$273,11,FALSE))</f>
        <v>Rives de lacs des étages collinéen et montagnard</v>
      </c>
      <c r="L62" s="64" t="str">
        <f>IF(VLOOKUP(A62,'Données de base - Grunddaten'!$A$2:$M$273,12,FALSE)="","",VLOOKUP(A62,'Données de base - Grunddaten'!$A$2:$M$273,12,FALSE))</f>
        <v>rives lacustres temporairement inondées</v>
      </c>
      <c r="M62" s="65" t="str">
        <f>IF(VLOOKUP(A62,'Données de base - Grunddaten'!$A$2:$M$273,13,FALSE)="","",VLOOKUP(A62,'Données de base - Grunddaten'!$A$2:$M$273,13,FALSE))</f>
        <v>rives lacustres</v>
      </c>
      <c r="N62" s="36" t="str">
        <f>IF(VLOOKUP(A62,'Charriage - Geschiebehaushalt'!A62:S333,3,FALSE)="","",VLOOKUP(A62,'Charriage - Geschiebehaushalt'!$A$2:$S$273,3,FALSE))</f>
        <v>non pertinent</v>
      </c>
      <c r="O62" s="37" t="str">
        <f>IF(VLOOKUP(A62,'Charriage - Geschiebehaushalt'!A62:S333,4,FALSE)="","",VLOOKUP(A62,'Charriage - Geschiebehaushalt'!$A$2:$S$273,4,FALSE))</f>
        <v/>
      </c>
      <c r="P62" s="70" t="str">
        <f>IF(VLOOKUP(A62,'Charriage - Geschiebehaushalt'!A62:S333,5,FALSE)="","",VLOOKUP(A62,'Charriage - Geschiebehaushalt'!$A$2:$S$273,5,FALSE))</f>
        <v/>
      </c>
      <c r="Q62" s="37" t="str">
        <f>IF(VLOOKUP(A62,'Charriage - Geschiebehaushalt'!A62:S333,6,FALSE)="","",VLOOKUP(A62,'Charriage - Geschiebehaushalt'!$A$2:$S$273,6,FALSE))</f>
        <v>non documenté</v>
      </c>
      <c r="R62" s="70">
        <f>IF(VLOOKUP(A62,'Charriage - Geschiebehaushalt'!A62:S333,7,FALSE)="","",VLOOKUP(A62,'Charriage - Geschiebehaushalt'!$A$2:$S$273,7,FALSE))</f>
        <v>1.0857306906347</v>
      </c>
      <c r="S62" s="37" t="str">
        <f>IF(VLOOKUP(A62,'Charriage - Geschiebehaushalt'!A62:S333,8,FALSE)="","",VLOOKUP(A62,'Charriage - Geschiebehaushalt'!$A$2:$S$273,8,FALSE))</f>
        <v>la remobilisation des sédiments est perturbée</v>
      </c>
      <c r="T62" s="70">
        <f>IF(VLOOKUP(A62,'Charriage - Geschiebehaushalt'!A62:S333,9,FALSE)="","",VLOOKUP(A62,'Charriage - Geschiebehaushalt'!$A$2:$S$273,9,FALSE))</f>
        <v>0.52454070108999995</v>
      </c>
      <c r="U62" s="37" t="str">
        <f>IF(VLOOKUP(A62,'Charriage - Geschiebehaushalt'!A62:S333,10,FALSE)="","",VLOOKUP(A62,'Charriage - Geschiebehaushalt'!$A$2:$S$273,10,FALSE))</f>
        <v>déficit non apparent en charriage ou en remobilisation des sédiments</v>
      </c>
      <c r="V62" s="37" t="str">
        <f>IF(VLOOKUP(A62,'Charriage - Geschiebehaushalt'!A62:S333,11,FALSE)="","",VLOOKUP(A62,'Charriage - Geschiebehaushalt'!$A$2:$S$273,11,FALSE))</f>
        <v/>
      </c>
      <c r="W62" s="37" t="str">
        <f>IF(VLOOKUP(A62,'Charriage - Geschiebehaushalt'!A62:S333,12,FALSE)="","",VLOOKUP(A62,'Charriage - Geschiebehaushalt'!$A$2:$S$273,12,FALSE))</f>
        <v/>
      </c>
      <c r="X62" s="37" t="str">
        <f>IF(VLOOKUP(A62,'Charriage - Geschiebehaushalt'!A62:S333,13,FALSE)="","",VLOOKUP(A62,'Charriage - Geschiebehaushalt'!$A$2:$S$273,13,FALSE))</f>
        <v/>
      </c>
      <c r="Y62" s="37" t="str">
        <f>IF(VLOOKUP(A62,'Charriage - Geschiebehaushalt'!A62:S333,14,FALSE)="","",VLOOKUP(A62,'Charriage - Geschiebehaushalt'!$A$2:$S$273,14,FALSE))</f>
        <v/>
      </c>
      <c r="Z62" s="37" t="str">
        <f>IF(VLOOKUP(A62,'Charriage - Geschiebehaushalt'!A62:S333,15,FALSE)="","",VLOOKUP(A62,'Charriage - Geschiebehaushalt'!$A$2:$S$273,15,FALSE))</f>
        <v>non pertinent / nicht relevant</v>
      </c>
      <c r="AA62" s="53" t="str">
        <f>IF(VLOOKUP(A62,'Charriage - Geschiebehaushalt'!A62:S333,16,FALSE)="","",VLOOKUP(A62,'Charriage - Geschiebehaushalt'!$A$2:$S$273,16,FALSE))</f>
        <v>a</v>
      </c>
      <c r="AB62" s="58" t="str">
        <f>IF(VLOOKUP(A62,'Débit - Abfluss'!$A$2:$K$273,3,FALSE)="","",VLOOKUP(A62,'Débit - Abfluss'!$A$2:$K$273,3,FALSE))</f>
        <v>non pertinent</v>
      </c>
      <c r="AC62" s="59" t="str">
        <f>IF(VLOOKUP(A62,'Débit - Abfluss'!$A$2:$K$273,4,FALSE)="","",VLOOKUP(A62,'Débit - Abfluss'!$A$2:$K$273,4,FALSE))</f>
        <v/>
      </c>
      <c r="AD62" s="59" t="str">
        <f>IF(VLOOKUP(A62,'Débit - Abfluss'!$A$2:$K$273,5,FALSE)="","",VLOOKUP(A62,'Débit - Abfluss'!$A$2:$K$273,5,FALSE))</f>
        <v/>
      </c>
      <c r="AE62" s="59" t="str">
        <f>IF(VLOOKUP(A62,'Débit - Abfluss'!$A$2:$K$273,6,FALSE)="","",VLOOKUP(A62,'Débit - Abfluss'!$A$2:$K$273,6,FALSE))</f>
        <v>non pertinent / nicht relevant</v>
      </c>
      <c r="AF62" s="59" t="str">
        <f>IF(VLOOKUP(A62,'Débit - Abfluss'!$A$2:$K$273,7,FALSE)="","",VLOOKUP(A62,'Débit - Abfluss'!$A$2:$K$273,7,FALSE))</f>
        <v/>
      </c>
      <c r="AG62" s="60" t="str">
        <f>IF(VLOOKUP(A62,'Débit - Abfluss'!$A$2:$K$273,8,FALSE)="","",VLOOKUP(A62,'Débit - Abfluss'!$A$2:$K$273,8,FALSE))</f>
        <v>Non affecté / nicht betroffen</v>
      </c>
      <c r="AH62" s="72" t="str">
        <f>IF(VLOOKUP(A62,'Revitalisation-Revitalisierung'!$A$2:$O$273,3,FALSE)="","",VLOOKUP(A62,'Revitalisation-Revitalisierung'!$A$2:$O$273,3,FALSE))</f>
        <v/>
      </c>
      <c r="AI62" s="73" t="str">
        <f>IF(VLOOKUP(A62,'Revitalisation-Revitalisierung'!$A$2:$O$273,4,FALSE)="","",VLOOKUP(A62,'Revitalisation-Revitalisierung'!$A$2:$O$273,4,FALSE))</f>
        <v/>
      </c>
      <c r="AJ62" s="73" t="str">
        <f>IF(VLOOKUP(A62,'Revitalisation-Revitalisierung'!$A$2:$O$273,5,FALSE)="","",VLOOKUP(A62,'Revitalisation-Revitalisierung'!$A$2:$O$273,5,FALSE))</f>
        <v/>
      </c>
      <c r="AK62" s="61" t="str">
        <f>IF(VLOOKUP(A62,'Revitalisation-Revitalisierung'!$A$2:$O$273,6,FALSE)="","",VLOOKUP(A62,'Revitalisation-Revitalisierung'!$A$2:$O$273,6,FALSE))</f>
        <v/>
      </c>
      <c r="AL62" s="61" t="str">
        <f>IF(VLOOKUP(A62,'Revitalisation-Revitalisierung'!$A$2:$O$273,7,FALSE)="","",VLOOKUP(A62,'Revitalisation-Revitalisierung'!$A$2:$O$273,7,FALSE))</f>
        <v/>
      </c>
      <c r="AM62" s="61" t="str">
        <f>IF(VLOOKUP(A62,'Revitalisation-Revitalisierung'!$A$2:$O$273,8,FALSE)="","",VLOOKUP(A62,'Revitalisation-Revitalisierung'!$A$2:$O$273,8,FALSE))</f>
        <v>K1</v>
      </c>
      <c r="AN62" s="61" t="str">
        <f>IF(VLOOKUP(A62,'Revitalisation-Revitalisierung'!$A$2:$O$273,9,FALSE)="","",VLOOKUP(A62,'Revitalisation-Revitalisierung'!$A$2:$O$273,9,FALSE))</f>
        <v>peu nécessaire, facile</v>
      </c>
      <c r="AO62" s="61" t="str">
        <f>IF(VLOOKUP(A62,'Revitalisation-Revitalisierung'!$A$2:$O$273,10,FALSE)="","",VLOOKUP(A62,'Revitalisation-Revitalisierung'!$A$2:$O$273,10,FALSE))</f>
        <v>communautés de bas-marais bien présentes</v>
      </c>
      <c r="AP62" s="61" t="str">
        <f>IF(VLOOKUP(A62,'Revitalisation-Revitalisierung'!$A$2:$O$273,11,FALSE)="","",VLOOKUP(A62,'Revitalisation-Revitalisierung'!$A$2:$O$273,11,FALSE))</f>
        <v>Non nécessaire / nicht nötig</v>
      </c>
      <c r="AQ62" s="62" t="str">
        <f>IF(VLOOKUP(A62,'Revitalisation-Revitalisierung'!$A$2:$O$273,12,FALSE)="","",VLOOKUP(A62,'Revitalisation-Revitalisierung'!$A$2:$O$273,12,FALSE))</f>
        <v>b</v>
      </c>
    </row>
    <row r="63" spans="1:43" ht="45" x14ac:dyDescent="0.25">
      <c r="A63" s="23">
        <v>80</v>
      </c>
      <c r="B63" s="63">
        <f>IF(VLOOKUP(A63,'Données de base - Grunddaten'!$A$2:$M$273,2,FALSE)="","",VLOOKUP(A63,'Données de base - Grunddaten'!$A$2:$M$273,2,FALSE))</f>
        <v>1</v>
      </c>
      <c r="C63" s="64" t="str">
        <f>IF(VLOOKUP(A63,'Données de base - Grunddaten'!$A$2:$M$273,3,FALSE)="","",VLOOKUP(A63,'Données de base - Grunddaten'!$A$2:$M$273,3,FALSE))</f>
        <v>Chappelistutz</v>
      </c>
      <c r="D63" s="64" t="str">
        <f>IF(VLOOKUP(A63,'Données de base - Grunddaten'!$A$2:$M$273,4,FALSE)="","",VLOOKUP(A63,'Données de base - Grunddaten'!$A$2:$M$273,4,FALSE))</f>
        <v>Lütschine</v>
      </c>
      <c r="E63" s="64" t="str">
        <f>IF(VLOOKUP(A63,'Données de base - Grunddaten'!$A$2:$M$273,5,FALSE)="","",VLOOKUP(A63,'Données de base - Grunddaten'!$A$2:$M$273,5,FALSE))</f>
        <v>BE</v>
      </c>
      <c r="F63" s="64" t="str">
        <f>IF(VLOOKUP(A63,'Données de base - Grunddaten'!$A$2:$M$273,6,FALSE)="","",VLOOKUP(A63,'Données de base - Grunddaten'!$A$2:$M$273,6,FALSE))</f>
        <v>Alpes septentrionales</v>
      </c>
      <c r="G63" s="64" t="str">
        <f>IF(VLOOKUP(A63,'Données de base - Grunddaten'!$A$2:$M$273,7,FALSE)="","",VLOOKUP(A63,'Données de base - Grunddaten'!$A$2:$M$273,7,FALSE))</f>
        <v>Montagnard inf.</v>
      </c>
      <c r="H63" s="64">
        <f>IF(VLOOKUP(A63,'Données de base - Grunddaten'!$A$2:$M$273,8,FALSE)="","",VLOOKUP(A63,'Données de base - Grunddaten'!$A$2:$M$273,8,FALSE))</f>
        <v>640</v>
      </c>
      <c r="I63" s="64">
        <f>IF(VLOOKUP(A63,'Données de base - Grunddaten'!$A$2:$M$273,9,FALSE)="","",VLOOKUP(A63,'Données de base - Grunddaten'!$A$2:$M$273,9,FALSE))</f>
        <v>1992</v>
      </c>
      <c r="J63" s="64">
        <f>IF(VLOOKUP(A63,'Données de base - Grunddaten'!$A$2:$M$273,10,FALSE)="","",VLOOKUP(A63,'Données de base - Grunddaten'!$A$2:$M$273,10,FALSE))</f>
        <v>42</v>
      </c>
      <c r="K63" s="64" t="str">
        <f>IF(VLOOKUP(A63,'Données de base - Grunddaten'!$A$2:$M$273,11,FALSE)="","",VLOOKUP(A63,'Données de base - Grunddaten'!$A$2:$M$273,11,FALSE))</f>
        <v>Cours d'eau corrigés de l'étage montagnard</v>
      </c>
      <c r="L63" s="64" t="str">
        <f>IF(VLOOKUP(A63,'Données de base - Grunddaten'!$A$2:$M$273,12,FALSE)="","",VLOOKUP(A63,'Données de base - Grunddaten'!$A$2:$M$273,12,FALSE))</f>
        <v>en méandres migrants</v>
      </c>
      <c r="M63" s="65" t="str">
        <f>IF(VLOOKUP(A63,'Données de base - Grunddaten'!$A$2:$M$273,13,FALSE)="","",VLOOKUP(A63,'Données de base - Grunddaten'!$A$2:$M$273,13,FALSE))</f>
        <v>en méandres migrants</v>
      </c>
      <c r="N63" s="36" t="str">
        <f>IF(VLOOKUP(A63,'Charriage - Geschiebehaushalt'!A63:S334,3,FALSE)="","",VLOOKUP(A63,'Charriage - Geschiebehaushalt'!$A$2:$S$273,3,FALSE))</f>
        <v>pertinent</v>
      </c>
      <c r="O63" s="37" t="str">
        <f>IF(VLOOKUP(A63,'Charriage - Geschiebehaushalt'!A63:S334,4,FALSE)="","",VLOOKUP(A63,'Charriage - Geschiebehaushalt'!$A$2:$S$273,4,FALSE))</f>
        <v>non documenté</v>
      </c>
      <c r="P63" s="70" t="str">
        <f>IF(VLOOKUP(A63,'Charriage - Geschiebehaushalt'!A63:S334,5,FALSE)="","",VLOOKUP(A63,'Charriage - Geschiebehaushalt'!$A$2:$S$273,5,FALSE))</f>
        <v/>
      </c>
      <c r="Q63" s="37" t="str">
        <f>IF(VLOOKUP(A63,'Charriage - Geschiebehaushalt'!A63:S334,6,FALSE)="","",VLOOKUP(A63,'Charriage - Geschiebehaushalt'!$A$2:$S$273,6,FALSE))</f>
        <v>non documenté</v>
      </c>
      <c r="R63" s="70">
        <f>IF(VLOOKUP(A63,'Charriage - Geschiebehaushalt'!A63:S334,7,FALSE)="","",VLOOKUP(A63,'Charriage - Geschiebehaushalt'!$A$2:$S$273,7,FALSE))</f>
        <v>0.37634819072995501</v>
      </c>
      <c r="S63" s="37" t="str">
        <f>IF(VLOOKUP(A63,'Charriage - Geschiebehaushalt'!A63:S334,8,FALSE)="","",VLOOKUP(A63,'Charriage - Geschiebehaushalt'!$A$2:$S$273,8,FALSE))</f>
        <v>la remobilisation des sédiments est perturbée</v>
      </c>
      <c r="T63" s="70">
        <f>IF(VLOOKUP(A63,'Charriage - Geschiebehaushalt'!A63:S334,9,FALSE)="","",VLOOKUP(A63,'Charriage - Geschiebehaushalt'!$A$2:$S$273,9,FALSE))</f>
        <v>8.0401557449000002E-2</v>
      </c>
      <c r="U63" s="37" t="str">
        <f>IF(VLOOKUP(A63,'Charriage - Geschiebehaushalt'!A63:S334,10,FALSE)="","",VLOOKUP(A63,'Charriage - Geschiebehaushalt'!$A$2:$S$273,10,FALSE))</f>
        <v>déficit dans les formations pionnières</v>
      </c>
      <c r="V63" s="37" t="str">
        <f>IF(VLOOKUP(A63,'Charriage - Geschiebehaushalt'!A63:S334,11,FALSE)="","",VLOOKUP(A63,'Charriage - Geschiebehaushalt'!$A$2:$S$273,11,FALSE))</f>
        <v/>
      </c>
      <c r="W63" s="37" t="str">
        <f>IF(VLOOKUP(A63,'Charriage - Geschiebehaushalt'!A63:S334,12,FALSE)="","",VLOOKUP(A63,'Charriage - Geschiebehaushalt'!$A$2:$S$273,12,FALSE))</f>
        <v/>
      </c>
      <c r="X63" s="37" t="str">
        <f>IF(VLOOKUP(A63,'Charriage - Geschiebehaushalt'!A63:S334,13,FALSE)="","",VLOOKUP(A63,'Charriage - Geschiebehaushalt'!$A$2:$S$273,13,FALSE))</f>
        <v/>
      </c>
      <c r="Y63" s="37" t="str">
        <f>IF(VLOOKUP(A63,'Charriage - Geschiebehaushalt'!A63:S334,14,FALSE)="","",VLOOKUP(A63,'Charriage - Geschiebehaushalt'!$A$2:$S$273,14,FALSE))</f>
        <v/>
      </c>
      <c r="Z63" s="37" t="str">
        <f>IF(VLOOKUP(A63,'Charriage - Geschiebehaushalt'!A63:S334,15,FALSE)="","",VLOOKUP(A63,'Charriage - Geschiebehaushalt'!$A$2:$S$273,15,FALSE))</f>
        <v>La remobilisation des sédiments est perturbée / Mobilisierung von Geschiebe beeinträchtigt</v>
      </c>
      <c r="AA63" s="53" t="str">
        <f>IF(VLOOKUP(A63,'Charriage - Geschiebehaushalt'!A63:S334,16,FALSE)="","",VLOOKUP(A63,'Charriage - Geschiebehaushalt'!$A$2:$S$273,16,FALSE))</f>
        <v>b</v>
      </c>
      <c r="AB63" s="58" t="str">
        <f>IF(VLOOKUP(A63,'Débit - Abfluss'!$A$2:$K$273,3,FALSE)="","",VLOOKUP(A63,'Débit - Abfluss'!$A$2:$K$273,3,FALSE))</f>
        <v>100%</v>
      </c>
      <c r="AC63" s="59" t="str">
        <f>IF(VLOOKUP(A63,'Débit - Abfluss'!$A$2:$K$273,4,FALSE)="","",VLOOKUP(A63,'Débit - Abfluss'!$A$2:$K$273,4,FALSE))</f>
        <v>aucune information supplémentaire</v>
      </c>
      <c r="AD63" s="59" t="str">
        <f>IF(VLOOKUP(A63,'Débit - Abfluss'!$A$2:$K$273,5,FALSE)="","",VLOOKUP(A63,'Débit - Abfluss'!$A$2:$K$273,5,FALSE))</f>
        <v>aucune information supplémentaire</v>
      </c>
      <c r="AE63" s="59" t="str">
        <f>IF(VLOOKUP(A63,'Débit - Abfluss'!$A$2:$K$273,6,FALSE)="","",VLOOKUP(A63,'Débit - Abfluss'!$A$2:$K$273,6,FALSE))</f>
        <v>100%</v>
      </c>
      <c r="AF63" s="59" t="str">
        <f>IF(VLOOKUP(A63,'Débit - Abfluss'!$A$2:$K$273,7,FALSE)="","",VLOOKUP(A63,'Débit - Abfluss'!$A$2:$K$273,7,FALSE))</f>
        <v/>
      </c>
      <c r="AG63" s="60" t="str">
        <f>IF(VLOOKUP(A63,'Débit - Abfluss'!$A$2:$K$273,8,FALSE)="","",VLOOKUP(A63,'Débit - Abfluss'!$A$2:$K$273,8,FALSE))</f>
        <v>Non affecté / nicht betroffen</v>
      </c>
      <c r="AH63" s="72" t="str">
        <f>IF(VLOOKUP(A63,'Revitalisation-Revitalisierung'!$A$2:$O$273,3,FALSE)="","",VLOOKUP(A63,'Revitalisation-Revitalisierung'!$A$2:$O$273,3,FALSE))</f>
        <v/>
      </c>
      <c r="AI63" s="73" t="str">
        <f>IF(VLOOKUP(A63,'Revitalisation-Revitalisierung'!$A$2:$O$273,4,FALSE)="","",VLOOKUP(A63,'Revitalisation-Revitalisierung'!$A$2:$O$273,4,FALSE))</f>
        <v/>
      </c>
      <c r="AJ63" s="73" t="str">
        <f>IF(VLOOKUP(A63,'Revitalisation-Revitalisierung'!$A$2:$O$273,5,FALSE)="","",VLOOKUP(A63,'Revitalisation-Revitalisierung'!$A$2:$O$273,5,FALSE))</f>
        <v/>
      </c>
      <c r="AK63" s="61" t="str">
        <f>IF(VLOOKUP(A63,'Revitalisation-Revitalisierung'!$A$2:$O$273,6,FALSE)="","",VLOOKUP(A63,'Revitalisation-Revitalisierung'!$A$2:$O$273,6,FALSE))</f>
        <v/>
      </c>
      <c r="AL63" s="61" t="str">
        <f>IF(VLOOKUP(A63,'Revitalisation-Revitalisierung'!$A$2:$O$273,7,FALSE)="","",VLOOKUP(A63,'Revitalisation-Revitalisierung'!$A$2:$O$273,7,FALSE))</f>
        <v/>
      </c>
      <c r="AM63" s="61" t="str">
        <f>IF(VLOOKUP(A63,'Revitalisation-Revitalisierung'!$A$2:$O$273,8,FALSE)="","",VLOOKUP(A63,'Revitalisation-Revitalisierung'!$A$2:$O$273,8,FALSE))</f>
        <v>K3</v>
      </c>
      <c r="AN63" s="61" t="str">
        <f>IF(VLOOKUP(A63,'Revitalisation-Revitalisierung'!$A$2:$O$273,9,FALSE)="","",VLOOKUP(A63,'Revitalisation-Revitalisierung'!$A$2:$O$273,9,FALSE))</f>
        <v>très nécessaire, difficile</v>
      </c>
      <c r="AO63" s="61" t="str">
        <f>IF(VLOOKUP(A63,'Revitalisation-Revitalisierung'!$A$2:$O$273,10,FALSE)="","",VLOOKUP(A63,'Revitalisation-Revitalisierung'!$A$2:$O$273,10,FALSE))</f>
        <v>méandres qui ne migrent plus vraiment.</v>
      </c>
      <c r="AP63" s="61" t="str">
        <f>IF(VLOOKUP(A63,'Revitalisation-Revitalisierung'!$A$2:$O$273,11,FALSE)="","",VLOOKUP(A63,'Revitalisation-Revitalisierung'!$A$2:$O$273,11,FALSE))</f>
        <v>Très nécessaire, difficile / unbedingt nötig, schwierig</v>
      </c>
      <c r="AQ63" s="62" t="str">
        <f>IF(VLOOKUP(A63,'Revitalisation-Revitalisierung'!$A$2:$O$273,12,FALSE)="","",VLOOKUP(A63,'Revitalisation-Revitalisierung'!$A$2:$O$273,12,FALSE))</f>
        <v>b</v>
      </c>
    </row>
    <row r="64" spans="1:43" ht="45" x14ac:dyDescent="0.25">
      <c r="A64" s="23">
        <v>81</v>
      </c>
      <c r="B64" s="63">
        <f>IF(VLOOKUP(A64,'Données de base - Grunddaten'!$A$2:$M$273,2,FALSE)="","",VLOOKUP(A64,'Données de base - Grunddaten'!$A$2:$M$273,2,FALSE))</f>
        <v>1</v>
      </c>
      <c r="C64" s="64" t="str">
        <f>IF(VLOOKUP(A64,'Données de base - Grunddaten'!$A$2:$M$273,3,FALSE)="","",VLOOKUP(A64,'Données de base - Grunddaten'!$A$2:$M$273,3,FALSE))</f>
        <v>In Erlen</v>
      </c>
      <c r="D64" s="64" t="str">
        <f>IF(VLOOKUP(A64,'Données de base - Grunddaten'!$A$2:$M$273,4,FALSE)="","",VLOOKUP(A64,'Données de base - Grunddaten'!$A$2:$M$273,4,FALSE))</f>
        <v>Weisse Lütschine, Schwarze Lütschine</v>
      </c>
      <c r="E64" s="64" t="str">
        <f>IF(VLOOKUP(A64,'Données de base - Grunddaten'!$A$2:$M$273,5,FALSE)="","",VLOOKUP(A64,'Données de base - Grunddaten'!$A$2:$M$273,5,FALSE))</f>
        <v>BE</v>
      </c>
      <c r="F64" s="64" t="str">
        <f>IF(VLOOKUP(A64,'Données de base - Grunddaten'!$A$2:$M$273,6,FALSE)="","",VLOOKUP(A64,'Données de base - Grunddaten'!$A$2:$M$273,6,FALSE))</f>
        <v>Alpes septentrionales</v>
      </c>
      <c r="G64" s="64" t="str">
        <f>IF(VLOOKUP(A64,'Données de base - Grunddaten'!$A$2:$M$273,7,FALSE)="","",VLOOKUP(A64,'Données de base - Grunddaten'!$A$2:$M$273,7,FALSE))</f>
        <v>Montagnard sup.</v>
      </c>
      <c r="H64" s="64">
        <f>IF(VLOOKUP(A64,'Données de base - Grunddaten'!$A$2:$M$273,8,FALSE)="","",VLOOKUP(A64,'Données de base - Grunddaten'!$A$2:$M$273,8,FALSE))</f>
        <v>960</v>
      </c>
      <c r="I64" s="64">
        <f>IF(VLOOKUP(A64,'Données de base - Grunddaten'!$A$2:$M$273,9,FALSE)="","",VLOOKUP(A64,'Données de base - Grunddaten'!$A$2:$M$273,9,FALSE))</f>
        <v>1992</v>
      </c>
      <c r="J64" s="64">
        <f>IF(VLOOKUP(A64,'Données de base - Grunddaten'!$A$2:$M$273,10,FALSE)="","",VLOOKUP(A64,'Données de base - Grunddaten'!$A$2:$M$273,10,FALSE))</f>
        <v>42</v>
      </c>
      <c r="K64" s="64" t="str">
        <f>IF(VLOOKUP(A64,'Données de base - Grunddaten'!$A$2:$M$273,11,FALSE)="","",VLOOKUP(A64,'Données de base - Grunddaten'!$A$2:$M$273,11,FALSE))</f>
        <v>Cours d'eau corrigés de l'étage montagnard</v>
      </c>
      <c r="L64" s="64" t="str">
        <f>IF(VLOOKUP(A64,'Données de base - Grunddaten'!$A$2:$M$273,12,FALSE)="","",VLOOKUP(A64,'Données de base - Grunddaten'!$A$2:$M$273,12,FALSE))</f>
        <v>en tresses</v>
      </c>
      <c r="M64" s="65" t="str">
        <f>IF(VLOOKUP(A64,'Données de base - Grunddaten'!$A$2:$M$273,13,FALSE)="","",VLOOKUP(A64,'Données de base - Grunddaten'!$A$2:$M$273,13,FALSE))</f>
        <v>cours rectiligne (en bancs alternés)</v>
      </c>
      <c r="N64" s="36" t="str">
        <f>IF(VLOOKUP(A64,'Charriage - Geschiebehaushalt'!A64:S335,3,FALSE)="","",VLOOKUP(A64,'Charriage - Geschiebehaushalt'!$A$2:$S$273,3,FALSE))</f>
        <v>pertinent</v>
      </c>
      <c r="O64" s="37" t="str">
        <f>IF(VLOOKUP(A64,'Charriage - Geschiebehaushalt'!A64:S335,4,FALSE)="","",VLOOKUP(A64,'Charriage - Geschiebehaushalt'!$A$2:$S$273,4,FALSE))</f>
        <v>51-80%</v>
      </c>
      <c r="P64" s="70" t="str">
        <f>IF(VLOOKUP(A64,'Charriage - Geschiebehaushalt'!A64:S335,5,FALSE)="","",VLOOKUP(A64,'Charriage - Geschiebehaushalt'!$A$2:$S$273,5,FALSE))</f>
        <v/>
      </c>
      <c r="Q64" s="37" t="str">
        <f>IF(VLOOKUP(A64,'Charriage - Geschiebehaushalt'!A64:S335,6,FALSE)="","",VLOOKUP(A64,'Charriage - Geschiebehaushalt'!$A$2:$S$273,6,FALSE))</f>
        <v>non documenté</v>
      </c>
      <c r="R64" s="70">
        <f>IF(VLOOKUP(A64,'Charriage - Geschiebehaushalt'!A64:S335,7,FALSE)="","",VLOOKUP(A64,'Charriage - Geschiebehaushalt'!$A$2:$S$273,7,FALSE))</f>
        <v>0.67431905567536299</v>
      </c>
      <c r="S64" s="37" t="str">
        <f>IF(VLOOKUP(A64,'Charriage - Geschiebehaushalt'!A64:S335,8,FALSE)="","",VLOOKUP(A64,'Charriage - Geschiebehaushalt'!$A$2:$S$273,8,FALSE))</f>
        <v>la remobilisation des sédiments est perturbée</v>
      </c>
      <c r="T64" s="70">
        <f>IF(VLOOKUP(A64,'Charriage - Geschiebehaushalt'!A64:S335,9,FALSE)="","",VLOOKUP(A64,'Charriage - Geschiebehaushalt'!$A$2:$S$273,9,FALSE))</f>
        <v>0.68492681112999998</v>
      </c>
      <c r="U64" s="37" t="str">
        <f>IF(VLOOKUP(A64,'Charriage - Geschiebehaushalt'!A64:S335,10,FALSE)="","",VLOOKUP(A64,'Charriage - Geschiebehaushalt'!$A$2:$S$273,10,FALSE))</f>
        <v>déficit non apparent en charriage ou en remobilisation des sédiments</v>
      </c>
      <c r="V64" s="37" t="str">
        <f>IF(VLOOKUP(A64,'Charriage - Geschiebehaushalt'!A64:S335,11,FALSE)="","",VLOOKUP(A64,'Charriage - Geschiebehaushalt'!$A$2:$S$273,11,FALSE))</f>
        <v/>
      </c>
      <c r="W64" s="37" t="str">
        <f>IF(VLOOKUP(A64,'Charriage - Geschiebehaushalt'!A64:S335,12,FALSE)="","",VLOOKUP(A64,'Charriage - Geschiebehaushalt'!$A$2:$S$273,12,FALSE))</f>
        <v/>
      </c>
      <c r="X64" s="37" t="str">
        <f>IF(VLOOKUP(A64,'Charriage - Geschiebehaushalt'!A64:S335,13,FALSE)="","",VLOOKUP(A64,'Charriage - Geschiebehaushalt'!$A$2:$S$273,13,FALSE))</f>
        <v/>
      </c>
      <c r="Y64" s="37" t="str">
        <f>IF(VLOOKUP(A64,'Charriage - Geschiebehaushalt'!A64:S335,14,FALSE)="","",VLOOKUP(A64,'Charriage - Geschiebehaushalt'!$A$2:$S$273,14,FALSE))</f>
        <v/>
      </c>
      <c r="Z64" s="37" t="str">
        <f>IF(VLOOKUP(A64,'Charriage - Geschiebehaushalt'!A64:S335,15,FALSE)="","",VLOOKUP(A64,'Charriage - Geschiebehaushalt'!$A$2:$S$273,15,FALSE))</f>
        <v>51-80%</v>
      </c>
      <c r="AA64" s="53" t="str">
        <f>IF(VLOOKUP(A64,'Charriage - Geschiebehaushalt'!A64:S335,16,FALSE)="","",VLOOKUP(A64,'Charriage - Geschiebehaushalt'!$A$2:$S$273,16,FALSE))</f>
        <v>a</v>
      </c>
      <c r="AB64" s="58" t="str">
        <f>IF(VLOOKUP(A64,'Débit - Abfluss'!$A$2:$K$273,3,FALSE)="","",VLOOKUP(A64,'Débit - Abfluss'!$A$2:$K$273,3,FALSE))</f>
        <v>100%</v>
      </c>
      <c r="AC64" s="59" t="str">
        <f>IF(VLOOKUP(A64,'Débit - Abfluss'!$A$2:$K$273,4,FALSE)="","",VLOOKUP(A64,'Débit - Abfluss'!$A$2:$K$273,4,FALSE))</f>
        <v>aucune information supplémentaire</v>
      </c>
      <c r="AD64" s="59" t="str">
        <f>IF(VLOOKUP(A64,'Débit - Abfluss'!$A$2:$K$273,5,FALSE)="","",VLOOKUP(A64,'Débit - Abfluss'!$A$2:$K$273,5,FALSE))</f>
        <v>aucune information supplémentaire</v>
      </c>
      <c r="AE64" s="59" t="str">
        <f>IF(VLOOKUP(A64,'Débit - Abfluss'!$A$2:$K$273,6,FALSE)="","",VLOOKUP(A64,'Débit - Abfluss'!$A$2:$K$273,6,FALSE))</f>
        <v>100%</v>
      </c>
      <c r="AF64" s="59" t="str">
        <f>IF(VLOOKUP(A64,'Débit - Abfluss'!$A$2:$K$273,7,FALSE)="","",VLOOKUP(A64,'Débit - Abfluss'!$A$2:$K$273,7,FALSE))</f>
        <v/>
      </c>
      <c r="AG64" s="60" t="str">
        <f>IF(VLOOKUP(A64,'Débit - Abfluss'!$A$2:$K$273,8,FALSE)="","",VLOOKUP(A64,'Débit - Abfluss'!$A$2:$K$273,8,FALSE))</f>
        <v>Non affecté / nicht betroffen</v>
      </c>
      <c r="AH64" s="72">
        <f>IF(VLOOKUP(A64,'Revitalisation-Revitalisierung'!$A$2:$O$273,3,FALSE)="","",VLOOKUP(A64,'Revitalisation-Revitalisierung'!$A$2:$O$273,3,FALSE))</f>
        <v>38.200000000000003</v>
      </c>
      <c r="AI64" s="73">
        <f>IF(VLOOKUP(A64,'Revitalisation-Revitalisierung'!$A$2:$O$273,4,FALSE)="","",VLOOKUP(A64,'Revitalisation-Revitalisierung'!$A$2:$O$273,4,FALSE))</f>
        <v>48.15407313300333</v>
      </c>
      <c r="AJ64" s="73">
        <f>IF(VLOOKUP(A64,'Revitalisation-Revitalisierung'!$A$2:$O$273,5,FALSE)="","",VLOOKUP(A64,'Revitalisation-Revitalisierung'!$A$2:$O$273,5,FALSE))</f>
        <v>10</v>
      </c>
      <c r="AK64" s="61" t="str">
        <f>IF(VLOOKUP(A64,'Revitalisation-Revitalisierung'!$A$2:$O$273,6,FALSE)="","",VLOOKUP(A64,'Revitalisation-Revitalisierung'!$A$2:$O$273,6,FALSE))</f>
        <v>très nécessaire, facile</v>
      </c>
      <c r="AL64" s="61" t="str">
        <f>IF(VLOOKUP(A64,'Revitalisation-Revitalisierung'!$A$2:$O$273,7,FALSE)="","",VLOOKUP(A64,'Revitalisation-Revitalisierung'!$A$2:$O$273,7,FALSE))</f>
        <v/>
      </c>
      <c r="AM64" s="61" t="str">
        <f>IF(VLOOKUP(A64,'Revitalisation-Revitalisierung'!$A$2:$O$273,8,FALSE)="","",VLOOKUP(A64,'Revitalisation-Revitalisierung'!$A$2:$O$273,8,FALSE))</f>
        <v>K1</v>
      </c>
      <c r="AN64" s="61" t="str">
        <f>IF(VLOOKUP(A64,'Revitalisation-Revitalisierung'!$A$2:$O$273,9,FALSE)="","",VLOOKUP(A64,'Revitalisation-Revitalisierung'!$A$2:$O$273,9,FALSE))</f>
        <v/>
      </c>
      <c r="AO64" s="61" t="str">
        <f>IF(VLOOKUP(A64,'Revitalisation-Revitalisierung'!$A$2:$O$273,10,FALSE)="","",VLOOKUP(A64,'Revitalisation-Revitalisierung'!$A$2:$O$273,10,FALSE))</f>
        <v/>
      </c>
      <c r="AP64" s="61" t="str">
        <f>IF(VLOOKUP(A64,'Revitalisation-Revitalisierung'!$A$2:$O$273,11,FALSE)="","",VLOOKUP(A64,'Revitalisation-Revitalisierung'!$A$2:$O$273,11,FALSE))</f>
        <v>Très nécessaire, facile / unbedingt nötig, einfach</v>
      </c>
      <c r="AQ64" s="62" t="str">
        <f>IF(VLOOKUP(A64,'Revitalisation-Revitalisierung'!$A$2:$O$273,12,FALSE)="","",VLOOKUP(A64,'Revitalisation-Revitalisierung'!$A$2:$O$273,12,FALSE))</f>
        <v>a</v>
      </c>
    </row>
    <row r="65" spans="1:43" ht="67.5" x14ac:dyDescent="0.25">
      <c r="A65" s="23">
        <v>83</v>
      </c>
      <c r="B65" s="63">
        <f>IF(VLOOKUP(A65,'Données de base - Grunddaten'!$A$2:$M$273,2,FALSE)="","",VLOOKUP(A65,'Données de base - Grunddaten'!$A$2:$M$273,2,FALSE))</f>
        <v>1</v>
      </c>
      <c r="C65" s="64" t="str">
        <f>IF(VLOOKUP(A65,'Données de base - Grunddaten'!$A$2:$M$273,3,FALSE)="","",VLOOKUP(A65,'Données de base - Grunddaten'!$A$2:$M$273,3,FALSE))</f>
        <v>Jägglisglunte</v>
      </c>
      <c r="D65" s="64" t="str">
        <f>IF(VLOOKUP(A65,'Données de base - Grunddaten'!$A$2:$M$273,4,FALSE)="","",VLOOKUP(A65,'Données de base - Grunddaten'!$A$2:$M$273,4,FALSE))</f>
        <v>Aare</v>
      </c>
      <c r="E65" s="64" t="str">
        <f>IF(VLOOKUP(A65,'Données de base - Grunddaten'!$A$2:$M$273,5,FALSE)="","",VLOOKUP(A65,'Données de base - Grunddaten'!$A$2:$M$273,5,FALSE))</f>
        <v>BE</v>
      </c>
      <c r="F65" s="64" t="str">
        <f>IF(VLOOKUP(A65,'Données de base - Grunddaten'!$A$2:$M$273,6,FALSE)="","",VLOOKUP(A65,'Données de base - Grunddaten'!$A$2:$M$273,6,FALSE))</f>
        <v>Alpes septentrionales</v>
      </c>
      <c r="G65" s="64" t="str">
        <f>IF(VLOOKUP(A65,'Données de base - Grunddaten'!$A$2:$M$273,7,FALSE)="","",VLOOKUP(A65,'Données de base - Grunddaten'!$A$2:$M$273,7,FALSE))</f>
        <v>Collinéen</v>
      </c>
      <c r="H65" s="64">
        <f>IF(VLOOKUP(A65,'Données de base - Grunddaten'!$A$2:$M$273,8,FALSE)="","",VLOOKUP(A65,'Données de base - Grunddaten'!$A$2:$M$273,8,FALSE))</f>
        <v>567</v>
      </c>
      <c r="I65" s="64">
        <f>IF(VLOOKUP(A65,'Données de base - Grunddaten'!$A$2:$M$273,9,FALSE)="","",VLOOKUP(A65,'Données de base - Grunddaten'!$A$2:$M$273,9,FALSE))</f>
        <v>1992</v>
      </c>
      <c r="J65" s="64">
        <f>IF(VLOOKUP(A65,'Données de base - Grunddaten'!$A$2:$M$273,10,FALSE)="","",VLOOKUP(A65,'Données de base - Grunddaten'!$A$2:$M$273,10,FALSE))</f>
        <v>51</v>
      </c>
      <c r="K65" s="64" t="str">
        <f>IF(VLOOKUP(A65,'Données de base - Grunddaten'!$A$2:$M$273,11,FALSE)="","",VLOOKUP(A65,'Données de base - Grunddaten'!$A$2:$M$273,11,FALSE))</f>
        <v>Cours d'eau naturels de l'étage collinéen du Moyen-Pays</v>
      </c>
      <c r="L65" s="64" t="str">
        <f>IF(VLOOKUP(A65,'Données de base - Grunddaten'!$A$2:$M$273,12,FALSE)="","",VLOOKUP(A65,'Données de base - Grunddaten'!$A$2:$M$273,12,FALSE))</f>
        <v>en méandres migrants</v>
      </c>
      <c r="M65" s="65" t="str">
        <f>IF(VLOOKUP(A65,'Données de base - Grunddaten'!$A$2:$M$273,13,FALSE)="","",VLOOKUP(A65,'Données de base - Grunddaten'!$A$2:$M$273,13,FALSE))</f>
        <v>cours rectiligne (bras mort)</v>
      </c>
      <c r="N65" s="36" t="str">
        <f>IF(VLOOKUP(A65,'Charriage - Geschiebehaushalt'!A65:S336,3,FALSE)="","",VLOOKUP(A65,'Charriage - Geschiebehaushalt'!$A$2:$S$273,3,FALSE))</f>
        <v>pertinent</v>
      </c>
      <c r="O65" s="37" t="str">
        <f>IF(VLOOKUP(A65,'Charriage - Geschiebehaushalt'!A65:S336,4,FALSE)="","",VLOOKUP(A65,'Charriage - Geschiebehaushalt'!$A$2:$S$273,4,FALSE))</f>
        <v>non documenté</v>
      </c>
      <c r="P65" s="70">
        <f>IF(VLOOKUP(A65,'Charriage - Geschiebehaushalt'!A65:S336,5,FALSE)="","",VLOOKUP(A65,'Charriage - Geschiebehaushalt'!$A$2:$S$273,5,FALSE))</f>
        <v>-1.3137277028201899</v>
      </c>
      <c r="Q65" s="37" t="str">
        <f>IF(VLOOKUP(A65,'Charriage - Geschiebehaushalt'!A65:S336,6,FALSE)="","",VLOOKUP(A65,'Charriage - Geschiebehaushalt'!$A$2:$S$273,6,FALSE))</f>
        <v>problème lié à un manque de charriage ou à un manque de remobilisation des sédiments</v>
      </c>
      <c r="R65" s="70">
        <f>IF(VLOOKUP(A65,'Charriage - Geschiebehaushalt'!A65:S336,7,FALSE)="","",VLOOKUP(A65,'Charriage - Geschiebehaushalt'!$A$2:$S$273,7,FALSE))</f>
        <v>0</v>
      </c>
      <c r="S65" s="37" t="str">
        <f>IF(VLOOKUP(A65,'Charriage - Geschiebehaushalt'!A65:S336,8,FALSE)="","",VLOOKUP(A65,'Charriage - Geschiebehaushalt'!$A$2:$S$273,8,FALSE))</f>
        <v>pas ou faiblement entravé</v>
      </c>
      <c r="T65" s="70">
        <f>IF(VLOOKUP(A65,'Charriage - Geschiebehaushalt'!A65:S336,9,FALSE)="","",VLOOKUP(A65,'Charriage - Geschiebehaushalt'!$A$2:$S$273,9,FALSE))</f>
        <v>0.41249757369000001</v>
      </c>
      <c r="U65" s="37" t="str">
        <f>IF(VLOOKUP(A65,'Charriage - Geschiebehaushalt'!A65:S336,10,FALSE)="","",VLOOKUP(A65,'Charriage - Geschiebehaushalt'!$A$2:$S$273,10,FALSE))</f>
        <v>déficit non apparent en charriage ou en remobilisation des sédiments</v>
      </c>
      <c r="V65" s="37" t="str">
        <f>IF(VLOOKUP(A65,'Charriage - Geschiebehaushalt'!A65:S336,11,FALSE)="","",VLOOKUP(A65,'Charriage - Geschiebehaushalt'!$A$2:$S$273,11,FALSE))</f>
        <v/>
      </c>
      <c r="W65" s="37" t="str">
        <f>IF(VLOOKUP(A65,'Charriage - Geschiebehaushalt'!A65:S336,12,FALSE)="","",VLOOKUP(A65,'Charriage - Geschiebehaushalt'!$A$2:$S$273,12,FALSE))</f>
        <v/>
      </c>
      <c r="X65" s="37" t="str">
        <f>IF(VLOOKUP(A65,'Charriage - Geschiebehaushalt'!A65:S336,13,FALSE)="","",VLOOKUP(A65,'Charriage - Geschiebehaushalt'!$A$2:$S$273,13,FALSE))</f>
        <v/>
      </c>
      <c r="Y65" s="37" t="str">
        <f>IF(VLOOKUP(A65,'Charriage - Geschiebehaushalt'!A65:S336,14,FALSE)="","",VLOOKUP(A65,'Charriage - Geschiebehaushalt'!$A$2:$S$273,14,FALSE))</f>
        <v/>
      </c>
      <c r="Z65" s="37" t="str">
        <f>IF(VLOOKUP(A65,'Charriage - Geschiebehaushalt'!A65:S336,15,FALSE)="","",VLOOKUP(A65,'Charriage - Geschiebehaushalt'!$A$2:$S$273,15,FALSE))</f>
        <v>non pertinent / nicht relevant</v>
      </c>
      <c r="AA65" s="53" t="str">
        <f>IF(VLOOKUP(A65,'Charriage - Geschiebehaushalt'!A65:S336,16,FALSE)="","",VLOOKUP(A65,'Charriage - Geschiebehaushalt'!$A$2:$S$273,16,FALSE))</f>
        <v>a</v>
      </c>
      <c r="AB65" s="58" t="str">
        <f>IF(VLOOKUP(A65,'Débit - Abfluss'!$A$2:$K$273,3,FALSE)="","",VLOOKUP(A65,'Débit - Abfluss'!$A$2:$K$273,3,FALSE))</f>
        <v>81-100%</v>
      </c>
      <c r="AC65" s="59" t="str">
        <f>IF(VLOOKUP(A65,'Débit - Abfluss'!$A$2:$K$273,4,FALSE)="","",VLOOKUP(A65,'Débit - Abfluss'!$A$2:$K$273,4,FALSE))</f>
        <v/>
      </c>
      <c r="AD65" s="59" t="str">
        <f>IF(VLOOKUP(A65,'Débit - Abfluss'!$A$2:$K$273,5,FALSE)="","",VLOOKUP(A65,'Débit - Abfluss'!$A$2:$K$273,5,FALSE))</f>
        <v/>
      </c>
      <c r="AE65" s="59" t="str">
        <f>IF(VLOOKUP(A65,'Débit - Abfluss'!$A$2:$K$273,6,FALSE)="","",VLOOKUP(A65,'Débit - Abfluss'!$A$2:$K$273,6,FALSE))</f>
        <v>81-100%</v>
      </c>
      <c r="AF65" s="59" t="str">
        <f>IF(VLOOKUP(A65,'Débit - Abfluss'!$A$2:$K$273,7,FALSE)="","",VLOOKUP(A65,'Débit - Abfluss'!$A$2:$K$273,7,FALSE))</f>
        <v>force hydraulique</v>
      </c>
      <c r="AG65" s="60" t="str">
        <f>IF(VLOOKUP(A65,'Débit - Abfluss'!$A$2:$K$273,8,FALSE)="","",VLOOKUP(A65,'Débit - Abfluss'!$A$2:$K$273,8,FALSE))</f>
        <v>Potentiellement affecté / möglicherweise betroffen</v>
      </c>
      <c r="AH65" s="72">
        <f>IF(VLOOKUP(A65,'Revitalisation-Revitalisierung'!$A$2:$O$273,3,FALSE)="","",VLOOKUP(A65,'Revitalisation-Revitalisierung'!$A$2:$O$273,3,FALSE))</f>
        <v>-1.3636363636363635</v>
      </c>
      <c r="AI65" s="73">
        <f>IF(VLOOKUP(A65,'Revitalisation-Revitalisierung'!$A$2:$O$273,4,FALSE)="","",VLOOKUP(A65,'Revitalisation-Revitalisierung'!$A$2:$O$273,4,FALSE))</f>
        <v>0</v>
      </c>
      <c r="AJ65" s="73">
        <f>IF(VLOOKUP(A65,'Revitalisation-Revitalisierung'!$A$2:$O$273,5,FALSE)="","",VLOOKUP(A65,'Revitalisation-Revitalisierung'!$A$2:$O$273,5,FALSE))</f>
        <v>1.3636363636363635</v>
      </c>
      <c r="AK65" s="61" t="str">
        <f>IF(VLOOKUP(A65,'Revitalisation-Revitalisierung'!$A$2:$O$273,6,FALSE)="","",VLOOKUP(A65,'Revitalisation-Revitalisierung'!$A$2:$O$273,6,FALSE))</f>
        <v>non nécessaire</v>
      </c>
      <c r="AL65" s="61" t="str">
        <f>IF(VLOOKUP(A65,'Revitalisation-Revitalisierung'!$A$2:$O$273,7,FALSE)="","",VLOOKUP(A65,'Revitalisation-Revitalisierung'!$A$2:$O$273,7,FALSE))</f>
        <v/>
      </c>
      <c r="AM65" s="61" t="str">
        <f>IF(VLOOKUP(A65,'Revitalisation-Revitalisierung'!$A$2:$O$273,8,FALSE)="","",VLOOKUP(A65,'Revitalisation-Revitalisierung'!$A$2:$O$273,8,FALSE))</f>
        <v>K3</v>
      </c>
      <c r="AN65" s="61" t="str">
        <f>IF(VLOOKUP(A65,'Revitalisation-Revitalisierung'!$A$2:$O$273,9,FALSE)="","",VLOOKUP(A65,'Revitalisation-Revitalisierung'!$A$2:$O$273,9,FALSE))</f>
        <v/>
      </c>
      <c r="AO65" s="61" t="str">
        <f>IF(VLOOKUP(A65,'Revitalisation-Revitalisierung'!$A$2:$O$273,10,FALSE)="","",VLOOKUP(A65,'Revitalisation-Revitalisierung'!$A$2:$O$273,10,FALSE))</f>
        <v/>
      </c>
      <c r="AP65" s="61" t="str">
        <f>IF(VLOOKUP(A65,'Revitalisation-Revitalisierung'!$A$2:$O$273,11,FALSE)="","",VLOOKUP(A65,'Revitalisation-Revitalisierung'!$A$2:$O$273,11,FALSE))</f>
        <v>Non nécessaire / nicht nötig</v>
      </c>
      <c r="AQ65" s="62" t="str">
        <f>IF(VLOOKUP(A65,'Revitalisation-Revitalisierung'!$A$2:$O$273,12,FALSE)="","",VLOOKUP(A65,'Revitalisation-Revitalisierung'!$A$2:$O$273,12,FALSE))</f>
        <v>a</v>
      </c>
    </row>
    <row r="66" spans="1:43" ht="33.75" x14ac:dyDescent="0.25">
      <c r="A66" s="23">
        <v>84</v>
      </c>
      <c r="B66" s="63">
        <f>IF(VLOOKUP(A66,'Données de base - Grunddaten'!$A$2:$M$273,2,FALSE)="","",VLOOKUP(A66,'Données de base - Grunddaten'!$A$2:$M$273,2,FALSE))</f>
        <v>1</v>
      </c>
      <c r="C66" s="64" t="str">
        <f>IF(VLOOKUP(A66,'Données de base - Grunddaten'!$A$2:$M$273,3,FALSE)="","",VLOOKUP(A66,'Données de base - Grunddaten'!$A$2:$M$273,3,FALSE))</f>
        <v>Sytenwald</v>
      </c>
      <c r="D66" s="64" t="str">
        <f>IF(VLOOKUP(A66,'Données de base - Grunddaten'!$A$2:$M$273,4,FALSE)="","",VLOOKUP(A66,'Données de base - Grunddaten'!$A$2:$M$273,4,FALSE))</f>
        <v>Aare</v>
      </c>
      <c r="E66" s="64" t="str">
        <f>IF(VLOOKUP(A66,'Données de base - Grunddaten'!$A$2:$M$273,5,FALSE)="","",VLOOKUP(A66,'Données de base - Grunddaten'!$A$2:$M$273,5,FALSE))</f>
        <v>BE</v>
      </c>
      <c r="F66" s="64" t="str">
        <f>IF(VLOOKUP(A66,'Données de base - Grunddaten'!$A$2:$M$273,6,FALSE)="","",VLOOKUP(A66,'Données de base - Grunddaten'!$A$2:$M$273,6,FALSE))</f>
        <v>Alpes septentrionales</v>
      </c>
      <c r="G66" s="64" t="str">
        <f>IF(VLOOKUP(A66,'Données de base - Grunddaten'!$A$2:$M$273,7,FALSE)="","",VLOOKUP(A66,'Données de base - Grunddaten'!$A$2:$M$273,7,FALSE))</f>
        <v>Collinéen</v>
      </c>
      <c r="H66" s="64">
        <f>IF(VLOOKUP(A66,'Données de base - Grunddaten'!$A$2:$M$273,8,FALSE)="","",VLOOKUP(A66,'Données de base - Grunddaten'!$A$2:$M$273,8,FALSE))</f>
        <v>580</v>
      </c>
      <c r="I66" s="64">
        <f>IF(VLOOKUP(A66,'Données de base - Grunddaten'!$A$2:$M$273,9,FALSE)="","",VLOOKUP(A66,'Données de base - Grunddaten'!$A$2:$M$273,9,FALSE))</f>
        <v>1992</v>
      </c>
      <c r="J66" s="64">
        <f>IF(VLOOKUP(A66,'Données de base - Grunddaten'!$A$2:$M$273,10,FALSE)="","",VLOOKUP(A66,'Données de base - Grunddaten'!$A$2:$M$273,10,FALSE))</f>
        <v>42</v>
      </c>
      <c r="K66" s="64" t="str">
        <f>IF(VLOOKUP(A66,'Données de base - Grunddaten'!$A$2:$M$273,11,FALSE)="","",VLOOKUP(A66,'Données de base - Grunddaten'!$A$2:$M$273,11,FALSE))</f>
        <v>Cours d'eau corrigés de l'étage montagnard</v>
      </c>
      <c r="L66" s="64" t="str">
        <f>IF(VLOOKUP(A66,'Données de base - Grunddaten'!$A$2:$M$273,12,FALSE)="","",VLOOKUP(A66,'Données de base - Grunddaten'!$A$2:$M$273,12,FALSE))</f>
        <v>cours rectiligne</v>
      </c>
      <c r="M66" s="65" t="str">
        <f>IF(VLOOKUP(A66,'Données de base - Grunddaten'!$A$2:$M$273,13,FALSE)="","",VLOOKUP(A66,'Données de base - Grunddaten'!$A$2:$M$273,13,FALSE))</f>
        <v>cours rectiligne</v>
      </c>
      <c r="N66" s="36" t="str">
        <f>IF(VLOOKUP(A66,'Charriage - Geschiebehaushalt'!A66:S337,3,FALSE)="","",VLOOKUP(A66,'Charriage - Geschiebehaushalt'!$A$2:$S$273,3,FALSE))</f>
        <v>pertinent</v>
      </c>
      <c r="O66" s="37" t="str">
        <f>IF(VLOOKUP(A66,'Charriage - Geschiebehaushalt'!A66:S337,4,FALSE)="","",VLOOKUP(A66,'Charriage - Geschiebehaushalt'!$A$2:$S$273,4,FALSE))</f>
        <v>21-50%</v>
      </c>
      <c r="P66" s="70">
        <f>IF(VLOOKUP(A66,'Charriage - Geschiebehaushalt'!A66:S337,5,FALSE)="","",VLOOKUP(A66,'Charriage - Geschiebehaushalt'!$A$2:$S$273,5,FALSE))</f>
        <v>0.15222419159425399</v>
      </c>
      <c r="Q66" s="37" t="str">
        <f>IF(VLOOKUP(A66,'Charriage - Geschiebehaushalt'!A66:S337,6,FALSE)="","",VLOOKUP(A66,'Charriage - Geschiebehaushalt'!$A$2:$S$273,6,FALSE))</f>
        <v>pas d'incision</v>
      </c>
      <c r="R66" s="70">
        <f>IF(VLOOKUP(A66,'Charriage - Geschiebehaushalt'!A66:S337,7,FALSE)="","",VLOOKUP(A66,'Charriage - Geschiebehaushalt'!$A$2:$S$273,7,FALSE))</f>
        <v>3.4295260430952004E-2</v>
      </c>
      <c r="S66" s="37" t="str">
        <f>IF(VLOOKUP(A66,'Charriage - Geschiebehaushalt'!A66:S337,8,FALSE)="","",VLOOKUP(A66,'Charriage - Geschiebehaushalt'!$A$2:$S$273,8,FALSE))</f>
        <v>pas ou faiblement entravé</v>
      </c>
      <c r="T66" s="70">
        <f>IF(VLOOKUP(A66,'Charriage - Geschiebehaushalt'!A66:S337,9,FALSE)="","",VLOOKUP(A66,'Charriage - Geschiebehaushalt'!$A$2:$S$273,9,FALSE))</f>
        <v>0.31089022440000003</v>
      </c>
      <c r="U66" s="37" t="str">
        <f>IF(VLOOKUP(A66,'Charriage - Geschiebehaushalt'!A66:S337,10,FALSE)="","",VLOOKUP(A66,'Charriage - Geschiebehaushalt'!$A$2:$S$273,10,FALSE))</f>
        <v>déficit dans les formations pionnières</v>
      </c>
      <c r="V66" s="37" t="str">
        <f>IF(VLOOKUP(A66,'Charriage - Geschiebehaushalt'!A66:S337,11,FALSE)="","",VLOOKUP(A66,'Charriage - Geschiebehaushalt'!$A$2:$S$273,11,FALSE))</f>
        <v/>
      </c>
      <c r="W66" s="37" t="str">
        <f>IF(VLOOKUP(A66,'Charriage - Geschiebehaushalt'!A66:S337,12,FALSE)="","",VLOOKUP(A66,'Charriage - Geschiebehaushalt'!$A$2:$S$273,12,FALSE))</f>
        <v/>
      </c>
      <c r="X66" s="37" t="str">
        <f>IF(VLOOKUP(A66,'Charriage - Geschiebehaushalt'!A66:S337,13,FALSE)="","",VLOOKUP(A66,'Charriage - Geschiebehaushalt'!$A$2:$S$273,13,FALSE))</f>
        <v/>
      </c>
      <c r="Y66" s="37" t="str">
        <f>IF(VLOOKUP(A66,'Charriage - Geschiebehaushalt'!A66:S337,14,FALSE)="","",VLOOKUP(A66,'Charriage - Geschiebehaushalt'!$A$2:$S$273,14,FALSE))</f>
        <v/>
      </c>
      <c r="Z66" s="37" t="str">
        <f>IF(VLOOKUP(A66,'Charriage - Geschiebehaushalt'!A66:S337,15,FALSE)="","",VLOOKUP(A66,'Charriage - Geschiebehaushalt'!$A$2:$S$273,15,FALSE))</f>
        <v>21-50%</v>
      </c>
      <c r="AA66" s="53" t="str">
        <f>IF(VLOOKUP(A66,'Charriage - Geschiebehaushalt'!A66:S337,16,FALSE)="","",VLOOKUP(A66,'Charriage - Geschiebehaushalt'!$A$2:$S$273,16,FALSE))</f>
        <v>a</v>
      </c>
      <c r="AB66" s="58" t="str">
        <f>IF(VLOOKUP(A66,'Débit - Abfluss'!$A$2:$K$273,3,FALSE)="","",VLOOKUP(A66,'Débit - Abfluss'!$A$2:$K$273,3,FALSE))</f>
        <v>81-100%</v>
      </c>
      <c r="AC66" s="59" t="str">
        <f>IF(VLOOKUP(A66,'Débit - Abfluss'!$A$2:$K$273,4,FALSE)="","",VLOOKUP(A66,'Débit - Abfluss'!$A$2:$K$273,4,FALSE))</f>
        <v/>
      </c>
      <c r="AD66" s="59" t="str">
        <f>IF(VLOOKUP(A66,'Débit - Abfluss'!$A$2:$K$273,5,FALSE)="","",VLOOKUP(A66,'Débit - Abfluss'!$A$2:$K$273,5,FALSE))</f>
        <v/>
      </c>
      <c r="AE66" s="59" t="str">
        <f>IF(VLOOKUP(A66,'Débit - Abfluss'!$A$2:$K$273,6,FALSE)="","",VLOOKUP(A66,'Débit - Abfluss'!$A$2:$K$273,6,FALSE))</f>
        <v>81-100%</v>
      </c>
      <c r="AF66" s="59" t="str">
        <f>IF(VLOOKUP(A66,'Débit - Abfluss'!$A$2:$K$273,7,FALSE)="","",VLOOKUP(A66,'Débit - Abfluss'!$A$2:$K$273,7,FALSE))</f>
        <v>force hydraulique</v>
      </c>
      <c r="AG66" s="60" t="str">
        <f>IF(VLOOKUP(A66,'Débit - Abfluss'!$A$2:$K$273,8,FALSE)="","",VLOOKUP(A66,'Débit - Abfluss'!$A$2:$K$273,8,FALSE))</f>
        <v>Potentiellement affecté / möglicherweise betroffen</v>
      </c>
      <c r="AH66" s="72">
        <f>IF(VLOOKUP(A66,'Revitalisation-Revitalisierung'!$A$2:$O$273,3,FALSE)="","",VLOOKUP(A66,'Revitalisation-Revitalisierung'!$A$2:$O$273,3,FALSE))</f>
        <v>12.909090909090908</v>
      </c>
      <c r="AI66" s="73">
        <f>IF(VLOOKUP(A66,'Revitalisation-Revitalisierung'!$A$2:$O$273,4,FALSE)="","",VLOOKUP(A66,'Revitalisation-Revitalisierung'!$A$2:$O$273,4,FALSE))</f>
        <v>22.017850042394038</v>
      </c>
      <c r="AJ66" s="73">
        <f>IF(VLOOKUP(A66,'Revitalisation-Revitalisierung'!$A$2:$O$273,5,FALSE)="","",VLOOKUP(A66,'Revitalisation-Revitalisierung'!$A$2:$O$273,5,FALSE))</f>
        <v>9.0909090909090917</v>
      </c>
      <c r="AK66" s="61" t="str">
        <f>IF(VLOOKUP(A66,'Revitalisation-Revitalisierung'!$A$2:$O$273,6,FALSE)="","",VLOOKUP(A66,'Revitalisation-Revitalisierung'!$A$2:$O$273,6,FALSE))</f>
        <v>peu nécessaire, facile</v>
      </c>
      <c r="AL66" s="61" t="str">
        <f>IF(VLOOKUP(A66,'Revitalisation-Revitalisierung'!$A$2:$O$273,7,FALSE)="","",VLOOKUP(A66,'Revitalisation-Revitalisierung'!$A$2:$O$273,7,FALSE))</f>
        <v/>
      </c>
      <c r="AM66" s="61" t="str">
        <f>IF(VLOOKUP(A66,'Revitalisation-Revitalisierung'!$A$2:$O$273,8,FALSE)="","",VLOOKUP(A66,'Revitalisation-Revitalisierung'!$A$2:$O$273,8,FALSE))</f>
        <v>K3</v>
      </c>
      <c r="AN66" s="61" t="str">
        <f>IF(VLOOKUP(A66,'Revitalisation-Revitalisierung'!$A$2:$O$273,9,FALSE)="","",VLOOKUP(A66,'Revitalisation-Revitalisierung'!$A$2:$O$273,9,FALSE))</f>
        <v/>
      </c>
      <c r="AO66" s="61" t="str">
        <f>IF(VLOOKUP(A66,'Revitalisation-Revitalisierung'!$A$2:$O$273,10,FALSE)="","",VLOOKUP(A66,'Revitalisation-Revitalisierung'!$A$2:$O$273,10,FALSE))</f>
        <v/>
      </c>
      <c r="AP66" s="61" t="str">
        <f>IF(VLOOKUP(A66,'Revitalisation-Revitalisierung'!$A$2:$O$273,11,FALSE)="","",VLOOKUP(A66,'Revitalisation-Revitalisierung'!$A$2:$O$273,11,FALSE))</f>
        <v>Très nécessaire, difficile / unbedingt nötig, schwierig</v>
      </c>
      <c r="AQ66" s="62" t="str">
        <f>IF(VLOOKUP(A66,'Revitalisation-Revitalisierung'!$A$2:$O$273,12,FALSE)="","",VLOOKUP(A66,'Revitalisation-Revitalisierung'!$A$2:$O$273,12,FALSE))</f>
        <v>b</v>
      </c>
    </row>
    <row r="67" spans="1:43" ht="56.25" x14ac:dyDescent="0.25">
      <c r="A67" s="23">
        <v>86</v>
      </c>
      <c r="B67" s="63">
        <f>IF(VLOOKUP(A67,'Données de base - Grunddaten'!$A$2:$M$273,2,FALSE)="","",VLOOKUP(A67,'Données de base - Grunddaten'!$A$2:$M$273,2,FALSE))</f>
        <v>1</v>
      </c>
      <c r="C67" s="64" t="str">
        <f>IF(VLOOKUP(A67,'Données de base - Grunddaten'!$A$2:$M$273,3,FALSE)="","",VLOOKUP(A67,'Données de base - Grunddaten'!$A$2:$M$273,3,FALSE))</f>
        <v>Sandey</v>
      </c>
      <c r="D67" s="64" t="str">
        <f>IF(VLOOKUP(A67,'Données de base - Grunddaten'!$A$2:$M$273,4,FALSE)="","",VLOOKUP(A67,'Données de base - Grunddaten'!$A$2:$M$273,4,FALSE))</f>
        <v>Urbachwasser</v>
      </c>
      <c r="E67" s="64" t="str">
        <f>IF(VLOOKUP(A67,'Données de base - Grunddaten'!$A$2:$M$273,5,FALSE)="","",VLOOKUP(A67,'Données de base - Grunddaten'!$A$2:$M$273,5,FALSE))</f>
        <v>BE</v>
      </c>
      <c r="F67" s="64" t="str">
        <f>IF(VLOOKUP(A67,'Données de base - Grunddaten'!$A$2:$M$273,6,FALSE)="","",VLOOKUP(A67,'Données de base - Grunddaten'!$A$2:$M$273,6,FALSE))</f>
        <v>Alpes septentrionales</v>
      </c>
      <c r="G67" s="64" t="str">
        <f>IF(VLOOKUP(A67,'Données de base - Grunddaten'!$A$2:$M$273,7,FALSE)="","",VLOOKUP(A67,'Données de base - Grunddaten'!$A$2:$M$273,7,FALSE))</f>
        <v>Montagnard inf.</v>
      </c>
      <c r="H67" s="64">
        <f>IF(VLOOKUP(A67,'Données de base - Grunddaten'!$A$2:$M$273,8,FALSE)="","",VLOOKUP(A67,'Données de base - Grunddaten'!$A$2:$M$273,8,FALSE))</f>
        <v>800</v>
      </c>
      <c r="I67" s="64">
        <f>IF(VLOOKUP(A67,'Données de base - Grunddaten'!$A$2:$M$273,9,FALSE)="","",VLOOKUP(A67,'Données de base - Grunddaten'!$A$2:$M$273,9,FALSE))</f>
        <v>1992</v>
      </c>
      <c r="J67" s="64">
        <f>IF(VLOOKUP(A67,'Données de base - Grunddaten'!$A$2:$M$273,10,FALSE)="","",VLOOKUP(A67,'Données de base - Grunddaten'!$A$2:$M$273,10,FALSE))</f>
        <v>41</v>
      </c>
      <c r="K67" s="64" t="str">
        <f>IF(VLOOKUP(A67,'Données de base - Grunddaten'!$A$2:$M$273,11,FALSE)="","",VLOOKUP(A67,'Données de base - Grunddaten'!$A$2:$M$273,11,FALSE))</f>
        <v>Cours d'eau naturels de l'étage montagnard</v>
      </c>
      <c r="L67" s="64" t="str">
        <f>IF(VLOOKUP(A67,'Données de base - Grunddaten'!$A$2:$M$273,12,FALSE)="","",VLOOKUP(A67,'Données de base - Grunddaten'!$A$2:$M$273,12,FALSE))</f>
        <v>en méandres migrants</v>
      </c>
      <c r="M67" s="65" t="str">
        <f>IF(VLOOKUP(A67,'Données de base - Grunddaten'!$A$2:$M$273,13,FALSE)="","",VLOOKUP(A67,'Données de base - Grunddaten'!$A$2:$M$273,13,FALSE))</f>
        <v>en tresses</v>
      </c>
      <c r="N67" s="36" t="str">
        <f>IF(VLOOKUP(A67,'Charriage - Geschiebehaushalt'!A67:S338,3,FALSE)="","",VLOOKUP(A67,'Charriage - Geschiebehaushalt'!$A$2:$S$273,3,FALSE))</f>
        <v>pertinent</v>
      </c>
      <c r="O67" s="37" t="str">
        <f>IF(VLOOKUP(A67,'Charriage - Geschiebehaushalt'!A67:S338,4,FALSE)="","",VLOOKUP(A67,'Charriage - Geschiebehaushalt'!$A$2:$S$273,4,FALSE))</f>
        <v>non documenté</v>
      </c>
      <c r="P67" s="70" t="str">
        <f>IF(VLOOKUP(A67,'Charriage - Geschiebehaushalt'!A67:S338,5,FALSE)="","",VLOOKUP(A67,'Charriage - Geschiebehaushalt'!$A$2:$S$273,5,FALSE))</f>
        <v/>
      </c>
      <c r="Q67" s="37" t="str">
        <f>IF(VLOOKUP(A67,'Charriage - Geschiebehaushalt'!A67:S338,6,FALSE)="","",VLOOKUP(A67,'Charriage - Geschiebehaushalt'!$A$2:$S$273,6,FALSE))</f>
        <v>non documenté</v>
      </c>
      <c r="R67" s="70">
        <f>IF(VLOOKUP(A67,'Charriage - Geschiebehaushalt'!A67:S338,7,FALSE)="","",VLOOKUP(A67,'Charriage - Geschiebehaushalt'!$A$2:$S$273,7,FALSE))</f>
        <v>0.10181554361315701</v>
      </c>
      <c r="S67" s="37" t="str">
        <f>IF(VLOOKUP(A67,'Charriage - Geschiebehaushalt'!A67:S338,8,FALSE)="","",VLOOKUP(A67,'Charriage - Geschiebehaushalt'!$A$2:$S$273,8,FALSE))</f>
        <v>pas ou faiblement entravé</v>
      </c>
      <c r="T67" s="70">
        <f>IF(VLOOKUP(A67,'Charriage - Geschiebehaushalt'!A67:S338,9,FALSE)="","",VLOOKUP(A67,'Charriage - Geschiebehaushalt'!$A$2:$S$273,9,FALSE))</f>
        <v>0.44286827539000001</v>
      </c>
      <c r="U67" s="37" t="str">
        <f>IF(VLOOKUP(A67,'Charriage - Geschiebehaushalt'!A67:S338,10,FALSE)="","",VLOOKUP(A67,'Charriage - Geschiebehaushalt'!$A$2:$S$273,10,FALSE))</f>
        <v>déficit non apparent en charriage ou en remobilisation des sédiments</v>
      </c>
      <c r="V67" s="37" t="str">
        <f>IF(VLOOKUP(A67,'Charriage - Geschiebehaushalt'!A67:S338,11,FALSE)="","",VLOOKUP(A67,'Charriage - Geschiebehaushalt'!$A$2:$S$273,11,FALSE))</f>
        <v/>
      </c>
      <c r="W67" s="37" t="str">
        <f>IF(VLOOKUP(A67,'Charriage - Geschiebehaushalt'!A67:S338,12,FALSE)="","",VLOOKUP(A67,'Charriage - Geschiebehaushalt'!$A$2:$S$273,12,FALSE))</f>
        <v/>
      </c>
      <c r="X67" s="37" t="str">
        <f>IF(VLOOKUP(A67,'Charriage - Geschiebehaushalt'!A67:S338,13,FALSE)="","",VLOOKUP(A67,'Charriage - Geschiebehaushalt'!$A$2:$S$273,13,FALSE))</f>
        <v/>
      </c>
      <c r="Y67" s="37" t="str">
        <f>IF(VLOOKUP(A67,'Charriage - Geschiebehaushalt'!A67:S338,14,FALSE)="","",VLOOKUP(A67,'Charriage - Geschiebehaushalt'!$A$2:$S$273,14,FALSE))</f>
        <v/>
      </c>
      <c r="Z67" s="37" t="str">
        <f>IF(VLOOKUP(A67,'Charriage - Geschiebehaushalt'!A67:S338,15,FALSE)="","",VLOOKUP(A67,'Charriage - Geschiebehaushalt'!$A$2:$S$273,15,FALSE))</f>
        <v>Déficit non apparent en charriage ou en remobilisation des sédiments / kein sichtbares Defizit beim Geschiebehaushalt bzw. bei der Mobilisierung von Geschiebe</v>
      </c>
      <c r="AA67" s="53" t="str">
        <f>IF(VLOOKUP(A67,'Charriage - Geschiebehaushalt'!A67:S338,16,FALSE)="","",VLOOKUP(A67,'Charriage - Geschiebehaushalt'!$A$2:$S$273,16,FALSE))</f>
        <v>a</v>
      </c>
      <c r="AB67" s="58" t="str">
        <f>IF(VLOOKUP(A67,'Débit - Abfluss'!$A$2:$K$273,3,FALSE)="","",VLOOKUP(A67,'Débit - Abfluss'!$A$2:$K$273,3,FALSE))</f>
        <v>21-40%</v>
      </c>
      <c r="AC67" s="59" t="str">
        <f>IF(VLOOKUP(A67,'Débit - Abfluss'!$A$2:$K$273,4,FALSE)="","",VLOOKUP(A67,'Débit - Abfluss'!$A$2:$K$273,4,FALSE))</f>
        <v/>
      </c>
      <c r="AD67" s="59" t="str">
        <f>IF(VLOOKUP(A67,'Débit - Abfluss'!$A$2:$K$273,5,FALSE)="","",VLOOKUP(A67,'Débit - Abfluss'!$A$2:$K$273,5,FALSE))</f>
        <v/>
      </c>
      <c r="AE67" s="59" t="str">
        <f>IF(VLOOKUP(A67,'Débit - Abfluss'!$A$2:$K$273,6,FALSE)="","",VLOOKUP(A67,'Débit - Abfluss'!$A$2:$K$273,6,FALSE))</f>
        <v>21-40%</v>
      </c>
      <c r="AF67" s="59" t="str">
        <f>IF(VLOOKUP(A67,'Débit - Abfluss'!$A$2:$K$273,7,FALSE)="","",VLOOKUP(A67,'Débit - Abfluss'!$A$2:$K$273,7,FALSE))</f>
        <v>force hydraulique</v>
      </c>
      <c r="AG67" s="60" t="str">
        <f>IF(VLOOKUP(A67,'Débit - Abfluss'!$A$2:$K$273,8,FALSE)="","",VLOOKUP(A67,'Débit - Abfluss'!$A$2:$K$273,8,FALSE))</f>
        <v>Non affecté / nicht betroffen</v>
      </c>
      <c r="AH67" s="72">
        <f>IF(VLOOKUP(A67,'Revitalisation-Revitalisierung'!$A$2:$O$273,3,FALSE)="","",VLOOKUP(A67,'Revitalisation-Revitalisierung'!$A$2:$O$273,3,FALSE))</f>
        <v>-11.118181818181817</v>
      </c>
      <c r="AI67" s="73">
        <f>IF(VLOOKUP(A67,'Revitalisation-Revitalisierung'!$A$2:$O$273,4,FALSE)="","",VLOOKUP(A67,'Revitalisation-Revitalisierung'!$A$2:$O$273,4,FALSE))</f>
        <v>5.749152288919273</v>
      </c>
      <c r="AJ67" s="73">
        <f>IF(VLOOKUP(A67,'Revitalisation-Revitalisierung'!$A$2:$O$273,5,FALSE)="","",VLOOKUP(A67,'Revitalisation-Revitalisierung'!$A$2:$O$273,5,FALSE))</f>
        <v>16.818181818181817</v>
      </c>
      <c r="AK67" s="61" t="str">
        <f>IF(VLOOKUP(A67,'Revitalisation-Revitalisierung'!$A$2:$O$273,6,FALSE)="","",VLOOKUP(A67,'Revitalisation-Revitalisierung'!$A$2:$O$273,6,FALSE))</f>
        <v>peu nécessaire, facile</v>
      </c>
      <c r="AL67" s="61" t="str">
        <f>IF(VLOOKUP(A67,'Revitalisation-Revitalisierung'!$A$2:$O$273,7,FALSE)="","",VLOOKUP(A67,'Revitalisation-Revitalisierung'!$A$2:$O$273,7,FALSE))</f>
        <v>leicht</v>
      </c>
      <c r="AM67" s="61" t="str">
        <f>IF(VLOOKUP(A67,'Revitalisation-Revitalisierung'!$A$2:$O$273,8,FALSE)="","",VLOOKUP(A67,'Revitalisation-Revitalisierung'!$A$2:$O$273,8,FALSE))</f>
        <v>K1</v>
      </c>
      <c r="AN67" s="61" t="str">
        <f>IF(VLOOKUP(A67,'Revitalisation-Revitalisierung'!$A$2:$O$273,9,FALSE)="","",VLOOKUP(A67,'Revitalisation-Revitalisierung'!$A$2:$O$273,9,FALSE))</f>
        <v/>
      </c>
      <c r="AO67" s="61" t="str">
        <f>IF(VLOOKUP(A67,'Revitalisation-Revitalisierung'!$A$2:$O$273,10,FALSE)="","",VLOOKUP(A67,'Revitalisation-Revitalisierung'!$A$2:$O$273,10,FALSE))</f>
        <v/>
      </c>
      <c r="AP67" s="61" t="str">
        <f>IF(VLOOKUP(A67,'Revitalisation-Revitalisierung'!$A$2:$O$273,11,FALSE)="","",VLOOKUP(A67,'Revitalisation-Revitalisierung'!$A$2:$O$273,11,FALSE))</f>
        <v>Très nécessaire, facile / unbedingt nötig, einfach</v>
      </c>
      <c r="AQ67" s="62" t="str">
        <f>IF(VLOOKUP(A67,'Revitalisation-Revitalisierung'!$A$2:$O$273,12,FALSE)="","",VLOOKUP(A67,'Revitalisation-Revitalisierung'!$A$2:$O$273,12,FALSE))</f>
        <v>b</v>
      </c>
    </row>
    <row r="68" spans="1:43" ht="45" x14ac:dyDescent="0.25">
      <c r="A68" s="23">
        <v>87</v>
      </c>
      <c r="B68" s="63">
        <f>IF(VLOOKUP(A68,'Données de base - Grunddaten'!$A$2:$M$273,2,FALSE)="","",VLOOKUP(A68,'Données de base - Grunddaten'!$A$2:$M$273,2,FALSE))</f>
        <v>1</v>
      </c>
      <c r="C68" s="64" t="str">
        <f>IF(VLOOKUP(A68,'Données de base - Grunddaten'!$A$2:$M$273,3,FALSE)="","",VLOOKUP(A68,'Données de base - Grunddaten'!$A$2:$M$273,3,FALSE))</f>
        <v>Rüsshalden</v>
      </c>
      <c r="D68" s="64" t="str">
        <f>IF(VLOOKUP(A68,'Données de base - Grunddaten'!$A$2:$M$273,4,FALSE)="","",VLOOKUP(A68,'Données de base - Grunddaten'!$A$2:$M$273,4,FALSE))</f>
        <v>Reuss</v>
      </c>
      <c r="E68" s="64" t="str">
        <f>IF(VLOOKUP(A68,'Données de base - Grunddaten'!$A$2:$M$273,5,FALSE)="","",VLOOKUP(A68,'Données de base - Grunddaten'!$A$2:$M$273,5,FALSE))</f>
        <v>AG</v>
      </c>
      <c r="F68" s="64" t="str">
        <f>IF(VLOOKUP(A68,'Données de base - Grunddaten'!$A$2:$M$273,6,FALSE)="","",VLOOKUP(A68,'Données de base - Grunddaten'!$A$2:$M$273,6,FALSE))</f>
        <v>Plateau oriental</v>
      </c>
      <c r="G68" s="64" t="str">
        <f>IF(VLOOKUP(A68,'Données de base - Grunddaten'!$A$2:$M$273,7,FALSE)="","",VLOOKUP(A68,'Données de base - Grunddaten'!$A$2:$M$273,7,FALSE))</f>
        <v>Collinéen</v>
      </c>
      <c r="H68" s="64">
        <f>IF(VLOOKUP(A68,'Données de base - Grunddaten'!$A$2:$M$273,8,FALSE)="","",VLOOKUP(A68,'Données de base - Grunddaten'!$A$2:$M$273,8,FALSE))</f>
        <v>345</v>
      </c>
      <c r="I68" s="64">
        <f>IF(VLOOKUP(A68,'Données de base - Grunddaten'!$A$2:$M$273,9,FALSE)="","",VLOOKUP(A68,'Données de base - Grunddaten'!$A$2:$M$273,9,FALSE))</f>
        <v>1992</v>
      </c>
      <c r="J68" s="64">
        <f>IF(VLOOKUP(A68,'Données de base - Grunddaten'!$A$2:$M$273,10,FALSE)="","",VLOOKUP(A68,'Données de base - Grunddaten'!$A$2:$M$273,10,FALSE))</f>
        <v>51</v>
      </c>
      <c r="K68" s="64" t="str">
        <f>IF(VLOOKUP(A68,'Données de base - Grunddaten'!$A$2:$M$273,11,FALSE)="","",VLOOKUP(A68,'Données de base - Grunddaten'!$A$2:$M$273,11,FALSE))</f>
        <v>Cours d'eau naturels de l'étage collinéen du Moyen-Pays</v>
      </c>
      <c r="L68" s="64" t="str">
        <f>IF(VLOOKUP(A68,'Données de base - Grunddaten'!$A$2:$M$273,12,FALSE)="","",VLOOKUP(A68,'Données de base - Grunddaten'!$A$2:$M$273,12,FALSE))</f>
        <v>en méandres migrants</v>
      </c>
      <c r="M68" s="65" t="str">
        <f>IF(VLOOKUP(A68,'Données de base - Grunddaten'!$A$2:$M$273,13,FALSE)="","",VLOOKUP(A68,'Données de base - Grunddaten'!$A$2:$M$273,13,FALSE))</f>
        <v>en méandres migrants</v>
      </c>
      <c r="N68" s="36" t="str">
        <f>IF(VLOOKUP(A68,'Charriage - Geschiebehaushalt'!A68:S339,3,FALSE)="","",VLOOKUP(A68,'Charriage - Geschiebehaushalt'!$A$2:$S$273,3,FALSE))</f>
        <v>pertinent</v>
      </c>
      <c r="O68" s="37" t="str">
        <f>IF(VLOOKUP(A68,'Charriage - Geschiebehaushalt'!A68:S339,4,FALSE)="","",VLOOKUP(A68,'Charriage - Geschiebehaushalt'!$A$2:$S$273,4,FALSE))</f>
        <v>81 -100%</v>
      </c>
      <c r="P68" s="70">
        <f>IF(VLOOKUP(A68,'Charriage - Geschiebehaushalt'!A68:S339,5,FALSE)="","",VLOOKUP(A68,'Charriage - Geschiebehaushalt'!$A$2:$S$273,5,FALSE))</f>
        <v>-5.4526267471724302E-2</v>
      </c>
      <c r="Q68" s="37" t="str">
        <f>IF(VLOOKUP(A68,'Charriage - Geschiebehaushalt'!A68:S339,6,FALSE)="","",VLOOKUP(A68,'Charriage - Geschiebehaushalt'!$A$2:$S$273,6,FALSE))</f>
        <v>pas d'incision</v>
      </c>
      <c r="R68" s="70">
        <f>IF(VLOOKUP(A68,'Charriage - Geschiebehaushalt'!A68:S339,7,FALSE)="","",VLOOKUP(A68,'Charriage - Geschiebehaushalt'!$A$2:$S$273,7,FALSE))</f>
        <v>0</v>
      </c>
      <c r="S68" s="37" t="str">
        <f>IF(VLOOKUP(A68,'Charriage - Geschiebehaushalt'!A68:S339,8,FALSE)="","",VLOOKUP(A68,'Charriage - Geschiebehaushalt'!$A$2:$S$273,8,FALSE))</f>
        <v>pas ou faiblement entravé</v>
      </c>
      <c r="T68" s="70">
        <f>IF(VLOOKUP(A68,'Charriage - Geschiebehaushalt'!A68:S339,9,FALSE)="","",VLOOKUP(A68,'Charriage - Geschiebehaushalt'!$A$2:$S$273,9,FALSE))</f>
        <v>2.0241438026000001E-2</v>
      </c>
      <c r="U68" s="37" t="str">
        <f>IF(VLOOKUP(A68,'Charriage - Geschiebehaushalt'!A68:S339,10,FALSE)="","",VLOOKUP(A68,'Charriage - Geschiebehaushalt'!$A$2:$S$273,10,FALSE))</f>
        <v>déficit dans les formations pionnières</v>
      </c>
      <c r="V68" s="37" t="str">
        <f>IF(VLOOKUP(A68,'Charriage - Geschiebehaushalt'!A68:S339,11,FALSE)="","",VLOOKUP(A68,'Charriage - Geschiebehaushalt'!$A$2:$S$273,11,FALSE))</f>
        <v/>
      </c>
      <c r="W68" s="37" t="str">
        <f>IF(VLOOKUP(A68,'Charriage - Geschiebehaushalt'!A68:S339,12,FALSE)="","",VLOOKUP(A68,'Charriage - Geschiebehaushalt'!$A$2:$S$273,12,FALSE))</f>
        <v/>
      </c>
      <c r="X68" s="37" t="str">
        <f>IF(VLOOKUP(A68,'Charriage - Geschiebehaushalt'!A68:S339,13,FALSE)="","",VLOOKUP(A68,'Charriage - Geschiebehaushalt'!$A$2:$S$273,13,FALSE))</f>
        <v/>
      </c>
      <c r="Y68" s="37" t="str">
        <f>IF(VLOOKUP(A68,'Charriage - Geschiebehaushalt'!A68:S339,14,FALSE)="","",VLOOKUP(A68,'Charriage - Geschiebehaushalt'!$A$2:$S$273,14,FALSE))</f>
        <v/>
      </c>
      <c r="Z68" s="37" t="str">
        <f>IF(VLOOKUP(A68,'Charriage - Geschiebehaushalt'!A68:S339,15,FALSE)="","",VLOOKUP(A68,'Charriage - Geschiebehaushalt'!$A$2:$S$273,15,FALSE))</f>
        <v>81 -100%</v>
      </c>
      <c r="AA68" s="53" t="str">
        <f>IF(VLOOKUP(A68,'Charriage - Geschiebehaushalt'!A68:S339,16,FALSE)="","",VLOOKUP(A68,'Charriage - Geschiebehaushalt'!$A$2:$S$273,16,FALSE))</f>
        <v>a</v>
      </c>
      <c r="AB68" s="58" t="str">
        <f>IF(VLOOKUP(A68,'Débit - Abfluss'!$A$2:$K$273,3,FALSE)="","",VLOOKUP(A68,'Débit - Abfluss'!$A$2:$K$273,3,FALSE))</f>
        <v>81-100%</v>
      </c>
      <c r="AC68" s="59" t="str">
        <f>IF(VLOOKUP(A68,'Débit - Abfluss'!$A$2:$K$273,4,FALSE)="","",VLOOKUP(A68,'Débit - Abfluss'!$A$2:$K$273,4,FALSE))</f>
        <v/>
      </c>
      <c r="AD68" s="59" t="str">
        <f>IF(VLOOKUP(A68,'Débit - Abfluss'!$A$2:$K$273,5,FALSE)="","",VLOOKUP(A68,'Débit - Abfluss'!$A$2:$K$273,5,FALSE))</f>
        <v/>
      </c>
      <c r="AE68" s="59" t="str">
        <f>IF(VLOOKUP(A68,'Débit - Abfluss'!$A$2:$K$273,6,FALSE)="","",VLOOKUP(A68,'Débit - Abfluss'!$A$2:$K$273,6,FALSE))</f>
        <v>81-100%</v>
      </c>
      <c r="AF68" s="59" t="str">
        <f>IF(VLOOKUP(A68,'Débit - Abfluss'!$A$2:$K$273,7,FALSE)="","",VLOOKUP(A68,'Débit - Abfluss'!$A$2:$K$273,7,FALSE))</f>
        <v>force hydraulique</v>
      </c>
      <c r="AG68" s="60" t="str">
        <f>IF(VLOOKUP(A68,'Débit - Abfluss'!$A$2:$K$273,8,FALSE)="","",VLOOKUP(A68,'Débit - Abfluss'!$A$2:$K$273,8,FALSE))</f>
        <v>Potentiellement affecté mais non plausible / möglicherweise betroffen aber nicht nachweisbar</v>
      </c>
      <c r="AH68" s="72">
        <f>IF(VLOOKUP(A68,'Revitalisation-Revitalisierung'!$A$2:$O$273,3,FALSE)="","",VLOOKUP(A68,'Revitalisation-Revitalisierung'!$A$2:$O$273,3,FALSE))</f>
        <v>-2.2727272727272729</v>
      </c>
      <c r="AI68" s="73">
        <f>IF(VLOOKUP(A68,'Revitalisation-Revitalisierung'!$A$2:$O$273,4,FALSE)="","",VLOOKUP(A68,'Revitalisation-Revitalisierung'!$A$2:$O$273,4,FALSE))</f>
        <v>0</v>
      </c>
      <c r="AJ68" s="73">
        <f>IF(VLOOKUP(A68,'Revitalisation-Revitalisierung'!$A$2:$O$273,5,FALSE)="","",VLOOKUP(A68,'Revitalisation-Revitalisierung'!$A$2:$O$273,5,FALSE))</f>
        <v>2.2727272727272729</v>
      </c>
      <c r="AK68" s="61" t="str">
        <f>IF(VLOOKUP(A68,'Revitalisation-Revitalisierung'!$A$2:$O$273,6,FALSE)="","",VLOOKUP(A68,'Revitalisation-Revitalisierung'!$A$2:$O$273,6,FALSE))</f>
        <v>non nécessaire</v>
      </c>
      <c r="AL68" s="61" t="str">
        <f>IF(VLOOKUP(A68,'Revitalisation-Revitalisierung'!$A$2:$O$273,7,FALSE)="","",VLOOKUP(A68,'Revitalisation-Revitalisierung'!$A$2:$O$273,7,FALSE))</f>
        <v>leicht</v>
      </c>
      <c r="AM68" s="61" t="str">
        <f>IF(VLOOKUP(A68,'Revitalisation-Revitalisierung'!$A$2:$O$273,8,FALSE)="","",VLOOKUP(A68,'Revitalisation-Revitalisierung'!$A$2:$O$273,8,FALSE))</f>
        <v>K3</v>
      </c>
      <c r="AN68" s="61" t="str">
        <f>IF(VLOOKUP(A68,'Revitalisation-Revitalisierung'!$A$2:$O$273,9,FALSE)="","",VLOOKUP(A68,'Revitalisation-Revitalisierung'!$A$2:$O$273,9,FALSE))</f>
        <v/>
      </c>
      <c r="AO68" s="61" t="str">
        <f>IF(VLOOKUP(A68,'Revitalisation-Revitalisierung'!$A$2:$O$273,10,FALSE)="","",VLOOKUP(A68,'Revitalisation-Revitalisierung'!$A$2:$O$273,10,FALSE))</f>
        <v/>
      </c>
      <c r="AP68" s="61" t="str">
        <f>IF(VLOOKUP(A68,'Revitalisation-Revitalisierung'!$A$2:$O$273,11,FALSE)="","",VLOOKUP(A68,'Revitalisation-Revitalisierung'!$A$2:$O$273,11,FALSE))</f>
        <v>Très nécessaire, facile / unbedingt nötig, einfach</v>
      </c>
      <c r="AQ68" s="62" t="str">
        <f>IF(VLOOKUP(A68,'Revitalisation-Revitalisierung'!$A$2:$O$273,12,FALSE)="","",VLOOKUP(A68,'Revitalisation-Revitalisierung'!$A$2:$O$273,12,FALSE))</f>
        <v>b</v>
      </c>
    </row>
    <row r="69" spans="1:43" ht="45" x14ac:dyDescent="0.25">
      <c r="A69" s="23">
        <v>88</v>
      </c>
      <c r="B69" s="63">
        <f>IF(VLOOKUP(A69,'Données de base - Grunddaten'!$A$2:$M$273,2,FALSE)="","",VLOOKUP(A69,'Données de base - Grunddaten'!$A$2:$M$273,2,FALSE))</f>
        <v>1</v>
      </c>
      <c r="C69" s="64" t="str">
        <f>IF(VLOOKUP(A69,'Données de base - Grunddaten'!$A$2:$M$273,3,FALSE)="","",VLOOKUP(A69,'Données de base - Grunddaten'!$A$2:$M$273,3,FALSE))</f>
        <v>Tote Reuss–Alte Reuss</v>
      </c>
      <c r="D69" s="64" t="str">
        <f>IF(VLOOKUP(A69,'Données de base - Grunddaten'!$A$2:$M$273,4,FALSE)="","",VLOOKUP(A69,'Données de base - Grunddaten'!$A$2:$M$273,4,FALSE))</f>
        <v>Reuss</v>
      </c>
      <c r="E69" s="64" t="str">
        <f>IF(VLOOKUP(A69,'Données de base - Grunddaten'!$A$2:$M$273,5,FALSE)="","",VLOOKUP(A69,'Données de base - Grunddaten'!$A$2:$M$273,5,FALSE))</f>
        <v>AG</v>
      </c>
      <c r="F69" s="64" t="str">
        <f>IF(VLOOKUP(A69,'Données de base - Grunddaten'!$A$2:$M$273,6,FALSE)="","",VLOOKUP(A69,'Données de base - Grunddaten'!$A$2:$M$273,6,FALSE))</f>
        <v>Plateau oriental</v>
      </c>
      <c r="G69" s="64" t="str">
        <f>IF(VLOOKUP(A69,'Données de base - Grunddaten'!$A$2:$M$273,7,FALSE)="","",VLOOKUP(A69,'Données de base - Grunddaten'!$A$2:$M$273,7,FALSE))</f>
        <v>Collinéen</v>
      </c>
      <c r="H69" s="64">
        <f>IF(VLOOKUP(A69,'Données de base - Grunddaten'!$A$2:$M$273,8,FALSE)="","",VLOOKUP(A69,'Données de base - Grunddaten'!$A$2:$M$273,8,FALSE))</f>
        <v>360</v>
      </c>
      <c r="I69" s="64">
        <f>IF(VLOOKUP(A69,'Données de base - Grunddaten'!$A$2:$M$273,9,FALSE)="","",VLOOKUP(A69,'Données de base - Grunddaten'!$A$2:$M$273,9,FALSE))</f>
        <v>1992</v>
      </c>
      <c r="J69" s="64">
        <f>IF(VLOOKUP(A69,'Données de base - Grunddaten'!$A$2:$M$273,10,FALSE)="","",VLOOKUP(A69,'Données de base - Grunddaten'!$A$2:$M$273,10,FALSE))</f>
        <v>51</v>
      </c>
      <c r="K69" s="64" t="str">
        <f>IF(VLOOKUP(A69,'Données de base - Grunddaten'!$A$2:$M$273,11,FALSE)="","",VLOOKUP(A69,'Données de base - Grunddaten'!$A$2:$M$273,11,FALSE))</f>
        <v>Cours d'eau naturels de l'étage collinéen du Moyen-Pays</v>
      </c>
      <c r="L69" s="64" t="str">
        <f>IF(VLOOKUP(A69,'Données de base - Grunddaten'!$A$2:$M$273,12,FALSE)="","",VLOOKUP(A69,'Données de base - Grunddaten'!$A$2:$M$273,12,FALSE))</f>
        <v>en méandres développés</v>
      </c>
      <c r="M69" s="65" t="str">
        <f>IF(VLOOKUP(A69,'Données de base - Grunddaten'!$A$2:$M$273,13,FALSE)="","",VLOOKUP(A69,'Données de base - Grunddaten'!$A$2:$M$273,13,FALSE))</f>
        <v>en méandres développés</v>
      </c>
      <c r="N69" s="36" t="str">
        <f>IF(VLOOKUP(A69,'Charriage - Geschiebehaushalt'!A69:S340,3,FALSE)="","",VLOOKUP(A69,'Charriage - Geschiebehaushalt'!$A$2:$S$273,3,FALSE))</f>
        <v>pertinent</v>
      </c>
      <c r="O69" s="37" t="str">
        <f>IF(VLOOKUP(A69,'Charriage - Geschiebehaushalt'!A69:S340,4,FALSE)="","",VLOOKUP(A69,'Charriage - Geschiebehaushalt'!$A$2:$S$273,4,FALSE))</f>
        <v>81 -100%</v>
      </c>
      <c r="P69" s="70">
        <f>IF(VLOOKUP(A69,'Charriage - Geschiebehaushalt'!A69:S340,5,FALSE)="","",VLOOKUP(A69,'Charriage - Geschiebehaushalt'!$A$2:$S$273,5,FALSE))</f>
        <v>-0.199710445140588</v>
      </c>
      <c r="Q69" s="37" t="str">
        <f>IF(VLOOKUP(A69,'Charriage - Geschiebehaushalt'!A69:S340,6,FALSE)="","",VLOOKUP(A69,'Charriage - Geschiebehaushalt'!$A$2:$S$273,6,FALSE))</f>
        <v>pas d'incision</v>
      </c>
      <c r="R69" s="70">
        <f>IF(VLOOKUP(A69,'Charriage - Geschiebehaushalt'!A69:S340,7,FALSE)="","",VLOOKUP(A69,'Charriage - Geschiebehaushalt'!$A$2:$S$273,7,FALSE))</f>
        <v>0.20100787882418</v>
      </c>
      <c r="S69" s="37" t="str">
        <f>IF(VLOOKUP(A69,'Charriage - Geschiebehaushalt'!A69:S340,8,FALSE)="","",VLOOKUP(A69,'Charriage - Geschiebehaushalt'!$A$2:$S$273,8,FALSE))</f>
        <v>pas ou faiblement entravé</v>
      </c>
      <c r="T69" s="70">
        <f>IF(VLOOKUP(A69,'Charriage - Geschiebehaushalt'!A69:S340,9,FALSE)="","",VLOOKUP(A69,'Charriage - Geschiebehaushalt'!$A$2:$S$273,9,FALSE))</f>
        <v>0.14920921853999999</v>
      </c>
      <c r="U69" s="37" t="str">
        <f>IF(VLOOKUP(A69,'Charriage - Geschiebehaushalt'!A69:S340,10,FALSE)="","",VLOOKUP(A69,'Charriage - Geschiebehaushalt'!$A$2:$S$273,10,FALSE))</f>
        <v>déficit dans les formations pionnières</v>
      </c>
      <c r="V69" s="37" t="str">
        <f>IF(VLOOKUP(A69,'Charriage - Geschiebehaushalt'!A69:S340,11,FALSE)="","",VLOOKUP(A69,'Charriage - Geschiebehaushalt'!$A$2:$S$273,11,FALSE))</f>
        <v/>
      </c>
      <c r="W69" s="37" t="str">
        <f>IF(VLOOKUP(A69,'Charriage - Geschiebehaushalt'!A69:S340,12,FALSE)="","",VLOOKUP(A69,'Charriage - Geschiebehaushalt'!$A$2:$S$273,12,FALSE))</f>
        <v/>
      </c>
      <c r="X69" s="37" t="str">
        <f>IF(VLOOKUP(A69,'Charriage - Geschiebehaushalt'!A69:S340,13,FALSE)="","",VLOOKUP(A69,'Charriage - Geschiebehaushalt'!$A$2:$S$273,13,FALSE))</f>
        <v/>
      </c>
      <c r="Y69" s="37" t="str">
        <f>IF(VLOOKUP(A69,'Charriage - Geschiebehaushalt'!A69:S340,14,FALSE)="","",VLOOKUP(A69,'Charriage - Geschiebehaushalt'!$A$2:$S$273,14,FALSE))</f>
        <v/>
      </c>
      <c r="Z69" s="37" t="str">
        <f>IF(VLOOKUP(A69,'Charriage - Geschiebehaushalt'!A69:S340,15,FALSE)="","",VLOOKUP(A69,'Charriage - Geschiebehaushalt'!$A$2:$S$273,15,FALSE))</f>
        <v>81 -100%</v>
      </c>
      <c r="AA69" s="53" t="str">
        <f>IF(VLOOKUP(A69,'Charriage - Geschiebehaushalt'!A69:S340,16,FALSE)="","",VLOOKUP(A69,'Charriage - Geschiebehaushalt'!$A$2:$S$273,16,FALSE))</f>
        <v>a</v>
      </c>
      <c r="AB69" s="58" t="str">
        <f>IF(VLOOKUP(A69,'Débit - Abfluss'!$A$2:$K$273,3,FALSE)="","",VLOOKUP(A69,'Débit - Abfluss'!$A$2:$K$273,3,FALSE))</f>
        <v>81-100%</v>
      </c>
      <c r="AC69" s="59" t="str">
        <f>IF(VLOOKUP(A69,'Débit - Abfluss'!$A$2:$K$273,4,FALSE)="","",VLOOKUP(A69,'Débit - Abfluss'!$A$2:$K$273,4,FALSE))</f>
        <v/>
      </c>
      <c r="AD69" s="59" t="str">
        <f>IF(VLOOKUP(A69,'Débit - Abfluss'!$A$2:$K$273,5,FALSE)="","",VLOOKUP(A69,'Débit - Abfluss'!$A$2:$K$273,5,FALSE))</f>
        <v/>
      </c>
      <c r="AE69" s="59" t="str">
        <f>IF(VLOOKUP(A69,'Débit - Abfluss'!$A$2:$K$273,6,FALSE)="","",VLOOKUP(A69,'Débit - Abfluss'!$A$2:$K$273,6,FALSE))</f>
        <v>81-100%</v>
      </c>
      <c r="AF69" s="59" t="str">
        <f>IF(VLOOKUP(A69,'Débit - Abfluss'!$A$2:$K$273,7,FALSE)="","",VLOOKUP(A69,'Débit - Abfluss'!$A$2:$K$273,7,FALSE))</f>
        <v>force hydraulique</v>
      </c>
      <c r="AG69" s="60" t="str">
        <f>IF(VLOOKUP(A69,'Débit - Abfluss'!$A$2:$K$273,8,FALSE)="","",VLOOKUP(A69,'Débit - Abfluss'!$A$2:$K$273,8,FALSE))</f>
        <v>Potentiellement affecté mais non plausible / möglicherweise betroffen aber nicht nachweisbar</v>
      </c>
      <c r="AH69" s="72">
        <f>IF(VLOOKUP(A69,'Revitalisation-Revitalisierung'!$A$2:$O$273,3,FALSE)="","",VLOOKUP(A69,'Revitalisation-Revitalisierung'!$A$2:$O$273,3,FALSE))</f>
        <v>-16.481818181818181</v>
      </c>
      <c r="AI69" s="73">
        <f>IF(VLOOKUP(A69,'Revitalisation-Revitalisierung'!$A$2:$O$273,4,FALSE)="","",VLOOKUP(A69,'Revitalisation-Revitalisierung'!$A$2:$O$273,4,FALSE))</f>
        <v>21.652581303106853</v>
      </c>
      <c r="AJ69" s="73">
        <f>IF(VLOOKUP(A69,'Revitalisation-Revitalisierung'!$A$2:$O$273,5,FALSE)="","",VLOOKUP(A69,'Revitalisation-Revitalisierung'!$A$2:$O$273,5,FALSE))</f>
        <v>38.18181818181818</v>
      </c>
      <c r="AK69" s="61" t="str">
        <f>IF(VLOOKUP(A69,'Revitalisation-Revitalisierung'!$A$2:$O$273,6,FALSE)="","",VLOOKUP(A69,'Revitalisation-Revitalisierung'!$A$2:$O$273,6,FALSE))</f>
        <v>peu nécessaire, difficile</v>
      </c>
      <c r="AL69" s="61" t="str">
        <f>IF(VLOOKUP(A69,'Revitalisation-Revitalisierung'!$A$2:$O$273,7,FALSE)="","",VLOOKUP(A69,'Revitalisation-Revitalisierung'!$A$2:$O$273,7,FALSE))</f>
        <v/>
      </c>
      <c r="AM69" s="61" t="str">
        <f>IF(VLOOKUP(A69,'Revitalisation-Revitalisierung'!$A$2:$O$273,8,FALSE)="","",VLOOKUP(A69,'Revitalisation-Revitalisierung'!$A$2:$O$273,8,FALSE))</f>
        <v>K3</v>
      </c>
      <c r="AN69" s="61" t="str">
        <f>IF(VLOOKUP(A69,'Revitalisation-Revitalisierung'!$A$2:$O$273,9,FALSE)="","",VLOOKUP(A69,'Revitalisation-Revitalisierung'!$A$2:$O$273,9,FALSE))</f>
        <v/>
      </c>
      <c r="AO69" s="61" t="str">
        <f>IF(VLOOKUP(A69,'Revitalisation-Revitalisierung'!$A$2:$O$273,10,FALSE)="","",VLOOKUP(A69,'Revitalisation-Revitalisierung'!$A$2:$O$273,10,FALSE))</f>
        <v/>
      </c>
      <c r="AP69" s="61" t="str">
        <f>IF(VLOOKUP(A69,'Revitalisation-Revitalisierung'!$A$2:$O$273,11,FALSE)="","",VLOOKUP(A69,'Revitalisation-Revitalisierung'!$A$2:$O$273,11,FALSE))</f>
        <v>Très nécessaire, difficile / unbedingt nötig, schwierig</v>
      </c>
      <c r="AQ69" s="62" t="str">
        <f>IF(VLOOKUP(A69,'Revitalisation-Revitalisierung'!$A$2:$O$273,12,FALSE)="","",VLOOKUP(A69,'Revitalisation-Revitalisierung'!$A$2:$O$273,12,FALSE))</f>
        <v>b</v>
      </c>
    </row>
    <row r="70" spans="1:43" ht="45" x14ac:dyDescent="0.25">
      <c r="A70" s="23">
        <v>91</v>
      </c>
      <c r="B70" s="63">
        <f>IF(VLOOKUP(A70,'Données de base - Grunddaten'!$A$2:$M$273,2,FALSE)="","",VLOOKUP(A70,'Données de base - Grunddaten'!$A$2:$M$273,2,FALSE))</f>
        <v>1</v>
      </c>
      <c r="C70" s="64" t="str">
        <f>IF(VLOOKUP(A70,'Données de base - Grunddaten'!$A$2:$M$273,3,FALSE)="","",VLOOKUP(A70,'Données de base - Grunddaten'!$A$2:$M$273,3,FALSE))</f>
        <v>Rottenschwiler Moos</v>
      </c>
      <c r="D70" s="64" t="str">
        <f>IF(VLOOKUP(A70,'Données de base - Grunddaten'!$A$2:$M$273,4,FALSE)="","",VLOOKUP(A70,'Données de base - Grunddaten'!$A$2:$M$273,4,FALSE))</f>
        <v>Reuss</v>
      </c>
      <c r="E70" s="64" t="str">
        <f>IF(VLOOKUP(A70,'Données de base - Grunddaten'!$A$2:$M$273,5,FALSE)="","",VLOOKUP(A70,'Données de base - Grunddaten'!$A$2:$M$273,5,FALSE))</f>
        <v>AG</v>
      </c>
      <c r="F70" s="64" t="str">
        <f>IF(VLOOKUP(A70,'Données de base - Grunddaten'!$A$2:$M$273,6,FALSE)="","",VLOOKUP(A70,'Données de base - Grunddaten'!$A$2:$M$273,6,FALSE))</f>
        <v>Plateau oriental</v>
      </c>
      <c r="G70" s="64" t="str">
        <f>IF(VLOOKUP(A70,'Données de base - Grunddaten'!$A$2:$M$273,7,FALSE)="","",VLOOKUP(A70,'Données de base - Grunddaten'!$A$2:$M$273,7,FALSE))</f>
        <v>Collinéen</v>
      </c>
      <c r="H70" s="64">
        <f>IF(VLOOKUP(A70,'Données de base - Grunddaten'!$A$2:$M$273,8,FALSE)="","",VLOOKUP(A70,'Données de base - Grunddaten'!$A$2:$M$273,8,FALSE))</f>
        <v>380</v>
      </c>
      <c r="I70" s="64">
        <f>IF(VLOOKUP(A70,'Données de base - Grunddaten'!$A$2:$M$273,9,FALSE)="","",VLOOKUP(A70,'Données de base - Grunddaten'!$A$2:$M$273,9,FALSE))</f>
        <v>1992</v>
      </c>
      <c r="J70" s="64">
        <f>IF(VLOOKUP(A70,'Données de base - Grunddaten'!$A$2:$M$273,10,FALSE)="","",VLOOKUP(A70,'Données de base - Grunddaten'!$A$2:$M$273,10,FALSE))</f>
        <v>102</v>
      </c>
      <c r="K70" s="64" t="str">
        <f>IF(VLOOKUP(A70,'Données de base - Grunddaten'!$A$2:$M$273,11,FALSE)="","",VLOOKUP(A70,'Données de base - Grunddaten'!$A$2:$M$273,11,FALSE))</f>
        <v>Rives de lacs de retenue des étages collinéen et montagnard</v>
      </c>
      <c r="L70" s="64" t="str">
        <f>IF(VLOOKUP(A70,'Données de base - Grunddaten'!$A$2:$M$273,12,FALSE)="","",VLOOKUP(A70,'Données de base - Grunddaten'!$A$2:$M$273,12,FALSE))</f>
        <v>en tresses</v>
      </c>
      <c r="M70" s="65" t="str">
        <f>IF(VLOOKUP(A70,'Données de base - Grunddaten'!$A$2:$M$273,13,FALSE)="","",VLOOKUP(A70,'Données de base - Grunddaten'!$A$2:$M$273,13,FALSE))</f>
        <v>rives lacustres</v>
      </c>
      <c r="N70" s="36" t="str">
        <f>IF(VLOOKUP(A70,'Charriage - Geschiebehaushalt'!A70:S341,3,FALSE)="","",VLOOKUP(A70,'Charriage - Geschiebehaushalt'!$A$2:$S$273,3,FALSE))</f>
        <v>non pertinent</v>
      </c>
      <c r="O70" s="37" t="str">
        <f>IF(VLOOKUP(A70,'Charriage - Geschiebehaushalt'!A70:S341,4,FALSE)="","",VLOOKUP(A70,'Charriage - Geschiebehaushalt'!$A$2:$S$273,4,FALSE))</f>
        <v/>
      </c>
      <c r="P70" s="70" t="str">
        <f>IF(VLOOKUP(A70,'Charriage - Geschiebehaushalt'!A70:S341,5,FALSE)="","",VLOOKUP(A70,'Charriage - Geschiebehaushalt'!$A$2:$S$273,5,FALSE))</f>
        <v/>
      </c>
      <c r="Q70" s="37" t="str">
        <f>IF(VLOOKUP(A70,'Charriage - Geschiebehaushalt'!A70:S341,6,FALSE)="","",VLOOKUP(A70,'Charriage - Geschiebehaushalt'!$A$2:$S$273,6,FALSE))</f>
        <v>non documenté</v>
      </c>
      <c r="R70" s="70">
        <f>IF(VLOOKUP(A70,'Charriage - Geschiebehaushalt'!A70:S341,7,FALSE)="","",VLOOKUP(A70,'Charriage - Geschiebehaushalt'!$A$2:$S$273,7,FALSE))</f>
        <v>0.80031568432046596</v>
      </c>
      <c r="S70" s="37" t="str">
        <f>IF(VLOOKUP(A70,'Charriage - Geschiebehaushalt'!A70:S341,8,FALSE)="","",VLOOKUP(A70,'Charriage - Geschiebehaushalt'!$A$2:$S$273,8,FALSE))</f>
        <v>la remobilisation des sédiments est perturbée</v>
      </c>
      <c r="T70" s="70">
        <f>IF(VLOOKUP(A70,'Charriage - Geschiebehaushalt'!A70:S341,9,FALSE)="","",VLOOKUP(A70,'Charriage - Geschiebehaushalt'!$A$2:$S$273,9,FALSE))</f>
        <v>0.17406909881999999</v>
      </c>
      <c r="U70" s="37" t="str">
        <f>IF(VLOOKUP(A70,'Charriage - Geschiebehaushalt'!A70:S341,10,FALSE)="","",VLOOKUP(A70,'Charriage - Geschiebehaushalt'!$A$2:$S$273,10,FALSE))</f>
        <v>déficit dans les formations pionnières</v>
      </c>
      <c r="V70" s="37" t="str">
        <f>IF(VLOOKUP(A70,'Charriage - Geschiebehaushalt'!A70:S341,11,FALSE)="","",VLOOKUP(A70,'Charriage - Geschiebehaushalt'!$A$2:$S$273,11,FALSE))</f>
        <v/>
      </c>
      <c r="W70" s="37" t="str">
        <f>IF(VLOOKUP(A70,'Charriage - Geschiebehaushalt'!A70:S341,12,FALSE)="","",VLOOKUP(A70,'Charriage - Geschiebehaushalt'!$A$2:$S$273,12,FALSE))</f>
        <v/>
      </c>
      <c r="X70" s="37" t="str">
        <f>IF(VLOOKUP(A70,'Charriage - Geschiebehaushalt'!A70:S341,13,FALSE)="","",VLOOKUP(A70,'Charriage - Geschiebehaushalt'!$A$2:$S$273,13,FALSE))</f>
        <v/>
      </c>
      <c r="Y70" s="37" t="str">
        <f>IF(VLOOKUP(A70,'Charriage - Geschiebehaushalt'!A70:S341,14,FALSE)="","",VLOOKUP(A70,'Charriage - Geschiebehaushalt'!$A$2:$S$273,14,FALSE))</f>
        <v/>
      </c>
      <c r="Z70" s="37" t="str">
        <f>IF(VLOOKUP(A70,'Charriage - Geschiebehaushalt'!A70:S341,15,FALSE)="","",VLOOKUP(A70,'Charriage - Geschiebehaushalt'!$A$2:$S$273,15,FALSE))</f>
        <v>51-80%</v>
      </c>
      <c r="AA70" s="53" t="str">
        <f>IF(VLOOKUP(A70,'Charriage - Geschiebehaushalt'!A70:S341,16,FALSE)="","",VLOOKUP(A70,'Charriage - Geschiebehaushalt'!$A$2:$S$273,16,FALSE))</f>
        <v>a</v>
      </c>
      <c r="AB70" s="58" t="str">
        <f>IF(VLOOKUP(A70,'Débit - Abfluss'!$A$2:$K$273,3,FALSE)="","",VLOOKUP(A70,'Débit - Abfluss'!$A$2:$K$273,3,FALSE))</f>
        <v>non pertinent</v>
      </c>
      <c r="AC70" s="59" t="str">
        <f>IF(VLOOKUP(A70,'Débit - Abfluss'!$A$2:$K$273,4,FALSE)="","",VLOOKUP(A70,'Débit - Abfluss'!$A$2:$K$273,4,FALSE))</f>
        <v/>
      </c>
      <c r="AD70" s="59" t="str">
        <f>IF(VLOOKUP(A70,'Débit - Abfluss'!$A$2:$K$273,5,FALSE)="","",VLOOKUP(A70,'Débit - Abfluss'!$A$2:$K$273,5,FALSE))</f>
        <v/>
      </c>
      <c r="AE70" s="59" t="str">
        <f>IF(VLOOKUP(A70,'Débit - Abfluss'!$A$2:$K$273,6,FALSE)="","",VLOOKUP(A70,'Débit - Abfluss'!$A$2:$K$273,6,FALSE))</f>
        <v>non pertinent / nicht relevant</v>
      </c>
      <c r="AF70" s="59" t="str">
        <f>IF(VLOOKUP(A70,'Débit - Abfluss'!$A$2:$K$273,7,FALSE)="","",VLOOKUP(A70,'Débit - Abfluss'!$A$2:$K$273,7,FALSE))</f>
        <v xml:space="preserve"> - </v>
      </c>
      <c r="AG70" s="60" t="str">
        <f>IF(VLOOKUP(A70,'Débit - Abfluss'!$A$2:$K$273,8,FALSE)="","",VLOOKUP(A70,'Débit - Abfluss'!$A$2:$K$273,8,FALSE))</f>
        <v>Non affecté / nicht betroffen</v>
      </c>
      <c r="AH70" s="72" t="str">
        <f>IF(VLOOKUP(A70,'Revitalisation-Revitalisierung'!$A$2:$O$273,3,FALSE)="","",VLOOKUP(A70,'Revitalisation-Revitalisierung'!$A$2:$O$273,3,FALSE))</f>
        <v/>
      </c>
      <c r="AI70" s="73" t="str">
        <f>IF(VLOOKUP(A70,'Revitalisation-Revitalisierung'!$A$2:$O$273,4,FALSE)="","",VLOOKUP(A70,'Revitalisation-Revitalisierung'!$A$2:$O$273,4,FALSE))</f>
        <v/>
      </c>
      <c r="AJ70" s="73" t="str">
        <f>IF(VLOOKUP(A70,'Revitalisation-Revitalisierung'!$A$2:$O$273,5,FALSE)="","",VLOOKUP(A70,'Revitalisation-Revitalisierung'!$A$2:$O$273,5,FALSE))</f>
        <v/>
      </c>
      <c r="AK70" s="61" t="str">
        <f>IF(VLOOKUP(A70,'Revitalisation-Revitalisierung'!$A$2:$O$273,6,FALSE)="","",VLOOKUP(A70,'Revitalisation-Revitalisierung'!$A$2:$O$273,6,FALSE))</f>
        <v/>
      </c>
      <c r="AL70" s="61" t="str">
        <f>IF(VLOOKUP(A70,'Revitalisation-Revitalisierung'!$A$2:$O$273,7,FALSE)="","",VLOOKUP(A70,'Revitalisation-Revitalisierung'!$A$2:$O$273,7,FALSE))</f>
        <v/>
      </c>
      <c r="AM70" s="61" t="str">
        <f>IF(VLOOKUP(A70,'Revitalisation-Revitalisierung'!$A$2:$O$273,8,FALSE)="","",VLOOKUP(A70,'Revitalisation-Revitalisierung'!$A$2:$O$273,8,FALSE))</f>
        <v>K1</v>
      </c>
      <c r="AN70" s="61" t="str">
        <f>IF(VLOOKUP(A70,'Revitalisation-Revitalisierung'!$A$2:$O$273,9,FALSE)="","",VLOOKUP(A70,'Revitalisation-Revitalisierung'!$A$2:$O$273,9,FALSE))</f>
        <v>très nécessaire, facile</v>
      </c>
      <c r="AO70" s="61" t="str">
        <f>IF(VLOOKUP(A70,'Revitalisation-Revitalisierung'!$A$2:$O$273,10,FALSE)="","",VLOOKUP(A70,'Revitalisation-Revitalisierung'!$A$2:$O$273,10,FALSE))</f>
        <v>car occupation du sol au-delà des entraves non dommageables</v>
      </c>
      <c r="AP70" s="61" t="str">
        <f>IF(VLOOKUP(A70,'Revitalisation-Revitalisierung'!$A$2:$O$273,11,FALSE)="","",VLOOKUP(A70,'Revitalisation-Revitalisierung'!$A$2:$O$273,11,FALSE))</f>
        <v>Très nécessaire, facile / unbedingt nötig, einfach</v>
      </c>
      <c r="AQ70" s="62" t="str">
        <f>IF(VLOOKUP(A70,'Revitalisation-Revitalisierung'!$A$2:$O$273,12,FALSE)="","",VLOOKUP(A70,'Revitalisation-Revitalisierung'!$A$2:$O$273,12,FALSE))</f>
        <v>a</v>
      </c>
    </row>
    <row r="71" spans="1:43" ht="45" x14ac:dyDescent="0.25">
      <c r="A71" s="23">
        <v>92</v>
      </c>
      <c r="B71" s="63">
        <f>IF(VLOOKUP(A71,'Données de base - Grunddaten'!$A$2:$M$273,2,FALSE)="","",VLOOKUP(A71,'Données de base - Grunddaten'!$A$2:$M$273,2,FALSE))</f>
        <v>1</v>
      </c>
      <c r="C71" s="64" t="str">
        <f>IF(VLOOKUP(A71,'Données de base - Grunddaten'!$A$2:$M$273,3,FALSE)="","",VLOOKUP(A71,'Données de base - Grunddaten'!$A$2:$M$273,3,FALSE))</f>
        <v>Still Rüss–Rickenbach</v>
      </c>
      <c r="D71" s="64" t="str">
        <f>IF(VLOOKUP(A71,'Données de base - Grunddaten'!$A$2:$M$273,4,FALSE)="","",VLOOKUP(A71,'Données de base - Grunddaten'!$A$2:$M$273,4,FALSE))</f>
        <v>Reuss</v>
      </c>
      <c r="E71" s="64" t="str">
        <f>IF(VLOOKUP(A71,'Données de base - Grunddaten'!$A$2:$M$273,5,FALSE)="","",VLOOKUP(A71,'Données de base - Grunddaten'!$A$2:$M$273,5,FALSE))</f>
        <v>AG/ZH</v>
      </c>
      <c r="F71" s="64" t="str">
        <f>IF(VLOOKUP(A71,'Données de base - Grunddaten'!$A$2:$M$273,6,FALSE)="","",VLOOKUP(A71,'Données de base - Grunddaten'!$A$2:$M$273,6,FALSE))</f>
        <v>Plateau oriental</v>
      </c>
      <c r="G71" s="64" t="str">
        <f>IF(VLOOKUP(A71,'Données de base - Grunddaten'!$A$2:$M$273,7,FALSE)="","",VLOOKUP(A71,'Données de base - Grunddaten'!$A$2:$M$273,7,FALSE))</f>
        <v>Collinéen</v>
      </c>
      <c r="H71" s="64">
        <f>IF(VLOOKUP(A71,'Données de base - Grunddaten'!$A$2:$M$273,8,FALSE)="","",VLOOKUP(A71,'Données de base - Grunddaten'!$A$2:$M$273,8,FALSE))</f>
        <v>380</v>
      </c>
      <c r="I71" s="64">
        <f>IF(VLOOKUP(A71,'Données de base - Grunddaten'!$A$2:$M$273,9,FALSE)="","",VLOOKUP(A71,'Données de base - Grunddaten'!$A$2:$M$273,9,FALSE))</f>
        <v>1992</v>
      </c>
      <c r="J71" s="64">
        <f>IF(VLOOKUP(A71,'Données de base - Grunddaten'!$A$2:$M$273,10,FALSE)="","",VLOOKUP(A71,'Données de base - Grunddaten'!$A$2:$M$273,10,FALSE))</f>
        <v>52</v>
      </c>
      <c r="K71" s="64" t="str">
        <f>IF(VLOOKUP(A71,'Données de base - Grunddaten'!$A$2:$M$273,11,FALSE)="","",VLOOKUP(A71,'Données de base - Grunddaten'!$A$2:$M$273,11,FALSE))</f>
        <v>Cours d'eau corrigés de l'étage collinéen du Moyen-Pays</v>
      </c>
      <c r="L71" s="64" t="str">
        <f>IF(VLOOKUP(A71,'Données de base - Grunddaten'!$A$2:$M$273,12,FALSE)="","",VLOOKUP(A71,'Données de base - Grunddaten'!$A$2:$M$273,12,FALSE))</f>
        <v>en méandres migrants</v>
      </c>
      <c r="M71" s="65" t="str">
        <f>IF(VLOOKUP(A71,'Données de base - Grunddaten'!$A$2:$M$273,13,FALSE)="","",VLOOKUP(A71,'Données de base - Grunddaten'!$A$2:$M$273,13,FALSE))</f>
        <v>en méandres migrants</v>
      </c>
      <c r="N71" s="36" t="str">
        <f>IF(VLOOKUP(A71,'Charriage - Geschiebehaushalt'!A71:S342,3,FALSE)="","",VLOOKUP(A71,'Charriage - Geschiebehaushalt'!$A$2:$S$273,3,FALSE))</f>
        <v>pertinent</v>
      </c>
      <c r="O71" s="37" t="str">
        <f>IF(VLOOKUP(A71,'Charriage - Geschiebehaushalt'!A71:S342,4,FALSE)="","",VLOOKUP(A71,'Charriage - Geschiebehaushalt'!$A$2:$S$273,4,FALSE))</f>
        <v>51-80%</v>
      </c>
      <c r="P71" s="70">
        <f>IF(VLOOKUP(A71,'Charriage - Geschiebehaushalt'!A71:S342,5,FALSE)="","",VLOOKUP(A71,'Charriage - Geschiebehaushalt'!$A$2:$S$273,5,FALSE))</f>
        <v>0.35492207072652598</v>
      </c>
      <c r="Q71" s="37" t="str">
        <f>IF(VLOOKUP(A71,'Charriage - Geschiebehaushalt'!A71:S342,6,FALSE)="","",VLOOKUP(A71,'Charriage - Geschiebehaushalt'!$A$2:$S$273,6,FALSE))</f>
        <v>pas d'incision</v>
      </c>
      <c r="R71" s="70">
        <f>IF(VLOOKUP(A71,'Charriage - Geschiebehaushalt'!A71:S342,7,FALSE)="","",VLOOKUP(A71,'Charriage - Geschiebehaushalt'!$A$2:$S$273,7,FALSE))</f>
        <v>0.79715209640276796</v>
      </c>
      <c r="S71" s="37" t="str">
        <f>IF(VLOOKUP(A71,'Charriage - Geschiebehaushalt'!A71:S342,8,FALSE)="","",VLOOKUP(A71,'Charriage - Geschiebehaushalt'!$A$2:$S$273,8,FALSE))</f>
        <v>la remobilisation des sédiments est perturbée</v>
      </c>
      <c r="T71" s="70">
        <f>IF(VLOOKUP(A71,'Charriage - Geschiebehaushalt'!A71:S342,9,FALSE)="","",VLOOKUP(A71,'Charriage - Geschiebehaushalt'!$A$2:$S$273,9,FALSE))</f>
        <v>0.25302539301999999</v>
      </c>
      <c r="U71" s="37" t="str">
        <f>IF(VLOOKUP(A71,'Charriage - Geschiebehaushalt'!A71:S342,10,FALSE)="","",VLOOKUP(A71,'Charriage - Geschiebehaushalt'!$A$2:$S$273,10,FALSE))</f>
        <v>déficit non apparent en charriage ou en remobilisation des sédiments</v>
      </c>
      <c r="V71" s="37" t="str">
        <f>IF(VLOOKUP(A71,'Charriage - Geschiebehaushalt'!A71:S342,11,FALSE)="","",VLOOKUP(A71,'Charriage - Geschiebehaushalt'!$A$2:$S$273,11,FALSE))</f>
        <v/>
      </c>
      <c r="W71" s="37" t="str">
        <f>IF(VLOOKUP(A71,'Charriage - Geschiebehaushalt'!A71:S342,12,FALSE)="","",VLOOKUP(A71,'Charriage - Geschiebehaushalt'!$A$2:$S$273,12,FALSE))</f>
        <v/>
      </c>
      <c r="X71" s="37" t="str">
        <f>IF(VLOOKUP(A71,'Charriage - Geschiebehaushalt'!A71:S342,13,FALSE)="","",VLOOKUP(A71,'Charriage - Geschiebehaushalt'!$A$2:$S$273,13,FALSE))</f>
        <v/>
      </c>
      <c r="Y71" s="37" t="str">
        <f>IF(VLOOKUP(A71,'Charriage - Geschiebehaushalt'!A71:S342,14,FALSE)="","",VLOOKUP(A71,'Charriage - Geschiebehaushalt'!$A$2:$S$273,14,FALSE))</f>
        <v/>
      </c>
      <c r="Z71" s="37" t="str">
        <f>IF(VLOOKUP(A71,'Charriage - Geschiebehaushalt'!A71:S342,15,FALSE)="","",VLOOKUP(A71,'Charriage - Geschiebehaushalt'!$A$2:$S$273,15,FALSE))</f>
        <v>51-80%</v>
      </c>
      <c r="AA71" s="53" t="str">
        <f>IF(VLOOKUP(A71,'Charriage - Geschiebehaushalt'!A71:S342,16,FALSE)="","",VLOOKUP(A71,'Charriage - Geschiebehaushalt'!$A$2:$S$273,16,FALSE))</f>
        <v>a</v>
      </c>
      <c r="AB71" s="58" t="str">
        <f>IF(VLOOKUP(A71,'Débit - Abfluss'!$A$2:$K$273,3,FALSE)="","",VLOOKUP(A71,'Débit - Abfluss'!$A$2:$K$273,3,FALSE))</f>
        <v>81-100%</v>
      </c>
      <c r="AC71" s="59" t="str">
        <f>IF(VLOOKUP(A71,'Débit - Abfluss'!$A$2:$K$273,4,FALSE)="","",VLOOKUP(A71,'Débit - Abfluss'!$A$2:$K$273,4,FALSE))</f>
        <v/>
      </c>
      <c r="AD71" s="59" t="str">
        <f>IF(VLOOKUP(A71,'Débit - Abfluss'!$A$2:$K$273,5,FALSE)="","",VLOOKUP(A71,'Débit - Abfluss'!$A$2:$K$273,5,FALSE))</f>
        <v/>
      </c>
      <c r="AE71" s="59" t="str">
        <f>IF(VLOOKUP(A71,'Débit - Abfluss'!$A$2:$K$273,6,FALSE)="","",VLOOKUP(A71,'Débit - Abfluss'!$A$2:$K$273,6,FALSE))</f>
        <v>81-100%</v>
      </c>
      <c r="AF71" s="59" t="str">
        <f>IF(VLOOKUP(A71,'Débit - Abfluss'!$A$2:$K$273,7,FALSE)="","",VLOOKUP(A71,'Débit - Abfluss'!$A$2:$K$273,7,FALSE))</f>
        <v>force hydraulique</v>
      </c>
      <c r="AG71" s="60" t="str">
        <f>IF(VLOOKUP(A71,'Débit - Abfluss'!$A$2:$K$273,8,FALSE)="","",VLOOKUP(A71,'Débit - Abfluss'!$A$2:$K$273,8,FALSE))</f>
        <v>Non affecté / nicht betroffen</v>
      </c>
      <c r="AH71" s="72">
        <f>IF(VLOOKUP(A71,'Revitalisation-Revitalisierung'!$A$2:$O$273,3,FALSE)="","",VLOOKUP(A71,'Revitalisation-Revitalisierung'!$A$2:$O$273,3,FALSE))</f>
        <v>-38.9</v>
      </c>
      <c r="AI71" s="73">
        <f>IF(VLOOKUP(A71,'Revitalisation-Revitalisierung'!$A$2:$O$273,4,FALSE)="","",VLOOKUP(A71,'Revitalisation-Revitalisierung'!$A$2:$O$273,4,FALSE))</f>
        <v>61.103380492596223</v>
      </c>
      <c r="AJ71" s="73">
        <f>IF(VLOOKUP(A71,'Revitalisation-Revitalisierung'!$A$2:$O$273,5,FALSE)="","",VLOOKUP(A71,'Revitalisation-Revitalisierung'!$A$2:$O$273,5,FALSE))</f>
        <v>100</v>
      </c>
      <c r="AK71" s="61" t="str">
        <f>IF(VLOOKUP(A71,'Revitalisation-Revitalisierung'!$A$2:$O$273,6,FALSE)="","",VLOOKUP(A71,'Revitalisation-Revitalisierung'!$A$2:$O$273,6,FALSE))</f>
        <v>très nécessaire, difficile</v>
      </c>
      <c r="AL71" s="61" t="str">
        <f>IF(VLOOKUP(A71,'Revitalisation-Revitalisierung'!$A$2:$O$273,7,FALSE)="","",VLOOKUP(A71,'Revitalisation-Revitalisierung'!$A$2:$O$273,7,FALSE))</f>
        <v>schwierig</v>
      </c>
      <c r="AM71" s="61" t="str">
        <f>IF(VLOOKUP(A71,'Revitalisation-Revitalisierung'!$A$2:$O$273,8,FALSE)="","",VLOOKUP(A71,'Revitalisation-Revitalisierung'!$A$2:$O$273,8,FALSE))</f>
        <v>K1</v>
      </c>
      <c r="AN71" s="61" t="str">
        <f>IF(VLOOKUP(A71,'Revitalisation-Revitalisierung'!$A$2:$O$273,9,FALSE)="","",VLOOKUP(A71,'Revitalisation-Revitalisierung'!$A$2:$O$273,9,FALSE))</f>
        <v/>
      </c>
      <c r="AO71" s="61" t="str">
        <f>IF(VLOOKUP(A71,'Revitalisation-Revitalisierung'!$A$2:$O$273,10,FALSE)="","",VLOOKUP(A71,'Revitalisation-Revitalisierung'!$A$2:$O$273,10,FALSE))</f>
        <v/>
      </c>
      <c r="AP71" s="61" t="str">
        <f>IF(VLOOKUP(A71,'Revitalisation-Revitalisierung'!$A$2:$O$273,11,FALSE)="","",VLOOKUP(A71,'Revitalisation-Revitalisierung'!$A$2:$O$273,11,FALSE))</f>
        <v>Très nécessaire, facile / unbedingt nötig, einfach</v>
      </c>
      <c r="AQ71" s="62" t="str">
        <f>IF(VLOOKUP(A71,'Revitalisation-Revitalisierung'!$A$2:$O$273,12,FALSE)="","",VLOOKUP(A71,'Revitalisation-Revitalisierung'!$A$2:$O$273,12,FALSE))</f>
        <v>b</v>
      </c>
    </row>
    <row r="72" spans="1:43" ht="67.5" x14ac:dyDescent="0.25">
      <c r="A72" s="23">
        <v>95</v>
      </c>
      <c r="B72" s="63">
        <f>IF(VLOOKUP(A72,'Données de base - Grunddaten'!$A$2:$M$273,2,FALSE)="","",VLOOKUP(A72,'Données de base - Grunddaten'!$A$2:$M$273,2,FALSE))</f>
        <v>1</v>
      </c>
      <c r="C72" s="64" t="str">
        <f>IF(VLOOKUP(A72,'Données de base - Grunddaten'!$A$2:$M$273,3,FALSE)="","",VLOOKUP(A72,'Données de base - Grunddaten'!$A$2:$M$273,3,FALSE))</f>
        <v>Ober Schachen–Rüssspitz</v>
      </c>
      <c r="D72" s="64" t="str">
        <f>IF(VLOOKUP(A72,'Données de base - Grunddaten'!$A$2:$M$273,4,FALSE)="","",VLOOKUP(A72,'Données de base - Grunddaten'!$A$2:$M$273,4,FALSE))</f>
        <v>Reuss</v>
      </c>
      <c r="E72" s="64" t="str">
        <f>IF(VLOOKUP(A72,'Données de base - Grunddaten'!$A$2:$M$273,5,FALSE)="","",VLOOKUP(A72,'Données de base - Grunddaten'!$A$2:$M$273,5,FALSE))</f>
        <v>AG/ZG/ZH</v>
      </c>
      <c r="F72" s="64" t="str">
        <f>IF(VLOOKUP(A72,'Données de base - Grunddaten'!$A$2:$M$273,6,FALSE)="","",VLOOKUP(A72,'Données de base - Grunddaten'!$A$2:$M$273,6,FALSE))</f>
        <v>Plateau oriental</v>
      </c>
      <c r="G72" s="64" t="str">
        <f>IF(VLOOKUP(A72,'Données de base - Grunddaten'!$A$2:$M$273,7,FALSE)="","",VLOOKUP(A72,'Données de base - Grunddaten'!$A$2:$M$273,7,FALSE))</f>
        <v>Collinéen</v>
      </c>
      <c r="H72" s="64">
        <f>IF(VLOOKUP(A72,'Données de base - Grunddaten'!$A$2:$M$273,8,FALSE)="","",VLOOKUP(A72,'Données de base - Grunddaten'!$A$2:$M$273,8,FALSE))</f>
        <v>390</v>
      </c>
      <c r="I72" s="64">
        <f>IF(VLOOKUP(A72,'Données de base - Grunddaten'!$A$2:$M$273,9,FALSE)="","",VLOOKUP(A72,'Données de base - Grunddaten'!$A$2:$M$273,9,FALSE))</f>
        <v>1992</v>
      </c>
      <c r="J72" s="64">
        <f>IF(VLOOKUP(A72,'Données de base - Grunddaten'!$A$2:$M$273,10,FALSE)="","",VLOOKUP(A72,'Données de base - Grunddaten'!$A$2:$M$273,10,FALSE))</f>
        <v>52</v>
      </c>
      <c r="K72" s="64" t="str">
        <f>IF(VLOOKUP(A72,'Données de base - Grunddaten'!$A$2:$M$273,11,FALSE)="","",VLOOKUP(A72,'Données de base - Grunddaten'!$A$2:$M$273,11,FALSE))</f>
        <v>Cours d'eau corrigés de l'étage collinéen du Moyen-Pays</v>
      </c>
      <c r="L72" s="64" t="str">
        <f>IF(VLOOKUP(A72,'Données de base - Grunddaten'!$A$2:$M$273,12,FALSE)="","",VLOOKUP(A72,'Données de base - Grunddaten'!$A$2:$M$273,12,FALSE))</f>
        <v>en méandres migrants</v>
      </c>
      <c r="M72" s="65" t="str">
        <f>IF(VLOOKUP(A72,'Données de base - Grunddaten'!$A$2:$M$273,13,FALSE)="","",VLOOKUP(A72,'Données de base - Grunddaten'!$A$2:$M$273,13,FALSE))</f>
        <v>en méandres migrants</v>
      </c>
      <c r="N72" s="36" t="str">
        <f>IF(VLOOKUP(A72,'Charriage - Geschiebehaushalt'!A72:S343,3,FALSE)="","",VLOOKUP(A72,'Charriage - Geschiebehaushalt'!$A$2:$S$273,3,FALSE))</f>
        <v>pertinent</v>
      </c>
      <c r="O72" s="37" t="str">
        <f>IF(VLOOKUP(A72,'Charriage - Geschiebehaushalt'!A72:S343,4,FALSE)="","",VLOOKUP(A72,'Charriage - Geschiebehaushalt'!$A$2:$S$273,4,FALSE))</f>
        <v>51-80%</v>
      </c>
      <c r="P72" s="70">
        <f>IF(VLOOKUP(A72,'Charriage - Geschiebehaushalt'!A72:S343,5,FALSE)="","",VLOOKUP(A72,'Charriage - Geschiebehaushalt'!$A$2:$S$273,5,FALSE))</f>
        <v>-1.1583344176213299</v>
      </c>
      <c r="Q72" s="37" t="str">
        <f>IF(VLOOKUP(A72,'Charriage - Geschiebehaushalt'!A72:S343,6,FALSE)="","",VLOOKUP(A72,'Charriage - Geschiebehaushalt'!$A$2:$S$273,6,FALSE))</f>
        <v>problème lié à un manque de charriage ou à un manque de remobilisation des sédiments</v>
      </c>
      <c r="R72" s="70">
        <f>IF(VLOOKUP(A72,'Charriage - Geschiebehaushalt'!A72:S343,7,FALSE)="","",VLOOKUP(A72,'Charriage - Geschiebehaushalt'!$A$2:$S$273,7,FALSE))</f>
        <v>0.75576869561374005</v>
      </c>
      <c r="S72" s="37" t="str">
        <f>IF(VLOOKUP(A72,'Charriage - Geschiebehaushalt'!A72:S343,8,FALSE)="","",VLOOKUP(A72,'Charriage - Geschiebehaushalt'!$A$2:$S$273,8,FALSE))</f>
        <v>la remobilisation des sédiments est perturbée</v>
      </c>
      <c r="T72" s="70">
        <f>IF(VLOOKUP(A72,'Charriage - Geschiebehaushalt'!A72:S343,9,FALSE)="","",VLOOKUP(A72,'Charriage - Geschiebehaushalt'!$A$2:$S$273,9,FALSE))</f>
        <v>0.12085187402</v>
      </c>
      <c r="U72" s="37" t="str">
        <f>IF(VLOOKUP(A72,'Charriage - Geschiebehaushalt'!A72:S343,10,FALSE)="","",VLOOKUP(A72,'Charriage - Geschiebehaushalt'!$A$2:$S$273,10,FALSE))</f>
        <v>déficit dans les formations pionnières</v>
      </c>
      <c r="V72" s="37" t="str">
        <f>IF(VLOOKUP(A72,'Charriage - Geschiebehaushalt'!A72:S343,11,FALSE)="","",VLOOKUP(A72,'Charriage - Geschiebehaushalt'!$A$2:$S$273,11,FALSE))</f>
        <v/>
      </c>
      <c r="W72" s="37" t="str">
        <f>IF(VLOOKUP(A72,'Charriage - Geschiebehaushalt'!A72:S343,12,FALSE)="","",VLOOKUP(A72,'Charriage - Geschiebehaushalt'!$A$2:$S$273,12,FALSE))</f>
        <v/>
      </c>
      <c r="X72" s="37" t="str">
        <f>IF(VLOOKUP(A72,'Charriage - Geschiebehaushalt'!A72:S343,13,FALSE)="","",VLOOKUP(A72,'Charriage - Geschiebehaushalt'!$A$2:$S$273,13,FALSE))</f>
        <v/>
      </c>
      <c r="Y72" s="37" t="str">
        <f>IF(VLOOKUP(A72,'Charriage - Geschiebehaushalt'!A72:S343,14,FALSE)="","",VLOOKUP(A72,'Charriage - Geschiebehaushalt'!$A$2:$S$273,14,FALSE))</f>
        <v/>
      </c>
      <c r="Z72" s="37" t="str">
        <f>IF(VLOOKUP(A72,'Charriage - Geschiebehaushalt'!A72:S343,15,FALSE)="","",VLOOKUP(A72,'Charriage - Geschiebehaushalt'!$A$2:$S$273,15,FALSE))</f>
        <v>51-80%</v>
      </c>
      <c r="AA72" s="53" t="str">
        <f>IF(VLOOKUP(A72,'Charriage - Geschiebehaushalt'!A72:S343,16,FALSE)="","",VLOOKUP(A72,'Charriage - Geschiebehaushalt'!$A$2:$S$273,16,FALSE))</f>
        <v>a</v>
      </c>
      <c r="AB72" s="58" t="str">
        <f>IF(VLOOKUP(A72,'Débit - Abfluss'!$A$2:$K$273,3,FALSE)="","",VLOOKUP(A72,'Débit - Abfluss'!$A$2:$K$273,3,FALSE))</f>
        <v>81-100%</v>
      </c>
      <c r="AC72" s="59" t="str">
        <f>IF(VLOOKUP(A72,'Débit - Abfluss'!$A$2:$K$273,4,FALSE)="","",VLOOKUP(A72,'Débit - Abfluss'!$A$2:$K$273,4,FALSE))</f>
        <v/>
      </c>
      <c r="AD72" s="59" t="str">
        <f>IF(VLOOKUP(A72,'Débit - Abfluss'!$A$2:$K$273,5,FALSE)="","",VLOOKUP(A72,'Débit - Abfluss'!$A$2:$K$273,5,FALSE))</f>
        <v/>
      </c>
      <c r="AE72" s="59" t="str">
        <f>IF(VLOOKUP(A72,'Débit - Abfluss'!$A$2:$K$273,6,FALSE)="","",VLOOKUP(A72,'Débit - Abfluss'!$A$2:$K$273,6,FALSE))</f>
        <v>81-100%</v>
      </c>
      <c r="AF72" s="59" t="str">
        <f>IF(VLOOKUP(A72,'Débit - Abfluss'!$A$2:$K$273,7,FALSE)="","",VLOOKUP(A72,'Débit - Abfluss'!$A$2:$K$273,7,FALSE))</f>
        <v>force hydraulique</v>
      </c>
      <c r="AG72" s="60" t="str">
        <f>IF(VLOOKUP(A72,'Débit - Abfluss'!$A$2:$K$273,8,FALSE)="","",VLOOKUP(A72,'Débit - Abfluss'!$A$2:$K$273,8,FALSE))</f>
        <v>Non affecté / nicht betroffen</v>
      </c>
      <c r="AH72" s="72">
        <f>IF(VLOOKUP(A72,'Revitalisation-Revitalisierung'!$A$2:$O$273,3,FALSE)="","",VLOOKUP(A72,'Revitalisation-Revitalisierung'!$A$2:$O$273,3,FALSE))</f>
        <v>36.654545454545456</v>
      </c>
      <c r="AI72" s="73">
        <f>IF(VLOOKUP(A72,'Revitalisation-Revitalisierung'!$A$2:$O$273,4,FALSE)="","",VLOOKUP(A72,'Revitalisation-Revitalisierung'!$A$2:$O$273,4,FALSE))</f>
        <v>66.193881847284004</v>
      </c>
      <c r="AJ72" s="73">
        <f>IF(VLOOKUP(A72,'Revitalisation-Revitalisierung'!$A$2:$O$273,5,FALSE)="","",VLOOKUP(A72,'Revitalisation-Revitalisierung'!$A$2:$O$273,5,FALSE))</f>
        <v>29.545454545454547</v>
      </c>
      <c r="AK72" s="61" t="str">
        <f>IF(VLOOKUP(A72,'Revitalisation-Revitalisierung'!$A$2:$O$273,6,FALSE)="","",VLOOKUP(A72,'Revitalisation-Revitalisierung'!$A$2:$O$273,6,FALSE))</f>
        <v>très nécessaire, difficile</v>
      </c>
      <c r="AL72" s="61" t="str">
        <f>IF(VLOOKUP(A72,'Revitalisation-Revitalisierung'!$A$2:$O$273,7,FALSE)="","",VLOOKUP(A72,'Revitalisation-Revitalisierung'!$A$2:$O$273,7,FALSE))</f>
        <v/>
      </c>
      <c r="AM72" s="61" t="str">
        <f>IF(VLOOKUP(A72,'Revitalisation-Revitalisierung'!$A$2:$O$273,8,FALSE)="","",VLOOKUP(A72,'Revitalisation-Revitalisierung'!$A$2:$O$273,8,FALSE))</f>
        <v>K1</v>
      </c>
      <c r="AN72" s="61" t="str">
        <f>IF(VLOOKUP(A72,'Revitalisation-Revitalisierung'!$A$2:$O$273,9,FALSE)="","",VLOOKUP(A72,'Revitalisation-Revitalisierung'!$A$2:$O$273,9,FALSE))</f>
        <v/>
      </c>
      <c r="AO72" s="61" t="str">
        <f>IF(VLOOKUP(A72,'Revitalisation-Revitalisierung'!$A$2:$O$273,10,FALSE)="","",VLOOKUP(A72,'Revitalisation-Revitalisierung'!$A$2:$O$273,10,FALSE))</f>
        <v/>
      </c>
      <c r="AP72" s="61" t="str">
        <f>IF(VLOOKUP(A72,'Revitalisation-Revitalisierung'!$A$2:$O$273,11,FALSE)="","",VLOOKUP(A72,'Revitalisation-Revitalisierung'!$A$2:$O$273,11,FALSE))</f>
        <v>Très nécessaire, facile / unbedingt nötig, einfach</v>
      </c>
      <c r="AQ72" s="62" t="str">
        <f>IF(VLOOKUP(A72,'Revitalisation-Revitalisierung'!$A$2:$O$273,12,FALSE)="","",VLOOKUP(A72,'Revitalisation-Revitalisierung'!$A$2:$O$273,12,FALSE))</f>
        <v>b</v>
      </c>
    </row>
    <row r="73" spans="1:43" ht="45" x14ac:dyDescent="0.25">
      <c r="A73" s="23">
        <v>97</v>
      </c>
      <c r="B73" s="63">
        <f>IF(VLOOKUP(A73,'Données de base - Grunddaten'!$A$2:$M$273,2,FALSE)="","",VLOOKUP(A73,'Données de base - Grunddaten'!$A$2:$M$273,2,FALSE))</f>
        <v>1</v>
      </c>
      <c r="C73" s="64" t="str">
        <f>IF(VLOOKUP(A73,'Données de base - Grunddaten'!$A$2:$M$273,3,FALSE)="","",VLOOKUP(A73,'Données de base - Grunddaten'!$A$2:$M$273,3,FALSE))</f>
        <v>Frauental</v>
      </c>
      <c r="D73" s="64" t="str">
        <f>IF(VLOOKUP(A73,'Données de base - Grunddaten'!$A$2:$M$273,4,FALSE)="","",VLOOKUP(A73,'Données de base - Grunddaten'!$A$2:$M$273,4,FALSE))</f>
        <v>Lorze</v>
      </c>
      <c r="E73" s="64" t="str">
        <f>IF(VLOOKUP(A73,'Données de base - Grunddaten'!$A$2:$M$273,5,FALSE)="","",VLOOKUP(A73,'Données de base - Grunddaten'!$A$2:$M$273,5,FALSE))</f>
        <v>ZG</v>
      </c>
      <c r="F73" s="64" t="str">
        <f>IF(VLOOKUP(A73,'Données de base - Grunddaten'!$A$2:$M$273,6,FALSE)="","",VLOOKUP(A73,'Données de base - Grunddaten'!$A$2:$M$273,6,FALSE))</f>
        <v>Plateau oriental</v>
      </c>
      <c r="G73" s="64" t="str">
        <f>IF(VLOOKUP(A73,'Données de base - Grunddaten'!$A$2:$M$273,7,FALSE)="","",VLOOKUP(A73,'Données de base - Grunddaten'!$A$2:$M$273,7,FALSE))</f>
        <v>Collinéen</v>
      </c>
      <c r="H73" s="64">
        <f>IF(VLOOKUP(A73,'Données de base - Grunddaten'!$A$2:$M$273,8,FALSE)="","",VLOOKUP(A73,'Données de base - Grunddaten'!$A$2:$M$273,8,FALSE))</f>
        <v>394</v>
      </c>
      <c r="I73" s="64">
        <f>IF(VLOOKUP(A73,'Données de base - Grunddaten'!$A$2:$M$273,9,FALSE)="","",VLOOKUP(A73,'Données de base - Grunddaten'!$A$2:$M$273,9,FALSE))</f>
        <v>1992</v>
      </c>
      <c r="J73" s="64">
        <f>IF(VLOOKUP(A73,'Données de base - Grunddaten'!$A$2:$M$273,10,FALSE)="","",VLOOKUP(A73,'Données de base - Grunddaten'!$A$2:$M$273,10,FALSE))</f>
        <v>52</v>
      </c>
      <c r="K73" s="64" t="str">
        <f>IF(VLOOKUP(A73,'Données de base - Grunddaten'!$A$2:$M$273,11,FALSE)="","",VLOOKUP(A73,'Données de base - Grunddaten'!$A$2:$M$273,11,FALSE))</f>
        <v>Cours d'eau corrigés de l'étage collinéen du Moyen-Pays</v>
      </c>
      <c r="L73" s="64" t="str">
        <f>IF(VLOOKUP(A73,'Données de base - Grunddaten'!$A$2:$M$273,12,FALSE)="","",VLOOKUP(A73,'Données de base - Grunddaten'!$A$2:$M$273,12,FALSE))</f>
        <v>en méandres migrants</v>
      </c>
      <c r="M73" s="65" t="str">
        <f>IF(VLOOKUP(A73,'Données de base - Grunddaten'!$A$2:$M$273,13,FALSE)="","",VLOOKUP(A73,'Données de base - Grunddaten'!$A$2:$M$273,13,FALSE))</f>
        <v>en méandres migrants</v>
      </c>
      <c r="N73" s="36" t="str">
        <f>IF(VLOOKUP(A73,'Charriage - Geschiebehaushalt'!A73:S344,3,FALSE)="","",VLOOKUP(A73,'Charriage - Geschiebehaushalt'!$A$2:$S$273,3,FALSE))</f>
        <v>pertinent</v>
      </c>
      <c r="O73" s="37" t="str">
        <f>IF(VLOOKUP(A73,'Charriage - Geschiebehaushalt'!A73:S344,4,FALSE)="","",VLOOKUP(A73,'Charriage - Geschiebehaushalt'!$A$2:$S$273,4,FALSE))</f>
        <v>non documenté</v>
      </c>
      <c r="P73" s="70" t="str">
        <f>IF(VLOOKUP(A73,'Charriage - Geschiebehaushalt'!A73:S344,5,FALSE)="","",VLOOKUP(A73,'Charriage - Geschiebehaushalt'!$A$2:$S$273,5,FALSE))</f>
        <v/>
      </c>
      <c r="Q73" s="37" t="str">
        <f>IF(VLOOKUP(A73,'Charriage - Geschiebehaushalt'!A73:S344,6,FALSE)="","",VLOOKUP(A73,'Charriage - Geschiebehaushalt'!$A$2:$S$273,6,FALSE))</f>
        <v>non documenté</v>
      </c>
      <c r="R73" s="70">
        <f>IF(VLOOKUP(A73,'Charriage - Geschiebehaushalt'!A73:S344,7,FALSE)="","",VLOOKUP(A73,'Charriage - Geschiebehaushalt'!$A$2:$S$273,7,FALSE))</f>
        <v>3.2691065884596603E-2</v>
      </c>
      <c r="S73" s="37" t="str">
        <f>IF(VLOOKUP(A73,'Charriage - Geschiebehaushalt'!A73:S344,8,FALSE)="","",VLOOKUP(A73,'Charriage - Geschiebehaushalt'!$A$2:$S$273,8,FALSE))</f>
        <v>pas ou faiblement entravé</v>
      </c>
      <c r="T73" s="70">
        <f>IF(VLOOKUP(A73,'Charriage - Geschiebehaushalt'!A73:S344,9,FALSE)="","",VLOOKUP(A73,'Charriage - Geschiebehaushalt'!$A$2:$S$273,9,FALSE))</f>
        <v>0.23976645298999999</v>
      </c>
      <c r="U73" s="37" t="str">
        <f>IF(VLOOKUP(A73,'Charriage - Geschiebehaushalt'!A73:S344,10,FALSE)="","",VLOOKUP(A73,'Charriage - Geschiebehaushalt'!$A$2:$S$273,10,FALSE))</f>
        <v>déficit dans les formations pionnières</v>
      </c>
      <c r="V73" s="37" t="str">
        <f>IF(VLOOKUP(A73,'Charriage - Geschiebehaushalt'!A73:S344,11,FALSE)="","",VLOOKUP(A73,'Charriage - Geschiebehaushalt'!$A$2:$S$273,11,FALSE))</f>
        <v>Charriage probablement naturellement faible</v>
      </c>
      <c r="W73" s="37" t="str">
        <f>IF(VLOOKUP(A73,'Charriage - Geschiebehaushalt'!A73:S344,12,FALSE)="","",VLOOKUP(A73,'Charriage - Geschiebehaushalt'!$A$2:$S$273,12,FALSE))</f>
        <v>A vérifier</v>
      </c>
      <c r="X73" s="37" t="str">
        <f>IF(VLOOKUP(A73,'Charriage - Geschiebehaushalt'!A73:S344,13,FALSE)="","",VLOOKUP(A73,'Charriage - Geschiebehaushalt'!$A$2:$S$273,13,FALSE))</f>
        <v>barrage à moins de 2 km</v>
      </c>
      <c r="Y73" s="37" t="str">
        <f>IF(VLOOKUP(A73,'Charriage - Geschiebehaushalt'!A73:S344,14,FALSE)="","",VLOOKUP(A73,'Charriage - Geschiebehaushalt'!$A$2:$S$273,14,FALSE))</f>
        <v>charriage présumé perturbé</v>
      </c>
      <c r="Z73" s="37" t="str">
        <f>IF(VLOOKUP(A73,'Charriage - Geschiebehaushalt'!A73:S344,15,FALSE)="","",VLOOKUP(A73,'Charriage - Geschiebehaushalt'!$A$2:$S$273,15,FALSE))</f>
        <v>Charriage présumé perturbé / Geschiebehaushalt vermutlich beeinträchtigt</v>
      </c>
      <c r="AA73" s="53" t="str">
        <f>IF(VLOOKUP(A73,'Charriage - Geschiebehaushalt'!A73:S344,16,FALSE)="","",VLOOKUP(A73,'Charriage - Geschiebehaushalt'!$A$2:$S$273,16,FALSE))</f>
        <v>b</v>
      </c>
      <c r="AB73" s="58" t="str">
        <f>IF(VLOOKUP(A73,'Débit - Abfluss'!$A$2:$K$273,3,FALSE)="","",VLOOKUP(A73,'Débit - Abfluss'!$A$2:$K$273,3,FALSE))</f>
        <v>81-100%</v>
      </c>
      <c r="AC73" s="59" t="str">
        <f>IF(VLOOKUP(A73,'Débit - Abfluss'!$A$2:$K$273,4,FALSE)="","",VLOOKUP(A73,'Débit - Abfluss'!$A$2:$K$273,4,FALSE))</f>
        <v/>
      </c>
      <c r="AD73" s="59" t="str">
        <f>IF(VLOOKUP(A73,'Débit - Abfluss'!$A$2:$K$273,5,FALSE)="","",VLOOKUP(A73,'Débit - Abfluss'!$A$2:$K$273,5,FALSE))</f>
        <v/>
      </c>
      <c r="AE73" s="59" t="str">
        <f>IF(VLOOKUP(A73,'Débit - Abfluss'!$A$2:$K$273,6,FALSE)="","",VLOOKUP(A73,'Débit - Abfluss'!$A$2:$K$273,6,FALSE))</f>
        <v>81-100%</v>
      </c>
      <c r="AF73" s="59" t="str">
        <f>IF(VLOOKUP(A73,'Débit - Abfluss'!$A$2:$K$273,7,FALSE)="","",VLOOKUP(A73,'Débit - Abfluss'!$A$2:$K$273,7,FALSE))</f>
        <v>force hydraulique</v>
      </c>
      <c r="AG73" s="60" t="str">
        <f>IF(VLOOKUP(A73,'Débit - Abfluss'!$A$2:$K$273,8,FALSE)="","",VLOOKUP(A73,'Débit - Abfluss'!$A$2:$K$273,8,FALSE))</f>
        <v>Potentiellement affecté mais non plausible / möglicherweise betroffen aber nicht nachweisbar</v>
      </c>
      <c r="AH73" s="72">
        <f>IF(VLOOKUP(A73,'Revitalisation-Revitalisierung'!$A$2:$O$273,3,FALSE)="","",VLOOKUP(A73,'Revitalisation-Revitalisierung'!$A$2:$O$273,3,FALSE))</f>
        <v>-10</v>
      </c>
      <c r="AI73" s="73">
        <f>IF(VLOOKUP(A73,'Revitalisation-Revitalisierung'!$A$2:$O$273,4,FALSE)="","",VLOOKUP(A73,'Revitalisation-Revitalisierung'!$A$2:$O$273,4,FALSE))</f>
        <v>0</v>
      </c>
      <c r="AJ73" s="73">
        <f>IF(VLOOKUP(A73,'Revitalisation-Revitalisierung'!$A$2:$O$273,5,FALSE)="","",VLOOKUP(A73,'Revitalisation-Revitalisierung'!$A$2:$O$273,5,FALSE))</f>
        <v>10</v>
      </c>
      <c r="AK73" s="61" t="str">
        <f>IF(VLOOKUP(A73,'Revitalisation-Revitalisierung'!$A$2:$O$273,6,FALSE)="","",VLOOKUP(A73,'Revitalisation-Revitalisierung'!$A$2:$O$273,6,FALSE))</f>
        <v>non nécessaire</v>
      </c>
      <c r="AL73" s="61" t="str">
        <f>IF(VLOOKUP(A73,'Revitalisation-Revitalisierung'!$A$2:$O$273,7,FALSE)="","",VLOOKUP(A73,'Revitalisation-Revitalisierung'!$A$2:$O$273,7,FALSE))</f>
        <v>leicht</v>
      </c>
      <c r="AM73" s="61" t="str">
        <f>IF(VLOOKUP(A73,'Revitalisation-Revitalisierung'!$A$2:$O$273,8,FALSE)="","",VLOOKUP(A73,'Revitalisation-Revitalisierung'!$A$2:$O$273,8,FALSE))</f>
        <v>K3</v>
      </c>
      <c r="AN73" s="61" t="str">
        <f>IF(VLOOKUP(A73,'Revitalisation-Revitalisierung'!$A$2:$O$273,9,FALSE)="","",VLOOKUP(A73,'Revitalisation-Revitalisierung'!$A$2:$O$273,9,FALSE))</f>
        <v/>
      </c>
      <c r="AO73" s="61" t="str">
        <f>IF(VLOOKUP(A73,'Revitalisation-Revitalisierung'!$A$2:$O$273,10,FALSE)="","",VLOOKUP(A73,'Revitalisation-Revitalisierung'!$A$2:$O$273,10,FALSE))</f>
        <v/>
      </c>
      <c r="AP73" s="61" t="str">
        <f>IF(VLOOKUP(A73,'Revitalisation-Revitalisierung'!$A$2:$O$273,11,FALSE)="","",VLOOKUP(A73,'Revitalisation-Revitalisierung'!$A$2:$O$273,11,FALSE))</f>
        <v>Non nécessaire / nicht nötig</v>
      </c>
      <c r="AQ73" s="62" t="str">
        <f>IF(VLOOKUP(A73,'Revitalisation-Revitalisierung'!$A$2:$O$273,12,FALSE)="","",VLOOKUP(A73,'Revitalisation-Revitalisierung'!$A$2:$O$273,12,FALSE))</f>
        <v>a</v>
      </c>
    </row>
    <row r="74" spans="1:43" ht="33.75" x14ac:dyDescent="0.25">
      <c r="A74" s="23">
        <v>98</v>
      </c>
      <c r="B74" s="63">
        <f>IF(VLOOKUP(A74,'Données de base - Grunddaten'!$A$2:$M$273,2,FALSE)="","",VLOOKUP(A74,'Données de base - Grunddaten'!$A$2:$M$273,2,FALSE))</f>
        <v>1</v>
      </c>
      <c r="C74" s="64" t="str">
        <f>IF(VLOOKUP(A74,'Données de base - Grunddaten'!$A$2:$M$273,3,FALSE)="","",VLOOKUP(A74,'Données de base - Grunddaten'!$A$2:$M$273,3,FALSE))</f>
        <v>Ämmenmatt</v>
      </c>
      <c r="D74" s="64" t="str">
        <f>IF(VLOOKUP(A74,'Données de base - Grunddaten'!$A$2:$M$273,4,FALSE)="","",VLOOKUP(A74,'Données de base - Grunddaten'!$A$2:$M$273,4,FALSE))</f>
        <v>Kleine Emme</v>
      </c>
      <c r="E74" s="64" t="str">
        <f>IF(VLOOKUP(A74,'Données de base - Grunddaten'!$A$2:$M$273,5,FALSE)="","",VLOOKUP(A74,'Données de base - Grunddaten'!$A$2:$M$273,5,FALSE))</f>
        <v>LU</v>
      </c>
      <c r="F74" s="64" t="str">
        <f>IF(VLOOKUP(A74,'Données de base - Grunddaten'!$A$2:$M$273,6,FALSE)="","",VLOOKUP(A74,'Données de base - Grunddaten'!$A$2:$M$273,6,FALSE))</f>
        <v>Préalpes, Alpes septentrionales</v>
      </c>
      <c r="G74" s="64" t="str">
        <f>IF(VLOOKUP(A74,'Données de base - Grunddaten'!$A$2:$M$273,7,FALSE)="","",VLOOKUP(A74,'Données de base - Grunddaten'!$A$2:$M$273,7,FALSE))</f>
        <v>Montagnard inf.</v>
      </c>
      <c r="H74" s="64">
        <f>IF(VLOOKUP(A74,'Données de base - Grunddaten'!$A$2:$M$273,8,FALSE)="","",VLOOKUP(A74,'Données de base - Grunddaten'!$A$2:$M$273,8,FALSE))</f>
        <v>650</v>
      </c>
      <c r="I74" s="64">
        <f>IF(VLOOKUP(A74,'Données de base - Grunddaten'!$A$2:$M$273,9,FALSE)="","",VLOOKUP(A74,'Données de base - Grunddaten'!$A$2:$M$273,9,FALSE))</f>
        <v>1992</v>
      </c>
      <c r="J74" s="64">
        <f>IF(VLOOKUP(A74,'Données de base - Grunddaten'!$A$2:$M$273,10,FALSE)="","",VLOOKUP(A74,'Données de base - Grunddaten'!$A$2:$M$273,10,FALSE))</f>
        <v>41</v>
      </c>
      <c r="K74" s="64" t="str">
        <f>IF(VLOOKUP(A74,'Données de base - Grunddaten'!$A$2:$M$273,11,FALSE)="","",VLOOKUP(A74,'Données de base - Grunddaten'!$A$2:$M$273,11,FALSE))</f>
        <v>Cours d'eau naturels de l'étage montagnard</v>
      </c>
      <c r="L74" s="64" t="str">
        <f>IF(VLOOKUP(A74,'Données de base - Grunddaten'!$A$2:$M$273,12,FALSE)="","",VLOOKUP(A74,'Données de base - Grunddaten'!$A$2:$M$273,12,FALSE))</f>
        <v>en tresses</v>
      </c>
      <c r="M74" s="65" t="str">
        <f>IF(VLOOKUP(A74,'Données de base - Grunddaten'!$A$2:$M$273,13,FALSE)="","",VLOOKUP(A74,'Données de base - Grunddaten'!$A$2:$M$273,13,FALSE))</f>
        <v>en méandres migrants</v>
      </c>
      <c r="N74" s="36" t="str">
        <f>IF(VLOOKUP(A74,'Charriage - Geschiebehaushalt'!A74:S345,3,FALSE)="","",VLOOKUP(A74,'Charriage - Geschiebehaushalt'!$A$2:$S$273,3,FALSE))</f>
        <v>pertinent</v>
      </c>
      <c r="O74" s="37" t="str">
        <f>IF(VLOOKUP(A74,'Charriage - Geschiebehaushalt'!A74:S345,4,FALSE)="","",VLOOKUP(A74,'Charriage - Geschiebehaushalt'!$A$2:$S$273,4,FALSE))</f>
        <v>0-20%</v>
      </c>
      <c r="P74" s="70" t="str">
        <f>IF(VLOOKUP(A74,'Charriage - Geschiebehaushalt'!A74:S345,5,FALSE)="","",VLOOKUP(A74,'Charriage - Geschiebehaushalt'!$A$2:$S$273,5,FALSE))</f>
        <v/>
      </c>
      <c r="Q74" s="37" t="str">
        <f>IF(VLOOKUP(A74,'Charriage - Geschiebehaushalt'!A74:S345,6,FALSE)="","",VLOOKUP(A74,'Charriage - Geschiebehaushalt'!$A$2:$S$273,6,FALSE))</f>
        <v>non documenté</v>
      </c>
      <c r="R74" s="70">
        <f>IF(VLOOKUP(A74,'Charriage - Geschiebehaushalt'!A74:S345,7,FALSE)="","",VLOOKUP(A74,'Charriage - Geschiebehaushalt'!$A$2:$S$273,7,FALSE))</f>
        <v>0.20326588450236399</v>
      </c>
      <c r="S74" s="37" t="str">
        <f>IF(VLOOKUP(A74,'Charriage - Geschiebehaushalt'!A74:S345,8,FALSE)="","",VLOOKUP(A74,'Charriage - Geschiebehaushalt'!$A$2:$S$273,8,FALSE))</f>
        <v>pas ou faiblement entravé</v>
      </c>
      <c r="T74" s="70">
        <f>IF(VLOOKUP(A74,'Charriage - Geschiebehaushalt'!A74:S345,9,FALSE)="","",VLOOKUP(A74,'Charriage - Geschiebehaushalt'!$A$2:$S$273,9,FALSE))</f>
        <v>8.8019619814E-2</v>
      </c>
      <c r="U74" s="37" t="str">
        <f>IF(VLOOKUP(A74,'Charriage - Geschiebehaushalt'!A74:S345,10,FALSE)="","",VLOOKUP(A74,'Charriage - Geschiebehaushalt'!$A$2:$S$273,10,FALSE))</f>
        <v>déficit dans les formations pionnières</v>
      </c>
      <c r="V74" s="37" t="str">
        <f>IF(VLOOKUP(A74,'Charriage - Geschiebehaushalt'!A74:S345,11,FALSE)="","",VLOOKUP(A74,'Charriage - Geschiebehaushalt'!$A$2:$S$273,11,FALSE))</f>
        <v/>
      </c>
      <c r="W74" s="37" t="str">
        <f>IF(VLOOKUP(A74,'Charriage - Geschiebehaushalt'!A74:S345,12,FALSE)="","",VLOOKUP(A74,'Charriage - Geschiebehaushalt'!$A$2:$S$273,12,FALSE))</f>
        <v/>
      </c>
      <c r="X74" s="37" t="str">
        <f>IF(VLOOKUP(A74,'Charriage - Geschiebehaushalt'!A74:S345,13,FALSE)="","",VLOOKUP(A74,'Charriage - Geschiebehaushalt'!$A$2:$S$273,13,FALSE))</f>
        <v/>
      </c>
      <c r="Y74" s="37" t="str">
        <f>IF(VLOOKUP(A74,'Charriage - Geschiebehaushalt'!A74:S345,14,FALSE)="","",VLOOKUP(A74,'Charriage - Geschiebehaushalt'!$A$2:$S$273,14,FALSE))</f>
        <v/>
      </c>
      <c r="Z74" s="37" t="str">
        <f>IF(VLOOKUP(A74,'Charriage - Geschiebehaushalt'!A74:S345,15,FALSE)="","",VLOOKUP(A74,'Charriage - Geschiebehaushalt'!$A$2:$S$273,15,FALSE))</f>
        <v>0-20%</v>
      </c>
      <c r="AA74" s="53" t="str">
        <f>IF(VLOOKUP(A74,'Charriage - Geschiebehaushalt'!A74:S345,16,FALSE)="","",VLOOKUP(A74,'Charriage - Geschiebehaushalt'!$A$2:$S$273,16,FALSE))</f>
        <v>a</v>
      </c>
      <c r="AB74" s="58" t="str">
        <f>IF(VLOOKUP(A74,'Débit - Abfluss'!$A$2:$K$273,3,FALSE)="","",VLOOKUP(A74,'Débit - Abfluss'!$A$2:$K$273,3,FALSE))</f>
        <v>100%</v>
      </c>
      <c r="AC74" s="59" t="str">
        <f>IF(VLOOKUP(A74,'Débit - Abfluss'!$A$2:$K$273,4,FALSE)="","",VLOOKUP(A74,'Débit - Abfluss'!$A$2:$K$273,4,FALSE))</f>
        <v>aucune information supplémentaire</v>
      </c>
      <c r="AD74" s="59" t="str">
        <f>IF(VLOOKUP(A74,'Débit - Abfluss'!$A$2:$K$273,5,FALSE)="","",VLOOKUP(A74,'Débit - Abfluss'!$A$2:$K$273,5,FALSE))</f>
        <v>aucune information supplémentaire</v>
      </c>
      <c r="AE74" s="59" t="str">
        <f>IF(VLOOKUP(A74,'Débit - Abfluss'!$A$2:$K$273,6,FALSE)="","",VLOOKUP(A74,'Débit - Abfluss'!$A$2:$K$273,6,FALSE))</f>
        <v>100%</v>
      </c>
      <c r="AF74" s="59" t="str">
        <f>IF(VLOOKUP(A74,'Débit - Abfluss'!$A$2:$K$273,7,FALSE)="","",VLOOKUP(A74,'Débit - Abfluss'!$A$2:$K$273,7,FALSE))</f>
        <v/>
      </c>
      <c r="AG74" s="60" t="str">
        <f>IF(VLOOKUP(A74,'Débit - Abfluss'!$A$2:$K$273,8,FALSE)="","",VLOOKUP(A74,'Débit - Abfluss'!$A$2:$K$273,8,FALSE))</f>
        <v>Non affecté / nicht betroffen</v>
      </c>
      <c r="AH74" s="72">
        <f>IF(VLOOKUP(A74,'Revitalisation-Revitalisierung'!$A$2:$O$273,3,FALSE)="","",VLOOKUP(A74,'Revitalisation-Revitalisierung'!$A$2:$O$273,3,FALSE))</f>
        <v>15.327272727272728</v>
      </c>
      <c r="AI74" s="73">
        <f>IF(VLOOKUP(A74,'Revitalisation-Revitalisierung'!$A$2:$O$273,4,FALSE)="","",VLOOKUP(A74,'Revitalisation-Revitalisierung'!$A$2:$O$273,4,FALSE))</f>
        <v>27.582262022236563</v>
      </c>
      <c r="AJ74" s="73">
        <f>IF(VLOOKUP(A74,'Revitalisation-Revitalisierung'!$A$2:$O$273,5,FALSE)="","",VLOOKUP(A74,'Revitalisation-Revitalisierung'!$A$2:$O$273,5,FALSE))</f>
        <v>12.272727272727273</v>
      </c>
      <c r="AK74" s="61" t="str">
        <f>IF(VLOOKUP(A74,'Revitalisation-Revitalisierung'!$A$2:$O$273,6,FALSE)="","",VLOOKUP(A74,'Revitalisation-Revitalisierung'!$A$2:$O$273,6,FALSE))</f>
        <v>peu nécessaire, facile</v>
      </c>
      <c r="AL74" s="61" t="str">
        <f>IF(VLOOKUP(A74,'Revitalisation-Revitalisierung'!$A$2:$O$273,7,FALSE)="","",VLOOKUP(A74,'Revitalisation-Revitalisierung'!$A$2:$O$273,7,FALSE))</f>
        <v>unmöglich</v>
      </c>
      <c r="AM74" s="61" t="str">
        <f>IF(VLOOKUP(A74,'Revitalisation-Revitalisierung'!$A$2:$O$273,8,FALSE)="","",VLOOKUP(A74,'Revitalisation-Revitalisierung'!$A$2:$O$273,8,FALSE))</f>
        <v>K3</v>
      </c>
      <c r="AN74" s="61" t="str">
        <f>IF(VLOOKUP(A74,'Revitalisation-Revitalisierung'!$A$2:$O$273,9,FALSE)="","",VLOOKUP(A74,'Revitalisation-Revitalisierung'!$A$2:$O$273,9,FALSE))</f>
        <v/>
      </c>
      <c r="AO74" s="61" t="str">
        <f>IF(VLOOKUP(A74,'Revitalisation-Revitalisierung'!$A$2:$O$273,10,FALSE)="","",VLOOKUP(A74,'Revitalisation-Revitalisierung'!$A$2:$O$273,10,FALSE))</f>
        <v/>
      </c>
      <c r="AP74" s="61" t="str">
        <f>IF(VLOOKUP(A74,'Revitalisation-Revitalisierung'!$A$2:$O$273,11,FALSE)="","",VLOOKUP(A74,'Revitalisation-Revitalisierung'!$A$2:$O$273,11,FALSE))</f>
        <v>Partiellement nécessaire, facile / teilweise nötig, einfach</v>
      </c>
      <c r="AQ74" s="62" t="str">
        <f>IF(VLOOKUP(A74,'Revitalisation-Revitalisierung'!$A$2:$O$273,12,FALSE)="","",VLOOKUP(A74,'Revitalisation-Revitalisierung'!$A$2:$O$273,12,FALSE))</f>
        <v>a</v>
      </c>
    </row>
    <row r="75" spans="1:43" ht="45" x14ac:dyDescent="0.25">
      <c r="A75" s="23">
        <v>99</v>
      </c>
      <c r="B75" s="63">
        <f>IF(VLOOKUP(A75,'Données de base - Grunddaten'!$A$2:$M$273,2,FALSE)="","",VLOOKUP(A75,'Données de base - Grunddaten'!$A$2:$M$273,2,FALSE))</f>
        <v>1</v>
      </c>
      <c r="C75" s="64" t="str">
        <f>IF(VLOOKUP(A75,'Données de base - Grunddaten'!$A$2:$M$273,3,FALSE)="","",VLOOKUP(A75,'Données de base - Grunddaten'!$A$2:$M$273,3,FALSE))</f>
        <v>Schlierenrüti</v>
      </c>
      <c r="D75" s="64" t="str">
        <f>IF(VLOOKUP(A75,'Données de base - Grunddaten'!$A$2:$M$273,4,FALSE)="","",VLOOKUP(A75,'Données de base - Grunddaten'!$A$2:$M$273,4,FALSE))</f>
        <v>Grosse Schliere</v>
      </c>
      <c r="E75" s="64" t="str">
        <f>IF(VLOOKUP(A75,'Données de base - Grunddaten'!$A$2:$M$273,5,FALSE)="","",VLOOKUP(A75,'Données de base - Grunddaten'!$A$2:$M$273,5,FALSE))</f>
        <v>OW</v>
      </c>
      <c r="F75" s="64" t="str">
        <f>IF(VLOOKUP(A75,'Données de base - Grunddaten'!$A$2:$M$273,6,FALSE)="","",VLOOKUP(A75,'Données de base - Grunddaten'!$A$2:$M$273,6,FALSE))</f>
        <v>Alpes septentrionales</v>
      </c>
      <c r="G75" s="64" t="str">
        <f>IF(VLOOKUP(A75,'Données de base - Grunddaten'!$A$2:$M$273,7,FALSE)="","",VLOOKUP(A75,'Données de base - Grunddaten'!$A$2:$M$273,7,FALSE))</f>
        <v>Collinéen</v>
      </c>
      <c r="H75" s="64">
        <f>IF(VLOOKUP(A75,'Données de base - Grunddaten'!$A$2:$M$273,8,FALSE)="","",VLOOKUP(A75,'Données de base - Grunddaten'!$A$2:$M$273,8,FALSE))</f>
        <v>445</v>
      </c>
      <c r="I75" s="64">
        <f>IF(VLOOKUP(A75,'Données de base - Grunddaten'!$A$2:$M$273,9,FALSE)="","",VLOOKUP(A75,'Données de base - Grunddaten'!$A$2:$M$273,9,FALSE))</f>
        <v>1992</v>
      </c>
      <c r="J75" s="64">
        <f>IF(VLOOKUP(A75,'Données de base - Grunddaten'!$A$2:$M$273,10,FALSE)="","",VLOOKUP(A75,'Données de base - Grunddaten'!$A$2:$M$273,10,FALSE))</f>
        <v>52</v>
      </c>
      <c r="K75" s="64" t="str">
        <f>IF(VLOOKUP(A75,'Données de base - Grunddaten'!$A$2:$M$273,11,FALSE)="","",VLOOKUP(A75,'Données de base - Grunddaten'!$A$2:$M$273,11,FALSE))</f>
        <v>Cours d'eau corrigés de l'étage collinéen du Moyen-Pays</v>
      </c>
      <c r="L75" s="64" t="str">
        <f>IF(VLOOKUP(A75,'Données de base - Grunddaten'!$A$2:$M$273,12,FALSE)="","",VLOOKUP(A75,'Données de base - Grunddaten'!$A$2:$M$273,12,FALSE))</f>
        <v>en tresses</v>
      </c>
      <c r="M75" s="65" t="str">
        <f>IF(VLOOKUP(A75,'Données de base - Grunddaten'!$A$2:$M$273,13,FALSE)="","",VLOOKUP(A75,'Données de base - Grunddaten'!$A$2:$M$273,13,FALSE))</f>
        <v>en tresses</v>
      </c>
      <c r="N75" s="36" t="str">
        <f>IF(VLOOKUP(A75,'Charriage - Geschiebehaushalt'!A75:S346,3,FALSE)="","",VLOOKUP(A75,'Charriage - Geschiebehaushalt'!$A$2:$S$273,3,FALSE))</f>
        <v>pertinent</v>
      </c>
      <c r="O75" s="37" t="str">
        <f>IF(VLOOKUP(A75,'Charriage - Geschiebehaushalt'!A75:S346,4,FALSE)="","",VLOOKUP(A75,'Charriage - Geschiebehaushalt'!$A$2:$S$273,4,FALSE))</f>
        <v>non documenté</v>
      </c>
      <c r="P75" s="70" t="str">
        <f>IF(VLOOKUP(A75,'Charriage - Geschiebehaushalt'!A75:S346,5,FALSE)="","",VLOOKUP(A75,'Charriage - Geschiebehaushalt'!$A$2:$S$273,5,FALSE))</f>
        <v/>
      </c>
      <c r="Q75" s="37" t="str">
        <f>IF(VLOOKUP(A75,'Charriage - Geschiebehaushalt'!A75:S346,6,FALSE)="","",VLOOKUP(A75,'Charriage - Geschiebehaushalt'!$A$2:$S$273,6,FALSE))</f>
        <v>non documenté</v>
      </c>
      <c r="R75" s="70">
        <f>IF(VLOOKUP(A75,'Charriage - Geschiebehaushalt'!A75:S346,7,FALSE)="","",VLOOKUP(A75,'Charriage - Geschiebehaushalt'!$A$2:$S$273,7,FALSE))</f>
        <v>0.268207723401378</v>
      </c>
      <c r="S75" s="37" t="str">
        <f>IF(VLOOKUP(A75,'Charriage - Geschiebehaushalt'!A75:S346,8,FALSE)="","",VLOOKUP(A75,'Charriage - Geschiebehaushalt'!$A$2:$S$273,8,FALSE))</f>
        <v>la remobilisation des sédiments est perturbée</v>
      </c>
      <c r="T75" s="70">
        <f>IF(VLOOKUP(A75,'Charriage - Geschiebehaushalt'!A75:S346,9,FALSE)="","",VLOOKUP(A75,'Charriage - Geschiebehaushalt'!$A$2:$S$273,9,FALSE))</f>
        <v>0.30666749182000003</v>
      </c>
      <c r="U75" s="37" t="str">
        <f>IF(VLOOKUP(A75,'Charriage - Geschiebehaushalt'!A75:S346,10,FALSE)="","",VLOOKUP(A75,'Charriage - Geschiebehaushalt'!$A$2:$S$273,10,FALSE))</f>
        <v>déficit non apparent en charriage ou en remobilisation des sédiments</v>
      </c>
      <c r="V75" s="37" t="str">
        <f>IF(VLOOKUP(A75,'Charriage - Geschiebehaushalt'!A75:S346,11,FALSE)="","",VLOOKUP(A75,'Charriage - Geschiebehaushalt'!$A$2:$S$273,11,FALSE))</f>
        <v/>
      </c>
      <c r="W75" s="37" t="str">
        <f>IF(VLOOKUP(A75,'Charriage - Geschiebehaushalt'!A75:S346,12,FALSE)="","",VLOOKUP(A75,'Charriage - Geschiebehaushalt'!$A$2:$S$273,12,FALSE))</f>
        <v/>
      </c>
      <c r="X75" s="37" t="str">
        <f>IF(VLOOKUP(A75,'Charriage - Geschiebehaushalt'!A75:S346,13,FALSE)="","",VLOOKUP(A75,'Charriage - Geschiebehaushalt'!$A$2:$S$273,13,FALSE))</f>
        <v/>
      </c>
      <c r="Y75" s="37" t="str">
        <f>IF(VLOOKUP(A75,'Charriage - Geschiebehaushalt'!A75:S346,14,FALSE)="","",VLOOKUP(A75,'Charriage - Geschiebehaushalt'!$A$2:$S$273,14,FALSE))</f>
        <v/>
      </c>
      <c r="Z75" s="37" t="str">
        <f>IF(VLOOKUP(A75,'Charriage - Geschiebehaushalt'!A75:S346,15,FALSE)="","",VLOOKUP(A75,'Charriage - Geschiebehaushalt'!$A$2:$S$273,15,FALSE))</f>
        <v>La remobilisation des sédiments est perturbée / Mobilisierung von Geschiebe beeinträchtigt</v>
      </c>
      <c r="AA75" s="53" t="str">
        <f>IF(VLOOKUP(A75,'Charriage - Geschiebehaushalt'!A75:S346,16,FALSE)="","",VLOOKUP(A75,'Charriage - Geschiebehaushalt'!$A$2:$S$273,16,FALSE))</f>
        <v>b</v>
      </c>
      <c r="AB75" s="58" t="str">
        <f>IF(VLOOKUP(A75,'Débit - Abfluss'!$A$2:$K$273,3,FALSE)="","",VLOOKUP(A75,'Débit - Abfluss'!$A$2:$K$273,3,FALSE))</f>
        <v>100%</v>
      </c>
      <c r="AC75" s="59" t="str">
        <f>IF(VLOOKUP(A75,'Débit - Abfluss'!$A$2:$K$273,4,FALSE)="","",VLOOKUP(A75,'Débit - Abfluss'!$A$2:$K$273,4,FALSE))</f>
        <v>aucune information supplémentaire</v>
      </c>
      <c r="AD75" s="59" t="str">
        <f>IF(VLOOKUP(A75,'Débit - Abfluss'!$A$2:$K$273,5,FALSE)="","",VLOOKUP(A75,'Débit - Abfluss'!$A$2:$K$273,5,FALSE))</f>
        <v>aucune information supplémentaire</v>
      </c>
      <c r="AE75" s="59" t="str">
        <f>IF(VLOOKUP(A75,'Débit - Abfluss'!$A$2:$K$273,6,FALSE)="","",VLOOKUP(A75,'Débit - Abfluss'!$A$2:$K$273,6,FALSE))</f>
        <v>100%</v>
      </c>
      <c r="AF75" s="59" t="str">
        <f>IF(VLOOKUP(A75,'Débit - Abfluss'!$A$2:$K$273,7,FALSE)="","",VLOOKUP(A75,'Débit - Abfluss'!$A$2:$K$273,7,FALSE))</f>
        <v>force hydraulique</v>
      </c>
      <c r="AG75" s="60" t="str">
        <f>IF(VLOOKUP(A75,'Débit - Abfluss'!$A$2:$K$273,8,FALSE)="","",VLOOKUP(A75,'Débit - Abfluss'!$A$2:$K$273,8,FALSE))</f>
        <v>Non affecté / nicht betroffen</v>
      </c>
      <c r="AH75" s="72">
        <f>IF(VLOOKUP(A75,'Revitalisation-Revitalisierung'!$A$2:$O$273,3,FALSE)="","",VLOOKUP(A75,'Revitalisation-Revitalisierung'!$A$2:$O$273,3,FALSE))</f>
        <v>20.163636363636364</v>
      </c>
      <c r="AI75" s="73">
        <f>IF(VLOOKUP(A75,'Revitalisation-Revitalisierung'!$A$2:$O$273,4,FALSE)="","",VLOOKUP(A75,'Revitalisation-Revitalisierung'!$A$2:$O$273,4,FALSE))</f>
        <v>23.811915841405245</v>
      </c>
      <c r="AJ75" s="73">
        <f>IF(VLOOKUP(A75,'Revitalisation-Revitalisierung'!$A$2:$O$273,5,FALSE)="","",VLOOKUP(A75,'Revitalisation-Revitalisierung'!$A$2:$O$273,5,FALSE))</f>
        <v>3.6363636363636362</v>
      </c>
      <c r="AK75" s="61" t="str">
        <f>IF(VLOOKUP(A75,'Revitalisation-Revitalisierung'!$A$2:$O$273,6,FALSE)="","",VLOOKUP(A75,'Revitalisation-Revitalisierung'!$A$2:$O$273,6,FALSE))</f>
        <v>peu nécessaire, facile</v>
      </c>
      <c r="AL75" s="61" t="str">
        <f>IF(VLOOKUP(A75,'Revitalisation-Revitalisierung'!$A$2:$O$273,7,FALSE)="","",VLOOKUP(A75,'Revitalisation-Revitalisierung'!$A$2:$O$273,7,FALSE))</f>
        <v/>
      </c>
      <c r="AM75" s="61" t="str">
        <f>IF(VLOOKUP(A75,'Revitalisation-Revitalisierung'!$A$2:$O$273,8,FALSE)="","",VLOOKUP(A75,'Revitalisation-Revitalisierung'!$A$2:$O$273,8,FALSE))</f>
        <v>K1</v>
      </c>
      <c r="AN75" s="61" t="str">
        <f>IF(VLOOKUP(A75,'Revitalisation-Revitalisierung'!$A$2:$O$273,9,FALSE)="","",VLOOKUP(A75,'Revitalisation-Revitalisierung'!$A$2:$O$273,9,FALSE))</f>
        <v/>
      </c>
      <c r="AO75" s="61" t="str">
        <f>IF(VLOOKUP(A75,'Revitalisation-Revitalisierung'!$A$2:$O$273,10,FALSE)="","",VLOOKUP(A75,'Revitalisation-Revitalisierung'!$A$2:$O$273,10,FALSE))</f>
        <v/>
      </c>
      <c r="AP75" s="61" t="str">
        <f>IF(VLOOKUP(A75,'Revitalisation-Revitalisierung'!$A$2:$O$273,11,FALSE)="","",VLOOKUP(A75,'Revitalisation-Revitalisierung'!$A$2:$O$273,11,FALSE))</f>
        <v>Partiellement nécessaire, facile / teilweise nötig, einfach</v>
      </c>
      <c r="AQ75" s="62" t="str">
        <f>IF(VLOOKUP(A75,'Revitalisation-Revitalisierung'!$A$2:$O$273,12,FALSE)="","",VLOOKUP(A75,'Revitalisation-Revitalisierung'!$A$2:$O$273,12,FALSE))</f>
        <v>a</v>
      </c>
    </row>
    <row r="76" spans="1:43" ht="45" x14ac:dyDescent="0.25">
      <c r="A76" s="23">
        <v>100</v>
      </c>
      <c r="B76" s="63">
        <f>IF(VLOOKUP(A76,'Données de base - Grunddaten'!$A$2:$M$273,2,FALSE)="","",VLOOKUP(A76,'Données de base - Grunddaten'!$A$2:$M$273,2,FALSE))</f>
        <v>1</v>
      </c>
      <c r="C76" s="64" t="str">
        <f>IF(VLOOKUP(A76,'Données de base - Grunddaten'!$A$2:$M$273,3,FALSE)="","",VLOOKUP(A76,'Données de base - Grunddaten'!$A$2:$M$273,3,FALSE))</f>
        <v>Städerried</v>
      </c>
      <c r="D76" s="64" t="str">
        <f>IF(VLOOKUP(A76,'Données de base - Grunddaten'!$A$2:$M$273,4,FALSE)="","",VLOOKUP(A76,'Données de base - Grunddaten'!$A$2:$M$273,4,FALSE))</f>
        <v>Alpnachersee, Chli Schliere, Sarner Aa</v>
      </c>
      <c r="E76" s="64" t="str">
        <f>IF(VLOOKUP(A76,'Données de base - Grunddaten'!$A$2:$M$273,5,FALSE)="","",VLOOKUP(A76,'Données de base - Grunddaten'!$A$2:$M$273,5,FALSE))</f>
        <v>OW</v>
      </c>
      <c r="F76" s="64" t="str">
        <f>IF(VLOOKUP(A76,'Données de base - Grunddaten'!$A$2:$M$273,6,FALSE)="","",VLOOKUP(A76,'Données de base - Grunddaten'!$A$2:$M$273,6,FALSE))</f>
        <v>Alpes septentrionales</v>
      </c>
      <c r="G76" s="64" t="str">
        <f>IF(VLOOKUP(A76,'Données de base - Grunddaten'!$A$2:$M$273,7,FALSE)="","",VLOOKUP(A76,'Données de base - Grunddaten'!$A$2:$M$273,7,FALSE))</f>
        <v>Collinéen</v>
      </c>
      <c r="H76" s="64">
        <f>IF(VLOOKUP(A76,'Données de base - Grunddaten'!$A$2:$M$273,8,FALSE)="","",VLOOKUP(A76,'Données de base - Grunddaten'!$A$2:$M$273,8,FALSE))</f>
        <v>440</v>
      </c>
      <c r="I76" s="64">
        <f>IF(VLOOKUP(A76,'Données de base - Grunddaten'!$A$2:$M$273,9,FALSE)="","",VLOOKUP(A76,'Données de base - Grunddaten'!$A$2:$M$273,9,FALSE))</f>
        <v>1992</v>
      </c>
      <c r="J76" s="64">
        <f>IF(VLOOKUP(A76,'Données de base - Grunddaten'!$A$2:$M$273,10,FALSE)="","",VLOOKUP(A76,'Données de base - Grunddaten'!$A$2:$M$273,10,FALSE))</f>
        <v>90</v>
      </c>
      <c r="K76" s="64" t="str">
        <f>IF(VLOOKUP(A76,'Données de base - Grunddaten'!$A$2:$M$273,11,FALSE)="","",VLOOKUP(A76,'Données de base - Grunddaten'!$A$2:$M$273,11,FALSE))</f>
        <v>Delta</v>
      </c>
      <c r="L76" s="64" t="str">
        <f>IF(VLOOKUP(A76,'Données de base - Grunddaten'!$A$2:$M$273,12,FALSE)="","",VLOOKUP(A76,'Données de base - Grunddaten'!$A$2:$M$273,12,FALSE))</f>
        <v>en tresses</v>
      </c>
      <c r="M76" s="65" t="str">
        <f>IF(VLOOKUP(A76,'Données de base - Grunddaten'!$A$2:$M$273,13,FALSE)="","",VLOOKUP(A76,'Données de base - Grunddaten'!$A$2:$M$273,13,FALSE))</f>
        <v>cours rectiligne</v>
      </c>
      <c r="N76" s="36" t="str">
        <f>IF(VLOOKUP(A76,'Charriage - Geschiebehaushalt'!A76:S347,3,FALSE)="","",VLOOKUP(A76,'Charriage - Geschiebehaushalt'!$A$2:$S$273,3,FALSE))</f>
        <v>pertinent</v>
      </c>
      <c r="O76" s="37" t="str">
        <f>IF(VLOOKUP(A76,'Charriage - Geschiebehaushalt'!A76:S347,4,FALSE)="","",VLOOKUP(A76,'Charriage - Geschiebehaushalt'!$A$2:$S$273,4,FALSE))</f>
        <v>non documenté</v>
      </c>
      <c r="P76" s="70" t="str">
        <f>IF(VLOOKUP(A76,'Charriage - Geschiebehaushalt'!A76:S347,5,FALSE)="","",VLOOKUP(A76,'Charriage - Geschiebehaushalt'!$A$2:$S$273,5,FALSE))</f>
        <v/>
      </c>
      <c r="Q76" s="37" t="str">
        <f>IF(VLOOKUP(A76,'Charriage - Geschiebehaushalt'!A76:S347,6,FALSE)="","",VLOOKUP(A76,'Charriage - Geschiebehaushalt'!$A$2:$S$273,6,FALSE))</f>
        <v>non documenté</v>
      </c>
      <c r="R76" s="70">
        <f>IF(VLOOKUP(A76,'Charriage - Geschiebehaushalt'!A76:S347,7,FALSE)="","",VLOOKUP(A76,'Charriage - Geschiebehaushalt'!$A$2:$S$273,7,FALSE))</f>
        <v>0.142215505263034</v>
      </c>
      <c r="S76" s="37" t="str">
        <f>IF(VLOOKUP(A76,'Charriage - Geschiebehaushalt'!A76:S347,8,FALSE)="","",VLOOKUP(A76,'Charriage - Geschiebehaushalt'!$A$2:$S$273,8,FALSE))</f>
        <v>pas ou faiblement entravé</v>
      </c>
      <c r="T76" s="70">
        <f>IF(VLOOKUP(A76,'Charriage - Geschiebehaushalt'!A76:S347,9,FALSE)="","",VLOOKUP(A76,'Charriage - Geschiebehaushalt'!$A$2:$S$273,9,FALSE))</f>
        <v>0.31513040254000002</v>
      </c>
      <c r="U76" s="37" t="str">
        <f>IF(VLOOKUP(A76,'Charriage - Geschiebehaushalt'!A76:S347,10,FALSE)="","",VLOOKUP(A76,'Charriage - Geschiebehaushalt'!$A$2:$S$273,10,FALSE))</f>
        <v>déficit non apparent en charriage ou en remobilisation des sédiments</v>
      </c>
      <c r="V76" s="37" t="str">
        <f>IF(VLOOKUP(A76,'Charriage - Geschiebehaushalt'!A76:S347,11,FALSE)="","",VLOOKUP(A76,'Charriage - Geschiebehaushalt'!$A$2:$S$273,11,FALSE))</f>
        <v/>
      </c>
      <c r="W76" s="37" t="str">
        <f>IF(VLOOKUP(A76,'Charriage - Geschiebehaushalt'!A76:S347,12,FALSE)="","",VLOOKUP(A76,'Charriage - Geschiebehaushalt'!$A$2:$S$273,12,FALSE))</f>
        <v/>
      </c>
      <c r="X76" s="37" t="str">
        <f>IF(VLOOKUP(A76,'Charriage - Geschiebehaushalt'!A76:S347,13,FALSE)="","",VLOOKUP(A76,'Charriage - Geschiebehaushalt'!$A$2:$S$273,13,FALSE))</f>
        <v/>
      </c>
      <c r="Y76" s="37" t="str">
        <f>IF(VLOOKUP(A76,'Charriage - Geschiebehaushalt'!A76:S347,14,FALSE)="","",VLOOKUP(A76,'Charriage - Geschiebehaushalt'!$A$2:$S$273,14,FALSE))</f>
        <v/>
      </c>
      <c r="Z76" s="37" t="str">
        <f>IF(VLOOKUP(A76,'Charriage - Geschiebehaushalt'!A76:S347,15,FALSE)="","",VLOOKUP(A76,'Charriage - Geschiebehaushalt'!$A$2:$S$273,15,FALSE))</f>
        <v>non pertinent / nicht relevant</v>
      </c>
      <c r="AA76" s="53" t="str">
        <f>IF(VLOOKUP(A76,'Charriage - Geschiebehaushalt'!A76:S347,16,FALSE)="","",VLOOKUP(A76,'Charriage - Geschiebehaushalt'!$A$2:$S$273,16,FALSE))</f>
        <v>a</v>
      </c>
      <c r="AB76" s="58" t="str">
        <f>IF(VLOOKUP(A76,'Débit - Abfluss'!$A$2:$K$273,3,FALSE)="","",VLOOKUP(A76,'Débit - Abfluss'!$A$2:$K$273,3,FALSE))</f>
        <v>81-100%</v>
      </c>
      <c r="AC76" s="59" t="str">
        <f>IF(VLOOKUP(A76,'Débit - Abfluss'!$A$2:$K$273,4,FALSE)="","",VLOOKUP(A76,'Débit - Abfluss'!$A$2:$K$273,4,FALSE))</f>
        <v/>
      </c>
      <c r="AD76" s="59" t="str">
        <f>IF(VLOOKUP(A76,'Débit - Abfluss'!$A$2:$K$273,5,FALSE)="","",VLOOKUP(A76,'Débit - Abfluss'!$A$2:$K$273,5,FALSE))</f>
        <v/>
      </c>
      <c r="AE76" s="59" t="str">
        <f>IF(VLOOKUP(A76,'Débit - Abfluss'!$A$2:$K$273,6,FALSE)="","",VLOOKUP(A76,'Débit - Abfluss'!$A$2:$K$273,6,FALSE))</f>
        <v>81-100%</v>
      </c>
      <c r="AF76" s="59" t="str">
        <f>IF(VLOOKUP(A76,'Débit - Abfluss'!$A$2:$K$273,7,FALSE)="","",VLOOKUP(A76,'Débit - Abfluss'!$A$2:$K$273,7,FALSE))</f>
        <v>force hydraulique</v>
      </c>
      <c r="AG76" s="60" t="str">
        <f>IF(VLOOKUP(A76,'Débit - Abfluss'!$A$2:$K$273,8,FALSE)="","",VLOOKUP(A76,'Débit - Abfluss'!$A$2:$K$273,8,FALSE))</f>
        <v>Potentiellement affecté / möglicherweise betroffen</v>
      </c>
      <c r="AH76" s="72" t="str">
        <f>IF(VLOOKUP(A76,'Revitalisation-Revitalisierung'!$A$2:$O$273,3,FALSE)="","",VLOOKUP(A76,'Revitalisation-Revitalisierung'!$A$2:$O$273,3,FALSE))</f>
        <v/>
      </c>
      <c r="AI76" s="73" t="str">
        <f>IF(VLOOKUP(A76,'Revitalisation-Revitalisierung'!$A$2:$O$273,4,FALSE)="","",VLOOKUP(A76,'Revitalisation-Revitalisierung'!$A$2:$O$273,4,FALSE))</f>
        <v/>
      </c>
      <c r="AJ76" s="73" t="str">
        <f>IF(VLOOKUP(A76,'Revitalisation-Revitalisierung'!$A$2:$O$273,5,FALSE)="","",VLOOKUP(A76,'Revitalisation-Revitalisierung'!$A$2:$O$273,5,FALSE))</f>
        <v/>
      </c>
      <c r="AK76" s="61" t="str">
        <f>IF(VLOOKUP(A76,'Revitalisation-Revitalisierung'!$A$2:$O$273,6,FALSE)="","",VLOOKUP(A76,'Revitalisation-Revitalisierung'!$A$2:$O$273,6,FALSE))</f>
        <v/>
      </c>
      <c r="AL76" s="61" t="str">
        <f>IF(VLOOKUP(A76,'Revitalisation-Revitalisierung'!$A$2:$O$273,7,FALSE)="","",VLOOKUP(A76,'Revitalisation-Revitalisierung'!$A$2:$O$273,7,FALSE))</f>
        <v/>
      </c>
      <c r="AM76" s="61" t="str">
        <f>IF(VLOOKUP(A76,'Revitalisation-Revitalisierung'!$A$2:$O$273,8,FALSE)="","",VLOOKUP(A76,'Revitalisation-Revitalisierung'!$A$2:$O$273,8,FALSE))</f>
        <v>K2</v>
      </c>
      <c r="AN76" s="61" t="str">
        <f>IF(VLOOKUP(A76,'Revitalisation-Revitalisierung'!$A$2:$O$273,9,FALSE)="","",VLOOKUP(A76,'Revitalisation-Revitalisierung'!$A$2:$O$273,9,FALSE))</f>
        <v>très nécessaire, facile</v>
      </c>
      <c r="AO76" s="61" t="str">
        <f>IF(VLOOKUP(A76,'Revitalisation-Revitalisierung'!$A$2:$O$273,10,FALSE)="","",VLOOKUP(A76,'Revitalisation-Revitalisierung'!$A$2:$O$273,10,FALSE))</f>
        <v>Lit endigué mais grand potentiel de restauration écologique</v>
      </c>
      <c r="AP76" s="61" t="str">
        <f>IF(VLOOKUP(A76,'Revitalisation-Revitalisierung'!$A$2:$O$273,11,FALSE)="","",VLOOKUP(A76,'Revitalisation-Revitalisierung'!$A$2:$O$273,11,FALSE))</f>
        <v>Très nécessaire, facile / unbedingt nötig, einfach</v>
      </c>
      <c r="AQ76" s="62" t="str">
        <f>IF(VLOOKUP(A76,'Revitalisation-Revitalisierung'!$A$2:$O$273,12,FALSE)="","",VLOOKUP(A76,'Revitalisation-Revitalisierung'!$A$2:$O$273,12,FALSE))</f>
        <v>b</v>
      </c>
    </row>
    <row r="77" spans="1:43" ht="45" x14ac:dyDescent="0.25">
      <c r="A77" s="23">
        <v>101</v>
      </c>
      <c r="B77" s="63">
        <f>IF(VLOOKUP(A77,'Données de base - Grunddaten'!$A$2:$M$273,2,FALSE)="","",VLOOKUP(A77,'Données de base - Grunddaten'!$A$2:$M$273,2,FALSE))</f>
        <v>1</v>
      </c>
      <c r="C77" s="64" t="str">
        <f>IF(VLOOKUP(A77,'Données de base - Grunddaten'!$A$2:$M$273,3,FALSE)="","",VLOOKUP(A77,'Données de base - Grunddaten'!$A$2:$M$273,3,FALSE))</f>
        <v>Laui</v>
      </c>
      <c r="D77" s="64" t="str">
        <f>IF(VLOOKUP(A77,'Données de base - Grunddaten'!$A$2:$M$273,4,FALSE)="","",VLOOKUP(A77,'Données de base - Grunddaten'!$A$2:$M$273,4,FALSE))</f>
        <v>Gross Laui</v>
      </c>
      <c r="E77" s="64" t="str">
        <f>IF(VLOOKUP(A77,'Données de base - Grunddaten'!$A$2:$M$273,5,FALSE)="","",VLOOKUP(A77,'Données de base - Grunddaten'!$A$2:$M$273,5,FALSE))</f>
        <v>OW</v>
      </c>
      <c r="F77" s="64" t="str">
        <f>IF(VLOOKUP(A77,'Données de base - Grunddaten'!$A$2:$M$273,6,FALSE)="","",VLOOKUP(A77,'Données de base - Grunddaten'!$A$2:$M$273,6,FALSE))</f>
        <v>Alpes septentrionales</v>
      </c>
      <c r="G77" s="64" t="str">
        <f>IF(VLOOKUP(A77,'Données de base - Grunddaten'!$A$2:$M$273,7,FALSE)="","",VLOOKUP(A77,'Données de base - Grunddaten'!$A$2:$M$273,7,FALSE))</f>
        <v>Collinéen</v>
      </c>
      <c r="H77" s="64">
        <f>IF(VLOOKUP(A77,'Données de base - Grunddaten'!$A$2:$M$273,8,FALSE)="","",VLOOKUP(A77,'Données de base - Grunddaten'!$A$2:$M$273,8,FALSE))</f>
        <v>520</v>
      </c>
      <c r="I77" s="64">
        <f>IF(VLOOKUP(A77,'Données de base - Grunddaten'!$A$2:$M$273,9,FALSE)="","",VLOOKUP(A77,'Données de base - Grunddaten'!$A$2:$M$273,9,FALSE))</f>
        <v>1992</v>
      </c>
      <c r="J77" s="64">
        <f>IF(VLOOKUP(A77,'Données de base - Grunddaten'!$A$2:$M$273,10,FALSE)="","",VLOOKUP(A77,'Données de base - Grunddaten'!$A$2:$M$273,10,FALSE))</f>
        <v>81</v>
      </c>
      <c r="K77" s="64" t="str">
        <f>IF(VLOOKUP(A77,'Données de base - Grunddaten'!$A$2:$M$273,11,FALSE)="","",VLOOKUP(A77,'Données de base - Grunddaten'!$A$2:$M$273,11,FALSE))</f>
        <v>Singularité: Cônes d'alluvions de l'étage collinéen</v>
      </c>
      <c r="L77" s="64" t="str">
        <f>IF(VLOOKUP(A77,'Données de base - Grunddaten'!$A$2:$M$273,12,FALSE)="","",VLOOKUP(A77,'Données de base - Grunddaten'!$A$2:$M$273,12,FALSE))</f>
        <v>méandres migrants</v>
      </c>
      <c r="M77" s="65" t="str">
        <f>IF(VLOOKUP(A77,'Données de base - Grunddaten'!$A$2:$M$273,13,FALSE)="","",VLOOKUP(A77,'Données de base - Grunddaten'!$A$2:$M$273,13,FALSE))</f>
        <v>en tresses</v>
      </c>
      <c r="N77" s="36" t="str">
        <f>IF(VLOOKUP(A77,'Charriage - Geschiebehaushalt'!A77:S348,3,FALSE)="","",VLOOKUP(A77,'Charriage - Geschiebehaushalt'!$A$2:$S$273,3,FALSE))</f>
        <v>pertinent</v>
      </c>
      <c r="O77" s="37" t="str">
        <f>IF(VLOOKUP(A77,'Charriage - Geschiebehaushalt'!A77:S348,4,FALSE)="","",VLOOKUP(A77,'Charriage - Geschiebehaushalt'!$A$2:$S$273,4,FALSE))</f>
        <v>non documenté</v>
      </c>
      <c r="P77" s="70" t="str">
        <f>IF(VLOOKUP(A77,'Charriage - Geschiebehaushalt'!A77:S348,5,FALSE)="","",VLOOKUP(A77,'Charriage - Geschiebehaushalt'!$A$2:$S$273,5,FALSE))</f>
        <v/>
      </c>
      <c r="Q77" s="37" t="str">
        <f>IF(VLOOKUP(A77,'Charriage - Geschiebehaushalt'!A77:S348,6,FALSE)="","",VLOOKUP(A77,'Charriage - Geschiebehaushalt'!$A$2:$S$273,6,FALSE))</f>
        <v>non documenté</v>
      </c>
      <c r="R77" s="70">
        <f>IF(VLOOKUP(A77,'Charriage - Geschiebehaushalt'!A77:S348,7,FALSE)="","",VLOOKUP(A77,'Charriage - Geschiebehaushalt'!$A$2:$S$273,7,FALSE))</f>
        <v>0.46307518832586497</v>
      </c>
      <c r="S77" s="37" t="str">
        <f>IF(VLOOKUP(A77,'Charriage - Geschiebehaushalt'!A77:S348,8,FALSE)="","",VLOOKUP(A77,'Charriage - Geschiebehaushalt'!$A$2:$S$273,8,FALSE))</f>
        <v>la remobilisation des sédiments est perturbée</v>
      </c>
      <c r="T77" s="70">
        <f>IF(VLOOKUP(A77,'Charriage - Geschiebehaushalt'!A77:S348,9,FALSE)="","",VLOOKUP(A77,'Charriage - Geschiebehaushalt'!$A$2:$S$273,9,FALSE))</f>
        <v>0.26933026385999997</v>
      </c>
      <c r="U77" s="37" t="str">
        <f>IF(VLOOKUP(A77,'Charriage - Geschiebehaushalt'!A77:S348,10,FALSE)="","",VLOOKUP(A77,'Charriage - Geschiebehaushalt'!$A$2:$S$273,10,FALSE))</f>
        <v>déficit dans les formations pionnières</v>
      </c>
      <c r="V77" s="37" t="str">
        <f>IF(VLOOKUP(A77,'Charriage - Geschiebehaushalt'!A77:S348,11,FALSE)="","",VLOOKUP(A77,'Charriage - Geschiebehaushalt'!$A$2:$S$273,11,FALSE))</f>
        <v/>
      </c>
      <c r="W77" s="37" t="str">
        <f>IF(VLOOKUP(A77,'Charriage - Geschiebehaushalt'!A77:S348,12,FALSE)="","",VLOOKUP(A77,'Charriage - Geschiebehaushalt'!$A$2:$S$273,12,FALSE))</f>
        <v/>
      </c>
      <c r="X77" s="37" t="str">
        <f>IF(VLOOKUP(A77,'Charriage - Geschiebehaushalt'!A77:S348,13,FALSE)="","",VLOOKUP(A77,'Charriage - Geschiebehaushalt'!$A$2:$S$273,13,FALSE))</f>
        <v/>
      </c>
      <c r="Y77" s="37" t="str">
        <f>IF(VLOOKUP(A77,'Charriage - Geschiebehaushalt'!A77:S348,14,FALSE)="","",VLOOKUP(A77,'Charriage - Geschiebehaushalt'!$A$2:$S$273,14,FALSE))</f>
        <v/>
      </c>
      <c r="Z77" s="37" t="str">
        <f>IF(VLOOKUP(A77,'Charriage - Geschiebehaushalt'!A77:S348,15,FALSE)="","",VLOOKUP(A77,'Charriage - Geschiebehaushalt'!$A$2:$S$273,15,FALSE))</f>
        <v>La remobilisation des sédiments est perturbée / Mobilisierung von Geschiebe beeinträchtigt</v>
      </c>
      <c r="AA77" s="53" t="str">
        <f>IF(VLOOKUP(A77,'Charriage - Geschiebehaushalt'!A77:S348,16,FALSE)="","",VLOOKUP(A77,'Charriage - Geschiebehaushalt'!$A$2:$S$273,16,FALSE))</f>
        <v>a</v>
      </c>
      <c r="AB77" s="58" t="str">
        <f>IF(VLOOKUP(A77,'Débit - Abfluss'!$A$2:$K$273,3,FALSE)="","",VLOOKUP(A77,'Débit - Abfluss'!$A$2:$K$273,3,FALSE))</f>
        <v>100%</v>
      </c>
      <c r="AC77" s="59" t="str">
        <f>IF(VLOOKUP(A77,'Débit - Abfluss'!$A$2:$K$273,4,FALSE)="","",VLOOKUP(A77,'Débit - Abfluss'!$A$2:$K$273,4,FALSE))</f>
        <v>aucune information supplémentaire</v>
      </c>
      <c r="AD77" s="59" t="str">
        <f>IF(VLOOKUP(A77,'Débit - Abfluss'!$A$2:$K$273,5,FALSE)="","",VLOOKUP(A77,'Débit - Abfluss'!$A$2:$K$273,5,FALSE))</f>
        <v>aucune information supplémentaire</v>
      </c>
      <c r="AE77" s="59" t="str">
        <f>IF(VLOOKUP(A77,'Débit - Abfluss'!$A$2:$K$273,6,FALSE)="","",VLOOKUP(A77,'Débit - Abfluss'!$A$2:$K$273,6,FALSE))</f>
        <v>100%</v>
      </c>
      <c r="AF77" s="59" t="str">
        <f>IF(VLOOKUP(A77,'Débit - Abfluss'!$A$2:$K$273,7,FALSE)="","",VLOOKUP(A77,'Débit - Abfluss'!$A$2:$K$273,7,FALSE))</f>
        <v/>
      </c>
      <c r="AG77" s="60" t="str">
        <f>IF(VLOOKUP(A77,'Débit - Abfluss'!$A$2:$K$273,8,FALSE)="","",VLOOKUP(A77,'Débit - Abfluss'!$A$2:$K$273,8,FALSE))</f>
        <v>Non affecté / nicht betroffen</v>
      </c>
      <c r="AH77" s="72">
        <f>IF(VLOOKUP(A77,'Revitalisation-Revitalisierung'!$A$2:$O$273,3,FALSE)="","",VLOOKUP(A77,'Revitalisation-Revitalisierung'!$A$2:$O$273,3,FALSE))</f>
        <v>45.381818181818183</v>
      </c>
      <c r="AI77" s="73">
        <f>IF(VLOOKUP(A77,'Revitalisation-Revitalisierung'!$A$2:$O$273,4,FALSE)="","",VLOOKUP(A77,'Revitalisation-Revitalisierung'!$A$2:$O$273,4,FALSE))</f>
        <v>47.174194938110894</v>
      </c>
      <c r="AJ77" s="73">
        <f>IF(VLOOKUP(A77,'Revitalisation-Revitalisierung'!$A$2:$O$273,5,FALSE)="","",VLOOKUP(A77,'Revitalisation-Revitalisierung'!$A$2:$O$273,5,FALSE))</f>
        <v>1.8181818181818181</v>
      </c>
      <c r="AK77" s="61" t="str">
        <f>IF(VLOOKUP(A77,'Revitalisation-Revitalisierung'!$A$2:$O$273,6,FALSE)="","",VLOOKUP(A77,'Revitalisation-Revitalisierung'!$A$2:$O$273,6,FALSE))</f>
        <v>très nécessaire, facile</v>
      </c>
      <c r="AL77" s="61" t="str">
        <f>IF(VLOOKUP(A77,'Revitalisation-Revitalisierung'!$A$2:$O$273,7,FALSE)="","",VLOOKUP(A77,'Revitalisation-Revitalisierung'!$A$2:$O$273,7,FALSE))</f>
        <v/>
      </c>
      <c r="AM77" s="61" t="str">
        <f>IF(VLOOKUP(A77,'Revitalisation-Revitalisierung'!$A$2:$O$273,8,FALSE)="","",VLOOKUP(A77,'Revitalisation-Revitalisierung'!$A$2:$O$273,8,FALSE))</f>
        <v>K1</v>
      </c>
      <c r="AN77" s="61" t="str">
        <f>IF(VLOOKUP(A77,'Revitalisation-Revitalisierung'!$A$2:$O$273,9,FALSE)="","",VLOOKUP(A77,'Revitalisation-Revitalisierung'!$A$2:$O$273,9,FALSE))</f>
        <v/>
      </c>
      <c r="AO77" s="61" t="str">
        <f>IF(VLOOKUP(A77,'Revitalisation-Revitalisierung'!$A$2:$O$273,10,FALSE)="","",VLOOKUP(A77,'Revitalisation-Revitalisierung'!$A$2:$O$273,10,FALSE))</f>
        <v/>
      </c>
      <c r="AP77" s="61" t="str">
        <f>IF(VLOOKUP(A77,'Revitalisation-Revitalisierung'!$A$2:$O$273,11,FALSE)="","",VLOOKUP(A77,'Revitalisation-Revitalisierung'!$A$2:$O$273,11,FALSE))</f>
        <v>Très nécessaire, difficile / unbedingt nötig, schwierig</v>
      </c>
      <c r="AQ77" s="62" t="str">
        <f>IF(VLOOKUP(A77,'Revitalisation-Revitalisierung'!$A$2:$O$273,12,FALSE)="","",VLOOKUP(A77,'Revitalisation-Revitalisierung'!$A$2:$O$273,12,FALSE))</f>
        <v>b</v>
      </c>
    </row>
    <row r="78" spans="1:43" ht="78.75" x14ac:dyDescent="0.25">
      <c r="A78" s="23">
        <v>102</v>
      </c>
      <c r="B78" s="63">
        <f>IF(VLOOKUP(A78,'Données de base - Grunddaten'!$A$2:$M$273,2,FALSE)="","",VLOOKUP(A78,'Données de base - Grunddaten'!$A$2:$M$273,2,FALSE))</f>
        <v>1</v>
      </c>
      <c r="C78" s="64" t="str">
        <f>IF(VLOOKUP(A78,'Données de base - Grunddaten'!$A$2:$M$273,3,FALSE)="","",VLOOKUP(A78,'Données de base - Grunddaten'!$A$2:$M$273,3,FALSE))</f>
        <v>Steinibach</v>
      </c>
      <c r="D78" s="64" t="str">
        <f>IF(VLOOKUP(A78,'Données de base - Grunddaten'!$A$2:$M$273,4,FALSE)="","",VLOOKUP(A78,'Données de base - Grunddaten'!$A$2:$M$273,4,FALSE))</f>
        <v>Gerisbach, Sarnersee, Steinibach</v>
      </c>
      <c r="E78" s="64" t="str">
        <f>IF(VLOOKUP(A78,'Données de base - Grunddaten'!$A$2:$M$273,5,FALSE)="","",VLOOKUP(A78,'Données de base - Grunddaten'!$A$2:$M$273,5,FALSE))</f>
        <v>OW</v>
      </c>
      <c r="F78" s="64" t="str">
        <f>IF(VLOOKUP(A78,'Données de base - Grunddaten'!$A$2:$M$273,6,FALSE)="","",VLOOKUP(A78,'Données de base - Grunddaten'!$A$2:$M$273,6,FALSE))</f>
        <v>Alpes septentrionales</v>
      </c>
      <c r="G78" s="64" t="str">
        <f>IF(VLOOKUP(A78,'Données de base - Grunddaten'!$A$2:$M$273,7,FALSE)="","",VLOOKUP(A78,'Données de base - Grunddaten'!$A$2:$M$273,7,FALSE))</f>
        <v>Collinéen</v>
      </c>
      <c r="H78" s="64">
        <f>IF(VLOOKUP(A78,'Données de base - Grunddaten'!$A$2:$M$273,8,FALSE)="","",VLOOKUP(A78,'Données de base - Grunddaten'!$A$2:$M$273,8,FALSE))</f>
        <v>500</v>
      </c>
      <c r="I78" s="64">
        <f>IF(VLOOKUP(A78,'Données de base - Grunddaten'!$A$2:$M$273,9,FALSE)="","",VLOOKUP(A78,'Données de base - Grunddaten'!$A$2:$M$273,9,FALSE))</f>
        <v>1992</v>
      </c>
      <c r="J78" s="64">
        <f>IF(VLOOKUP(A78,'Données de base - Grunddaten'!$A$2:$M$273,10,FALSE)="","",VLOOKUP(A78,'Données de base - Grunddaten'!$A$2:$M$273,10,FALSE))</f>
        <v>81</v>
      </c>
      <c r="K78" s="64" t="str">
        <f>IF(VLOOKUP(A78,'Données de base - Grunddaten'!$A$2:$M$273,11,FALSE)="","",VLOOKUP(A78,'Données de base - Grunddaten'!$A$2:$M$273,11,FALSE))</f>
        <v>Singularité: Cônes d'alluvions de l'étage collinéen</v>
      </c>
      <c r="L78" s="64" t="str">
        <f>IF(VLOOKUP(A78,'Données de base - Grunddaten'!$A$2:$M$273,12,FALSE)="","",VLOOKUP(A78,'Données de base - Grunddaten'!$A$2:$M$273,12,FALSE))</f>
        <v>méandres migrants</v>
      </c>
      <c r="M78" s="65" t="str">
        <f>IF(VLOOKUP(A78,'Données de base - Grunddaten'!$A$2:$M$273,13,FALSE)="","",VLOOKUP(A78,'Données de base - Grunddaten'!$A$2:$M$273,13,FALSE))</f>
        <v>en tresses</v>
      </c>
      <c r="N78" s="36" t="str">
        <f>IF(VLOOKUP(A78,'Charriage - Geschiebehaushalt'!A78:S349,3,FALSE)="","",VLOOKUP(A78,'Charriage - Geschiebehaushalt'!$A$2:$S$273,3,FALSE))</f>
        <v>pertinent</v>
      </c>
      <c r="O78" s="37" t="str">
        <f>IF(VLOOKUP(A78,'Charriage - Geschiebehaushalt'!A78:S349,4,FALSE)="","",VLOOKUP(A78,'Charriage - Geschiebehaushalt'!$A$2:$S$273,4,FALSE))</f>
        <v>non documenté</v>
      </c>
      <c r="P78" s="70" t="str">
        <f>IF(VLOOKUP(A78,'Charriage - Geschiebehaushalt'!A78:S349,5,FALSE)="","",VLOOKUP(A78,'Charriage - Geschiebehaushalt'!$A$2:$S$273,5,FALSE))</f>
        <v/>
      </c>
      <c r="Q78" s="37" t="str">
        <f>IF(VLOOKUP(A78,'Charriage - Geschiebehaushalt'!A78:S349,6,FALSE)="","",VLOOKUP(A78,'Charriage - Geschiebehaushalt'!$A$2:$S$273,6,FALSE))</f>
        <v>non documenté</v>
      </c>
      <c r="R78" s="70">
        <f>IF(VLOOKUP(A78,'Charriage - Geschiebehaushalt'!A78:S349,7,FALSE)="","",VLOOKUP(A78,'Charriage - Geschiebehaushalt'!$A$2:$S$273,7,FALSE))</f>
        <v>0</v>
      </c>
      <c r="S78" s="37" t="str">
        <f>IF(VLOOKUP(A78,'Charriage - Geschiebehaushalt'!A78:S349,8,FALSE)="","",VLOOKUP(A78,'Charriage - Geschiebehaushalt'!$A$2:$S$273,8,FALSE))</f>
        <v>pas ou faiblement entravé</v>
      </c>
      <c r="T78" s="70">
        <f>IF(VLOOKUP(A78,'Charriage - Geschiebehaushalt'!A78:S349,9,FALSE)="","",VLOOKUP(A78,'Charriage - Geschiebehaushalt'!$A$2:$S$273,9,FALSE))</f>
        <v>0.56621448429999999</v>
      </c>
      <c r="U78" s="37" t="str">
        <f>IF(VLOOKUP(A78,'Charriage - Geschiebehaushalt'!A78:S349,10,FALSE)="","",VLOOKUP(A78,'Charriage - Geschiebehaushalt'!$A$2:$S$273,10,FALSE))</f>
        <v>déficit non apparent en charriage ou en remobilisation des sédiments</v>
      </c>
      <c r="V78" s="37" t="str">
        <f>IF(VLOOKUP(A78,'Charriage - Geschiebehaushalt'!A78:S349,11,FALSE)="","",VLOOKUP(A78,'Charriage - Geschiebehaushalt'!$A$2:$S$273,11,FALSE))</f>
        <v/>
      </c>
      <c r="W78" s="37" t="str">
        <f>IF(VLOOKUP(A78,'Charriage - Geschiebehaushalt'!A78:S349,12,FALSE)="","",VLOOKUP(A78,'Charriage - Geschiebehaushalt'!$A$2:$S$273,12,FALSE))</f>
        <v/>
      </c>
      <c r="X78" s="37" t="str">
        <f>IF(VLOOKUP(A78,'Charriage - Geschiebehaushalt'!A78:S349,13,FALSE)="","",VLOOKUP(A78,'Charriage - Geschiebehaushalt'!$A$2:$S$273,13,FALSE))</f>
        <v/>
      </c>
      <c r="Y78" s="37" t="str">
        <f>IF(VLOOKUP(A78,'Charriage - Geschiebehaushalt'!A78:S349,14,FALSE)="","",VLOOKUP(A78,'Charriage - Geschiebehaushalt'!$A$2:$S$273,14,FALSE))</f>
        <v/>
      </c>
      <c r="Z78" s="37" t="str">
        <f>IF(VLOOKUP(A78,'Charriage - Geschiebehaushalt'!A78:S349,15,FALSE)="","",VLOOKUP(A78,'Charriage - Geschiebehaushalt'!$A$2:$S$273,15,FALSE))</f>
        <v>La remobilisation des sédiments est perturbée / Mobilisierung von Geschiebe beeinträchtigt</v>
      </c>
      <c r="AA78" s="53" t="str">
        <f>IF(VLOOKUP(A78,'Charriage - Geschiebehaushalt'!A78:S349,16,FALSE)="","",VLOOKUP(A78,'Charriage - Geschiebehaushalt'!$A$2:$S$273,16,FALSE))</f>
        <v>a</v>
      </c>
      <c r="AB78" s="58" t="str">
        <f>IF(VLOOKUP(A78,'Débit - Abfluss'!$A$2:$K$273,3,FALSE)="","",VLOOKUP(A78,'Débit - Abfluss'!$A$2:$K$273,3,FALSE))</f>
        <v>100%</v>
      </c>
      <c r="AC78" s="59" t="str">
        <f>IF(VLOOKUP(A78,'Débit - Abfluss'!$A$2:$K$273,4,FALSE)="","",VLOOKUP(A78,'Débit - Abfluss'!$A$2:$K$273,4,FALSE))</f>
        <v>affluent (Gerisbach) au delta  à débit résiduel non pris en compte dans l'évaluation globale</v>
      </c>
      <c r="AD78" s="59" t="str">
        <f>IF(VLOOKUP(A78,'Débit - Abfluss'!$A$2:$K$273,5,FALSE)="","",VLOOKUP(A78,'Débit - Abfluss'!$A$2:$K$273,5,FALSE))</f>
        <v/>
      </c>
      <c r="AE78" s="59" t="str">
        <f>IF(VLOOKUP(A78,'Débit - Abfluss'!$A$2:$K$273,6,FALSE)="","",VLOOKUP(A78,'Débit - Abfluss'!$A$2:$K$273,6,FALSE))</f>
        <v>100%</v>
      </c>
      <c r="AF78" s="59" t="str">
        <f>IF(VLOOKUP(A78,'Débit - Abfluss'!$A$2:$K$273,7,FALSE)="","",VLOOKUP(A78,'Débit - Abfluss'!$A$2:$K$273,7,FALSE))</f>
        <v/>
      </c>
      <c r="AG78" s="60" t="str">
        <f>IF(VLOOKUP(A78,'Débit - Abfluss'!$A$2:$K$273,8,FALSE)="","",VLOOKUP(A78,'Débit - Abfluss'!$A$2:$K$273,8,FALSE))</f>
        <v>Non affecté / nicht betroffen</v>
      </c>
      <c r="AH78" s="72">
        <f>IF(VLOOKUP(A78,'Revitalisation-Revitalisierung'!$A$2:$O$273,3,FALSE)="","",VLOOKUP(A78,'Revitalisation-Revitalisierung'!$A$2:$O$273,3,FALSE))</f>
        <v>-6.3636363636363633</v>
      </c>
      <c r="AI78" s="73">
        <f>IF(VLOOKUP(A78,'Revitalisation-Revitalisierung'!$A$2:$O$273,4,FALSE)="","",VLOOKUP(A78,'Revitalisation-Revitalisierung'!$A$2:$O$273,4,FALSE))</f>
        <v>0</v>
      </c>
      <c r="AJ78" s="73">
        <f>IF(VLOOKUP(A78,'Revitalisation-Revitalisierung'!$A$2:$O$273,5,FALSE)="","",VLOOKUP(A78,'Revitalisation-Revitalisierung'!$A$2:$O$273,5,FALSE))</f>
        <v>6.3636363636363633</v>
      </c>
      <c r="AK78" s="61" t="str">
        <f>IF(VLOOKUP(A78,'Revitalisation-Revitalisierung'!$A$2:$O$273,6,FALSE)="","",VLOOKUP(A78,'Revitalisation-Revitalisierung'!$A$2:$O$273,6,FALSE))</f>
        <v>non nécessaire</v>
      </c>
      <c r="AL78" s="61" t="str">
        <f>IF(VLOOKUP(A78,'Revitalisation-Revitalisierung'!$A$2:$O$273,7,FALSE)="","",VLOOKUP(A78,'Revitalisation-Revitalisierung'!$A$2:$O$273,7,FALSE))</f>
        <v/>
      </c>
      <c r="AM78" s="61" t="str">
        <f>IF(VLOOKUP(A78,'Revitalisation-Revitalisierung'!$A$2:$O$273,8,FALSE)="","",VLOOKUP(A78,'Revitalisation-Revitalisierung'!$A$2:$O$273,8,FALSE))</f>
        <v>K1</v>
      </c>
      <c r="AN78" s="61" t="str">
        <f>IF(VLOOKUP(A78,'Revitalisation-Revitalisierung'!$A$2:$O$273,9,FALSE)="","",VLOOKUP(A78,'Revitalisation-Revitalisierung'!$A$2:$O$273,9,FALSE))</f>
        <v/>
      </c>
      <c r="AO78" s="61" t="str">
        <f>IF(VLOOKUP(A78,'Revitalisation-Revitalisierung'!$A$2:$O$273,10,FALSE)="","",VLOOKUP(A78,'Revitalisation-Revitalisierung'!$A$2:$O$273,10,FALSE))</f>
        <v/>
      </c>
      <c r="AP78" s="61" t="str">
        <f>IF(VLOOKUP(A78,'Revitalisation-Revitalisierung'!$A$2:$O$273,11,FALSE)="","",VLOOKUP(A78,'Revitalisation-Revitalisierung'!$A$2:$O$273,11,FALSE))</f>
        <v>Très nécessaire, difficile / unbedingt nötig, schwierig</v>
      </c>
      <c r="AQ78" s="62" t="str">
        <f>IF(VLOOKUP(A78,'Revitalisation-Revitalisierung'!$A$2:$O$273,12,FALSE)="","",VLOOKUP(A78,'Revitalisation-Revitalisierung'!$A$2:$O$273,12,FALSE))</f>
        <v>b</v>
      </c>
    </row>
    <row r="79" spans="1:43" ht="45" x14ac:dyDescent="0.25">
      <c r="A79" s="23">
        <v>104</v>
      </c>
      <c r="B79" s="63">
        <f>IF(VLOOKUP(A79,'Données de base - Grunddaten'!$A$2:$M$273,2,FALSE)="","",VLOOKUP(A79,'Données de base - Grunddaten'!$A$2:$M$273,2,FALSE))</f>
        <v>1</v>
      </c>
      <c r="C79" s="64" t="str">
        <f>IF(VLOOKUP(A79,'Données de base - Grunddaten'!$A$2:$M$273,3,FALSE)="","",VLOOKUP(A79,'Données de base - Grunddaten'!$A$2:$M$273,3,FALSE))</f>
        <v>Tristel</v>
      </c>
      <c r="D79" s="64" t="str">
        <f>IF(VLOOKUP(A79,'Données de base - Grunddaten'!$A$2:$M$273,4,FALSE)="","",VLOOKUP(A79,'Données de base - Grunddaten'!$A$2:$M$273,4,FALSE))</f>
        <v>Muota</v>
      </c>
      <c r="E79" s="64" t="str">
        <f>IF(VLOOKUP(A79,'Données de base - Grunddaten'!$A$2:$M$273,5,FALSE)="","",VLOOKUP(A79,'Données de base - Grunddaten'!$A$2:$M$273,5,FALSE))</f>
        <v>SZ</v>
      </c>
      <c r="F79" s="64" t="str">
        <f>IF(VLOOKUP(A79,'Données de base - Grunddaten'!$A$2:$M$273,6,FALSE)="","",VLOOKUP(A79,'Données de base - Grunddaten'!$A$2:$M$273,6,FALSE))</f>
        <v>Alpes septentrionales</v>
      </c>
      <c r="G79" s="64" t="str">
        <f>IF(VLOOKUP(A79,'Données de base - Grunddaten'!$A$2:$M$273,7,FALSE)="","",VLOOKUP(A79,'Données de base - Grunddaten'!$A$2:$M$273,7,FALSE))</f>
        <v>Collinéen</v>
      </c>
      <c r="H79" s="64">
        <f>IF(VLOOKUP(A79,'Données de base - Grunddaten'!$A$2:$M$273,8,FALSE)="","",VLOOKUP(A79,'Données de base - Grunddaten'!$A$2:$M$273,8,FALSE))</f>
        <v>595</v>
      </c>
      <c r="I79" s="64">
        <f>IF(VLOOKUP(A79,'Données de base - Grunddaten'!$A$2:$M$273,9,FALSE)="","",VLOOKUP(A79,'Données de base - Grunddaten'!$A$2:$M$273,9,FALSE))</f>
        <v>1992</v>
      </c>
      <c r="J79" s="64">
        <f>IF(VLOOKUP(A79,'Données de base - Grunddaten'!$A$2:$M$273,10,FALSE)="","",VLOOKUP(A79,'Données de base - Grunddaten'!$A$2:$M$273,10,FALSE))</f>
        <v>52</v>
      </c>
      <c r="K79" s="64" t="str">
        <f>IF(VLOOKUP(A79,'Données de base - Grunddaten'!$A$2:$M$273,11,FALSE)="","",VLOOKUP(A79,'Données de base - Grunddaten'!$A$2:$M$273,11,FALSE))</f>
        <v>Cours d'eau corrigés de l'étage collinéen du Moyen-Pays</v>
      </c>
      <c r="L79" s="64" t="str">
        <f>IF(VLOOKUP(A79,'Données de base - Grunddaten'!$A$2:$M$273,12,FALSE)="","",VLOOKUP(A79,'Données de base - Grunddaten'!$A$2:$M$273,12,FALSE))</f>
        <v>en méandres migrants</v>
      </c>
      <c r="M79" s="65" t="str">
        <f>IF(VLOOKUP(A79,'Données de base - Grunddaten'!$A$2:$M$273,13,FALSE)="","",VLOOKUP(A79,'Données de base - Grunddaten'!$A$2:$M$273,13,FALSE))</f>
        <v>en méandres migrants</v>
      </c>
      <c r="N79" s="36" t="str">
        <f>IF(VLOOKUP(A79,'Charriage - Geschiebehaushalt'!A79:S350,3,FALSE)="","",VLOOKUP(A79,'Charriage - Geschiebehaushalt'!$A$2:$S$273,3,FALSE))</f>
        <v>pertinent</v>
      </c>
      <c r="O79" s="37" t="str">
        <f>IF(VLOOKUP(A79,'Charriage - Geschiebehaushalt'!A79:S350,4,FALSE)="","",VLOOKUP(A79,'Charriage - Geschiebehaushalt'!$A$2:$S$273,4,FALSE))</f>
        <v>non documenté</v>
      </c>
      <c r="P79" s="70" t="str">
        <f>IF(VLOOKUP(A79,'Charriage - Geschiebehaushalt'!A79:S350,5,FALSE)="","",VLOOKUP(A79,'Charriage - Geschiebehaushalt'!$A$2:$S$273,5,FALSE))</f>
        <v/>
      </c>
      <c r="Q79" s="37" t="str">
        <f>IF(VLOOKUP(A79,'Charriage - Geschiebehaushalt'!A79:S350,6,FALSE)="","",VLOOKUP(A79,'Charriage - Geschiebehaushalt'!$A$2:$S$273,6,FALSE))</f>
        <v>non documenté</v>
      </c>
      <c r="R79" s="70">
        <f>IF(VLOOKUP(A79,'Charriage - Geschiebehaushalt'!A79:S350,7,FALSE)="","",VLOOKUP(A79,'Charriage - Geschiebehaushalt'!$A$2:$S$273,7,FALSE))</f>
        <v>0.48955988298707498</v>
      </c>
      <c r="S79" s="37" t="str">
        <f>IF(VLOOKUP(A79,'Charriage - Geschiebehaushalt'!A79:S350,8,FALSE)="","",VLOOKUP(A79,'Charriage - Geschiebehaushalt'!$A$2:$S$273,8,FALSE))</f>
        <v>la remobilisation des sédiments est perturbée</v>
      </c>
      <c r="T79" s="70">
        <f>IF(VLOOKUP(A79,'Charriage - Geschiebehaushalt'!A79:S350,9,FALSE)="","",VLOOKUP(A79,'Charriage - Geschiebehaushalt'!$A$2:$S$273,9,FALSE))</f>
        <v>0</v>
      </c>
      <c r="U79" s="37" t="str">
        <f>IF(VLOOKUP(A79,'Charriage - Geschiebehaushalt'!A79:S350,10,FALSE)="","",VLOOKUP(A79,'Charriage - Geschiebehaushalt'!$A$2:$S$273,10,FALSE))</f>
        <v>déficit dans les formations pionnières</v>
      </c>
      <c r="V79" s="37" t="str">
        <f>IF(VLOOKUP(A79,'Charriage - Geschiebehaushalt'!A79:S350,11,FALSE)="","",VLOOKUP(A79,'Charriage - Geschiebehaushalt'!$A$2:$S$273,11,FALSE))</f>
        <v/>
      </c>
      <c r="W79" s="37" t="str">
        <f>IF(VLOOKUP(A79,'Charriage - Geschiebehaushalt'!A79:S350,12,FALSE)="","",VLOOKUP(A79,'Charriage - Geschiebehaushalt'!$A$2:$S$273,12,FALSE))</f>
        <v/>
      </c>
      <c r="X79" s="37" t="str">
        <f>IF(VLOOKUP(A79,'Charriage - Geschiebehaushalt'!A79:S350,13,FALSE)="","",VLOOKUP(A79,'Charriage - Geschiebehaushalt'!$A$2:$S$273,13,FALSE))</f>
        <v/>
      </c>
      <c r="Y79" s="37" t="str">
        <f>IF(VLOOKUP(A79,'Charriage - Geschiebehaushalt'!A79:S350,14,FALSE)="","",VLOOKUP(A79,'Charriage - Geschiebehaushalt'!$A$2:$S$273,14,FALSE))</f>
        <v/>
      </c>
      <c r="Z79" s="37" t="str">
        <f>IF(VLOOKUP(A79,'Charriage - Geschiebehaushalt'!A79:S350,15,FALSE)="","",VLOOKUP(A79,'Charriage - Geschiebehaushalt'!$A$2:$S$273,15,FALSE))</f>
        <v>La remobilisation des sédiments est perturbée / Mobilisierung von Geschiebe beeinträchtigt</v>
      </c>
      <c r="AA79" s="53" t="str">
        <f>IF(VLOOKUP(A79,'Charriage - Geschiebehaushalt'!A79:S350,16,FALSE)="","",VLOOKUP(A79,'Charriage - Geschiebehaushalt'!$A$2:$S$273,16,FALSE))</f>
        <v>b</v>
      </c>
      <c r="AB79" s="58" t="str">
        <f>IF(VLOOKUP(A79,'Débit - Abfluss'!$A$2:$K$273,3,FALSE)="","",VLOOKUP(A79,'Débit - Abfluss'!$A$2:$K$273,3,FALSE))</f>
        <v>81-100%</v>
      </c>
      <c r="AC79" s="59" t="str">
        <f>IF(VLOOKUP(A79,'Débit - Abfluss'!$A$2:$K$273,4,FALSE)="","",VLOOKUP(A79,'Débit - Abfluss'!$A$2:$K$273,4,FALSE))</f>
        <v/>
      </c>
      <c r="AD79" s="59" t="str">
        <f>IF(VLOOKUP(A79,'Débit - Abfluss'!$A$2:$K$273,5,FALSE)="","",VLOOKUP(A79,'Débit - Abfluss'!$A$2:$K$273,5,FALSE))</f>
        <v/>
      </c>
      <c r="AE79" s="59" t="str">
        <f>IF(VLOOKUP(A79,'Débit - Abfluss'!$A$2:$K$273,6,FALSE)="","",VLOOKUP(A79,'Débit - Abfluss'!$A$2:$K$273,6,FALSE))</f>
        <v>81-100%</v>
      </c>
      <c r="AF79" s="59" t="str">
        <f>IF(VLOOKUP(A79,'Débit - Abfluss'!$A$2:$K$273,7,FALSE)="","",VLOOKUP(A79,'Débit - Abfluss'!$A$2:$K$273,7,FALSE))</f>
        <v>force hydraulique</v>
      </c>
      <c r="AG79" s="60" t="str">
        <f>IF(VLOOKUP(A79,'Débit - Abfluss'!$A$2:$K$273,8,FALSE)="","",VLOOKUP(A79,'Débit - Abfluss'!$A$2:$K$273,8,FALSE))</f>
        <v>Potentiellement affecté / möglicherweise betroffen</v>
      </c>
      <c r="AH79" s="72">
        <f>IF(VLOOKUP(A79,'Revitalisation-Revitalisierung'!$A$2:$O$273,3,FALSE)="","",VLOOKUP(A79,'Revitalisation-Revitalisierung'!$A$2:$O$273,3,FALSE))</f>
        <v>65.527272727272731</v>
      </c>
      <c r="AI79" s="73">
        <f>IF(VLOOKUP(A79,'Revitalisation-Revitalisierung'!$A$2:$O$273,4,FALSE)="","",VLOOKUP(A79,'Revitalisation-Revitalisierung'!$A$2:$O$273,4,FALSE))</f>
        <v>67.843592376666649</v>
      </c>
      <c r="AJ79" s="73">
        <f>IF(VLOOKUP(A79,'Revitalisation-Revitalisierung'!$A$2:$O$273,5,FALSE)="","",VLOOKUP(A79,'Revitalisation-Revitalisierung'!$A$2:$O$273,5,FALSE))</f>
        <v>2.2727272727272729</v>
      </c>
      <c r="AK79" s="61" t="str">
        <f>IF(VLOOKUP(A79,'Revitalisation-Revitalisierung'!$A$2:$O$273,6,FALSE)="","",VLOOKUP(A79,'Revitalisation-Revitalisierung'!$A$2:$O$273,6,FALSE))</f>
        <v>très nécessaire, facile</v>
      </c>
      <c r="AL79" s="61" t="str">
        <f>IF(VLOOKUP(A79,'Revitalisation-Revitalisierung'!$A$2:$O$273,7,FALSE)="","",VLOOKUP(A79,'Revitalisation-Revitalisierung'!$A$2:$O$273,7,FALSE))</f>
        <v/>
      </c>
      <c r="AM79" s="61" t="str">
        <f>IF(VLOOKUP(A79,'Revitalisation-Revitalisierung'!$A$2:$O$273,8,FALSE)="","",VLOOKUP(A79,'Revitalisation-Revitalisierung'!$A$2:$O$273,8,FALSE))</f>
        <v>K2</v>
      </c>
      <c r="AN79" s="61" t="str">
        <f>IF(VLOOKUP(A79,'Revitalisation-Revitalisierung'!$A$2:$O$273,9,FALSE)="","",VLOOKUP(A79,'Revitalisation-Revitalisierung'!$A$2:$O$273,9,FALSE))</f>
        <v/>
      </c>
      <c r="AO79" s="61" t="str">
        <f>IF(VLOOKUP(A79,'Revitalisation-Revitalisierung'!$A$2:$O$273,10,FALSE)="","",VLOOKUP(A79,'Revitalisation-Revitalisierung'!$A$2:$O$273,10,FALSE))</f>
        <v/>
      </c>
      <c r="AP79" s="61" t="str">
        <f>IF(VLOOKUP(A79,'Revitalisation-Revitalisierung'!$A$2:$O$273,11,FALSE)="","",VLOOKUP(A79,'Revitalisation-Revitalisierung'!$A$2:$O$273,11,FALSE))</f>
        <v>Non nécessaire / nicht nötig</v>
      </c>
      <c r="AQ79" s="62" t="str">
        <f>IF(VLOOKUP(A79,'Revitalisation-Revitalisierung'!$A$2:$O$273,12,FALSE)="","",VLOOKUP(A79,'Revitalisation-Revitalisierung'!$A$2:$O$273,12,FALSE))</f>
        <v>b</v>
      </c>
    </row>
    <row r="80" spans="1:43" ht="78.75" x14ac:dyDescent="0.25">
      <c r="A80" s="29">
        <v>105.1</v>
      </c>
      <c r="B80" s="63">
        <f>IF(VLOOKUP(A80,'Données de base - Grunddaten'!$A$2:$M$273,2,FALSE)="","",VLOOKUP(A80,'Données de base - Grunddaten'!$A$2:$M$273,2,FALSE))</f>
        <v>1</v>
      </c>
      <c r="C80" s="64" t="str">
        <f>IF(VLOOKUP(A80,'Données de base - Grunddaten'!$A$2:$M$273,3,FALSE)="","",VLOOKUP(A80,'Données de base - Grunddaten'!$A$2:$M$273,3,FALSE))</f>
        <v>Reussdelta</v>
      </c>
      <c r="D80" s="64" t="str">
        <f>IF(VLOOKUP(A80,'Données de base - Grunddaten'!$A$2:$M$273,4,FALSE)="","",VLOOKUP(A80,'Données de base - Grunddaten'!$A$2:$M$273,4,FALSE))</f>
        <v>Reuss, Urnersee</v>
      </c>
      <c r="E80" s="64" t="str">
        <f>IF(VLOOKUP(A80,'Données de base - Grunddaten'!$A$2:$M$273,5,FALSE)="","",VLOOKUP(A80,'Données de base - Grunddaten'!$A$2:$M$273,5,FALSE))</f>
        <v>UR</v>
      </c>
      <c r="F80" s="64" t="str">
        <f>IF(VLOOKUP(A80,'Données de base - Grunddaten'!$A$2:$M$273,6,FALSE)="","",VLOOKUP(A80,'Données de base - Grunddaten'!$A$2:$M$273,6,FALSE))</f>
        <v>Alpes septentrionales</v>
      </c>
      <c r="G80" s="64" t="str">
        <f>IF(VLOOKUP(A80,'Données de base - Grunddaten'!$A$2:$M$273,7,FALSE)="","",VLOOKUP(A80,'Données de base - Grunddaten'!$A$2:$M$273,7,FALSE))</f>
        <v>Collinéen</v>
      </c>
      <c r="H80" s="64">
        <f>IF(VLOOKUP(A80,'Données de base - Grunddaten'!$A$2:$M$273,8,FALSE)="","",VLOOKUP(A80,'Données de base - Grunddaten'!$A$2:$M$273,8,FALSE))</f>
        <v>435</v>
      </c>
      <c r="I80" s="64">
        <f>IF(VLOOKUP(A80,'Données de base - Grunddaten'!$A$2:$M$273,9,FALSE)="","",VLOOKUP(A80,'Données de base - Grunddaten'!$A$2:$M$273,9,FALSE))</f>
        <v>1992</v>
      </c>
      <c r="J80" s="64">
        <f>IF(VLOOKUP(A80,'Données de base - Grunddaten'!$A$2:$M$273,10,FALSE)="","",VLOOKUP(A80,'Données de base - Grunddaten'!$A$2:$M$273,10,FALSE))</f>
        <v>90</v>
      </c>
      <c r="K80" s="64" t="str">
        <f>IF(VLOOKUP(A80,'Données de base - Grunddaten'!$A$2:$M$273,11,FALSE)="","",VLOOKUP(A80,'Données de base - Grunddaten'!$A$2:$M$273,11,FALSE))</f>
        <v>Delta</v>
      </c>
      <c r="L80" s="64" t="str">
        <f>IF(VLOOKUP(A80,'Données de base - Grunddaten'!$A$2:$M$273,12,FALSE)="","",VLOOKUP(A80,'Données de base - Grunddaten'!$A$2:$M$273,12,FALSE))</f>
        <v>en tresses</v>
      </c>
      <c r="M80" s="65" t="str">
        <f>IF(VLOOKUP(A80,'Données de base - Grunddaten'!$A$2:$M$273,13,FALSE)="","",VLOOKUP(A80,'Données de base - Grunddaten'!$A$2:$M$273,13,FALSE))</f>
        <v>en tresses</v>
      </c>
      <c r="N80" s="36" t="str">
        <f>IF(VLOOKUP(A80,'Charriage - Geschiebehaushalt'!A80:S351,3,FALSE)="","",VLOOKUP(A80,'Charriage - Geschiebehaushalt'!$A$2:$S$273,3,FALSE))</f>
        <v>pertinent</v>
      </c>
      <c r="O80" s="37" t="str">
        <f>IF(VLOOKUP(A80,'Charriage - Geschiebehaushalt'!A80:S351,4,FALSE)="","",VLOOKUP(A80,'Charriage - Geschiebehaushalt'!$A$2:$S$273,4,FALSE))</f>
        <v>51-80%</v>
      </c>
      <c r="P80" s="70">
        <f>IF(VLOOKUP(A80,'Charriage - Geschiebehaushalt'!A80:S351,5,FALSE)="","",VLOOKUP(A80,'Charriage - Geschiebehaushalt'!$A$2:$S$273,5,FALSE))</f>
        <v>22.7338347488956</v>
      </c>
      <c r="Q80" s="37" t="str">
        <f>IF(VLOOKUP(A80,'Charriage - Geschiebehaushalt'!A80:S351,6,FALSE)="","",VLOOKUP(A80,'Charriage - Geschiebehaushalt'!$A$2:$S$273,6,FALSE))</f>
        <v>dépôt donc pas de problème de charriage</v>
      </c>
      <c r="R80" s="70">
        <f>IF(VLOOKUP(A80,'Charriage - Geschiebehaushalt'!A80:S351,7,FALSE)="","",VLOOKUP(A80,'Charriage - Geschiebehaushalt'!$A$2:$S$273,7,FALSE))</f>
        <v>0.45894206865216602</v>
      </c>
      <c r="S80" s="37" t="str">
        <f>IF(VLOOKUP(A80,'Charriage - Geschiebehaushalt'!A80:S351,8,FALSE)="","",VLOOKUP(A80,'Charriage - Geschiebehaushalt'!$A$2:$S$273,8,FALSE))</f>
        <v>la remobilisation des sédiments est perturbée</v>
      </c>
      <c r="T80" s="70">
        <f>IF(VLOOKUP(A80,'Charriage - Geschiebehaushalt'!A80:S351,9,FALSE)="","",VLOOKUP(A80,'Charriage - Geschiebehaushalt'!$A$2:$S$273,9,FALSE))</f>
        <v>0.54437453565000005</v>
      </c>
      <c r="U80" s="37" t="str">
        <f>IF(VLOOKUP(A80,'Charriage - Geschiebehaushalt'!A80:S351,10,FALSE)="","",VLOOKUP(A80,'Charriage - Geschiebehaushalt'!$A$2:$S$273,10,FALSE))</f>
        <v>déficit non apparent en charriage ou en remobilisation des sédiments</v>
      </c>
      <c r="V80" s="37" t="str">
        <f>IF(VLOOKUP(A80,'Charriage - Geschiebehaushalt'!A80:S351,11,FALSE)="","",VLOOKUP(A80,'Charriage - Geschiebehaushalt'!$A$2:$S$273,11,FALSE))</f>
        <v/>
      </c>
      <c r="W80" s="37" t="str">
        <f>IF(VLOOKUP(A80,'Charriage - Geschiebehaushalt'!A80:S351,12,FALSE)="","",VLOOKUP(A80,'Charriage - Geschiebehaushalt'!$A$2:$S$273,12,FALSE))</f>
        <v/>
      </c>
      <c r="X80" s="37" t="str">
        <f>IF(VLOOKUP(A80,'Charriage - Geschiebehaushalt'!A80:S351,13,FALSE)="","",VLOOKUP(A80,'Charriage - Geschiebehaushalt'!$A$2:$S$273,13,FALSE))</f>
        <v/>
      </c>
      <c r="Y80" s="37" t="str">
        <f>IF(VLOOKUP(A80,'Charriage - Geschiebehaushalt'!A80:S351,14,FALSE)="","",VLOOKUP(A80,'Charriage - Geschiebehaushalt'!$A$2:$S$273,14,FALSE))</f>
        <v/>
      </c>
      <c r="Z80" s="37" t="str">
        <f>IF(VLOOKUP(A80,'Charriage - Geschiebehaushalt'!A80:S351,15,FALSE)="","",VLOOKUP(A80,'Charriage - Geschiebehaushalt'!$A$2:$S$273,15,FALSE))</f>
        <v>51-80%</v>
      </c>
      <c r="AA80" s="53" t="str">
        <f>IF(VLOOKUP(A80,'Charriage - Geschiebehaushalt'!A80:S351,16,FALSE)="","",VLOOKUP(A80,'Charriage - Geschiebehaushalt'!$A$2:$S$273,16,FALSE))</f>
        <v>a</v>
      </c>
      <c r="AB80" s="58" t="str">
        <f>IF(VLOOKUP(A80,'Débit - Abfluss'!$A$2:$K$273,3,FALSE)="","",VLOOKUP(A80,'Débit - Abfluss'!$A$2:$K$273,3,FALSE))</f>
        <v>81-100%</v>
      </c>
      <c r="AC80" s="59" t="str">
        <f>IF(VLOOKUP(A80,'Débit - Abfluss'!$A$2:$K$273,4,FALSE)="","",VLOOKUP(A80,'Débit - Abfluss'!$A$2:$K$273,4,FALSE))</f>
        <v/>
      </c>
      <c r="AD80" s="59" t="str">
        <f>IF(VLOOKUP(A80,'Débit - Abfluss'!$A$2:$K$273,5,FALSE)="","",VLOOKUP(A80,'Débit - Abfluss'!$A$2:$K$273,5,FALSE))</f>
        <v/>
      </c>
      <c r="AE80" s="59" t="str">
        <f>IF(VLOOKUP(A80,'Débit - Abfluss'!$A$2:$K$273,6,FALSE)="","",VLOOKUP(A80,'Débit - Abfluss'!$A$2:$K$273,6,FALSE))</f>
        <v>81-100%</v>
      </c>
      <c r="AF80" s="59" t="str">
        <f>IF(VLOOKUP(A80,'Débit - Abfluss'!$A$2:$K$273,7,FALSE)="","",VLOOKUP(A80,'Débit - Abfluss'!$A$2:$K$273,7,FALSE))</f>
        <v>force hydraulique</v>
      </c>
      <c r="AG80" s="60" t="str">
        <f>IF(VLOOKUP(A80,'Débit - Abfluss'!$A$2:$K$273,8,FALSE)="","",VLOOKUP(A80,'Débit - Abfluss'!$A$2:$K$273,8,FALSE))</f>
        <v>Potentiellement affecté / möglicherweise betroffen</v>
      </c>
      <c r="AH80" s="72" t="str">
        <f>IF(VLOOKUP(A80,'Revitalisation-Revitalisierung'!$A$2:$O$273,3,FALSE)="","",VLOOKUP(A80,'Revitalisation-Revitalisierung'!$A$2:$O$273,3,FALSE))</f>
        <v/>
      </c>
      <c r="AI80" s="73" t="str">
        <f>IF(VLOOKUP(A80,'Revitalisation-Revitalisierung'!$A$2:$O$273,4,FALSE)="","",VLOOKUP(A80,'Revitalisation-Revitalisierung'!$A$2:$O$273,4,FALSE))</f>
        <v/>
      </c>
      <c r="AJ80" s="73" t="str">
        <f>IF(VLOOKUP(A80,'Revitalisation-Revitalisierung'!$A$2:$O$273,5,FALSE)="","",VLOOKUP(A80,'Revitalisation-Revitalisierung'!$A$2:$O$273,5,FALSE))</f>
        <v/>
      </c>
      <c r="AK80" s="61" t="str">
        <f>IF(VLOOKUP(A80,'Revitalisation-Revitalisierung'!$A$2:$O$273,6,FALSE)="","",VLOOKUP(A80,'Revitalisation-Revitalisierung'!$A$2:$O$273,6,FALSE))</f>
        <v/>
      </c>
      <c r="AL80" s="61" t="str">
        <f>IF(VLOOKUP(A80,'Revitalisation-Revitalisierung'!$A$2:$O$273,7,FALSE)="","",VLOOKUP(A80,'Revitalisation-Revitalisierung'!$A$2:$O$273,7,FALSE))</f>
        <v>schwierig</v>
      </c>
      <c r="AM80" s="61" t="str">
        <f>IF(VLOOKUP(A80,'Revitalisation-Revitalisierung'!$A$2:$O$273,8,FALSE)="","",VLOOKUP(A80,'Revitalisation-Revitalisierung'!$A$2:$O$273,8,FALSE))</f>
        <v>K1</v>
      </c>
      <c r="AN80" s="61" t="str">
        <f>IF(VLOOKUP(A80,'Revitalisation-Revitalisierung'!$A$2:$O$273,9,FALSE)="","",VLOOKUP(A80,'Revitalisation-Revitalisierung'!$A$2:$O$273,9,FALSE))</f>
        <v>peu nécessaire difficile</v>
      </c>
      <c r="AO80" s="61" t="str">
        <f>IF(VLOOKUP(A80,'Revitalisation-Revitalisierung'!$A$2:$O$273,10,FALSE)="","",VLOOKUP(A80,'Revitalisation-Revitalisierung'!$A$2:$O$273,10,FALSE))</f>
        <v>revitalisation terminée mais la diminution du dragage serait très favorable pour le développement du delta</v>
      </c>
      <c r="AP80" s="61" t="str">
        <f>IF(VLOOKUP(A80,'Revitalisation-Revitalisierung'!$A$2:$O$273,11,FALSE)="","",VLOOKUP(A80,'Revitalisation-Revitalisierung'!$A$2:$O$273,11,FALSE))</f>
        <v>Non nécessaire / nicht nötig</v>
      </c>
      <c r="AQ80" s="62" t="str">
        <f>IF(VLOOKUP(A80,'Revitalisation-Revitalisierung'!$A$2:$O$273,12,FALSE)="","",VLOOKUP(A80,'Revitalisation-Revitalisierung'!$A$2:$O$273,12,FALSE))</f>
        <v>b</v>
      </c>
    </row>
    <row r="81" spans="1:43" ht="45" x14ac:dyDescent="0.25">
      <c r="A81" s="29">
        <v>105.2</v>
      </c>
      <c r="B81" s="63">
        <f>IF(VLOOKUP(A81,'Données de base - Grunddaten'!$A$2:$M$273,2,FALSE)="","",VLOOKUP(A81,'Données de base - Grunddaten'!$A$2:$M$273,2,FALSE))</f>
        <v>2</v>
      </c>
      <c r="C81" s="64" t="str">
        <f>IF(VLOOKUP(A81,'Données de base - Grunddaten'!$A$2:$M$273,3,FALSE)="","",VLOOKUP(A81,'Données de base - Grunddaten'!$A$2:$M$273,3,FALSE))</f>
        <v>Reussdelta</v>
      </c>
      <c r="D81" s="64" t="str">
        <f>IF(VLOOKUP(A81,'Données de base - Grunddaten'!$A$2:$M$273,4,FALSE)="","",VLOOKUP(A81,'Données de base - Grunddaten'!$A$2:$M$273,4,FALSE))</f>
        <v>Reuss, Urnersee</v>
      </c>
      <c r="E81" s="64" t="str">
        <f>IF(VLOOKUP(A81,'Données de base - Grunddaten'!$A$2:$M$273,5,FALSE)="","",VLOOKUP(A81,'Données de base - Grunddaten'!$A$2:$M$273,5,FALSE))</f>
        <v>UR</v>
      </c>
      <c r="F81" s="64" t="str">
        <f>IF(VLOOKUP(A81,'Données de base - Grunddaten'!$A$2:$M$273,6,FALSE)="","",VLOOKUP(A81,'Données de base - Grunddaten'!$A$2:$M$273,6,FALSE))</f>
        <v>Alpes septentrionales</v>
      </c>
      <c r="G81" s="64" t="str">
        <f>IF(VLOOKUP(A81,'Données de base - Grunddaten'!$A$2:$M$273,7,FALSE)="","",VLOOKUP(A81,'Données de base - Grunddaten'!$A$2:$M$273,7,FALSE))</f>
        <v>Collinéen</v>
      </c>
      <c r="H81" s="64">
        <f>IF(VLOOKUP(A81,'Données de base - Grunddaten'!$A$2:$M$273,8,FALSE)="","",VLOOKUP(A81,'Données de base - Grunddaten'!$A$2:$M$273,8,FALSE))</f>
        <v>435</v>
      </c>
      <c r="I81" s="64">
        <f>IF(VLOOKUP(A81,'Données de base - Grunddaten'!$A$2:$M$273,9,FALSE)="","",VLOOKUP(A81,'Données de base - Grunddaten'!$A$2:$M$273,9,FALSE))</f>
        <v>1992</v>
      </c>
      <c r="J81" s="64">
        <f>IF(VLOOKUP(A81,'Données de base - Grunddaten'!$A$2:$M$273,10,FALSE)="","",VLOOKUP(A81,'Données de base - Grunddaten'!$A$2:$M$273,10,FALSE))</f>
        <v>101</v>
      </c>
      <c r="K81" s="64" t="str">
        <f>IF(VLOOKUP(A81,'Données de base - Grunddaten'!$A$2:$M$273,11,FALSE)="","",VLOOKUP(A81,'Données de base - Grunddaten'!$A$2:$M$273,11,FALSE))</f>
        <v>Rives de lacs des étages collinéen et montagnard</v>
      </c>
      <c r="L81" s="64" t="str">
        <f>IF(VLOOKUP(A81,'Données de base - Grunddaten'!$A$2:$M$273,12,FALSE)="","",VLOOKUP(A81,'Données de base - Grunddaten'!$A$2:$M$273,12,FALSE))</f>
        <v>rives lacustres</v>
      </c>
      <c r="M81" s="65" t="str">
        <f>IF(VLOOKUP(A81,'Données de base - Grunddaten'!$A$2:$M$273,13,FALSE)="","",VLOOKUP(A81,'Données de base - Grunddaten'!$A$2:$M$273,13,FALSE))</f>
        <v>rives lacustres</v>
      </c>
      <c r="N81" s="36" t="str">
        <f>IF(VLOOKUP(A81,'Charriage - Geschiebehaushalt'!A81:S352,3,FALSE)="","",VLOOKUP(A81,'Charriage - Geschiebehaushalt'!$A$2:$S$273,3,FALSE))</f>
        <v>non pertinent</v>
      </c>
      <c r="O81" s="37" t="str">
        <f>IF(VLOOKUP(A81,'Charriage - Geschiebehaushalt'!A81:S352,4,FALSE)="","",VLOOKUP(A81,'Charriage - Geschiebehaushalt'!$A$2:$S$273,4,FALSE))</f>
        <v/>
      </c>
      <c r="P81" s="70">
        <f>IF(VLOOKUP(A81,'Charriage - Geschiebehaushalt'!A81:S352,5,FALSE)="","",VLOOKUP(A81,'Charriage - Geschiebehaushalt'!$A$2:$S$273,5,FALSE))</f>
        <v>22.7338347488956</v>
      </c>
      <c r="Q81" s="37" t="str">
        <f>IF(VLOOKUP(A81,'Charriage - Geschiebehaushalt'!A81:S352,6,FALSE)="","",VLOOKUP(A81,'Charriage - Geschiebehaushalt'!$A$2:$S$273,6,FALSE))</f>
        <v>dépôt donc pas de problème de charriage</v>
      </c>
      <c r="R81" s="70">
        <f>IF(VLOOKUP(A81,'Charriage - Geschiebehaushalt'!A81:S352,7,FALSE)="","",VLOOKUP(A81,'Charriage - Geschiebehaushalt'!$A$2:$S$273,7,FALSE))</f>
        <v>0</v>
      </c>
      <c r="S81" s="37" t="str">
        <f>IF(VLOOKUP(A81,'Charriage - Geschiebehaushalt'!A81:S352,8,FALSE)="","",VLOOKUP(A81,'Charriage - Geschiebehaushalt'!$A$2:$S$273,8,FALSE))</f>
        <v>pas ou faiblement entravé</v>
      </c>
      <c r="T81" s="70">
        <f>IF(VLOOKUP(A81,'Charriage - Geschiebehaushalt'!A81:S352,9,FALSE)="","",VLOOKUP(A81,'Charriage - Geschiebehaushalt'!$A$2:$S$273,9,FALSE))</f>
        <v>0.65691724492000003</v>
      </c>
      <c r="U81" s="37" t="str">
        <f>IF(VLOOKUP(A81,'Charriage - Geschiebehaushalt'!A81:S352,10,FALSE)="","",VLOOKUP(A81,'Charriage - Geschiebehaushalt'!$A$2:$S$273,10,FALSE))</f>
        <v>déficit non apparent en charriage ou en remobilisation des sédiments</v>
      </c>
      <c r="V81" s="37" t="str">
        <f>IF(VLOOKUP(A81,'Charriage - Geschiebehaushalt'!A81:S352,11,FALSE)="","",VLOOKUP(A81,'Charriage - Geschiebehaushalt'!$A$2:$S$273,11,FALSE))</f>
        <v/>
      </c>
      <c r="W81" s="37" t="str">
        <f>IF(VLOOKUP(A81,'Charriage - Geschiebehaushalt'!A81:S352,12,FALSE)="","",VLOOKUP(A81,'Charriage - Geschiebehaushalt'!$A$2:$S$273,12,FALSE))</f>
        <v/>
      </c>
      <c r="X81" s="37" t="str">
        <f>IF(VLOOKUP(A81,'Charriage - Geschiebehaushalt'!A81:S352,13,FALSE)="","",VLOOKUP(A81,'Charriage - Geschiebehaushalt'!$A$2:$S$273,13,FALSE))</f>
        <v/>
      </c>
      <c r="Y81" s="37" t="str">
        <f>IF(VLOOKUP(A81,'Charriage - Geschiebehaushalt'!A81:S352,14,FALSE)="","",VLOOKUP(A81,'Charriage - Geschiebehaushalt'!$A$2:$S$273,14,FALSE))</f>
        <v/>
      </c>
      <c r="Z81" s="37" t="str">
        <f>IF(VLOOKUP(A81,'Charriage - Geschiebehaushalt'!A81:S352,15,FALSE)="","",VLOOKUP(A81,'Charriage - Geschiebehaushalt'!$A$2:$S$273,15,FALSE))</f>
        <v>non pertinent / nicht relevant</v>
      </c>
      <c r="AA81" s="53" t="str">
        <f>IF(VLOOKUP(A81,'Charriage - Geschiebehaushalt'!A81:S352,16,FALSE)="","",VLOOKUP(A81,'Charriage - Geschiebehaushalt'!$A$2:$S$273,16,FALSE))</f>
        <v>a</v>
      </c>
      <c r="AB81" s="58" t="str">
        <f>IF(VLOOKUP(A81,'Débit - Abfluss'!$A$2:$K$273,3,FALSE)="","",VLOOKUP(A81,'Débit - Abfluss'!$A$2:$K$273,3,FALSE))</f>
        <v>non pertinent</v>
      </c>
      <c r="AC81" s="59" t="str">
        <f>IF(VLOOKUP(A81,'Débit - Abfluss'!$A$2:$K$273,4,FALSE)="","",VLOOKUP(A81,'Débit - Abfluss'!$A$2:$K$273,4,FALSE))</f>
        <v/>
      </c>
      <c r="AD81" s="59" t="str">
        <f>IF(VLOOKUP(A81,'Débit - Abfluss'!$A$2:$K$273,5,FALSE)="","",VLOOKUP(A81,'Débit - Abfluss'!$A$2:$K$273,5,FALSE))</f>
        <v/>
      </c>
      <c r="AE81" s="59" t="str">
        <f>IF(VLOOKUP(A81,'Débit - Abfluss'!$A$2:$K$273,6,FALSE)="","",VLOOKUP(A81,'Débit - Abfluss'!$A$2:$K$273,6,FALSE))</f>
        <v>non pertinent / nicht relevant</v>
      </c>
      <c r="AF81" s="59" t="str">
        <f>IF(VLOOKUP(A81,'Débit - Abfluss'!$A$2:$K$273,7,FALSE)="","",VLOOKUP(A81,'Débit - Abfluss'!$A$2:$K$273,7,FALSE))</f>
        <v/>
      </c>
      <c r="AG81" s="60" t="str">
        <f>IF(VLOOKUP(A81,'Débit - Abfluss'!$A$2:$K$273,8,FALSE)="","",VLOOKUP(A81,'Débit - Abfluss'!$A$2:$K$273,8,FALSE))</f>
        <v>Non affecté / nicht betroffen</v>
      </c>
      <c r="AH81" s="72" t="str">
        <f>IF(VLOOKUP(A81,'Revitalisation-Revitalisierung'!$A$2:$O$273,3,FALSE)="","",VLOOKUP(A81,'Revitalisation-Revitalisierung'!$A$2:$O$273,3,FALSE))</f>
        <v/>
      </c>
      <c r="AI81" s="73" t="str">
        <f>IF(VLOOKUP(A81,'Revitalisation-Revitalisierung'!$A$2:$O$273,4,FALSE)="","",VLOOKUP(A81,'Revitalisation-Revitalisierung'!$A$2:$O$273,4,FALSE))</f>
        <v/>
      </c>
      <c r="AJ81" s="73" t="str">
        <f>IF(VLOOKUP(A81,'Revitalisation-Revitalisierung'!$A$2:$O$273,5,FALSE)="","",VLOOKUP(A81,'Revitalisation-Revitalisierung'!$A$2:$O$273,5,FALSE))</f>
        <v/>
      </c>
      <c r="AK81" s="61" t="str">
        <f>IF(VLOOKUP(A81,'Revitalisation-Revitalisierung'!$A$2:$O$273,6,FALSE)="","",VLOOKUP(A81,'Revitalisation-Revitalisierung'!$A$2:$O$273,6,FALSE))</f>
        <v/>
      </c>
      <c r="AL81" s="61" t="str">
        <f>IF(VLOOKUP(A81,'Revitalisation-Revitalisierung'!$A$2:$O$273,7,FALSE)="","",VLOOKUP(A81,'Revitalisation-Revitalisierung'!$A$2:$O$273,7,FALSE))</f>
        <v>schwierig</v>
      </c>
      <c r="AM81" s="61" t="str">
        <f>IF(VLOOKUP(A81,'Revitalisation-Revitalisierung'!$A$2:$O$273,8,FALSE)="","",VLOOKUP(A81,'Revitalisation-Revitalisierung'!$A$2:$O$273,8,FALSE))</f>
        <v>K2</v>
      </c>
      <c r="AN81" s="61" t="str">
        <f>IF(VLOOKUP(A81,'Revitalisation-Revitalisierung'!$A$2:$O$273,9,FALSE)="","",VLOOKUP(A81,'Revitalisation-Revitalisierung'!$A$2:$O$273,9,FALSE))</f>
        <v>très nécessaire, facile</v>
      </c>
      <c r="AO81" s="61" t="str">
        <f>IF(VLOOKUP(A81,'Revitalisation-Revitalisierung'!$A$2:$O$273,10,FALSE)="","",VLOOKUP(A81,'Revitalisation-Revitalisierung'!$A$2:$O$273,10,FALSE))</f>
        <v/>
      </c>
      <c r="AP81" s="61" t="str">
        <f>IF(VLOOKUP(A81,'Revitalisation-Revitalisierung'!$A$2:$O$273,11,FALSE)="","",VLOOKUP(A81,'Revitalisation-Revitalisierung'!$A$2:$O$273,11,FALSE))</f>
        <v>Non nécessaire / nicht nötig</v>
      </c>
      <c r="AQ81" s="62" t="str">
        <f>IF(VLOOKUP(A81,'Revitalisation-Revitalisierung'!$A$2:$O$273,12,FALSE)="","",VLOOKUP(A81,'Revitalisation-Revitalisierung'!$A$2:$O$273,12,FALSE))</f>
        <v>b</v>
      </c>
    </row>
    <row r="82" spans="1:43" ht="33.75" x14ac:dyDescent="0.25">
      <c r="A82" s="23">
        <v>107</v>
      </c>
      <c r="B82" s="63">
        <f>IF(VLOOKUP(A82,'Données de base - Grunddaten'!$A$2:$M$273,2,FALSE)="","",VLOOKUP(A82,'Données de base - Grunddaten'!$A$2:$M$273,2,FALSE))</f>
        <v>1</v>
      </c>
      <c r="C82" s="64" t="str">
        <f>IF(VLOOKUP(A82,'Données de base - Grunddaten'!$A$2:$M$273,3,FALSE)="","",VLOOKUP(A82,'Données de base - Grunddaten'!$A$2:$M$273,3,FALSE))</f>
        <v>Stössi</v>
      </c>
      <c r="D82" s="64" t="str">
        <f>IF(VLOOKUP(A82,'Données de base - Grunddaten'!$A$2:$M$273,4,FALSE)="","",VLOOKUP(A82,'Données de base - Grunddaten'!$A$2:$M$273,4,FALSE))</f>
        <v>Chärstelenbach</v>
      </c>
      <c r="E82" s="64" t="str">
        <f>IF(VLOOKUP(A82,'Données de base - Grunddaten'!$A$2:$M$273,5,FALSE)="","",VLOOKUP(A82,'Données de base - Grunddaten'!$A$2:$M$273,5,FALSE))</f>
        <v>UR</v>
      </c>
      <c r="F82" s="64" t="str">
        <f>IF(VLOOKUP(A82,'Données de base - Grunddaten'!$A$2:$M$273,6,FALSE)="","",VLOOKUP(A82,'Données de base - Grunddaten'!$A$2:$M$273,6,FALSE))</f>
        <v>Alpes septentrionales</v>
      </c>
      <c r="G82" s="64" t="str">
        <f>IF(VLOOKUP(A82,'Données de base - Grunddaten'!$A$2:$M$273,7,FALSE)="","",VLOOKUP(A82,'Données de base - Grunddaten'!$A$2:$M$273,7,FALSE))</f>
        <v>Montagnard sup.</v>
      </c>
      <c r="H82" s="64">
        <f>IF(VLOOKUP(A82,'Données de base - Grunddaten'!$A$2:$M$273,8,FALSE)="","",VLOOKUP(A82,'Données de base - Grunddaten'!$A$2:$M$273,8,FALSE))</f>
        <v>1160</v>
      </c>
      <c r="I82" s="64">
        <f>IF(VLOOKUP(A82,'Données de base - Grunddaten'!$A$2:$M$273,9,FALSE)="","",VLOOKUP(A82,'Données de base - Grunddaten'!$A$2:$M$273,9,FALSE))</f>
        <v>1992</v>
      </c>
      <c r="J82" s="64">
        <f>IF(VLOOKUP(A82,'Données de base - Grunddaten'!$A$2:$M$273,10,FALSE)="","",VLOOKUP(A82,'Données de base - Grunddaten'!$A$2:$M$273,10,FALSE))</f>
        <v>41</v>
      </c>
      <c r="K82" s="64" t="str">
        <f>IF(VLOOKUP(A82,'Données de base - Grunddaten'!$A$2:$M$273,11,FALSE)="","",VLOOKUP(A82,'Données de base - Grunddaten'!$A$2:$M$273,11,FALSE))</f>
        <v>Cours d'eau naturels de l'étage montagnard</v>
      </c>
      <c r="L82" s="64" t="str">
        <f>IF(VLOOKUP(A82,'Données de base - Grunddaten'!$A$2:$M$273,12,FALSE)="","",VLOOKUP(A82,'Données de base - Grunddaten'!$A$2:$M$273,12,FALSE))</f>
        <v>en méandres migrants</v>
      </c>
      <c r="M82" s="65" t="str">
        <f>IF(VLOOKUP(A82,'Données de base - Grunddaten'!$A$2:$M$273,13,FALSE)="","",VLOOKUP(A82,'Données de base - Grunddaten'!$A$2:$M$273,13,FALSE))</f>
        <v>en méandres migrants</v>
      </c>
      <c r="N82" s="36" t="str">
        <f>IF(VLOOKUP(A82,'Charriage - Geschiebehaushalt'!A82:S353,3,FALSE)="","",VLOOKUP(A82,'Charriage - Geschiebehaushalt'!$A$2:$S$273,3,FALSE))</f>
        <v>pertinent</v>
      </c>
      <c r="O82" s="37" t="str">
        <f>IF(VLOOKUP(A82,'Charriage - Geschiebehaushalt'!A82:S353,4,FALSE)="","",VLOOKUP(A82,'Charriage - Geschiebehaushalt'!$A$2:$S$273,4,FALSE))</f>
        <v>0-20%</v>
      </c>
      <c r="P82" s="70" t="str">
        <f>IF(VLOOKUP(A82,'Charriage - Geschiebehaushalt'!A82:S353,5,FALSE)="","",VLOOKUP(A82,'Charriage - Geschiebehaushalt'!$A$2:$S$273,5,FALSE))</f>
        <v/>
      </c>
      <c r="Q82" s="37" t="str">
        <f>IF(VLOOKUP(A82,'Charriage - Geschiebehaushalt'!A82:S353,6,FALSE)="","",VLOOKUP(A82,'Charriage - Geschiebehaushalt'!$A$2:$S$273,6,FALSE))</f>
        <v>non documenté</v>
      </c>
      <c r="R82" s="70">
        <f>IF(VLOOKUP(A82,'Charriage - Geschiebehaushalt'!A82:S353,7,FALSE)="","",VLOOKUP(A82,'Charriage - Geschiebehaushalt'!$A$2:$S$273,7,FALSE))</f>
        <v>0</v>
      </c>
      <c r="S82" s="37" t="str">
        <f>IF(VLOOKUP(A82,'Charriage - Geschiebehaushalt'!A82:S353,8,FALSE)="","",VLOOKUP(A82,'Charriage - Geschiebehaushalt'!$A$2:$S$273,8,FALSE))</f>
        <v>pas ou faiblement entravé</v>
      </c>
      <c r="T82" s="70">
        <f>IF(VLOOKUP(A82,'Charriage - Geschiebehaushalt'!A82:S353,9,FALSE)="","",VLOOKUP(A82,'Charriage - Geschiebehaushalt'!$A$2:$S$273,9,FALSE))</f>
        <v>0.30477530826999999</v>
      </c>
      <c r="U82" s="37" t="str">
        <f>IF(VLOOKUP(A82,'Charriage - Geschiebehaushalt'!A82:S353,10,FALSE)="","",VLOOKUP(A82,'Charriage - Geschiebehaushalt'!$A$2:$S$273,10,FALSE))</f>
        <v>déficit dans les formations pionnières</v>
      </c>
      <c r="V82" s="37" t="str">
        <f>IF(VLOOKUP(A82,'Charriage - Geschiebehaushalt'!A82:S353,11,FALSE)="","",VLOOKUP(A82,'Charriage - Geschiebehaushalt'!$A$2:$S$273,11,FALSE))</f>
        <v/>
      </c>
      <c r="W82" s="37" t="str">
        <f>IF(VLOOKUP(A82,'Charriage - Geschiebehaushalt'!A82:S353,12,FALSE)="","",VLOOKUP(A82,'Charriage - Geschiebehaushalt'!$A$2:$S$273,12,FALSE))</f>
        <v/>
      </c>
      <c r="X82" s="37" t="str">
        <f>IF(VLOOKUP(A82,'Charriage - Geschiebehaushalt'!A82:S353,13,FALSE)="","",VLOOKUP(A82,'Charriage - Geschiebehaushalt'!$A$2:$S$273,13,FALSE))</f>
        <v/>
      </c>
      <c r="Y82" s="37" t="str">
        <f>IF(VLOOKUP(A82,'Charriage - Geschiebehaushalt'!A82:S353,14,FALSE)="","",VLOOKUP(A82,'Charriage - Geschiebehaushalt'!$A$2:$S$273,14,FALSE))</f>
        <v/>
      </c>
      <c r="Z82" s="37" t="str">
        <f>IF(VLOOKUP(A82,'Charriage - Geschiebehaushalt'!A82:S353,15,FALSE)="","",VLOOKUP(A82,'Charriage - Geschiebehaushalt'!$A$2:$S$273,15,FALSE))</f>
        <v>0-20%</v>
      </c>
      <c r="AA82" s="53" t="str">
        <f>IF(VLOOKUP(A82,'Charriage - Geschiebehaushalt'!A82:S353,16,FALSE)="","",VLOOKUP(A82,'Charriage - Geschiebehaushalt'!$A$2:$S$273,16,FALSE))</f>
        <v>a</v>
      </c>
      <c r="AB82" s="58" t="str">
        <f>IF(VLOOKUP(A82,'Débit - Abfluss'!$A$2:$K$273,3,FALSE)="","",VLOOKUP(A82,'Débit - Abfluss'!$A$2:$K$273,3,FALSE))</f>
        <v>100%</v>
      </c>
      <c r="AC82" s="59" t="str">
        <f>IF(VLOOKUP(A82,'Débit - Abfluss'!$A$2:$K$273,4,FALSE)="","",VLOOKUP(A82,'Débit - Abfluss'!$A$2:$K$273,4,FALSE))</f>
        <v>aucune information supplémentaire</v>
      </c>
      <c r="AD82" s="59" t="str">
        <f>IF(VLOOKUP(A82,'Débit - Abfluss'!$A$2:$K$273,5,FALSE)="","",VLOOKUP(A82,'Débit - Abfluss'!$A$2:$K$273,5,FALSE))</f>
        <v>aucune information supplémentaire</v>
      </c>
      <c r="AE82" s="59" t="str">
        <f>IF(VLOOKUP(A82,'Débit - Abfluss'!$A$2:$K$273,6,FALSE)="","",VLOOKUP(A82,'Débit - Abfluss'!$A$2:$K$273,6,FALSE))</f>
        <v>100%</v>
      </c>
      <c r="AF82" s="59" t="str">
        <f>IF(VLOOKUP(A82,'Débit - Abfluss'!$A$2:$K$273,7,FALSE)="","",VLOOKUP(A82,'Débit - Abfluss'!$A$2:$K$273,7,FALSE))</f>
        <v/>
      </c>
      <c r="AG82" s="60" t="str">
        <f>IF(VLOOKUP(A82,'Débit - Abfluss'!$A$2:$K$273,8,FALSE)="","",VLOOKUP(A82,'Débit - Abfluss'!$A$2:$K$273,8,FALSE))</f>
        <v>Non affecté / nicht betroffen</v>
      </c>
      <c r="AH82" s="72">
        <f>IF(VLOOKUP(A82,'Revitalisation-Revitalisierung'!$A$2:$O$273,3,FALSE)="","",VLOOKUP(A82,'Revitalisation-Revitalisierung'!$A$2:$O$273,3,FALSE))</f>
        <v>-18.636363636363637</v>
      </c>
      <c r="AI82" s="73">
        <f>IF(VLOOKUP(A82,'Revitalisation-Revitalisierung'!$A$2:$O$273,4,FALSE)="","",VLOOKUP(A82,'Revitalisation-Revitalisierung'!$A$2:$O$273,4,FALSE))</f>
        <v>0</v>
      </c>
      <c r="AJ82" s="73">
        <f>IF(VLOOKUP(A82,'Revitalisation-Revitalisierung'!$A$2:$O$273,5,FALSE)="","",VLOOKUP(A82,'Revitalisation-Revitalisierung'!$A$2:$O$273,5,FALSE))</f>
        <v>18.636363636363637</v>
      </c>
      <c r="AK82" s="61" t="str">
        <f>IF(VLOOKUP(A82,'Revitalisation-Revitalisierung'!$A$2:$O$273,6,FALSE)="","",VLOOKUP(A82,'Revitalisation-Revitalisierung'!$A$2:$O$273,6,FALSE))</f>
        <v>non nécessaire</v>
      </c>
      <c r="AL82" s="61" t="str">
        <f>IF(VLOOKUP(A82,'Revitalisation-Revitalisierung'!$A$2:$O$273,7,FALSE)="","",VLOOKUP(A82,'Revitalisation-Revitalisierung'!$A$2:$O$273,7,FALSE))</f>
        <v/>
      </c>
      <c r="AM82" s="61" t="str">
        <f>IF(VLOOKUP(A82,'Revitalisation-Revitalisierung'!$A$2:$O$273,8,FALSE)="","",VLOOKUP(A82,'Revitalisation-Revitalisierung'!$A$2:$O$273,8,FALSE))</f>
        <v>K3</v>
      </c>
      <c r="AN82" s="61" t="str">
        <f>IF(VLOOKUP(A82,'Revitalisation-Revitalisierung'!$A$2:$O$273,9,FALSE)="","",VLOOKUP(A82,'Revitalisation-Revitalisierung'!$A$2:$O$273,9,FALSE))</f>
        <v/>
      </c>
      <c r="AO82" s="61" t="str">
        <f>IF(VLOOKUP(A82,'Revitalisation-Revitalisierung'!$A$2:$O$273,10,FALSE)="","",VLOOKUP(A82,'Revitalisation-Revitalisierung'!$A$2:$O$273,10,FALSE))</f>
        <v/>
      </c>
      <c r="AP82" s="61" t="str">
        <f>IF(VLOOKUP(A82,'Revitalisation-Revitalisierung'!$A$2:$O$273,11,FALSE)="","",VLOOKUP(A82,'Revitalisation-Revitalisierung'!$A$2:$O$273,11,FALSE))</f>
        <v>Non nécessaire / nicht nötig</v>
      </c>
      <c r="AQ82" s="62" t="str">
        <f>IF(VLOOKUP(A82,'Revitalisation-Revitalisierung'!$A$2:$O$273,12,FALSE)="","",VLOOKUP(A82,'Revitalisation-Revitalisierung'!$A$2:$O$273,12,FALSE))</f>
        <v>a</v>
      </c>
    </row>
    <row r="83" spans="1:43" ht="45" x14ac:dyDescent="0.25">
      <c r="A83" s="23">
        <v>108</v>
      </c>
      <c r="B83" s="63">
        <f>IF(VLOOKUP(A83,'Données de base - Grunddaten'!$A$2:$M$273,2,FALSE)="","",VLOOKUP(A83,'Données de base - Grunddaten'!$A$2:$M$273,2,FALSE))</f>
        <v>1</v>
      </c>
      <c r="C83" s="64" t="str">
        <f>IF(VLOOKUP(A83,'Données de base - Grunddaten'!$A$2:$M$273,3,FALSE)="","",VLOOKUP(A83,'Données de base - Grunddaten'!$A$2:$M$273,3,FALSE))</f>
        <v>Widen bei Realp</v>
      </c>
      <c r="D83" s="64" t="str">
        <f>IF(VLOOKUP(A83,'Données de base - Grunddaten'!$A$2:$M$273,4,FALSE)="","",VLOOKUP(A83,'Données de base - Grunddaten'!$A$2:$M$273,4,FALSE))</f>
        <v>Furkareuss</v>
      </c>
      <c r="E83" s="64" t="str">
        <f>IF(VLOOKUP(A83,'Données de base - Grunddaten'!$A$2:$M$273,5,FALSE)="","",VLOOKUP(A83,'Données de base - Grunddaten'!$A$2:$M$273,5,FALSE))</f>
        <v>UR</v>
      </c>
      <c r="F83" s="64" t="str">
        <f>IF(VLOOKUP(A83,'Données de base - Grunddaten'!$A$2:$M$273,6,FALSE)="","",VLOOKUP(A83,'Données de base - Grunddaten'!$A$2:$M$273,6,FALSE))</f>
        <v>Alpes centrales orientales</v>
      </c>
      <c r="G83" s="64" t="str">
        <f>IF(VLOOKUP(A83,'Données de base - Grunddaten'!$A$2:$M$273,7,FALSE)="","",VLOOKUP(A83,'Données de base - Grunddaten'!$A$2:$M$273,7,FALSE))</f>
        <v>Subalpin sup.</v>
      </c>
      <c r="H83" s="64">
        <f>IF(VLOOKUP(A83,'Données de base - Grunddaten'!$A$2:$M$273,8,FALSE)="","",VLOOKUP(A83,'Données de base - Grunddaten'!$A$2:$M$273,8,FALSE))</f>
        <v>1510</v>
      </c>
      <c r="I83" s="64">
        <f>IF(VLOOKUP(A83,'Données de base - Grunddaten'!$A$2:$M$273,9,FALSE)="","",VLOOKUP(A83,'Données de base - Grunddaten'!$A$2:$M$273,9,FALSE))</f>
        <v>1992</v>
      </c>
      <c r="J83" s="64">
        <f>IF(VLOOKUP(A83,'Données de base - Grunddaten'!$A$2:$M$273,10,FALSE)="","",VLOOKUP(A83,'Données de base - Grunddaten'!$A$2:$M$273,10,FALSE))</f>
        <v>31</v>
      </c>
      <c r="K83" s="64" t="str">
        <f>IF(VLOOKUP(A83,'Données de base - Grunddaten'!$A$2:$M$273,11,FALSE)="","",VLOOKUP(A83,'Données de base - Grunddaten'!$A$2:$M$273,11,FALSE))</f>
        <v>Cours d'eau naturels de l'étage subalpin</v>
      </c>
      <c r="L83" s="64" t="str">
        <f>IF(VLOOKUP(A83,'Données de base - Grunddaten'!$A$2:$M$273,12,FALSE)="","",VLOOKUP(A83,'Données de base - Grunddaten'!$A$2:$M$273,12,FALSE))</f>
        <v>en méandres migrants</v>
      </c>
      <c r="M83" s="65" t="str">
        <f>IF(VLOOKUP(A83,'Données de base - Grunddaten'!$A$2:$M$273,13,FALSE)="","",VLOOKUP(A83,'Données de base - Grunddaten'!$A$2:$M$273,13,FALSE))</f>
        <v>en méandres migrants</v>
      </c>
      <c r="N83" s="36" t="str">
        <f>IF(VLOOKUP(A83,'Charriage - Geschiebehaushalt'!A83:S354,3,FALSE)="","",VLOOKUP(A83,'Charriage - Geschiebehaushalt'!$A$2:$S$273,3,FALSE))</f>
        <v>pertinent</v>
      </c>
      <c r="O83" s="37" t="str">
        <f>IF(VLOOKUP(A83,'Charriage - Geschiebehaushalt'!A83:S354,4,FALSE)="","",VLOOKUP(A83,'Charriage - Geschiebehaushalt'!$A$2:$S$273,4,FALSE))</f>
        <v>0-20%</v>
      </c>
      <c r="P83" s="70" t="str">
        <f>IF(VLOOKUP(A83,'Charriage - Geschiebehaushalt'!A83:S354,5,FALSE)="","",VLOOKUP(A83,'Charriage - Geschiebehaushalt'!$A$2:$S$273,5,FALSE))</f>
        <v/>
      </c>
      <c r="Q83" s="37" t="str">
        <f>IF(VLOOKUP(A83,'Charriage - Geschiebehaushalt'!A83:S354,6,FALSE)="","",VLOOKUP(A83,'Charriage - Geschiebehaushalt'!$A$2:$S$273,6,FALSE))</f>
        <v>non documenté</v>
      </c>
      <c r="R83" s="70">
        <f>IF(VLOOKUP(A83,'Charriage - Geschiebehaushalt'!A83:S354,7,FALSE)="","",VLOOKUP(A83,'Charriage - Geschiebehaushalt'!$A$2:$S$273,7,FALSE))</f>
        <v>0.31742957322101201</v>
      </c>
      <c r="S83" s="37" t="str">
        <f>IF(VLOOKUP(A83,'Charriage - Geschiebehaushalt'!A83:S354,8,FALSE)="","",VLOOKUP(A83,'Charriage - Geschiebehaushalt'!$A$2:$S$273,8,FALSE))</f>
        <v>la remobilisation des sédiments est perturbée</v>
      </c>
      <c r="T83" s="70">
        <f>IF(VLOOKUP(A83,'Charriage - Geschiebehaushalt'!A83:S354,9,FALSE)="","",VLOOKUP(A83,'Charriage - Geschiebehaushalt'!$A$2:$S$273,9,FALSE))</f>
        <v>0.43387935976000003</v>
      </c>
      <c r="U83" s="37" t="str">
        <f>IF(VLOOKUP(A83,'Charriage - Geschiebehaushalt'!A83:S354,10,FALSE)="","",VLOOKUP(A83,'Charriage - Geschiebehaushalt'!$A$2:$S$273,10,FALSE))</f>
        <v>déficit non apparent en charriage ou en remobilisation des sédiments</v>
      </c>
      <c r="V83" s="37" t="str">
        <f>IF(VLOOKUP(A83,'Charriage - Geschiebehaushalt'!A83:S354,11,FALSE)="","",VLOOKUP(A83,'Charriage - Geschiebehaushalt'!$A$2:$S$273,11,FALSE))</f>
        <v/>
      </c>
      <c r="W83" s="37" t="str">
        <f>IF(VLOOKUP(A83,'Charriage - Geschiebehaushalt'!A83:S354,12,FALSE)="","",VLOOKUP(A83,'Charriage - Geschiebehaushalt'!$A$2:$S$273,12,FALSE))</f>
        <v/>
      </c>
      <c r="X83" s="37" t="str">
        <f>IF(VLOOKUP(A83,'Charriage - Geschiebehaushalt'!A83:S354,13,FALSE)="","",VLOOKUP(A83,'Charriage - Geschiebehaushalt'!$A$2:$S$273,13,FALSE))</f>
        <v/>
      </c>
      <c r="Y83" s="37" t="str">
        <f>IF(VLOOKUP(A83,'Charriage - Geschiebehaushalt'!A83:S354,14,FALSE)="","",VLOOKUP(A83,'Charriage - Geschiebehaushalt'!$A$2:$S$273,14,FALSE))</f>
        <v/>
      </c>
      <c r="Z83" s="37" t="str">
        <f>IF(VLOOKUP(A83,'Charriage - Geschiebehaushalt'!A83:S354,15,FALSE)="","",VLOOKUP(A83,'Charriage - Geschiebehaushalt'!$A$2:$S$273,15,FALSE))</f>
        <v>0-20%</v>
      </c>
      <c r="AA83" s="53" t="str">
        <f>IF(VLOOKUP(A83,'Charriage - Geschiebehaushalt'!A83:S354,16,FALSE)="","",VLOOKUP(A83,'Charriage - Geschiebehaushalt'!$A$2:$S$273,16,FALSE))</f>
        <v>a</v>
      </c>
      <c r="AB83" s="58" t="str">
        <f>IF(VLOOKUP(A83,'Débit - Abfluss'!$A$2:$K$273,3,FALSE)="","",VLOOKUP(A83,'Débit - Abfluss'!$A$2:$K$273,3,FALSE))</f>
        <v>61-80%</v>
      </c>
      <c r="AC83" s="59" t="str">
        <f>IF(VLOOKUP(A83,'Débit - Abfluss'!$A$2:$K$273,4,FALSE)="","",VLOOKUP(A83,'Débit - Abfluss'!$A$2:$K$273,4,FALSE))</f>
        <v/>
      </c>
      <c r="AD83" s="59" t="str">
        <f>IF(VLOOKUP(A83,'Débit - Abfluss'!$A$2:$K$273,5,FALSE)="","",VLOOKUP(A83,'Débit - Abfluss'!$A$2:$K$273,5,FALSE))</f>
        <v/>
      </c>
      <c r="AE83" s="59" t="str">
        <f>IF(VLOOKUP(A83,'Débit - Abfluss'!$A$2:$K$273,6,FALSE)="","",VLOOKUP(A83,'Débit - Abfluss'!$A$2:$K$273,6,FALSE))</f>
        <v>61-80%</v>
      </c>
      <c r="AF83" s="59" t="str">
        <f>IF(VLOOKUP(A83,'Débit - Abfluss'!$A$2:$K$273,7,FALSE)="","",VLOOKUP(A83,'Débit - Abfluss'!$A$2:$K$273,7,FALSE))</f>
        <v>force hydraulique</v>
      </c>
      <c r="AG83" s="60" t="str">
        <f>IF(VLOOKUP(A83,'Débit - Abfluss'!$A$2:$K$273,8,FALSE)="","",VLOOKUP(A83,'Débit - Abfluss'!$A$2:$K$273,8,FALSE))</f>
        <v>Non affecté / nicht betroffen</v>
      </c>
      <c r="AH83" s="72">
        <f>IF(VLOOKUP(A83,'Revitalisation-Revitalisierung'!$A$2:$O$273,3,FALSE)="","",VLOOKUP(A83,'Revitalisation-Revitalisierung'!$A$2:$O$273,3,FALSE))</f>
        <v>19.145454545454548</v>
      </c>
      <c r="AI83" s="73">
        <f>IF(VLOOKUP(A83,'Revitalisation-Revitalisierung'!$A$2:$O$273,4,FALSE)="","",VLOOKUP(A83,'Revitalisation-Revitalisierung'!$A$2:$O$273,4,FALSE))</f>
        <v>49.597700864648665</v>
      </c>
      <c r="AJ83" s="73">
        <f>IF(VLOOKUP(A83,'Revitalisation-Revitalisierung'!$A$2:$O$273,5,FALSE)="","",VLOOKUP(A83,'Revitalisation-Revitalisierung'!$A$2:$O$273,5,FALSE))</f>
        <v>30.454545454545453</v>
      </c>
      <c r="AK83" s="61" t="str">
        <f>IF(VLOOKUP(A83,'Revitalisation-Revitalisierung'!$A$2:$O$273,6,FALSE)="","",VLOOKUP(A83,'Revitalisation-Revitalisierung'!$A$2:$O$273,6,FALSE))</f>
        <v>très nécessaire, difficile</v>
      </c>
      <c r="AL83" s="61" t="str">
        <f>IF(VLOOKUP(A83,'Revitalisation-Revitalisierung'!$A$2:$O$273,7,FALSE)="","",VLOOKUP(A83,'Revitalisation-Revitalisierung'!$A$2:$O$273,7,FALSE))</f>
        <v>leicht</v>
      </c>
      <c r="AM83" s="61" t="str">
        <f>IF(VLOOKUP(A83,'Revitalisation-Revitalisierung'!$A$2:$O$273,8,FALSE)="","",VLOOKUP(A83,'Revitalisation-Revitalisierung'!$A$2:$O$273,8,FALSE))</f>
        <v>K1</v>
      </c>
      <c r="AN83" s="61" t="str">
        <f>IF(VLOOKUP(A83,'Revitalisation-Revitalisierung'!$A$2:$O$273,9,FALSE)="","",VLOOKUP(A83,'Revitalisation-Revitalisierung'!$A$2:$O$273,9,FALSE))</f>
        <v/>
      </c>
      <c r="AO83" s="61" t="str">
        <f>IF(VLOOKUP(A83,'Revitalisation-Revitalisierung'!$A$2:$O$273,10,FALSE)="","",VLOOKUP(A83,'Revitalisation-Revitalisierung'!$A$2:$O$273,10,FALSE))</f>
        <v/>
      </c>
      <c r="AP83" s="61" t="str">
        <f>IF(VLOOKUP(A83,'Revitalisation-Revitalisierung'!$A$2:$O$273,11,FALSE)="","",VLOOKUP(A83,'Revitalisation-Revitalisierung'!$A$2:$O$273,11,FALSE))</f>
        <v>Très nécessaire, facile / unbedingt nötig, einfach</v>
      </c>
      <c r="AQ83" s="62" t="str">
        <f>IF(VLOOKUP(A83,'Revitalisation-Revitalisierung'!$A$2:$O$273,12,FALSE)="","",VLOOKUP(A83,'Revitalisation-Revitalisierung'!$A$2:$O$273,12,FALSE))</f>
        <v>b</v>
      </c>
    </row>
    <row r="84" spans="1:43" ht="56.25" x14ac:dyDescent="0.25">
      <c r="A84" s="29">
        <v>109.1</v>
      </c>
      <c r="B84" s="63">
        <f>IF(VLOOKUP(A84,'Données de base - Grunddaten'!$A$2:$M$273,2,FALSE)="","",VLOOKUP(A84,'Données de base - Grunddaten'!$A$2:$M$273,2,FALSE))</f>
        <v>1</v>
      </c>
      <c r="C84" s="64" t="str">
        <f>IF(VLOOKUP(A84,'Données de base - Grunddaten'!$A$2:$M$273,3,FALSE)="","",VLOOKUP(A84,'Données de base - Grunddaten'!$A$2:$M$273,3,FALSE))</f>
        <v>Hinter Klöntal</v>
      </c>
      <c r="D84" s="64" t="str">
        <f>IF(VLOOKUP(A84,'Données de base - Grunddaten'!$A$2:$M$273,4,FALSE)="","",VLOOKUP(A84,'Données de base - Grunddaten'!$A$2:$M$273,4,FALSE))</f>
        <v>Chlü, Klöntalersee, Sulzbach</v>
      </c>
      <c r="E84" s="64" t="str">
        <f>IF(VLOOKUP(A84,'Données de base - Grunddaten'!$A$2:$M$273,5,FALSE)="","",VLOOKUP(A84,'Données de base - Grunddaten'!$A$2:$M$273,5,FALSE))</f>
        <v>GL</v>
      </c>
      <c r="F84" s="64" t="str">
        <f>IF(VLOOKUP(A84,'Données de base - Grunddaten'!$A$2:$M$273,6,FALSE)="","",VLOOKUP(A84,'Données de base - Grunddaten'!$A$2:$M$273,6,FALSE))</f>
        <v>Alpes septentrionales</v>
      </c>
      <c r="G84" s="64" t="str">
        <f>IF(VLOOKUP(A84,'Données de base - Grunddaten'!$A$2:$M$273,7,FALSE)="","",VLOOKUP(A84,'Données de base - Grunddaten'!$A$2:$M$273,7,FALSE))</f>
        <v>Montagnard inf.</v>
      </c>
      <c r="H84" s="64">
        <f>IF(VLOOKUP(A84,'Données de base - Grunddaten'!$A$2:$M$273,8,FALSE)="","",VLOOKUP(A84,'Données de base - Grunddaten'!$A$2:$M$273,8,FALSE))</f>
        <v>850</v>
      </c>
      <c r="I84" s="64">
        <f>IF(VLOOKUP(A84,'Données de base - Grunddaten'!$A$2:$M$273,9,FALSE)="","",VLOOKUP(A84,'Données de base - Grunddaten'!$A$2:$M$273,9,FALSE))</f>
        <v>1992</v>
      </c>
      <c r="J84" s="64">
        <f>IF(VLOOKUP(A84,'Données de base - Grunddaten'!$A$2:$M$273,10,FALSE)="","",VLOOKUP(A84,'Données de base - Grunddaten'!$A$2:$M$273,10,FALSE))</f>
        <v>90</v>
      </c>
      <c r="K84" s="64" t="str">
        <f>IF(VLOOKUP(A84,'Données de base - Grunddaten'!$A$2:$M$273,11,FALSE)="","",VLOOKUP(A84,'Données de base - Grunddaten'!$A$2:$M$273,11,FALSE))</f>
        <v>Delta</v>
      </c>
      <c r="L84" s="64" t="str">
        <f>IF(VLOOKUP(A84,'Données de base - Grunddaten'!$A$2:$M$273,12,FALSE)="","",VLOOKUP(A84,'Données de base - Grunddaten'!$A$2:$M$273,12,FALSE))</f>
        <v>en méandres migrants</v>
      </c>
      <c r="M84" s="65" t="str">
        <f>IF(VLOOKUP(A84,'Données de base - Grunddaten'!$A$2:$M$273,13,FALSE)="","",VLOOKUP(A84,'Données de base - Grunddaten'!$A$2:$M$273,13,FALSE))</f>
        <v>rives lacustres</v>
      </c>
      <c r="N84" s="36" t="str">
        <f>IF(VLOOKUP(A84,'Charriage - Geschiebehaushalt'!A84:S355,3,FALSE)="","",VLOOKUP(A84,'Charriage - Geschiebehaushalt'!$A$2:$S$273,3,FALSE))</f>
        <v>pertinent</v>
      </c>
      <c r="O84" s="37" t="str">
        <f>IF(VLOOKUP(A84,'Charriage - Geschiebehaushalt'!A84:S355,4,FALSE)="","",VLOOKUP(A84,'Charriage - Geschiebehaushalt'!$A$2:$S$273,4,FALSE))</f>
        <v>non documenté</v>
      </c>
      <c r="P84" s="70" t="str">
        <f>IF(VLOOKUP(A84,'Charriage - Geschiebehaushalt'!A84:S355,5,FALSE)="","",VLOOKUP(A84,'Charriage - Geschiebehaushalt'!$A$2:$S$273,5,FALSE))</f>
        <v/>
      </c>
      <c r="Q84" s="37" t="str">
        <f>IF(VLOOKUP(A84,'Charriage - Geschiebehaushalt'!A84:S355,6,FALSE)="","",VLOOKUP(A84,'Charriage - Geschiebehaushalt'!$A$2:$S$273,6,FALSE))</f>
        <v>non documenté</v>
      </c>
      <c r="R84" s="70">
        <f>IF(VLOOKUP(A84,'Charriage - Geschiebehaushalt'!A84:S355,7,FALSE)="","",VLOOKUP(A84,'Charriage - Geschiebehaushalt'!$A$2:$S$273,7,FALSE))</f>
        <v>0.17258055960438001</v>
      </c>
      <c r="S84" s="37" t="str">
        <f>IF(VLOOKUP(A84,'Charriage - Geschiebehaushalt'!A84:S355,8,FALSE)="","",VLOOKUP(A84,'Charriage - Geschiebehaushalt'!$A$2:$S$273,8,FALSE))</f>
        <v>pas ou faiblement entravé</v>
      </c>
      <c r="T84" s="70">
        <f>IF(VLOOKUP(A84,'Charriage - Geschiebehaushalt'!A84:S355,9,FALSE)="","",VLOOKUP(A84,'Charriage - Geschiebehaushalt'!$A$2:$S$273,9,FALSE))</f>
        <v>0.40374676644000002</v>
      </c>
      <c r="U84" s="37" t="str">
        <f>IF(VLOOKUP(A84,'Charriage - Geschiebehaushalt'!A84:S355,10,FALSE)="","",VLOOKUP(A84,'Charriage - Geschiebehaushalt'!$A$2:$S$273,10,FALSE))</f>
        <v>déficit non apparent en charriage ou en remobilisation des sédiments</v>
      </c>
      <c r="V84" s="37" t="str">
        <f>IF(VLOOKUP(A84,'Charriage - Geschiebehaushalt'!A84:S355,11,FALSE)="","",VLOOKUP(A84,'Charriage - Geschiebehaushalt'!$A$2:$S$273,11,FALSE))</f>
        <v>sédiments probablement excploités à l'embuchure dans le lac</v>
      </c>
      <c r="W84" s="37" t="str">
        <f>IF(VLOOKUP(A84,'Charriage - Geschiebehaushalt'!A84:S355,12,FALSE)="","",VLOOKUP(A84,'Charriage - Geschiebehaushalt'!$A$2:$S$273,12,FALSE))</f>
        <v/>
      </c>
      <c r="X84" s="37" t="str">
        <f>IF(VLOOKUP(A84,'Charriage - Geschiebehaushalt'!A84:S355,13,FALSE)="","",VLOOKUP(A84,'Charriage - Geschiebehaushalt'!$A$2:$S$273,13,FALSE))</f>
        <v/>
      </c>
      <c r="Y84" s="37" t="str">
        <f>IF(VLOOKUP(A84,'Charriage - Geschiebehaushalt'!A84:S355,14,FALSE)="","",VLOOKUP(A84,'Charriage - Geschiebehaushalt'!$A$2:$S$273,14,FALSE))</f>
        <v/>
      </c>
      <c r="Z84" s="37" t="str">
        <f>IF(VLOOKUP(A84,'Charriage - Geschiebehaushalt'!A84:S355,15,FALSE)="","",VLOOKUP(A84,'Charriage - Geschiebehaushalt'!$A$2:$S$273,15,FALSE))</f>
        <v>Déficit non apparent en charriage ou en remobilisation des sédiments / kein sichtbares Defizit beim Geschiebehaushalt bzw. bei der Mobilisierung von Geschiebe</v>
      </c>
      <c r="AA84" s="53" t="str">
        <f>IF(VLOOKUP(A84,'Charriage - Geschiebehaushalt'!A84:S355,16,FALSE)="","",VLOOKUP(A84,'Charriage - Geschiebehaushalt'!$A$2:$S$273,16,FALSE))</f>
        <v>b</v>
      </c>
      <c r="AB84" s="58" t="str">
        <f>IF(VLOOKUP(A84,'Débit - Abfluss'!$A$2:$K$273,3,FALSE)="","",VLOOKUP(A84,'Débit - Abfluss'!$A$2:$K$273,3,FALSE))</f>
        <v>100%</v>
      </c>
      <c r="AC84" s="59" t="str">
        <f>IF(VLOOKUP(A84,'Débit - Abfluss'!$A$2:$K$273,4,FALSE)="","",VLOOKUP(A84,'Débit - Abfluss'!$A$2:$K$273,4,FALSE))</f>
        <v>aucune information supplémentaire</v>
      </c>
      <c r="AD84" s="59" t="str">
        <f>IF(VLOOKUP(A84,'Débit - Abfluss'!$A$2:$K$273,5,FALSE)="","",VLOOKUP(A84,'Débit - Abfluss'!$A$2:$K$273,5,FALSE))</f>
        <v>aucune information supplémentaire</v>
      </c>
      <c r="AE84" s="59" t="str">
        <f>IF(VLOOKUP(A84,'Débit - Abfluss'!$A$2:$K$273,6,FALSE)="","",VLOOKUP(A84,'Débit - Abfluss'!$A$2:$K$273,6,FALSE))</f>
        <v>100%</v>
      </c>
      <c r="AF84" s="59" t="str">
        <f>IF(VLOOKUP(A84,'Débit - Abfluss'!$A$2:$K$273,7,FALSE)="","",VLOOKUP(A84,'Débit - Abfluss'!$A$2:$K$273,7,FALSE))</f>
        <v/>
      </c>
      <c r="AG84" s="60" t="str">
        <f>IF(VLOOKUP(A84,'Débit - Abfluss'!$A$2:$K$273,8,FALSE)="","",VLOOKUP(A84,'Débit - Abfluss'!$A$2:$K$273,8,FALSE))</f>
        <v>Non affecté / nicht betroffen</v>
      </c>
      <c r="AH84" s="72" t="str">
        <f>IF(VLOOKUP(A84,'Revitalisation-Revitalisierung'!$A$2:$O$273,3,FALSE)="","",VLOOKUP(A84,'Revitalisation-Revitalisierung'!$A$2:$O$273,3,FALSE))</f>
        <v/>
      </c>
      <c r="AI84" s="73" t="str">
        <f>IF(VLOOKUP(A84,'Revitalisation-Revitalisierung'!$A$2:$O$273,4,FALSE)="","",VLOOKUP(A84,'Revitalisation-Revitalisierung'!$A$2:$O$273,4,FALSE))</f>
        <v/>
      </c>
      <c r="AJ84" s="73" t="str">
        <f>IF(VLOOKUP(A84,'Revitalisation-Revitalisierung'!$A$2:$O$273,5,FALSE)="","",VLOOKUP(A84,'Revitalisation-Revitalisierung'!$A$2:$O$273,5,FALSE))</f>
        <v/>
      </c>
      <c r="AK84" s="61" t="str">
        <f>IF(VLOOKUP(A84,'Revitalisation-Revitalisierung'!$A$2:$O$273,6,FALSE)="","",VLOOKUP(A84,'Revitalisation-Revitalisierung'!$A$2:$O$273,6,FALSE))</f>
        <v/>
      </c>
      <c r="AL84" s="61" t="str">
        <f>IF(VLOOKUP(A84,'Revitalisation-Revitalisierung'!$A$2:$O$273,7,FALSE)="","",VLOOKUP(A84,'Revitalisation-Revitalisierung'!$A$2:$O$273,7,FALSE))</f>
        <v/>
      </c>
      <c r="AM84" s="61" t="str">
        <f>IF(VLOOKUP(A84,'Revitalisation-Revitalisierung'!$A$2:$O$273,8,FALSE)="","",VLOOKUP(A84,'Revitalisation-Revitalisierung'!$A$2:$O$273,8,FALSE))</f>
        <v>K3</v>
      </c>
      <c r="AN84" s="61" t="str">
        <f>IF(VLOOKUP(A84,'Revitalisation-Revitalisierung'!$A$2:$O$273,9,FALSE)="","",VLOOKUP(A84,'Revitalisation-Revitalisierung'!$A$2:$O$273,9,FALSE))</f>
        <v>non nécessaire</v>
      </c>
      <c r="AO84" s="61" t="str">
        <f>IF(VLOOKUP(A84,'Revitalisation-Revitalisierung'!$A$2:$O$273,10,FALSE)="","",VLOOKUP(A84,'Revitalisation-Revitalisierung'!$A$2:$O$273,10,FALSE))</f>
        <v/>
      </c>
      <c r="AP84" s="61" t="str">
        <f>IF(VLOOKUP(A84,'Revitalisation-Revitalisierung'!$A$2:$O$273,11,FALSE)="","",VLOOKUP(A84,'Revitalisation-Revitalisierung'!$A$2:$O$273,11,FALSE))</f>
        <v>Non nécessaire / nicht nötig</v>
      </c>
      <c r="AQ84" s="62" t="str">
        <f>IF(VLOOKUP(A84,'Revitalisation-Revitalisierung'!$A$2:$O$273,12,FALSE)="","",VLOOKUP(A84,'Revitalisation-Revitalisierung'!$A$2:$O$273,12,FALSE))</f>
        <v>a</v>
      </c>
    </row>
    <row r="85" spans="1:43" ht="56.25" x14ac:dyDescent="0.25">
      <c r="A85" s="29">
        <v>109.2</v>
      </c>
      <c r="B85" s="63">
        <f>IF(VLOOKUP(A85,'Données de base - Grunddaten'!$A$2:$M$273,2,FALSE)="","",VLOOKUP(A85,'Données de base - Grunddaten'!$A$2:$M$273,2,FALSE))</f>
        <v>2</v>
      </c>
      <c r="C85" s="64" t="str">
        <f>IF(VLOOKUP(A85,'Données de base - Grunddaten'!$A$2:$M$273,3,FALSE)="","",VLOOKUP(A85,'Données de base - Grunddaten'!$A$2:$M$273,3,FALSE))</f>
        <v>Hinter Klöntal</v>
      </c>
      <c r="D85" s="64" t="str">
        <f>IF(VLOOKUP(A85,'Données de base - Grunddaten'!$A$2:$M$273,4,FALSE)="","",VLOOKUP(A85,'Données de base - Grunddaten'!$A$2:$M$273,4,FALSE))</f>
        <v>Chlü, Klöntalersee, Sulzbach</v>
      </c>
      <c r="E85" s="64" t="str">
        <f>IF(VLOOKUP(A85,'Données de base - Grunddaten'!$A$2:$M$273,5,FALSE)="","",VLOOKUP(A85,'Données de base - Grunddaten'!$A$2:$M$273,5,FALSE))</f>
        <v>GL</v>
      </c>
      <c r="F85" s="64" t="str">
        <f>IF(VLOOKUP(A85,'Données de base - Grunddaten'!$A$2:$M$273,6,FALSE)="","",VLOOKUP(A85,'Données de base - Grunddaten'!$A$2:$M$273,6,FALSE))</f>
        <v>Alpes septentrionales</v>
      </c>
      <c r="G85" s="64" t="str">
        <f>IF(VLOOKUP(A85,'Données de base - Grunddaten'!$A$2:$M$273,7,FALSE)="","",VLOOKUP(A85,'Données de base - Grunddaten'!$A$2:$M$273,7,FALSE))</f>
        <v>Montagnard inf.</v>
      </c>
      <c r="H85" s="64">
        <f>IF(VLOOKUP(A85,'Données de base - Grunddaten'!$A$2:$M$273,8,FALSE)="","",VLOOKUP(A85,'Données de base - Grunddaten'!$A$2:$M$273,8,FALSE))</f>
        <v>850</v>
      </c>
      <c r="I85" s="64">
        <f>IF(VLOOKUP(A85,'Données de base - Grunddaten'!$A$2:$M$273,9,FALSE)="","",VLOOKUP(A85,'Données de base - Grunddaten'!$A$2:$M$273,9,FALSE))</f>
        <v>1992</v>
      </c>
      <c r="J85" s="64">
        <f>IF(VLOOKUP(A85,'Données de base - Grunddaten'!$A$2:$M$273,10,FALSE)="","",VLOOKUP(A85,'Données de base - Grunddaten'!$A$2:$M$273,10,FALSE))</f>
        <v>41</v>
      </c>
      <c r="K85" s="64" t="str">
        <f>IF(VLOOKUP(A85,'Données de base - Grunddaten'!$A$2:$M$273,11,FALSE)="","",VLOOKUP(A85,'Données de base - Grunddaten'!$A$2:$M$273,11,FALSE))</f>
        <v>Cours d'eau naturels de l'étage montagnard</v>
      </c>
      <c r="L85" s="64" t="str">
        <f>IF(VLOOKUP(A85,'Données de base - Grunddaten'!$A$2:$M$273,12,FALSE)="","",VLOOKUP(A85,'Données de base - Grunddaten'!$A$2:$M$273,12,FALSE))</f>
        <v>en méandres migrants</v>
      </c>
      <c r="M85" s="65" t="str">
        <f>IF(VLOOKUP(A85,'Données de base - Grunddaten'!$A$2:$M$273,13,FALSE)="","",VLOOKUP(A85,'Données de base - Grunddaten'!$A$2:$M$273,13,FALSE))</f>
        <v>en méandres migrants</v>
      </c>
      <c r="N85" s="36" t="str">
        <f>IF(VLOOKUP(A85,'Charriage - Geschiebehaushalt'!A85:S356,3,FALSE)="","",VLOOKUP(A85,'Charriage - Geschiebehaushalt'!$A$2:$S$273,3,FALSE))</f>
        <v>pertinent</v>
      </c>
      <c r="O85" s="37" t="str">
        <f>IF(VLOOKUP(A85,'Charriage - Geschiebehaushalt'!A85:S356,4,FALSE)="","",VLOOKUP(A85,'Charriage - Geschiebehaushalt'!$A$2:$S$273,4,FALSE))</f>
        <v>non documenté</v>
      </c>
      <c r="P85" s="70" t="str">
        <f>IF(VLOOKUP(A85,'Charriage - Geschiebehaushalt'!A85:S356,5,FALSE)="","",VLOOKUP(A85,'Charriage - Geschiebehaushalt'!$A$2:$S$273,5,FALSE))</f>
        <v/>
      </c>
      <c r="Q85" s="37" t="str">
        <f>IF(VLOOKUP(A85,'Charriage - Geschiebehaushalt'!A85:S356,6,FALSE)="","",VLOOKUP(A85,'Charriage - Geschiebehaushalt'!$A$2:$S$273,6,FALSE))</f>
        <v>non documenté</v>
      </c>
      <c r="R85" s="70">
        <f>IF(VLOOKUP(A85,'Charriage - Geschiebehaushalt'!A85:S356,7,FALSE)="","",VLOOKUP(A85,'Charriage - Geschiebehaushalt'!$A$2:$S$273,7,FALSE))</f>
        <v>2.15955722508855E-2</v>
      </c>
      <c r="S85" s="37" t="str">
        <f>IF(VLOOKUP(A85,'Charriage - Geschiebehaushalt'!A85:S356,8,FALSE)="","",VLOOKUP(A85,'Charriage - Geschiebehaushalt'!$A$2:$S$273,8,FALSE))</f>
        <v>pas ou faiblement entravé</v>
      </c>
      <c r="T85" s="70">
        <f>IF(VLOOKUP(A85,'Charriage - Geschiebehaushalt'!A85:S356,9,FALSE)="","",VLOOKUP(A85,'Charriage - Geschiebehaushalt'!$A$2:$S$273,9,FALSE))</f>
        <v>6.0349744114000001E-2</v>
      </c>
      <c r="U85" s="37" t="str">
        <f>IF(VLOOKUP(A85,'Charriage - Geschiebehaushalt'!A85:S356,10,FALSE)="","",VLOOKUP(A85,'Charriage - Geschiebehaushalt'!$A$2:$S$273,10,FALSE))</f>
        <v>déficit dans les formations pionnières</v>
      </c>
      <c r="V85" s="37" t="str">
        <f>IF(VLOOKUP(A85,'Charriage - Geschiebehaushalt'!A85:S356,11,FALSE)="","",VLOOKUP(A85,'Charriage - Geschiebehaushalt'!$A$2:$S$273,11,FALSE))</f>
        <v>sédiments probablement exploités en amont</v>
      </c>
      <c r="W85" s="37" t="str">
        <f>IF(VLOOKUP(A85,'Charriage - Geschiebehaushalt'!A85:S356,12,FALSE)="","",VLOOKUP(A85,'Charriage - Geschiebehaushalt'!$A$2:$S$273,12,FALSE))</f>
        <v>A vérifier</v>
      </c>
      <c r="X85" s="37" t="str">
        <f>IF(VLOOKUP(A85,'Charriage - Geschiebehaushalt'!A85:S356,13,FALSE)="","",VLOOKUP(A85,'Charriage - Geschiebehaushalt'!$A$2:$S$273,13,FALSE))</f>
        <v>pas d'ouvrages dans le bassin versant</v>
      </c>
      <c r="Y85" s="37" t="str">
        <f>IF(VLOOKUP(A85,'Charriage - Geschiebehaushalt'!A85:S356,14,FALSE)="","",VLOOKUP(A85,'Charriage - Geschiebehaushalt'!$A$2:$S$273,14,FALSE))</f>
        <v>charriage présumé perturbé</v>
      </c>
      <c r="Z85" s="37" t="str">
        <f>IF(VLOOKUP(A85,'Charriage - Geschiebehaushalt'!A85:S356,15,FALSE)="","",VLOOKUP(A85,'Charriage - Geschiebehaushalt'!$A$2:$S$273,15,FALSE))</f>
        <v>Déficit non apparent en charriage ou en remobilisation des sédiments / kein sichtbares Defizit beim Geschiebehaushalt bzw. bei der Mobilisierung von Geschiebe</v>
      </c>
      <c r="AA85" s="53" t="str">
        <f>IF(VLOOKUP(A85,'Charriage - Geschiebehaushalt'!A85:S356,16,FALSE)="","",VLOOKUP(A85,'Charriage - Geschiebehaushalt'!$A$2:$S$273,16,FALSE))</f>
        <v>b</v>
      </c>
      <c r="AB85" s="58" t="str">
        <f>IF(VLOOKUP(A85,'Débit - Abfluss'!$A$2:$K$273,3,FALSE)="","",VLOOKUP(A85,'Débit - Abfluss'!$A$2:$K$273,3,FALSE))</f>
        <v>100%</v>
      </c>
      <c r="AC85" s="59" t="str">
        <f>IF(VLOOKUP(A85,'Débit - Abfluss'!$A$2:$K$273,4,FALSE)="","",VLOOKUP(A85,'Débit - Abfluss'!$A$2:$K$273,4,FALSE))</f>
        <v>aucune information supplémentaire</v>
      </c>
      <c r="AD85" s="59" t="str">
        <f>IF(VLOOKUP(A85,'Débit - Abfluss'!$A$2:$K$273,5,FALSE)="","",VLOOKUP(A85,'Débit - Abfluss'!$A$2:$K$273,5,FALSE))</f>
        <v>aucune information supplémentaire</v>
      </c>
      <c r="AE85" s="59" t="str">
        <f>IF(VLOOKUP(A85,'Débit - Abfluss'!$A$2:$K$273,6,FALSE)="","",VLOOKUP(A85,'Débit - Abfluss'!$A$2:$K$273,6,FALSE))</f>
        <v>100%</v>
      </c>
      <c r="AF85" s="59" t="str">
        <f>IF(VLOOKUP(A85,'Débit - Abfluss'!$A$2:$K$273,7,FALSE)="","",VLOOKUP(A85,'Débit - Abfluss'!$A$2:$K$273,7,FALSE))</f>
        <v/>
      </c>
      <c r="AG85" s="60" t="str">
        <f>IF(VLOOKUP(A85,'Débit - Abfluss'!$A$2:$K$273,8,FALSE)="","",VLOOKUP(A85,'Débit - Abfluss'!$A$2:$K$273,8,FALSE))</f>
        <v>Non affecté / nicht betroffen</v>
      </c>
      <c r="AH85" s="72">
        <f>IF(VLOOKUP(A85,'Revitalisation-Revitalisierung'!$A$2:$O$273,3,FALSE)="","",VLOOKUP(A85,'Revitalisation-Revitalisierung'!$A$2:$O$273,3,FALSE))</f>
        <v>-10</v>
      </c>
      <c r="AI85" s="73">
        <f>IF(VLOOKUP(A85,'Revitalisation-Revitalisierung'!$A$2:$O$273,4,FALSE)="","",VLOOKUP(A85,'Revitalisation-Revitalisierung'!$A$2:$O$273,4,FALSE))</f>
        <v>0</v>
      </c>
      <c r="AJ85" s="73">
        <f>IF(VLOOKUP(A85,'Revitalisation-Revitalisierung'!$A$2:$O$273,5,FALSE)="","",VLOOKUP(A85,'Revitalisation-Revitalisierung'!$A$2:$O$273,5,FALSE))</f>
        <v>10</v>
      </c>
      <c r="AK85" s="61" t="str">
        <f>IF(VLOOKUP(A85,'Revitalisation-Revitalisierung'!$A$2:$O$273,6,FALSE)="","",VLOOKUP(A85,'Revitalisation-Revitalisierung'!$A$2:$O$273,6,FALSE))</f>
        <v>non nécessaire</v>
      </c>
      <c r="AL85" s="61" t="str">
        <f>IF(VLOOKUP(A85,'Revitalisation-Revitalisierung'!$A$2:$O$273,7,FALSE)="","",VLOOKUP(A85,'Revitalisation-Revitalisierung'!$A$2:$O$273,7,FALSE))</f>
        <v/>
      </c>
      <c r="AM85" s="61" t="str">
        <f>IF(VLOOKUP(A85,'Revitalisation-Revitalisierung'!$A$2:$O$273,8,FALSE)="","",VLOOKUP(A85,'Revitalisation-Revitalisierung'!$A$2:$O$273,8,FALSE))</f>
        <v>K3</v>
      </c>
      <c r="AN85" s="61" t="str">
        <f>IF(VLOOKUP(A85,'Revitalisation-Revitalisierung'!$A$2:$O$273,9,FALSE)="","",VLOOKUP(A85,'Revitalisation-Revitalisierung'!$A$2:$O$273,9,FALSE))</f>
        <v>très nécessaire , facile</v>
      </c>
      <c r="AO85" s="61" t="str">
        <f>IF(VLOOKUP(A85,'Revitalisation-Revitalisierung'!$A$2:$O$273,10,FALSE)="","",VLOOKUP(A85,'Revitalisation-Revitalisierung'!$A$2:$O$273,10,FALSE))</f>
        <v>diminuer le dragage</v>
      </c>
      <c r="AP85" s="61" t="str">
        <f>IF(VLOOKUP(A85,'Revitalisation-Revitalisierung'!$A$2:$O$273,11,FALSE)="","",VLOOKUP(A85,'Revitalisation-Revitalisierung'!$A$2:$O$273,11,FALSE))</f>
        <v>Partiellement nécessaire, facile / teilweise nötig, einfach</v>
      </c>
      <c r="AQ85" s="62" t="str">
        <f>IF(VLOOKUP(A85,'Revitalisation-Revitalisierung'!$A$2:$O$273,12,FALSE)="","",VLOOKUP(A85,'Revitalisation-Revitalisierung'!$A$2:$O$273,12,FALSE))</f>
        <v>b</v>
      </c>
    </row>
    <row r="86" spans="1:43" ht="56.25" x14ac:dyDescent="0.25">
      <c r="A86" s="23">
        <v>110</v>
      </c>
      <c r="B86" s="63">
        <f>IF(VLOOKUP(A86,'Données de base - Grunddaten'!$A$2:$M$273,2,FALSE)="","",VLOOKUP(A86,'Données de base - Grunddaten'!$A$2:$M$273,2,FALSE))</f>
        <v>1</v>
      </c>
      <c r="C86" s="64" t="str">
        <f>IF(VLOOKUP(A86,'Données de base - Grunddaten'!$A$2:$M$273,3,FALSE)="","",VLOOKUP(A86,'Données de base - Grunddaten'!$A$2:$M$273,3,FALSE))</f>
        <v>Biber im Ägeriried</v>
      </c>
      <c r="D86" s="64" t="str">
        <f>IF(VLOOKUP(A86,'Données de base - Grunddaten'!$A$2:$M$273,4,FALSE)="","",VLOOKUP(A86,'Données de base - Grunddaten'!$A$2:$M$273,4,FALSE))</f>
        <v>Biber</v>
      </c>
      <c r="E86" s="64" t="str">
        <f>IF(VLOOKUP(A86,'Données de base - Grunddaten'!$A$2:$M$273,5,FALSE)="","",VLOOKUP(A86,'Données de base - Grunddaten'!$A$2:$M$273,5,FALSE))</f>
        <v>SZ/ZG</v>
      </c>
      <c r="F86" s="64" t="str">
        <f>IF(VLOOKUP(A86,'Données de base - Grunddaten'!$A$2:$M$273,6,FALSE)="","",VLOOKUP(A86,'Données de base - Grunddaten'!$A$2:$M$273,6,FALSE))</f>
        <v>Préalpes, Alpes septentrionales</v>
      </c>
      <c r="G86" s="64" t="str">
        <f>IF(VLOOKUP(A86,'Données de base - Grunddaten'!$A$2:$M$273,7,FALSE)="","",VLOOKUP(A86,'Données de base - Grunddaten'!$A$2:$M$273,7,FALSE))</f>
        <v>Montagnard sup.</v>
      </c>
      <c r="H86" s="64">
        <f>IF(VLOOKUP(A86,'Données de base - Grunddaten'!$A$2:$M$273,8,FALSE)="","",VLOOKUP(A86,'Données de base - Grunddaten'!$A$2:$M$273,8,FALSE))</f>
        <v>900</v>
      </c>
      <c r="I86" s="64">
        <f>IF(VLOOKUP(A86,'Données de base - Grunddaten'!$A$2:$M$273,9,FALSE)="","",VLOOKUP(A86,'Données de base - Grunddaten'!$A$2:$M$273,9,FALSE))</f>
        <v>1992</v>
      </c>
      <c r="J86" s="64">
        <f>IF(VLOOKUP(A86,'Données de base - Grunddaten'!$A$2:$M$273,10,FALSE)="","",VLOOKUP(A86,'Données de base - Grunddaten'!$A$2:$M$273,10,FALSE))</f>
        <v>82</v>
      </c>
      <c r="K86" s="64" t="str">
        <f>IF(VLOOKUP(A86,'Données de base - Grunddaten'!$A$2:$M$273,11,FALSE)="","",VLOOKUP(A86,'Données de base - Grunddaten'!$A$2:$M$273,11,FALSE))</f>
        <v>Singularité: Cours d'eau en milieu marécageux</v>
      </c>
      <c r="L86" s="64" t="str">
        <f>IF(VLOOKUP(A86,'Données de base - Grunddaten'!$A$2:$M$273,12,FALSE)="","",VLOOKUP(A86,'Données de base - Grunddaten'!$A$2:$M$273,12,FALSE))</f>
        <v>en méandres migrants</v>
      </c>
      <c r="M86" s="65" t="str">
        <f>IF(VLOOKUP(A86,'Données de base - Grunddaten'!$A$2:$M$273,13,FALSE)="","",VLOOKUP(A86,'Données de base - Grunddaten'!$A$2:$M$273,13,FALSE))</f>
        <v>en méandres migrants</v>
      </c>
      <c r="N86" s="36" t="str">
        <f>IF(VLOOKUP(A86,'Charriage - Geschiebehaushalt'!A86:S357,3,FALSE)="","",VLOOKUP(A86,'Charriage - Geschiebehaushalt'!$A$2:$S$273,3,FALSE))</f>
        <v>pertinent</v>
      </c>
      <c r="O86" s="37" t="str">
        <f>IF(VLOOKUP(A86,'Charriage - Geschiebehaushalt'!A86:S357,4,FALSE)="","",VLOOKUP(A86,'Charriage - Geschiebehaushalt'!$A$2:$S$273,4,FALSE))</f>
        <v>non documenté</v>
      </c>
      <c r="P86" s="70" t="str">
        <f>IF(VLOOKUP(A86,'Charriage - Geschiebehaushalt'!A86:S357,5,FALSE)="","",VLOOKUP(A86,'Charriage - Geschiebehaushalt'!$A$2:$S$273,5,FALSE))</f>
        <v/>
      </c>
      <c r="Q86" s="37" t="str">
        <f>IF(VLOOKUP(A86,'Charriage - Geschiebehaushalt'!A86:S357,6,FALSE)="","",VLOOKUP(A86,'Charriage - Geschiebehaushalt'!$A$2:$S$273,6,FALSE))</f>
        <v>non documenté</v>
      </c>
      <c r="R86" s="70">
        <f>IF(VLOOKUP(A86,'Charriage - Geschiebehaushalt'!A86:S357,7,FALSE)="","",VLOOKUP(A86,'Charriage - Geschiebehaushalt'!$A$2:$S$273,7,FALSE))</f>
        <v>0</v>
      </c>
      <c r="S86" s="37" t="str">
        <f>IF(VLOOKUP(A86,'Charriage - Geschiebehaushalt'!A86:S357,8,FALSE)="","",VLOOKUP(A86,'Charriage - Geschiebehaushalt'!$A$2:$S$273,8,FALSE))</f>
        <v>pas ou faiblement entravé</v>
      </c>
      <c r="T86" s="70">
        <f>IF(VLOOKUP(A86,'Charriage - Geschiebehaushalt'!A86:S357,9,FALSE)="","",VLOOKUP(A86,'Charriage - Geschiebehaushalt'!$A$2:$S$273,9,FALSE))</f>
        <v>0.67477827205999996</v>
      </c>
      <c r="U86" s="37" t="str">
        <f>IF(VLOOKUP(A86,'Charriage - Geschiebehaushalt'!A86:S357,10,FALSE)="","",VLOOKUP(A86,'Charriage - Geschiebehaushalt'!$A$2:$S$273,10,FALSE))</f>
        <v>déficit non apparent en charriage ou en remobilisation des sédiments</v>
      </c>
      <c r="V86" s="37" t="str">
        <f>IF(VLOOKUP(A86,'Charriage - Geschiebehaushalt'!A86:S357,11,FALSE)="","",VLOOKUP(A86,'Charriage - Geschiebehaushalt'!$A$2:$S$273,11,FALSE))</f>
        <v/>
      </c>
      <c r="W86" s="37" t="str">
        <f>IF(VLOOKUP(A86,'Charriage - Geschiebehaushalt'!A86:S357,12,FALSE)="","",VLOOKUP(A86,'Charriage - Geschiebehaushalt'!$A$2:$S$273,12,FALSE))</f>
        <v/>
      </c>
      <c r="X86" s="37" t="str">
        <f>IF(VLOOKUP(A86,'Charriage - Geschiebehaushalt'!A86:S357,13,FALSE)="","",VLOOKUP(A86,'Charriage - Geschiebehaushalt'!$A$2:$S$273,13,FALSE))</f>
        <v/>
      </c>
      <c r="Y86" s="37" t="str">
        <f>IF(VLOOKUP(A86,'Charriage - Geschiebehaushalt'!A86:S357,14,FALSE)="","",VLOOKUP(A86,'Charriage - Geschiebehaushalt'!$A$2:$S$273,14,FALSE))</f>
        <v/>
      </c>
      <c r="Z86" s="37" t="str">
        <f>IF(VLOOKUP(A86,'Charriage - Geschiebehaushalt'!A86:S357,15,FALSE)="","",VLOOKUP(A86,'Charriage - Geschiebehaushalt'!$A$2:$S$273,15,FALSE))</f>
        <v>Déficit non apparent en charriage ou en remobilisation des sédiments / kein sichtbares Defizit beim Geschiebehaushalt bzw. bei der Mobilisierung von Geschiebe</v>
      </c>
      <c r="AA86" s="53" t="str">
        <f>IF(VLOOKUP(A86,'Charriage - Geschiebehaushalt'!A86:S357,16,FALSE)="","",VLOOKUP(A86,'Charriage - Geschiebehaushalt'!$A$2:$S$273,16,FALSE))</f>
        <v>b</v>
      </c>
      <c r="AB86" s="58" t="str">
        <f>IF(VLOOKUP(A86,'Débit - Abfluss'!$A$2:$K$273,3,FALSE)="","",VLOOKUP(A86,'Débit - Abfluss'!$A$2:$K$273,3,FALSE))</f>
        <v>100%</v>
      </c>
      <c r="AC86" s="59" t="str">
        <f>IF(VLOOKUP(A86,'Débit - Abfluss'!$A$2:$K$273,4,FALSE)="","",VLOOKUP(A86,'Débit - Abfluss'!$A$2:$K$273,4,FALSE))</f>
        <v>aucune information supplémentaire</v>
      </c>
      <c r="AD86" s="59" t="str">
        <f>IF(VLOOKUP(A86,'Débit - Abfluss'!$A$2:$K$273,5,FALSE)="","",VLOOKUP(A86,'Débit - Abfluss'!$A$2:$K$273,5,FALSE))</f>
        <v>aucune information supplémentaire</v>
      </c>
      <c r="AE86" s="59" t="str">
        <f>IF(VLOOKUP(A86,'Débit - Abfluss'!$A$2:$K$273,6,FALSE)="","",VLOOKUP(A86,'Débit - Abfluss'!$A$2:$K$273,6,FALSE))</f>
        <v>100%</v>
      </c>
      <c r="AF86" s="59" t="str">
        <f>IF(VLOOKUP(A86,'Débit - Abfluss'!$A$2:$K$273,7,FALSE)="","",VLOOKUP(A86,'Débit - Abfluss'!$A$2:$K$273,7,FALSE))</f>
        <v/>
      </c>
      <c r="AG86" s="60" t="str">
        <f>IF(VLOOKUP(A86,'Débit - Abfluss'!$A$2:$K$273,8,FALSE)="","",VLOOKUP(A86,'Débit - Abfluss'!$A$2:$K$273,8,FALSE))</f>
        <v>Non affecté / nicht betroffen</v>
      </c>
      <c r="AH86" s="72">
        <f>IF(VLOOKUP(A86,'Revitalisation-Revitalisierung'!$A$2:$O$273,3,FALSE)="","",VLOOKUP(A86,'Revitalisation-Revitalisierung'!$A$2:$O$273,3,FALSE))</f>
        <v>-12.727272727272727</v>
      </c>
      <c r="AI86" s="73">
        <f>IF(VLOOKUP(A86,'Revitalisation-Revitalisierung'!$A$2:$O$273,4,FALSE)="","",VLOOKUP(A86,'Revitalisation-Revitalisierung'!$A$2:$O$273,4,FALSE))</f>
        <v>0</v>
      </c>
      <c r="AJ86" s="73">
        <f>IF(VLOOKUP(A86,'Revitalisation-Revitalisierung'!$A$2:$O$273,5,FALSE)="","",VLOOKUP(A86,'Revitalisation-Revitalisierung'!$A$2:$O$273,5,FALSE))</f>
        <v>12.727272727272727</v>
      </c>
      <c r="AK86" s="61" t="str">
        <f>IF(VLOOKUP(A86,'Revitalisation-Revitalisierung'!$A$2:$O$273,6,FALSE)="","",VLOOKUP(A86,'Revitalisation-Revitalisierung'!$A$2:$O$273,6,FALSE))</f>
        <v>non nécessaire</v>
      </c>
      <c r="AL86" s="61" t="str">
        <f>IF(VLOOKUP(A86,'Revitalisation-Revitalisierung'!$A$2:$O$273,7,FALSE)="","",VLOOKUP(A86,'Revitalisation-Revitalisierung'!$A$2:$O$273,7,FALSE))</f>
        <v/>
      </c>
      <c r="AM86" s="61" t="str">
        <f>IF(VLOOKUP(A86,'Revitalisation-Revitalisierung'!$A$2:$O$273,8,FALSE)="","",VLOOKUP(A86,'Revitalisation-Revitalisierung'!$A$2:$O$273,8,FALSE))</f>
        <v>K1</v>
      </c>
      <c r="AN86" s="61" t="str">
        <f>IF(VLOOKUP(A86,'Revitalisation-Revitalisierung'!$A$2:$O$273,9,FALSE)="","",VLOOKUP(A86,'Revitalisation-Revitalisierung'!$A$2:$O$273,9,FALSE))</f>
        <v/>
      </c>
      <c r="AO86" s="61" t="str">
        <f>IF(VLOOKUP(A86,'Revitalisation-Revitalisierung'!$A$2:$O$273,10,FALSE)="","",VLOOKUP(A86,'Revitalisation-Revitalisierung'!$A$2:$O$273,10,FALSE))</f>
        <v/>
      </c>
      <c r="AP86" s="61" t="str">
        <f>IF(VLOOKUP(A86,'Revitalisation-Revitalisierung'!$A$2:$O$273,11,FALSE)="","",VLOOKUP(A86,'Revitalisation-Revitalisierung'!$A$2:$O$273,11,FALSE))</f>
        <v>Non nécessaire / nicht nötig</v>
      </c>
      <c r="AQ86" s="62" t="str">
        <f>IF(VLOOKUP(A86,'Revitalisation-Revitalisierung'!$A$2:$O$273,12,FALSE)="","",VLOOKUP(A86,'Revitalisation-Revitalisierung'!$A$2:$O$273,12,FALSE))</f>
        <v>a</v>
      </c>
    </row>
    <row r="87" spans="1:43" ht="45" x14ac:dyDescent="0.25">
      <c r="A87" s="23">
        <v>112</v>
      </c>
      <c r="B87" s="63">
        <f>IF(VLOOKUP(A87,'Données de base - Grunddaten'!$A$2:$M$273,2,FALSE)="","",VLOOKUP(A87,'Données de base - Grunddaten'!$A$2:$M$273,2,FALSE))</f>
        <v>1</v>
      </c>
      <c r="C87" s="64" t="str">
        <f>IF(VLOOKUP(A87,'Données de base - Grunddaten'!$A$2:$M$273,3,FALSE)="","",VLOOKUP(A87,'Données de base - Grunddaten'!$A$2:$M$273,3,FALSE))</f>
        <v>Vallon de la Laire</v>
      </c>
      <c r="D87" s="64" t="str">
        <f>IF(VLOOKUP(A87,'Données de base - Grunddaten'!$A$2:$M$273,4,FALSE)="","",VLOOKUP(A87,'Données de base - Grunddaten'!$A$2:$M$273,4,FALSE))</f>
        <v>La Laire</v>
      </c>
      <c r="E87" s="64" t="str">
        <f>IF(VLOOKUP(A87,'Données de base - Grunddaten'!$A$2:$M$273,5,FALSE)="","",VLOOKUP(A87,'Données de base - Grunddaten'!$A$2:$M$273,5,FALSE))</f>
        <v>GE</v>
      </c>
      <c r="F87" s="64" t="str">
        <f>IF(VLOOKUP(A87,'Données de base - Grunddaten'!$A$2:$M$273,6,FALSE)="","",VLOOKUP(A87,'Données de base - Grunddaten'!$A$2:$M$273,6,FALSE))</f>
        <v>Bassins lémanique et rhénan</v>
      </c>
      <c r="G87" s="64" t="str">
        <f>IF(VLOOKUP(A87,'Données de base - Grunddaten'!$A$2:$M$273,7,FALSE)="","",VLOOKUP(A87,'Données de base - Grunddaten'!$A$2:$M$273,7,FALSE))</f>
        <v>Collinéen</v>
      </c>
      <c r="H87" s="64">
        <f>IF(VLOOKUP(A87,'Données de base - Grunddaten'!$A$2:$M$273,8,FALSE)="","",VLOOKUP(A87,'Données de base - Grunddaten'!$A$2:$M$273,8,FALSE))</f>
        <v>350</v>
      </c>
      <c r="I87" s="64">
        <f>IF(VLOOKUP(A87,'Données de base - Grunddaten'!$A$2:$M$273,9,FALSE)="","",VLOOKUP(A87,'Données de base - Grunddaten'!$A$2:$M$273,9,FALSE))</f>
        <v>1992</v>
      </c>
      <c r="J87" s="64">
        <f>IF(VLOOKUP(A87,'Données de base - Grunddaten'!$A$2:$M$273,10,FALSE)="","",VLOOKUP(A87,'Données de base - Grunddaten'!$A$2:$M$273,10,FALSE))</f>
        <v>61</v>
      </c>
      <c r="K87" s="64" t="str">
        <f>IF(VLOOKUP(A87,'Données de base - Grunddaten'!$A$2:$M$273,11,FALSE)="","",VLOOKUP(A87,'Données de base - Grunddaten'!$A$2:$M$273,11,FALSE))</f>
        <v>Cours d'eau naturels de l'étage collinéen du Sud des Alpes</v>
      </c>
      <c r="L87" s="64" t="str">
        <f>IF(VLOOKUP(A87,'Données de base - Grunddaten'!$A$2:$M$273,12,FALSE)="","",VLOOKUP(A87,'Données de base - Grunddaten'!$A$2:$M$273,12,FALSE))</f>
        <v>en méandres migrants</v>
      </c>
      <c r="M87" s="65" t="str">
        <f>IF(VLOOKUP(A87,'Données de base - Grunddaten'!$A$2:$M$273,13,FALSE)="","",VLOOKUP(A87,'Données de base - Grunddaten'!$A$2:$M$273,13,FALSE))</f>
        <v>en méandres migrants</v>
      </c>
      <c r="N87" s="36" t="str">
        <f>IF(VLOOKUP(A87,'Charriage - Geschiebehaushalt'!A87:S358,3,FALSE)="","",VLOOKUP(A87,'Charriage - Geschiebehaushalt'!$A$2:$S$273,3,FALSE))</f>
        <v>pertinent</v>
      </c>
      <c r="O87" s="37" t="str">
        <f>IF(VLOOKUP(A87,'Charriage - Geschiebehaushalt'!A87:S358,4,FALSE)="","",VLOOKUP(A87,'Charriage - Geschiebehaushalt'!$A$2:$S$273,4,FALSE))</f>
        <v>non documenté</v>
      </c>
      <c r="P87" s="70" t="str">
        <f>IF(VLOOKUP(A87,'Charriage - Geschiebehaushalt'!A87:S358,5,FALSE)="","",VLOOKUP(A87,'Charriage - Geschiebehaushalt'!$A$2:$S$273,5,FALSE))</f>
        <v/>
      </c>
      <c r="Q87" s="37" t="str">
        <f>IF(VLOOKUP(A87,'Charriage - Geschiebehaushalt'!A87:S358,6,FALSE)="","",VLOOKUP(A87,'Charriage - Geschiebehaushalt'!$A$2:$S$273,6,FALSE))</f>
        <v>non documenté</v>
      </c>
      <c r="R87" s="70">
        <f>IF(VLOOKUP(A87,'Charriage - Geschiebehaushalt'!A87:S358,7,FALSE)="","",VLOOKUP(A87,'Charriage - Geschiebehaushalt'!$A$2:$S$273,7,FALSE))</f>
        <v>0.19764769090466999</v>
      </c>
      <c r="S87" s="37" t="str">
        <f>IF(VLOOKUP(A87,'Charriage - Geschiebehaushalt'!A87:S358,8,FALSE)="","",VLOOKUP(A87,'Charriage - Geschiebehaushalt'!$A$2:$S$273,8,FALSE))</f>
        <v>pas ou faiblement entravé</v>
      </c>
      <c r="T87" s="70">
        <f>IF(VLOOKUP(A87,'Charriage - Geschiebehaushalt'!A87:S358,9,FALSE)="","",VLOOKUP(A87,'Charriage - Geschiebehaushalt'!$A$2:$S$273,9,FALSE))</f>
        <v>8.6192770668000004E-2</v>
      </c>
      <c r="U87" s="37" t="str">
        <f>IF(VLOOKUP(A87,'Charriage - Geschiebehaushalt'!A87:S358,10,FALSE)="","",VLOOKUP(A87,'Charriage - Geschiebehaushalt'!$A$2:$S$273,10,FALSE))</f>
        <v>déficit dans les formations pionnières</v>
      </c>
      <c r="V87" s="37" t="str">
        <f>IF(VLOOKUP(A87,'Charriage - Geschiebehaushalt'!A87:S358,11,FALSE)="","",VLOOKUP(A87,'Charriage - Geschiebehaushalt'!$A$2:$S$273,11,FALSE))</f>
        <v>sédiments peut-être exploités en amont</v>
      </c>
      <c r="W87" s="37" t="str">
        <f>IF(VLOOKUP(A87,'Charriage - Geschiebehaushalt'!A87:S358,12,FALSE)="","",VLOOKUP(A87,'Charriage - Geschiebehaushalt'!$A$2:$S$273,12,FALSE))</f>
        <v>charriage présumé faiblement perturbé</v>
      </c>
      <c r="X87" s="37" t="str">
        <f>IF(VLOOKUP(A87,'Charriage - Geschiebehaushalt'!A87:S358,13,FALSE)="","",VLOOKUP(A87,'Charriage - Geschiebehaushalt'!$A$2:$S$273,13,FALSE))</f>
        <v/>
      </c>
      <c r="Y87" s="37" t="str">
        <f>IF(VLOOKUP(A87,'Charriage - Geschiebehaushalt'!A87:S358,14,FALSE)="","",VLOOKUP(A87,'Charriage - Geschiebehaushalt'!$A$2:$S$273,14,FALSE))</f>
        <v/>
      </c>
      <c r="Z87" s="37" t="str">
        <f>IF(VLOOKUP(A87,'Charriage - Geschiebehaushalt'!A87:S358,15,FALSE)="","",VLOOKUP(A87,'Charriage - Geschiebehaushalt'!$A$2:$S$273,15,FALSE))</f>
        <v>Charriage présumé faiblement perturbé / Geschiebe vermutlich leicht beeinträchtigt</v>
      </c>
      <c r="AA87" s="53" t="str">
        <f>IF(VLOOKUP(A87,'Charriage - Geschiebehaushalt'!A87:S358,16,FALSE)="","",VLOOKUP(A87,'Charriage - Geschiebehaushalt'!$A$2:$S$273,16,FALSE))</f>
        <v>b</v>
      </c>
      <c r="AB87" s="58" t="str">
        <f>IF(VLOOKUP(A87,'Débit - Abfluss'!$A$2:$K$273,3,FALSE)="","",VLOOKUP(A87,'Débit - Abfluss'!$A$2:$K$273,3,FALSE))</f>
        <v>100%</v>
      </c>
      <c r="AC87" s="59" t="str">
        <f>IF(VLOOKUP(A87,'Débit - Abfluss'!$A$2:$K$273,4,FALSE)="","",VLOOKUP(A87,'Débit - Abfluss'!$A$2:$K$273,4,FALSE))</f>
        <v>aucune information supplémentaire</v>
      </c>
      <c r="AD87" s="59" t="str">
        <f>IF(VLOOKUP(A87,'Débit - Abfluss'!$A$2:$K$273,5,FALSE)="","",VLOOKUP(A87,'Débit - Abfluss'!$A$2:$K$273,5,FALSE))</f>
        <v>aucune information supplémentaire</v>
      </c>
      <c r="AE87" s="59" t="str">
        <f>IF(VLOOKUP(A87,'Débit - Abfluss'!$A$2:$K$273,6,FALSE)="","",VLOOKUP(A87,'Débit - Abfluss'!$A$2:$K$273,6,FALSE))</f>
        <v>100%</v>
      </c>
      <c r="AF87" s="59" t="str">
        <f>IF(VLOOKUP(A87,'Débit - Abfluss'!$A$2:$K$273,7,FALSE)="","",VLOOKUP(A87,'Débit - Abfluss'!$A$2:$K$273,7,FALSE))</f>
        <v/>
      </c>
      <c r="AG87" s="60" t="str">
        <f>IF(VLOOKUP(A87,'Débit - Abfluss'!$A$2:$K$273,8,FALSE)="","",VLOOKUP(A87,'Débit - Abfluss'!$A$2:$K$273,8,FALSE))</f>
        <v>Non affecté / nicht betroffen</v>
      </c>
      <c r="AH87" s="72">
        <f>IF(VLOOKUP(A87,'Revitalisation-Revitalisierung'!$A$2:$O$273,3,FALSE)="","",VLOOKUP(A87,'Revitalisation-Revitalisierung'!$A$2:$O$273,3,FALSE))</f>
        <v>5.672727272727272</v>
      </c>
      <c r="AI87" s="73">
        <f>IF(VLOOKUP(A87,'Revitalisation-Revitalisierung'!$A$2:$O$273,4,FALSE)="","",VLOOKUP(A87,'Revitalisation-Revitalisierung'!$A$2:$O$273,4,FALSE))</f>
        <v>18.426841375604447</v>
      </c>
      <c r="AJ87" s="73">
        <f>IF(VLOOKUP(A87,'Revitalisation-Revitalisierung'!$A$2:$O$273,5,FALSE)="","",VLOOKUP(A87,'Revitalisation-Revitalisierung'!$A$2:$O$273,5,FALSE))</f>
        <v>12.727272727272727</v>
      </c>
      <c r="AK87" s="61" t="str">
        <f>IF(VLOOKUP(A87,'Revitalisation-Revitalisierung'!$A$2:$O$273,6,FALSE)="","",VLOOKUP(A87,'Revitalisation-Revitalisierung'!$A$2:$O$273,6,FALSE))</f>
        <v>peu nécessaire, facile</v>
      </c>
      <c r="AL87" s="61" t="str">
        <f>IF(VLOOKUP(A87,'Revitalisation-Revitalisierung'!$A$2:$O$273,7,FALSE)="","",VLOOKUP(A87,'Revitalisation-Revitalisierung'!$A$2:$O$273,7,FALSE))</f>
        <v/>
      </c>
      <c r="AM87" s="61" t="str">
        <f>IF(VLOOKUP(A87,'Revitalisation-Revitalisierung'!$A$2:$O$273,8,FALSE)="","",VLOOKUP(A87,'Revitalisation-Revitalisierung'!$A$2:$O$273,8,FALSE))</f>
        <v>K3</v>
      </c>
      <c r="AN87" s="61" t="str">
        <f>IF(VLOOKUP(A87,'Revitalisation-Revitalisierung'!$A$2:$O$273,9,FALSE)="","",VLOOKUP(A87,'Revitalisation-Revitalisierung'!$A$2:$O$273,9,FALSE))</f>
        <v/>
      </c>
      <c r="AO87" s="61" t="str">
        <f>IF(VLOOKUP(A87,'Revitalisation-Revitalisierung'!$A$2:$O$273,10,FALSE)="","",VLOOKUP(A87,'Revitalisation-Revitalisierung'!$A$2:$O$273,10,FALSE))</f>
        <v/>
      </c>
      <c r="AP87" s="61" t="str">
        <f>IF(VLOOKUP(A87,'Revitalisation-Revitalisierung'!$A$2:$O$273,11,FALSE)="","",VLOOKUP(A87,'Revitalisation-Revitalisierung'!$A$2:$O$273,11,FALSE))</f>
        <v>Très nécessaire, facile / unbedingt nötig, einfach</v>
      </c>
      <c r="AQ87" s="62" t="str">
        <f>IF(VLOOKUP(A87,'Revitalisation-Revitalisierung'!$A$2:$O$273,12,FALSE)="","",VLOOKUP(A87,'Revitalisation-Revitalisierung'!$A$2:$O$273,12,FALSE))</f>
        <v>b</v>
      </c>
    </row>
    <row r="88" spans="1:43" ht="45" x14ac:dyDescent="0.25">
      <c r="A88" s="23">
        <v>113</v>
      </c>
      <c r="B88" s="63">
        <f>IF(VLOOKUP(A88,'Données de base - Grunddaten'!$A$2:$M$273,2,FALSE)="","",VLOOKUP(A88,'Données de base - Grunddaten'!$A$2:$M$273,2,FALSE))</f>
        <v>1</v>
      </c>
      <c r="C88" s="64" t="str">
        <f>IF(VLOOKUP(A88,'Données de base - Grunddaten'!$A$2:$M$273,3,FALSE)="","",VLOOKUP(A88,'Données de base - Grunddaten'!$A$2:$M$273,3,FALSE))</f>
        <v>Vallon de l'Allondon</v>
      </c>
      <c r="D88" s="64" t="str">
        <f>IF(VLOOKUP(A88,'Données de base - Grunddaten'!$A$2:$M$273,4,FALSE)="","",VLOOKUP(A88,'Données de base - Grunddaten'!$A$2:$M$273,4,FALSE))</f>
        <v>L'Allondon</v>
      </c>
      <c r="E88" s="64" t="str">
        <f>IF(VLOOKUP(A88,'Données de base - Grunddaten'!$A$2:$M$273,5,FALSE)="","",VLOOKUP(A88,'Données de base - Grunddaten'!$A$2:$M$273,5,FALSE))</f>
        <v>GE</v>
      </c>
      <c r="F88" s="64" t="str">
        <f>IF(VLOOKUP(A88,'Données de base - Grunddaten'!$A$2:$M$273,6,FALSE)="","",VLOOKUP(A88,'Données de base - Grunddaten'!$A$2:$M$273,6,FALSE))</f>
        <v>Bassins lémanique et rhénan</v>
      </c>
      <c r="G88" s="64" t="str">
        <f>IF(VLOOKUP(A88,'Données de base - Grunddaten'!$A$2:$M$273,7,FALSE)="","",VLOOKUP(A88,'Données de base - Grunddaten'!$A$2:$M$273,7,FALSE))</f>
        <v>Collinéen</v>
      </c>
      <c r="H88" s="64">
        <f>IF(VLOOKUP(A88,'Données de base - Grunddaten'!$A$2:$M$273,8,FALSE)="","",VLOOKUP(A88,'Données de base - Grunddaten'!$A$2:$M$273,8,FALSE))</f>
        <v>380</v>
      </c>
      <c r="I88" s="64">
        <f>IF(VLOOKUP(A88,'Données de base - Grunddaten'!$A$2:$M$273,9,FALSE)="","",VLOOKUP(A88,'Données de base - Grunddaten'!$A$2:$M$273,9,FALSE))</f>
        <v>1992</v>
      </c>
      <c r="J88" s="64">
        <f>IF(VLOOKUP(A88,'Données de base - Grunddaten'!$A$2:$M$273,10,FALSE)="","",VLOOKUP(A88,'Données de base - Grunddaten'!$A$2:$M$273,10,FALSE))</f>
        <v>61</v>
      </c>
      <c r="K88" s="64" t="str">
        <f>IF(VLOOKUP(A88,'Données de base - Grunddaten'!$A$2:$M$273,11,FALSE)="","",VLOOKUP(A88,'Données de base - Grunddaten'!$A$2:$M$273,11,FALSE))</f>
        <v>Cours d'eau naturels de l'étage collinéen du Sud des Alpes</v>
      </c>
      <c r="L88" s="64" t="str">
        <f>IF(VLOOKUP(A88,'Données de base - Grunddaten'!$A$2:$M$273,12,FALSE)="","",VLOOKUP(A88,'Données de base - Grunddaten'!$A$2:$M$273,12,FALSE))</f>
        <v>en tresses</v>
      </c>
      <c r="M88" s="65" t="str">
        <f>IF(VLOOKUP(A88,'Données de base - Grunddaten'!$A$2:$M$273,13,FALSE)="","",VLOOKUP(A88,'Données de base - Grunddaten'!$A$2:$M$273,13,FALSE))</f>
        <v>en tresses</v>
      </c>
      <c r="N88" s="36" t="str">
        <f>IF(VLOOKUP(A88,'Charriage - Geschiebehaushalt'!A88:S359,3,FALSE)="","",VLOOKUP(A88,'Charriage - Geschiebehaushalt'!$A$2:$S$273,3,FALSE))</f>
        <v>pertinent</v>
      </c>
      <c r="O88" s="37" t="str">
        <f>IF(VLOOKUP(A88,'Charriage - Geschiebehaushalt'!A88:S359,4,FALSE)="","",VLOOKUP(A88,'Charriage - Geschiebehaushalt'!$A$2:$S$273,4,FALSE))</f>
        <v>non documenté</v>
      </c>
      <c r="P88" s="70" t="str">
        <f>IF(VLOOKUP(A88,'Charriage - Geschiebehaushalt'!A88:S359,5,FALSE)="","",VLOOKUP(A88,'Charriage - Geschiebehaushalt'!$A$2:$S$273,5,FALSE))</f>
        <v/>
      </c>
      <c r="Q88" s="37" t="str">
        <f>IF(VLOOKUP(A88,'Charriage - Geschiebehaushalt'!A88:S359,6,FALSE)="","",VLOOKUP(A88,'Charriage - Geschiebehaushalt'!$A$2:$S$273,6,FALSE))</f>
        <v>non documenté</v>
      </c>
      <c r="R88" s="70">
        <f>IF(VLOOKUP(A88,'Charriage - Geschiebehaushalt'!A88:S359,7,FALSE)="","",VLOOKUP(A88,'Charriage - Geschiebehaushalt'!$A$2:$S$273,7,FALSE))</f>
        <v>0.264453662019489</v>
      </c>
      <c r="S88" s="37" t="str">
        <f>IF(VLOOKUP(A88,'Charriage - Geschiebehaushalt'!A88:S359,8,FALSE)="","",VLOOKUP(A88,'Charriage - Geschiebehaushalt'!$A$2:$S$273,8,FALSE))</f>
        <v>la remobilisation des sédiments est perturbée</v>
      </c>
      <c r="T88" s="70">
        <f>IF(VLOOKUP(A88,'Charriage - Geschiebehaushalt'!A88:S359,9,FALSE)="","",VLOOKUP(A88,'Charriage - Geschiebehaushalt'!$A$2:$S$273,9,FALSE))</f>
        <v>0.15401613914000001</v>
      </c>
      <c r="U88" s="37" t="str">
        <f>IF(VLOOKUP(A88,'Charriage - Geschiebehaushalt'!A88:S359,10,FALSE)="","",VLOOKUP(A88,'Charriage - Geschiebehaushalt'!$A$2:$S$273,10,FALSE))</f>
        <v>déficit dans les formations pionnières</v>
      </c>
      <c r="V88" s="37" t="str">
        <f>IF(VLOOKUP(A88,'Charriage - Geschiebehaushalt'!A88:S359,11,FALSE)="","",VLOOKUP(A88,'Charriage - Geschiebehaushalt'!$A$2:$S$273,11,FALSE))</f>
        <v/>
      </c>
      <c r="W88" s="37" t="str">
        <f>IF(VLOOKUP(A88,'Charriage - Geschiebehaushalt'!A88:S359,12,FALSE)="","",VLOOKUP(A88,'Charriage - Geschiebehaushalt'!$A$2:$S$273,12,FALSE))</f>
        <v/>
      </c>
      <c r="X88" s="37" t="str">
        <f>IF(VLOOKUP(A88,'Charriage - Geschiebehaushalt'!A88:S359,13,FALSE)="","",VLOOKUP(A88,'Charriage - Geschiebehaushalt'!$A$2:$S$273,13,FALSE))</f>
        <v/>
      </c>
      <c r="Y88" s="37" t="str">
        <f>IF(VLOOKUP(A88,'Charriage - Geschiebehaushalt'!A88:S359,14,FALSE)="","",VLOOKUP(A88,'Charriage - Geschiebehaushalt'!$A$2:$S$273,14,FALSE))</f>
        <v/>
      </c>
      <c r="Z88" s="37" t="str">
        <f>IF(VLOOKUP(A88,'Charriage - Geschiebehaushalt'!A88:S359,15,FALSE)="","",VLOOKUP(A88,'Charriage - Geschiebehaushalt'!$A$2:$S$273,15,FALSE))</f>
        <v>La remobilisation des sédiments est perturbée / Mobilisierung von Geschiebe beeinträchtigt</v>
      </c>
      <c r="AA88" s="53" t="str">
        <f>IF(VLOOKUP(A88,'Charriage - Geschiebehaushalt'!A88:S359,16,FALSE)="","",VLOOKUP(A88,'Charriage - Geschiebehaushalt'!$A$2:$S$273,16,FALSE))</f>
        <v>b</v>
      </c>
      <c r="AB88" s="58" t="str">
        <f>IF(VLOOKUP(A88,'Débit - Abfluss'!$A$2:$K$273,3,FALSE)="","",VLOOKUP(A88,'Débit - Abfluss'!$A$2:$K$273,3,FALSE))</f>
        <v>100%</v>
      </c>
      <c r="AC88" s="59" t="str">
        <f>IF(VLOOKUP(A88,'Débit - Abfluss'!$A$2:$K$273,4,FALSE)="","",VLOOKUP(A88,'Débit - Abfluss'!$A$2:$K$273,4,FALSE))</f>
        <v>aucune information supplémentaire</v>
      </c>
      <c r="AD88" s="59" t="str">
        <f>IF(VLOOKUP(A88,'Débit - Abfluss'!$A$2:$K$273,5,FALSE)="","",VLOOKUP(A88,'Débit - Abfluss'!$A$2:$K$273,5,FALSE))</f>
        <v>aucune information supplémentaire</v>
      </c>
      <c r="AE88" s="59" t="str">
        <f>IF(VLOOKUP(A88,'Débit - Abfluss'!$A$2:$K$273,6,FALSE)="","",VLOOKUP(A88,'Débit - Abfluss'!$A$2:$K$273,6,FALSE))</f>
        <v>100%</v>
      </c>
      <c r="AF88" s="59" t="str">
        <f>IF(VLOOKUP(A88,'Débit - Abfluss'!$A$2:$K$273,7,FALSE)="","",VLOOKUP(A88,'Débit - Abfluss'!$A$2:$K$273,7,FALSE))</f>
        <v/>
      </c>
      <c r="AG88" s="60" t="str">
        <f>IF(VLOOKUP(A88,'Débit - Abfluss'!$A$2:$K$273,8,FALSE)="","",VLOOKUP(A88,'Débit - Abfluss'!$A$2:$K$273,8,FALSE))</f>
        <v>Non affecté / nicht betroffen</v>
      </c>
      <c r="AH88" s="72">
        <f>IF(VLOOKUP(A88,'Revitalisation-Revitalisierung'!$A$2:$O$273,3,FALSE)="","",VLOOKUP(A88,'Revitalisation-Revitalisierung'!$A$2:$O$273,3,FALSE))</f>
        <v>8.1999999999999993</v>
      </c>
      <c r="AI88" s="73">
        <f>IF(VLOOKUP(A88,'Revitalisation-Revitalisierung'!$A$2:$O$273,4,FALSE)="","",VLOOKUP(A88,'Revitalisation-Revitalisierung'!$A$2:$O$273,4,FALSE))</f>
        <v>28.210240483935781</v>
      </c>
      <c r="AJ88" s="73">
        <f>IF(VLOOKUP(A88,'Revitalisation-Revitalisierung'!$A$2:$O$273,5,FALSE)="","",VLOOKUP(A88,'Revitalisation-Revitalisierung'!$A$2:$O$273,5,FALSE))</f>
        <v>20</v>
      </c>
      <c r="AK88" s="61" t="str">
        <f>IF(VLOOKUP(A88,'Revitalisation-Revitalisierung'!$A$2:$O$273,6,FALSE)="","",VLOOKUP(A88,'Revitalisation-Revitalisierung'!$A$2:$O$273,6,FALSE))</f>
        <v>peu nécessaire, facile</v>
      </c>
      <c r="AL88" s="61" t="str">
        <f>IF(VLOOKUP(A88,'Revitalisation-Revitalisierung'!$A$2:$O$273,7,FALSE)="","",VLOOKUP(A88,'Revitalisation-Revitalisierung'!$A$2:$O$273,7,FALSE))</f>
        <v/>
      </c>
      <c r="AM88" s="61" t="str">
        <f>IF(VLOOKUP(A88,'Revitalisation-Revitalisierung'!$A$2:$O$273,8,FALSE)="","",VLOOKUP(A88,'Revitalisation-Revitalisierung'!$A$2:$O$273,8,FALSE))</f>
        <v>K2</v>
      </c>
      <c r="AN88" s="61" t="str">
        <f>IF(VLOOKUP(A88,'Revitalisation-Revitalisierung'!$A$2:$O$273,9,FALSE)="","",VLOOKUP(A88,'Revitalisation-Revitalisierung'!$A$2:$O$273,9,FALSE))</f>
        <v/>
      </c>
      <c r="AO88" s="61" t="str">
        <f>IF(VLOOKUP(A88,'Revitalisation-Revitalisierung'!$A$2:$O$273,10,FALSE)="","",VLOOKUP(A88,'Revitalisation-Revitalisierung'!$A$2:$O$273,10,FALSE))</f>
        <v/>
      </c>
      <c r="AP88" s="61" t="str">
        <f>IF(VLOOKUP(A88,'Revitalisation-Revitalisierung'!$A$2:$O$273,11,FALSE)="","",VLOOKUP(A88,'Revitalisation-Revitalisierung'!$A$2:$O$273,11,FALSE))</f>
        <v>Non nécessaire / nicht nötig</v>
      </c>
      <c r="AQ88" s="62" t="str">
        <f>IF(VLOOKUP(A88,'Revitalisation-Revitalisierung'!$A$2:$O$273,12,FALSE)="","",VLOOKUP(A88,'Revitalisation-Revitalisierung'!$A$2:$O$273,12,FALSE))</f>
        <v>b</v>
      </c>
    </row>
    <row r="89" spans="1:43" ht="45" x14ac:dyDescent="0.25">
      <c r="A89" s="23">
        <v>114</v>
      </c>
      <c r="B89" s="63">
        <f>IF(VLOOKUP(A89,'Données de base - Grunddaten'!$A$2:$M$273,2,FALSE)="","",VLOOKUP(A89,'Données de base - Grunddaten'!$A$2:$M$273,2,FALSE))</f>
        <v>1</v>
      </c>
      <c r="C89" s="64" t="str">
        <f>IF(VLOOKUP(A89,'Données de base - Grunddaten'!$A$2:$M$273,3,FALSE)="","",VLOOKUP(A89,'Données de base - Grunddaten'!$A$2:$M$273,3,FALSE))</f>
        <v>Moulin de Vert</v>
      </c>
      <c r="D89" s="64" t="str">
        <f>IF(VLOOKUP(A89,'Données de base - Grunddaten'!$A$2:$M$273,4,FALSE)="","",VLOOKUP(A89,'Données de base - Grunddaten'!$A$2:$M$273,4,FALSE))</f>
        <v>Le Rhône</v>
      </c>
      <c r="E89" s="64" t="str">
        <f>IF(VLOOKUP(A89,'Données de base - Grunddaten'!$A$2:$M$273,5,FALSE)="","",VLOOKUP(A89,'Données de base - Grunddaten'!$A$2:$M$273,5,FALSE))</f>
        <v>GE</v>
      </c>
      <c r="F89" s="64" t="str">
        <f>IF(VLOOKUP(A89,'Données de base - Grunddaten'!$A$2:$M$273,6,FALSE)="","",VLOOKUP(A89,'Données de base - Grunddaten'!$A$2:$M$273,6,FALSE))</f>
        <v>Bassins lémanique et rhénan</v>
      </c>
      <c r="G89" s="64" t="str">
        <f>IF(VLOOKUP(A89,'Données de base - Grunddaten'!$A$2:$M$273,7,FALSE)="","",VLOOKUP(A89,'Données de base - Grunddaten'!$A$2:$M$273,7,FALSE))</f>
        <v>Collinéen</v>
      </c>
      <c r="H89" s="64">
        <f>IF(VLOOKUP(A89,'Données de base - Grunddaten'!$A$2:$M$273,8,FALSE)="","",VLOOKUP(A89,'Données de base - Grunddaten'!$A$2:$M$273,8,FALSE))</f>
        <v>350</v>
      </c>
      <c r="I89" s="64">
        <f>IF(VLOOKUP(A89,'Données de base - Grunddaten'!$A$2:$M$273,9,FALSE)="","",VLOOKUP(A89,'Données de base - Grunddaten'!$A$2:$M$273,9,FALSE))</f>
        <v>1992</v>
      </c>
      <c r="J89" s="64">
        <f>IF(VLOOKUP(A89,'Données de base - Grunddaten'!$A$2:$M$273,10,FALSE)="","",VLOOKUP(A89,'Données de base - Grunddaten'!$A$2:$M$273,10,FALSE))</f>
        <v>61</v>
      </c>
      <c r="K89" s="64" t="str">
        <f>IF(VLOOKUP(A89,'Données de base - Grunddaten'!$A$2:$M$273,11,FALSE)="","",VLOOKUP(A89,'Données de base - Grunddaten'!$A$2:$M$273,11,FALSE))</f>
        <v>Cours d'eau naturels de l'étage collinéen du Sud des Alpes</v>
      </c>
      <c r="L89" s="64" t="str">
        <f>IF(VLOOKUP(A89,'Données de base - Grunddaten'!$A$2:$M$273,12,FALSE)="","",VLOOKUP(A89,'Données de base - Grunddaten'!$A$2:$M$273,12,FALSE))</f>
        <v>en méandres migrants</v>
      </c>
      <c r="M89" s="65" t="str">
        <f>IF(VLOOKUP(A89,'Données de base - Grunddaten'!$A$2:$M$273,13,FALSE)="","",VLOOKUP(A89,'Données de base - Grunddaten'!$A$2:$M$273,13,FALSE))</f>
        <v>cours rectiligne (bras mort)</v>
      </c>
      <c r="N89" s="36" t="str">
        <f>IF(VLOOKUP(A89,'Charriage - Geschiebehaushalt'!A89:S360,3,FALSE)="","",VLOOKUP(A89,'Charriage - Geschiebehaushalt'!$A$2:$S$273,3,FALSE))</f>
        <v>pertinent</v>
      </c>
      <c r="O89" s="37" t="str">
        <f>IF(VLOOKUP(A89,'Charriage - Geschiebehaushalt'!A89:S360,4,FALSE)="","",VLOOKUP(A89,'Charriage - Geschiebehaushalt'!$A$2:$S$273,4,FALSE))</f>
        <v>81 -100%</v>
      </c>
      <c r="P89" s="70" t="str">
        <f>IF(VLOOKUP(A89,'Charriage - Geschiebehaushalt'!A89:S360,5,FALSE)="","",VLOOKUP(A89,'Charriage - Geschiebehaushalt'!$A$2:$S$273,5,FALSE))</f>
        <v/>
      </c>
      <c r="Q89" s="37" t="str">
        <f>IF(VLOOKUP(A89,'Charriage - Geschiebehaushalt'!A89:S360,6,FALSE)="","",VLOOKUP(A89,'Charriage - Geschiebehaushalt'!$A$2:$S$273,6,FALSE))</f>
        <v>non documenté</v>
      </c>
      <c r="R89" s="70">
        <f>IF(VLOOKUP(A89,'Charriage - Geschiebehaushalt'!A89:S360,7,FALSE)="","",VLOOKUP(A89,'Charriage - Geschiebehaushalt'!$A$2:$S$273,7,FALSE))</f>
        <v>1.9932877587362636E-2</v>
      </c>
      <c r="S89" s="37" t="str">
        <f>IF(VLOOKUP(A89,'Charriage - Geschiebehaushalt'!A89:S360,8,FALSE)="","",VLOOKUP(A89,'Charriage - Geschiebehaushalt'!$A$2:$S$273,8,FALSE))</f>
        <v>pas ou faiblement entravé</v>
      </c>
      <c r="T89" s="70">
        <f>IF(VLOOKUP(A89,'Charriage - Geschiebehaushalt'!A89:S360,9,FALSE)="","",VLOOKUP(A89,'Charriage - Geschiebehaushalt'!$A$2:$S$273,9,FALSE))</f>
        <v>0.16488842045999999</v>
      </c>
      <c r="U89" s="37" t="str">
        <f>IF(VLOOKUP(A89,'Charriage - Geschiebehaushalt'!A89:S360,10,FALSE)="","",VLOOKUP(A89,'Charriage - Geschiebehaushalt'!$A$2:$S$273,10,FALSE))</f>
        <v>déficit dans les formations pionnières</v>
      </c>
      <c r="V89" s="37" t="str">
        <f>IF(VLOOKUP(A89,'Charriage - Geschiebehaushalt'!A89:S360,11,FALSE)="","",VLOOKUP(A89,'Charriage - Geschiebehaushalt'!$A$2:$S$273,11,FALSE))</f>
        <v/>
      </c>
      <c r="W89" s="37" t="str">
        <f>IF(VLOOKUP(A89,'Charriage - Geschiebehaushalt'!A89:S360,12,FALSE)="","",VLOOKUP(A89,'Charriage - Geschiebehaushalt'!$A$2:$S$273,12,FALSE))</f>
        <v/>
      </c>
      <c r="X89" s="37" t="str">
        <f>IF(VLOOKUP(A89,'Charriage - Geschiebehaushalt'!A89:S360,13,FALSE)="","",VLOOKUP(A89,'Charriage - Geschiebehaushalt'!$A$2:$S$273,13,FALSE))</f>
        <v/>
      </c>
      <c r="Y89" s="37" t="str">
        <f>IF(VLOOKUP(A89,'Charriage - Geschiebehaushalt'!A89:S360,14,FALSE)="","",VLOOKUP(A89,'Charriage - Geschiebehaushalt'!$A$2:$S$273,14,FALSE))</f>
        <v/>
      </c>
      <c r="Z89" s="37" t="str">
        <f>IF(VLOOKUP(A89,'Charriage - Geschiebehaushalt'!A89:S360,15,FALSE)="","",VLOOKUP(A89,'Charriage - Geschiebehaushalt'!$A$2:$S$273,15,FALSE))</f>
        <v>81 -100%</v>
      </c>
      <c r="AA89" s="53" t="str">
        <f>IF(VLOOKUP(A89,'Charriage - Geschiebehaushalt'!A89:S360,16,FALSE)="","",VLOOKUP(A89,'Charriage - Geschiebehaushalt'!$A$2:$S$273,16,FALSE))</f>
        <v>a</v>
      </c>
      <c r="AB89" s="58" t="str">
        <f>IF(VLOOKUP(A89,'Débit - Abfluss'!$A$2:$K$273,3,FALSE)="","",VLOOKUP(A89,'Débit - Abfluss'!$A$2:$K$273,3,FALSE))</f>
        <v>81-100%</v>
      </c>
      <c r="AC89" s="59" t="str">
        <f>IF(VLOOKUP(A89,'Débit - Abfluss'!$A$2:$K$273,4,FALSE)="","",VLOOKUP(A89,'Débit - Abfluss'!$A$2:$K$273,4,FALSE))</f>
        <v/>
      </c>
      <c r="AD89" s="59" t="str">
        <f>IF(VLOOKUP(A89,'Débit - Abfluss'!$A$2:$K$273,5,FALSE)="","",VLOOKUP(A89,'Débit - Abfluss'!$A$2:$K$273,5,FALSE))</f>
        <v/>
      </c>
      <c r="AE89" s="59" t="str">
        <f>IF(VLOOKUP(A89,'Débit - Abfluss'!$A$2:$K$273,6,FALSE)="","",VLOOKUP(A89,'Débit - Abfluss'!$A$2:$K$273,6,FALSE))</f>
        <v>81-100%</v>
      </c>
      <c r="AF89" s="59" t="str">
        <f>IF(VLOOKUP(A89,'Débit - Abfluss'!$A$2:$K$273,7,FALSE)="","",VLOOKUP(A89,'Débit - Abfluss'!$A$2:$K$273,7,FALSE))</f>
        <v>force hydraulique</v>
      </c>
      <c r="AG89" s="60" t="str">
        <f>IF(VLOOKUP(A89,'Débit - Abfluss'!$A$2:$K$273,8,FALSE)="","",VLOOKUP(A89,'Débit - Abfluss'!$A$2:$K$273,8,FALSE))</f>
        <v>Potentiellement affecté / möglicherweise betroffen</v>
      </c>
      <c r="AH89" s="72">
        <f>IF(VLOOKUP(A89,'Revitalisation-Revitalisierung'!$A$2:$O$273,3,FALSE)="","",VLOOKUP(A89,'Revitalisation-Revitalisierung'!$A$2:$O$273,3,FALSE))</f>
        <v>3.7909090909090901</v>
      </c>
      <c r="AI89" s="73">
        <f>IF(VLOOKUP(A89,'Revitalisation-Revitalisierung'!$A$2:$O$273,4,FALSE)="","",VLOOKUP(A89,'Revitalisation-Revitalisierung'!$A$2:$O$273,4,FALSE))</f>
        <v>9.6774940055343617</v>
      </c>
      <c r="AJ89" s="73">
        <f>IF(VLOOKUP(A89,'Revitalisation-Revitalisierung'!$A$2:$O$273,5,FALSE)="","",VLOOKUP(A89,'Revitalisation-Revitalisierung'!$A$2:$O$273,5,FALSE))</f>
        <v>5.9090909090909092</v>
      </c>
      <c r="AK89" s="61" t="str">
        <f>IF(VLOOKUP(A89,'Revitalisation-Revitalisierung'!$A$2:$O$273,6,FALSE)="","",VLOOKUP(A89,'Revitalisation-Revitalisierung'!$A$2:$O$273,6,FALSE))</f>
        <v>peu nécessaire, facile</v>
      </c>
      <c r="AL89" s="61" t="str">
        <f>IF(VLOOKUP(A89,'Revitalisation-Revitalisierung'!$A$2:$O$273,7,FALSE)="","",VLOOKUP(A89,'Revitalisation-Revitalisierung'!$A$2:$O$273,7,FALSE))</f>
        <v/>
      </c>
      <c r="AM89" s="61" t="str">
        <f>IF(VLOOKUP(A89,'Revitalisation-Revitalisierung'!$A$2:$O$273,8,FALSE)="","",VLOOKUP(A89,'Revitalisation-Revitalisierung'!$A$2:$O$273,8,FALSE))</f>
        <v>K3</v>
      </c>
      <c r="AN89" s="61" t="str">
        <f>IF(VLOOKUP(A89,'Revitalisation-Revitalisierung'!$A$2:$O$273,9,FALSE)="","",VLOOKUP(A89,'Revitalisation-Revitalisierung'!$A$2:$O$273,9,FALSE))</f>
        <v/>
      </c>
      <c r="AO89" s="61" t="str">
        <f>IF(VLOOKUP(A89,'Revitalisation-Revitalisierung'!$A$2:$O$273,10,FALSE)="","",VLOOKUP(A89,'Revitalisation-Revitalisierung'!$A$2:$O$273,10,FALSE))</f>
        <v/>
      </c>
      <c r="AP89" s="61" t="str">
        <f>IF(VLOOKUP(A89,'Revitalisation-Revitalisierung'!$A$2:$O$273,11,FALSE)="","",VLOOKUP(A89,'Revitalisation-Revitalisierung'!$A$2:$O$273,11,FALSE))</f>
        <v>Partiellement nécessaire, difficile / teilweise nötig, schwierig</v>
      </c>
      <c r="AQ89" s="62" t="str">
        <f>IF(VLOOKUP(A89,'Revitalisation-Revitalisierung'!$A$2:$O$273,12,FALSE)="","",VLOOKUP(A89,'Revitalisation-Revitalisierung'!$A$2:$O$273,12,FALSE))</f>
        <v>b</v>
      </c>
    </row>
    <row r="90" spans="1:43" ht="67.5" x14ac:dyDescent="0.25">
      <c r="A90" s="23">
        <v>115</v>
      </c>
      <c r="B90" s="63">
        <f>IF(VLOOKUP(A90,'Données de base - Grunddaten'!$A$2:$M$273,2,FALSE)="","",VLOOKUP(A90,'Données de base - Grunddaten'!$A$2:$M$273,2,FALSE))</f>
        <v>1</v>
      </c>
      <c r="C90" s="64" t="str">
        <f>IF(VLOOKUP(A90,'Données de base - Grunddaten'!$A$2:$M$273,3,FALSE)="","",VLOOKUP(A90,'Données de base - Grunddaten'!$A$2:$M$273,3,FALSE))</f>
        <v>Les Gravines</v>
      </c>
      <c r="D90" s="64" t="str">
        <f>IF(VLOOKUP(A90,'Données de base - Grunddaten'!$A$2:$M$273,4,FALSE)="","",VLOOKUP(A90,'Données de base - Grunddaten'!$A$2:$M$273,4,FALSE))</f>
        <v>La Versoix</v>
      </c>
      <c r="E90" s="64" t="str">
        <f>IF(VLOOKUP(A90,'Données de base - Grunddaten'!$A$2:$M$273,5,FALSE)="","",VLOOKUP(A90,'Données de base - Grunddaten'!$A$2:$M$273,5,FALSE))</f>
        <v>GE</v>
      </c>
      <c r="F90" s="64" t="str">
        <f>IF(VLOOKUP(A90,'Données de base - Grunddaten'!$A$2:$M$273,6,FALSE)="","",VLOOKUP(A90,'Données de base - Grunddaten'!$A$2:$M$273,6,FALSE))</f>
        <v>Bassins lémanique et rhénan</v>
      </c>
      <c r="G90" s="64" t="str">
        <f>IF(VLOOKUP(A90,'Données de base - Grunddaten'!$A$2:$M$273,7,FALSE)="","",VLOOKUP(A90,'Données de base - Grunddaten'!$A$2:$M$273,7,FALSE))</f>
        <v>Collinéen</v>
      </c>
      <c r="H90" s="64">
        <f>IF(VLOOKUP(A90,'Données de base - Grunddaten'!$A$2:$M$273,8,FALSE)="","",VLOOKUP(A90,'Données de base - Grunddaten'!$A$2:$M$273,8,FALSE))</f>
        <v>390</v>
      </c>
      <c r="I90" s="64">
        <f>IF(VLOOKUP(A90,'Données de base - Grunddaten'!$A$2:$M$273,9,FALSE)="","",VLOOKUP(A90,'Données de base - Grunddaten'!$A$2:$M$273,9,FALSE))</f>
        <v>1992</v>
      </c>
      <c r="J90" s="64">
        <f>IF(VLOOKUP(A90,'Données de base - Grunddaten'!$A$2:$M$273,10,FALSE)="","",VLOOKUP(A90,'Données de base - Grunddaten'!$A$2:$M$273,10,FALSE))</f>
        <v>51</v>
      </c>
      <c r="K90" s="64" t="str">
        <f>IF(VLOOKUP(A90,'Données de base - Grunddaten'!$A$2:$M$273,11,FALSE)="","",VLOOKUP(A90,'Données de base - Grunddaten'!$A$2:$M$273,11,FALSE))</f>
        <v>Cours d'eau naturels de l'étage collinéen du Moyen-Pays</v>
      </c>
      <c r="L90" s="64" t="str">
        <f>IF(VLOOKUP(A90,'Données de base - Grunddaten'!$A$2:$M$273,12,FALSE)="","",VLOOKUP(A90,'Données de base - Grunddaten'!$A$2:$M$273,12,FALSE))</f>
        <v>en méandres migrants</v>
      </c>
      <c r="M90" s="65" t="str">
        <f>IF(VLOOKUP(A90,'Données de base - Grunddaten'!$A$2:$M$273,13,FALSE)="","",VLOOKUP(A90,'Données de base - Grunddaten'!$A$2:$M$273,13,FALSE))</f>
        <v>en méandres migrants</v>
      </c>
      <c r="N90" s="36" t="str">
        <f>IF(VLOOKUP(A90,'Charriage - Geschiebehaushalt'!A90:S361,3,FALSE)="","",VLOOKUP(A90,'Charriage - Geschiebehaushalt'!$A$2:$S$273,3,FALSE))</f>
        <v>pertinent</v>
      </c>
      <c r="O90" s="37" t="str">
        <f>IF(VLOOKUP(A90,'Charriage - Geschiebehaushalt'!A90:S361,4,FALSE)="","",VLOOKUP(A90,'Charriage - Geschiebehaushalt'!$A$2:$S$273,4,FALSE))</f>
        <v>non documenté</v>
      </c>
      <c r="P90" s="70" t="str">
        <f>IF(VLOOKUP(A90,'Charriage - Geschiebehaushalt'!A90:S361,5,FALSE)="","",VLOOKUP(A90,'Charriage - Geschiebehaushalt'!$A$2:$S$273,5,FALSE))</f>
        <v/>
      </c>
      <c r="Q90" s="37" t="str">
        <f>IF(VLOOKUP(A90,'Charriage - Geschiebehaushalt'!A90:S361,6,FALSE)="","",VLOOKUP(A90,'Charriage - Geschiebehaushalt'!$A$2:$S$273,6,FALSE))</f>
        <v>non documenté</v>
      </c>
      <c r="R90" s="70">
        <f>IF(VLOOKUP(A90,'Charriage - Geschiebehaushalt'!A90:S361,7,FALSE)="","",VLOOKUP(A90,'Charriage - Geschiebehaushalt'!$A$2:$S$273,7,FALSE))</f>
        <v>0.19501510513857595</v>
      </c>
      <c r="S90" s="37" t="str">
        <f>IF(VLOOKUP(A90,'Charriage - Geschiebehaushalt'!A90:S361,8,FALSE)="","",VLOOKUP(A90,'Charriage - Geschiebehaushalt'!$A$2:$S$273,8,FALSE))</f>
        <v>pas ou faiblement entravé</v>
      </c>
      <c r="T90" s="70">
        <f>IF(VLOOKUP(A90,'Charriage - Geschiebehaushalt'!A90:S361,9,FALSE)="","",VLOOKUP(A90,'Charriage - Geschiebehaushalt'!$A$2:$S$273,9,FALSE))</f>
        <v>1.0964267723E-2</v>
      </c>
      <c r="U90" s="37" t="str">
        <f>IF(VLOOKUP(A90,'Charriage - Geschiebehaushalt'!A90:S361,10,FALSE)="","",VLOOKUP(A90,'Charriage - Geschiebehaushalt'!$A$2:$S$273,10,FALSE))</f>
        <v>déficit dans les formations pionnières</v>
      </c>
      <c r="V90" s="37" t="str">
        <f>IF(VLOOKUP(A90,'Charriage - Geschiebehaushalt'!A90:S361,11,FALSE)="","",VLOOKUP(A90,'Charriage - Geschiebehaushalt'!$A$2:$S$273,11,FALSE))</f>
        <v>pas de signe majeur de perturbation du charriage</v>
      </c>
      <c r="W90" s="37" t="str">
        <f>IF(VLOOKUP(A90,'Charriage - Geschiebehaushalt'!A90:S361,12,FALSE)="","",VLOOKUP(A90,'Charriage - Geschiebehaushalt'!$A$2:$S$273,12,FALSE))</f>
        <v>A vérifier</v>
      </c>
      <c r="X90" s="37" t="str">
        <f>IF(VLOOKUP(A90,'Charriage - Geschiebehaushalt'!A90:S361,13,FALSE)="","",VLOOKUP(A90,'Charriage - Geschiebehaushalt'!$A$2:$S$273,13,FALSE))</f>
        <v>pas d'ouvrage dans le bassin versant</v>
      </c>
      <c r="Y90" s="37" t="str">
        <f>IF(VLOOKUP(A90,'Charriage - Geschiebehaushalt'!A90:S361,14,FALSE)="","",VLOOKUP(A90,'Charriage - Geschiebehaushalt'!$A$2:$S$273,14,FALSE))</f>
        <v>charriage présumé naturel</v>
      </c>
      <c r="Z90" s="37" t="str">
        <f>IF(VLOOKUP(A90,'Charriage - Geschiebehaushalt'!A90:S361,15,FALSE)="","",VLOOKUP(A90,'Charriage - Geschiebehaushalt'!$A$2:$S$273,15,FALSE))</f>
        <v>Charriage présumé naturel / Geschiebehaushalt vermutlich natürlich</v>
      </c>
      <c r="AA90" s="53" t="str">
        <f>IF(VLOOKUP(A90,'Charriage - Geschiebehaushalt'!A90:S361,16,FALSE)="","",VLOOKUP(A90,'Charriage - Geschiebehaushalt'!$A$2:$S$273,16,FALSE))</f>
        <v>b</v>
      </c>
      <c r="AB90" s="58" t="str">
        <f>IF(VLOOKUP(A90,'Débit - Abfluss'!$A$2:$K$273,3,FALSE)="","",VLOOKUP(A90,'Débit - Abfluss'!$A$2:$K$273,3,FALSE))</f>
        <v>100%</v>
      </c>
      <c r="AC90" s="59" t="str">
        <f>IF(VLOOKUP(A90,'Débit - Abfluss'!$A$2:$K$273,4,FALSE)="","",VLOOKUP(A90,'Débit - Abfluss'!$A$2:$K$273,4,FALSE))</f>
        <v>&gt;90% (mais ne concerne que le tiers amont de l'objet, les deux-tiers aval sont à 100%)</v>
      </c>
      <c r="AD90" s="59" t="str">
        <f>IF(VLOOKUP(A90,'Débit - Abfluss'!$A$2:$K$273,5,FALSE)="","",VLOOKUP(A90,'Débit - Abfluss'!$A$2:$K$273,5,FALSE))</f>
        <v xml:space="preserve">(GE-002) Prélèvement : &gt; 50% </v>
      </c>
      <c r="AE90" s="59" t="str">
        <f>IF(VLOOKUP(A90,'Débit - Abfluss'!$A$2:$K$273,6,FALSE)="","",VLOOKUP(A90,'Débit - Abfluss'!$A$2:$K$273,6,FALSE))</f>
        <v>0-20%</v>
      </c>
      <c r="AF90" s="59" t="str">
        <f>IF(VLOOKUP(A90,'Débit - Abfluss'!$A$2:$K$273,7,FALSE)="","",VLOOKUP(A90,'Débit - Abfluss'!$A$2:$K$273,7,FALSE))</f>
        <v>force hydraulique</v>
      </c>
      <c r="AG90" s="60" t="str">
        <f>IF(VLOOKUP(A90,'Débit - Abfluss'!$A$2:$K$273,8,FALSE)="","",VLOOKUP(A90,'Débit - Abfluss'!$A$2:$K$273,8,FALSE))</f>
        <v>Non affecté / nicht betroffen</v>
      </c>
      <c r="AH90" s="72">
        <f>IF(VLOOKUP(A90,'Revitalisation-Revitalisierung'!$A$2:$O$273,3,FALSE)="","",VLOOKUP(A90,'Revitalisation-Revitalisierung'!$A$2:$O$273,3,FALSE))</f>
        <v>21.172727272727272</v>
      </c>
      <c r="AI90" s="73">
        <f>IF(VLOOKUP(A90,'Revitalisation-Revitalisierung'!$A$2:$O$273,4,FALSE)="","",VLOOKUP(A90,'Revitalisation-Revitalisierung'!$A$2:$O$273,4,FALSE))</f>
        <v>38.884293039295464</v>
      </c>
      <c r="AJ90" s="73">
        <f>IF(VLOOKUP(A90,'Revitalisation-Revitalisierung'!$A$2:$O$273,5,FALSE)="","",VLOOKUP(A90,'Revitalisation-Revitalisierung'!$A$2:$O$273,5,FALSE))</f>
        <v>17.727272727272727</v>
      </c>
      <c r="AK90" s="61" t="str">
        <f>IF(VLOOKUP(A90,'Revitalisation-Revitalisierung'!$A$2:$O$273,6,FALSE)="","",VLOOKUP(A90,'Revitalisation-Revitalisierung'!$A$2:$O$273,6,FALSE))</f>
        <v>peu nécessaire, facile</v>
      </c>
      <c r="AL90" s="61" t="str">
        <f>IF(VLOOKUP(A90,'Revitalisation-Revitalisierung'!$A$2:$O$273,7,FALSE)="","",VLOOKUP(A90,'Revitalisation-Revitalisierung'!$A$2:$O$273,7,FALSE))</f>
        <v/>
      </c>
      <c r="AM90" s="61" t="str">
        <f>IF(VLOOKUP(A90,'Revitalisation-Revitalisierung'!$A$2:$O$273,8,FALSE)="","",VLOOKUP(A90,'Revitalisation-Revitalisierung'!$A$2:$O$273,8,FALSE))</f>
        <v>K2</v>
      </c>
      <c r="AN90" s="61" t="str">
        <f>IF(VLOOKUP(A90,'Revitalisation-Revitalisierung'!$A$2:$O$273,9,FALSE)="","",VLOOKUP(A90,'Revitalisation-Revitalisierung'!$A$2:$O$273,9,FALSE))</f>
        <v/>
      </c>
      <c r="AO90" s="61" t="str">
        <f>IF(VLOOKUP(A90,'Revitalisation-Revitalisierung'!$A$2:$O$273,10,FALSE)="","",VLOOKUP(A90,'Revitalisation-Revitalisierung'!$A$2:$O$273,10,FALSE))</f>
        <v/>
      </c>
      <c r="AP90" s="61" t="str">
        <f>IF(VLOOKUP(A90,'Revitalisation-Revitalisierung'!$A$2:$O$273,11,FALSE)="","",VLOOKUP(A90,'Revitalisation-Revitalisierung'!$A$2:$O$273,11,FALSE))</f>
        <v>Très nécessaire, facile / unbedingt nötig, einfach</v>
      </c>
      <c r="AQ90" s="62" t="str">
        <f>IF(VLOOKUP(A90,'Revitalisation-Revitalisierung'!$A$2:$O$273,12,FALSE)="","",VLOOKUP(A90,'Revitalisation-Revitalisierung'!$A$2:$O$273,12,FALSE))</f>
        <v>b</v>
      </c>
    </row>
    <row r="91" spans="1:43" ht="56.25" x14ac:dyDescent="0.25">
      <c r="A91" s="23">
        <v>118</v>
      </c>
      <c r="B91" s="63">
        <f>IF(VLOOKUP(A91,'Données de base - Grunddaten'!$A$2:$M$273,2,FALSE)="","",VLOOKUP(A91,'Données de base - Grunddaten'!$A$2:$M$273,2,FALSE))</f>
        <v>1</v>
      </c>
      <c r="C91" s="64" t="str">
        <f>IF(VLOOKUP(A91,'Données de base - Grunddaten'!$A$2:$M$273,3,FALSE)="","",VLOOKUP(A91,'Données de base - Grunddaten'!$A$2:$M$273,3,FALSE))</f>
        <v>Grand Bataillard</v>
      </c>
      <c r="D91" s="64" t="str">
        <f>IF(VLOOKUP(A91,'Données de base - Grunddaten'!$A$2:$M$273,4,FALSE)="","",VLOOKUP(A91,'Données de base - Grunddaten'!$A$2:$M$273,4,FALSE))</f>
        <v>La Versoix</v>
      </c>
      <c r="E91" s="64" t="str">
        <f>IF(VLOOKUP(A91,'Données de base - Grunddaten'!$A$2:$M$273,5,FALSE)="","",VLOOKUP(A91,'Données de base - Grunddaten'!$A$2:$M$273,5,FALSE))</f>
        <v>VD</v>
      </c>
      <c r="F91" s="64" t="str">
        <f>IF(VLOOKUP(A91,'Données de base - Grunddaten'!$A$2:$M$273,6,FALSE)="","",VLOOKUP(A91,'Données de base - Grunddaten'!$A$2:$M$273,6,FALSE))</f>
        <v>Bassins lémanique et rhénan</v>
      </c>
      <c r="G91" s="64" t="str">
        <f>IF(VLOOKUP(A91,'Données de base - Grunddaten'!$A$2:$M$273,7,FALSE)="","",VLOOKUP(A91,'Données de base - Grunddaten'!$A$2:$M$273,7,FALSE))</f>
        <v>Collinéen</v>
      </c>
      <c r="H91" s="64">
        <f>IF(VLOOKUP(A91,'Données de base - Grunddaten'!$A$2:$M$273,8,FALSE)="","",VLOOKUP(A91,'Données de base - Grunddaten'!$A$2:$M$273,8,FALSE))</f>
        <v>460</v>
      </c>
      <c r="I91" s="64">
        <f>IF(VLOOKUP(A91,'Données de base - Grunddaten'!$A$2:$M$273,9,FALSE)="","",VLOOKUP(A91,'Données de base - Grunddaten'!$A$2:$M$273,9,FALSE))</f>
        <v>1992</v>
      </c>
      <c r="J91" s="64">
        <f>IF(VLOOKUP(A91,'Données de base - Grunddaten'!$A$2:$M$273,10,FALSE)="","",VLOOKUP(A91,'Données de base - Grunddaten'!$A$2:$M$273,10,FALSE))</f>
        <v>82</v>
      </c>
      <c r="K91" s="64" t="str">
        <f>IF(VLOOKUP(A91,'Données de base - Grunddaten'!$A$2:$M$273,11,FALSE)="","",VLOOKUP(A91,'Données de base - Grunddaten'!$A$2:$M$273,11,FALSE))</f>
        <v>Singularité: Cours d'eau en milieu marécageux</v>
      </c>
      <c r="L91" s="64" t="str">
        <f>IF(VLOOKUP(A91,'Données de base - Grunddaten'!$A$2:$M$273,12,FALSE)="","",VLOOKUP(A91,'Données de base - Grunddaten'!$A$2:$M$273,12,FALSE))</f>
        <v>en méandres migrants</v>
      </c>
      <c r="M91" s="65" t="str">
        <f>IF(VLOOKUP(A91,'Données de base - Grunddaten'!$A$2:$M$273,13,FALSE)="","",VLOOKUP(A91,'Données de base - Grunddaten'!$A$2:$M$273,13,FALSE))</f>
        <v>en méandres migrants</v>
      </c>
      <c r="N91" s="36" t="str">
        <f>IF(VLOOKUP(A91,'Charriage - Geschiebehaushalt'!A91:S362,3,FALSE)="","",VLOOKUP(A91,'Charriage - Geschiebehaushalt'!$A$2:$S$273,3,FALSE))</f>
        <v>pertinent</v>
      </c>
      <c r="O91" s="37" t="str">
        <f>IF(VLOOKUP(A91,'Charriage - Geschiebehaushalt'!A91:S362,4,FALSE)="","",VLOOKUP(A91,'Charriage - Geschiebehaushalt'!$A$2:$S$273,4,FALSE))</f>
        <v>non documenté</v>
      </c>
      <c r="P91" s="70" t="str">
        <f>IF(VLOOKUP(A91,'Charriage - Geschiebehaushalt'!A91:S362,5,FALSE)="","",VLOOKUP(A91,'Charriage - Geschiebehaushalt'!$A$2:$S$273,5,FALSE))</f>
        <v/>
      </c>
      <c r="Q91" s="37" t="str">
        <f>IF(VLOOKUP(A91,'Charriage - Geschiebehaushalt'!A91:S362,6,FALSE)="","",VLOOKUP(A91,'Charriage - Geschiebehaushalt'!$A$2:$S$273,6,FALSE))</f>
        <v>non documenté</v>
      </c>
      <c r="R91" s="70">
        <f>IF(VLOOKUP(A91,'Charriage - Geschiebehaushalt'!A91:S362,7,FALSE)="","",VLOOKUP(A91,'Charriage - Geschiebehaushalt'!$A$2:$S$273,7,FALSE))</f>
        <v>0</v>
      </c>
      <c r="S91" s="37" t="str">
        <f>IF(VLOOKUP(A91,'Charriage - Geschiebehaushalt'!A91:S362,8,FALSE)="","",VLOOKUP(A91,'Charriage - Geschiebehaushalt'!$A$2:$S$273,8,FALSE))</f>
        <v>pas ou faiblement entravé</v>
      </c>
      <c r="T91" s="70">
        <f>IF(VLOOKUP(A91,'Charriage - Geschiebehaushalt'!A91:S362,9,FALSE)="","",VLOOKUP(A91,'Charriage - Geschiebehaushalt'!$A$2:$S$273,9,FALSE))</f>
        <v>0.47545699062000002</v>
      </c>
      <c r="U91" s="37" t="str">
        <f>IF(VLOOKUP(A91,'Charriage - Geschiebehaushalt'!A91:S362,10,FALSE)="","",VLOOKUP(A91,'Charriage - Geschiebehaushalt'!$A$2:$S$273,10,FALSE))</f>
        <v>déficit non apparent en charriage ou en remobilisation des sédiments</v>
      </c>
      <c r="V91" s="37" t="str">
        <f>IF(VLOOKUP(A91,'Charriage - Geschiebehaushalt'!A91:S362,11,FALSE)="","",VLOOKUP(A91,'Charriage - Geschiebehaushalt'!$A$2:$S$273,11,FALSE))</f>
        <v/>
      </c>
      <c r="W91" s="37" t="str">
        <f>IF(VLOOKUP(A91,'Charriage - Geschiebehaushalt'!A91:S362,12,FALSE)="","",VLOOKUP(A91,'Charriage - Geschiebehaushalt'!$A$2:$S$273,12,FALSE))</f>
        <v/>
      </c>
      <c r="X91" s="37" t="str">
        <f>IF(VLOOKUP(A91,'Charriage - Geschiebehaushalt'!A91:S362,13,FALSE)="","",VLOOKUP(A91,'Charriage - Geschiebehaushalt'!$A$2:$S$273,13,FALSE))</f>
        <v/>
      </c>
      <c r="Y91" s="37" t="str">
        <f>IF(VLOOKUP(A91,'Charriage - Geschiebehaushalt'!A91:S362,14,FALSE)="","",VLOOKUP(A91,'Charriage - Geschiebehaushalt'!$A$2:$S$273,14,FALSE))</f>
        <v/>
      </c>
      <c r="Z91" s="37" t="str">
        <f>IF(VLOOKUP(A91,'Charriage - Geschiebehaushalt'!A91:S362,15,FALSE)="","",VLOOKUP(A91,'Charriage - Geschiebehaushalt'!$A$2:$S$273,15,FALSE))</f>
        <v>Déficit non apparent en charriage ou en remobilisation des sédiments / kein sichtbares Defizit beim Geschiebehaushalt bzw. bei der Mobilisierung von Geschiebe</v>
      </c>
      <c r="AA91" s="53" t="str">
        <f>IF(VLOOKUP(A91,'Charriage - Geschiebehaushalt'!A91:S362,16,FALSE)="","",VLOOKUP(A91,'Charriage - Geschiebehaushalt'!$A$2:$S$273,16,FALSE))</f>
        <v>b</v>
      </c>
      <c r="AB91" s="58" t="str">
        <f>IF(VLOOKUP(A91,'Débit - Abfluss'!$A$2:$K$273,3,FALSE)="","",VLOOKUP(A91,'Débit - Abfluss'!$A$2:$K$273,3,FALSE))</f>
        <v>100%</v>
      </c>
      <c r="AC91" s="59" t="str">
        <f>IF(VLOOKUP(A91,'Débit - Abfluss'!$A$2:$K$273,4,FALSE)="","",VLOOKUP(A91,'Débit - Abfluss'!$A$2:$K$273,4,FALSE))</f>
        <v>aucune information supplémentaire</v>
      </c>
      <c r="AD91" s="59" t="str">
        <f>IF(VLOOKUP(A91,'Débit - Abfluss'!$A$2:$K$273,5,FALSE)="","",VLOOKUP(A91,'Débit - Abfluss'!$A$2:$K$273,5,FALSE))</f>
        <v>aucune information supplémentaire</v>
      </c>
      <c r="AE91" s="59" t="str">
        <f>IF(VLOOKUP(A91,'Débit - Abfluss'!$A$2:$K$273,6,FALSE)="","",VLOOKUP(A91,'Débit - Abfluss'!$A$2:$K$273,6,FALSE))</f>
        <v>100%</v>
      </c>
      <c r="AF91" s="59" t="str">
        <f>IF(VLOOKUP(A91,'Débit - Abfluss'!$A$2:$K$273,7,FALSE)="","",VLOOKUP(A91,'Débit - Abfluss'!$A$2:$K$273,7,FALSE))</f>
        <v/>
      </c>
      <c r="AG91" s="60" t="str">
        <f>IF(VLOOKUP(A91,'Débit - Abfluss'!$A$2:$K$273,8,FALSE)="","",VLOOKUP(A91,'Débit - Abfluss'!$A$2:$K$273,8,FALSE))</f>
        <v>Non affecté / nicht betroffen</v>
      </c>
      <c r="AH91" s="72">
        <f>IF(VLOOKUP(A91,'Revitalisation-Revitalisierung'!$A$2:$O$273,3,FALSE)="","",VLOOKUP(A91,'Revitalisation-Revitalisierung'!$A$2:$O$273,3,FALSE))</f>
        <v>-5</v>
      </c>
      <c r="AI91" s="73">
        <f>IF(VLOOKUP(A91,'Revitalisation-Revitalisierung'!$A$2:$O$273,4,FALSE)="","",VLOOKUP(A91,'Revitalisation-Revitalisierung'!$A$2:$O$273,4,FALSE))</f>
        <v>0</v>
      </c>
      <c r="AJ91" s="73">
        <f>IF(VLOOKUP(A91,'Revitalisation-Revitalisierung'!$A$2:$O$273,5,FALSE)="","",VLOOKUP(A91,'Revitalisation-Revitalisierung'!$A$2:$O$273,5,FALSE))</f>
        <v>5</v>
      </c>
      <c r="AK91" s="61" t="str">
        <f>IF(VLOOKUP(A91,'Revitalisation-Revitalisierung'!$A$2:$O$273,6,FALSE)="","",VLOOKUP(A91,'Revitalisation-Revitalisierung'!$A$2:$O$273,6,FALSE))</f>
        <v>non nécessaire</v>
      </c>
      <c r="AL91" s="61" t="str">
        <f>IF(VLOOKUP(A91,'Revitalisation-Revitalisierung'!$A$2:$O$273,7,FALSE)="","",VLOOKUP(A91,'Revitalisation-Revitalisierung'!$A$2:$O$273,7,FALSE))</f>
        <v/>
      </c>
      <c r="AM91" s="61" t="str">
        <f>IF(VLOOKUP(A91,'Revitalisation-Revitalisierung'!$A$2:$O$273,8,FALSE)="","",VLOOKUP(A91,'Revitalisation-Revitalisierung'!$A$2:$O$273,8,FALSE))</f>
        <v>K1</v>
      </c>
      <c r="AN91" s="61" t="str">
        <f>IF(VLOOKUP(A91,'Revitalisation-Revitalisierung'!$A$2:$O$273,9,FALSE)="","",VLOOKUP(A91,'Revitalisation-Revitalisierung'!$A$2:$O$273,9,FALSE))</f>
        <v/>
      </c>
      <c r="AO91" s="61" t="str">
        <f>IF(VLOOKUP(A91,'Revitalisation-Revitalisierung'!$A$2:$O$273,10,FALSE)="","",VLOOKUP(A91,'Revitalisation-Revitalisierung'!$A$2:$O$273,10,FALSE))</f>
        <v/>
      </c>
      <c r="AP91" s="61" t="str">
        <f>IF(VLOOKUP(A91,'Revitalisation-Revitalisierung'!$A$2:$O$273,11,FALSE)="","",VLOOKUP(A91,'Revitalisation-Revitalisierung'!$A$2:$O$273,11,FALSE))</f>
        <v>Non nécessaire / nicht nötig</v>
      </c>
      <c r="AQ91" s="62" t="str">
        <f>IF(VLOOKUP(A91,'Revitalisation-Revitalisierung'!$A$2:$O$273,12,FALSE)="","",VLOOKUP(A91,'Revitalisation-Revitalisierung'!$A$2:$O$273,12,FALSE))</f>
        <v>a</v>
      </c>
    </row>
    <row r="92" spans="1:43" ht="67.5" x14ac:dyDescent="0.25">
      <c r="A92" s="29">
        <v>119.1</v>
      </c>
      <c r="B92" s="63">
        <f>IF(VLOOKUP(A92,'Données de base - Grunddaten'!$A$2:$M$273,2,FALSE)="","",VLOOKUP(A92,'Données de base - Grunddaten'!$A$2:$M$273,2,FALSE))</f>
        <v>1</v>
      </c>
      <c r="C92" s="64" t="str">
        <f>IF(VLOOKUP(A92,'Données de base - Grunddaten'!$A$2:$M$273,3,FALSE)="","",VLOOKUP(A92,'Données de base - Grunddaten'!$A$2:$M$273,3,FALSE))</f>
        <v>Embouchure de l'Aubonne</v>
      </c>
      <c r="D92" s="64" t="str">
        <f>IF(VLOOKUP(A92,'Données de base - Grunddaten'!$A$2:$M$273,4,FALSE)="","",VLOOKUP(A92,'Données de base - Grunddaten'!$A$2:$M$273,4,FALSE))</f>
        <v>L'Aubonne</v>
      </c>
      <c r="E92" s="64" t="str">
        <f>IF(VLOOKUP(A92,'Données de base - Grunddaten'!$A$2:$M$273,5,FALSE)="","",VLOOKUP(A92,'Données de base - Grunddaten'!$A$2:$M$273,5,FALSE))</f>
        <v>VD</v>
      </c>
      <c r="F92" s="64" t="str">
        <f>IF(VLOOKUP(A92,'Données de base - Grunddaten'!$A$2:$M$273,6,FALSE)="","",VLOOKUP(A92,'Données de base - Grunddaten'!$A$2:$M$273,6,FALSE))</f>
        <v>Bassins lémanique et rhénan</v>
      </c>
      <c r="G92" s="64" t="str">
        <f>IF(VLOOKUP(A92,'Données de base - Grunddaten'!$A$2:$M$273,7,FALSE)="","",VLOOKUP(A92,'Données de base - Grunddaten'!$A$2:$M$273,7,FALSE))</f>
        <v>Collinéen</v>
      </c>
      <c r="H92" s="64">
        <f>IF(VLOOKUP(A92,'Données de base - Grunddaten'!$A$2:$M$273,8,FALSE)="","",VLOOKUP(A92,'Données de base - Grunddaten'!$A$2:$M$273,8,FALSE))</f>
        <v>375</v>
      </c>
      <c r="I92" s="64">
        <f>IF(VLOOKUP(A92,'Données de base - Grunddaten'!$A$2:$M$273,9,FALSE)="","",VLOOKUP(A92,'Données de base - Grunddaten'!$A$2:$M$273,9,FALSE))</f>
        <v>1992</v>
      </c>
      <c r="J92" s="64">
        <f>IF(VLOOKUP(A92,'Données de base - Grunddaten'!$A$2:$M$273,10,FALSE)="","",VLOOKUP(A92,'Données de base - Grunddaten'!$A$2:$M$273,10,FALSE))</f>
        <v>90</v>
      </c>
      <c r="K92" s="64" t="str">
        <f>IF(VLOOKUP(A92,'Données de base - Grunddaten'!$A$2:$M$273,11,FALSE)="","",VLOOKUP(A92,'Données de base - Grunddaten'!$A$2:$M$273,11,FALSE))</f>
        <v>Delta</v>
      </c>
      <c r="L92" s="64" t="str">
        <f>IF(VLOOKUP(A92,'Données de base - Grunddaten'!$A$2:$M$273,12,FALSE)="","",VLOOKUP(A92,'Données de base - Grunddaten'!$A$2:$M$273,12,FALSE))</f>
        <v>en tresses</v>
      </c>
      <c r="M92" s="65" t="str">
        <f>IF(VLOOKUP(A92,'Données de base - Grunddaten'!$A$2:$M$273,13,FALSE)="","",VLOOKUP(A92,'Données de base - Grunddaten'!$A$2:$M$273,13,FALSE))</f>
        <v>cours rectiligne</v>
      </c>
      <c r="N92" s="36" t="str">
        <f>IF(VLOOKUP(A92,'Charriage - Geschiebehaushalt'!A92:S363,3,FALSE)="","",VLOOKUP(A92,'Charriage - Geschiebehaushalt'!$A$2:$S$273,3,FALSE))</f>
        <v>pertinent</v>
      </c>
      <c r="O92" s="37" t="str">
        <f>IF(VLOOKUP(A92,'Charriage - Geschiebehaushalt'!A92:S363,4,FALSE)="","",VLOOKUP(A92,'Charriage - Geschiebehaushalt'!$A$2:$S$273,4,FALSE))</f>
        <v>non documenté</v>
      </c>
      <c r="P92" s="70" t="str">
        <f>IF(VLOOKUP(A92,'Charriage - Geschiebehaushalt'!A92:S363,5,FALSE)="","",VLOOKUP(A92,'Charriage - Geschiebehaushalt'!$A$2:$S$273,5,FALSE))</f>
        <v/>
      </c>
      <c r="Q92" s="37" t="str">
        <f>IF(VLOOKUP(A92,'Charriage - Geschiebehaushalt'!A92:S363,6,FALSE)="","",VLOOKUP(A92,'Charriage - Geschiebehaushalt'!$A$2:$S$273,6,FALSE))</f>
        <v>non documenté</v>
      </c>
      <c r="R92" s="70">
        <f>IF(VLOOKUP(A92,'Charriage - Geschiebehaushalt'!A92:S363,7,FALSE)="","",VLOOKUP(A92,'Charriage - Geschiebehaushalt'!$A$2:$S$273,7,FALSE))</f>
        <v>0.113019441585539</v>
      </c>
      <c r="S92" s="37" t="str">
        <f>IF(VLOOKUP(A92,'Charriage - Geschiebehaushalt'!A92:S363,8,FALSE)="","",VLOOKUP(A92,'Charriage - Geschiebehaushalt'!$A$2:$S$273,8,FALSE))</f>
        <v>pas ou faiblement entravé</v>
      </c>
      <c r="T92" s="70">
        <f>IF(VLOOKUP(A92,'Charriage - Geschiebehaushalt'!A92:S363,9,FALSE)="","",VLOOKUP(A92,'Charriage - Geschiebehaushalt'!$A$2:$S$273,9,FALSE))</f>
        <v>2.0795891210999999E-2</v>
      </c>
      <c r="U92" s="37" t="str">
        <f>IF(VLOOKUP(A92,'Charriage - Geschiebehaushalt'!A92:S363,10,FALSE)="","",VLOOKUP(A92,'Charriage - Geschiebehaushalt'!$A$2:$S$273,10,FALSE))</f>
        <v>déficit dans les formations pionnières</v>
      </c>
      <c r="V92" s="37" t="str">
        <f>IF(VLOOKUP(A92,'Charriage - Geschiebehaushalt'!A92:S363,11,FALSE)="","",VLOOKUP(A92,'Charriage - Geschiebehaushalt'!$A$2:$S$273,11,FALSE))</f>
        <v>Charriage parait bien fonctionner selon géomorphologie du cours d'eau (grands bancs de graviers, extraction régulières du delta). Mais barrage en amont et peut-être aussi extraction</v>
      </c>
      <c r="W92" s="37" t="str">
        <f>IF(VLOOKUP(A92,'Charriage - Geschiebehaushalt'!A92:S363,12,FALSE)="","",VLOOKUP(A92,'Charriage - Geschiebehaushalt'!$A$2:$S$273,12,FALSE))</f>
        <v>charriage présumé perturbé</v>
      </c>
      <c r="X92" s="37" t="str">
        <f>IF(VLOOKUP(A92,'Charriage - Geschiebehaushalt'!A92:S363,13,FALSE)="","",VLOOKUP(A92,'Charriage - Geschiebehaushalt'!$A$2:$S$273,13,FALSE))</f>
        <v/>
      </c>
      <c r="Y92" s="37" t="str">
        <f>IF(VLOOKUP(A92,'Charriage - Geschiebehaushalt'!A92:S363,14,FALSE)="","",VLOOKUP(A92,'Charriage - Geschiebehaushalt'!$A$2:$S$273,14,FALSE))</f>
        <v/>
      </c>
      <c r="Z92" s="37" t="str">
        <f>IF(VLOOKUP(A92,'Charriage - Geschiebehaushalt'!A92:S363,15,FALSE)="","",VLOOKUP(A92,'Charriage - Geschiebehaushalt'!$A$2:$S$273,15,FALSE))</f>
        <v>Problème lié à un manque de charriage ou à un manque de remobilisation des sédiments / Problem aufgrund Geschiebemangels bzw. mangelnder Mobilisierung von Geschiebe</v>
      </c>
      <c r="AA92" s="53" t="str">
        <f>IF(VLOOKUP(A92,'Charriage - Geschiebehaushalt'!A92:S363,16,FALSE)="","",VLOOKUP(A92,'Charriage - Geschiebehaushalt'!$A$2:$S$273,16,FALSE))</f>
        <v>b</v>
      </c>
      <c r="AB92" s="58" t="str">
        <f>IF(VLOOKUP(A92,'Débit - Abfluss'!$A$2:$K$273,3,FALSE)="","",VLOOKUP(A92,'Débit - Abfluss'!$A$2:$K$273,3,FALSE))</f>
        <v>100%</v>
      </c>
      <c r="AC92" s="59" t="str">
        <f>IF(VLOOKUP(A92,'Débit - Abfluss'!$A$2:$K$273,4,FALSE)="","",VLOOKUP(A92,'Débit - Abfluss'!$A$2:$K$273,4,FALSE))</f>
        <v>aucune information supplémentaire</v>
      </c>
      <c r="AD92" s="59" t="str">
        <f>IF(VLOOKUP(A92,'Débit - Abfluss'!$A$2:$K$273,5,FALSE)="","",VLOOKUP(A92,'Débit - Abfluss'!$A$2:$K$273,5,FALSE))</f>
        <v>aucune information supplémentaire</v>
      </c>
      <c r="AE92" s="59" t="str">
        <f>IF(VLOOKUP(A92,'Débit - Abfluss'!$A$2:$K$273,6,FALSE)="","",VLOOKUP(A92,'Débit - Abfluss'!$A$2:$K$273,6,FALSE))</f>
        <v>100%</v>
      </c>
      <c r="AF92" s="59" t="str">
        <f>IF(VLOOKUP(A92,'Débit - Abfluss'!$A$2:$K$273,7,FALSE)="","",VLOOKUP(A92,'Débit - Abfluss'!$A$2:$K$273,7,FALSE))</f>
        <v/>
      </c>
      <c r="AG92" s="60" t="str">
        <f>IF(VLOOKUP(A92,'Débit - Abfluss'!$A$2:$K$273,8,FALSE)="","",VLOOKUP(A92,'Débit - Abfluss'!$A$2:$K$273,8,FALSE))</f>
        <v>Potentiellement affecté / möglicherweise betroffen</v>
      </c>
      <c r="AH92" s="72" t="str">
        <f>IF(VLOOKUP(A92,'Revitalisation-Revitalisierung'!$A$2:$O$273,3,FALSE)="","",VLOOKUP(A92,'Revitalisation-Revitalisierung'!$A$2:$O$273,3,FALSE))</f>
        <v/>
      </c>
      <c r="AI92" s="73" t="str">
        <f>IF(VLOOKUP(A92,'Revitalisation-Revitalisierung'!$A$2:$O$273,4,FALSE)="","",VLOOKUP(A92,'Revitalisation-Revitalisierung'!$A$2:$O$273,4,FALSE))</f>
        <v/>
      </c>
      <c r="AJ92" s="73" t="str">
        <f>IF(VLOOKUP(A92,'Revitalisation-Revitalisierung'!$A$2:$O$273,5,FALSE)="","",VLOOKUP(A92,'Revitalisation-Revitalisierung'!$A$2:$O$273,5,FALSE))</f>
        <v/>
      </c>
      <c r="AK92" s="61" t="str">
        <f>IF(VLOOKUP(A92,'Revitalisation-Revitalisierung'!$A$2:$O$273,6,FALSE)="","",VLOOKUP(A92,'Revitalisation-Revitalisierung'!$A$2:$O$273,6,FALSE))</f>
        <v/>
      </c>
      <c r="AL92" s="61" t="str">
        <f>IF(VLOOKUP(A92,'Revitalisation-Revitalisierung'!$A$2:$O$273,7,FALSE)="","",VLOOKUP(A92,'Revitalisation-Revitalisierung'!$A$2:$O$273,7,FALSE))</f>
        <v/>
      </c>
      <c r="AM92" s="61" t="str">
        <f>IF(VLOOKUP(A92,'Revitalisation-Revitalisierung'!$A$2:$O$273,8,FALSE)="","",VLOOKUP(A92,'Revitalisation-Revitalisierung'!$A$2:$O$273,8,FALSE))</f>
        <v>K3</v>
      </c>
      <c r="AN92" s="61" t="str">
        <f>IF(VLOOKUP(A92,'Revitalisation-Revitalisierung'!$A$2:$O$273,9,FALSE)="","",VLOOKUP(A92,'Revitalisation-Revitalisierung'!$A$2:$O$273,9,FALSE))</f>
        <v>très nécessaire, facile</v>
      </c>
      <c r="AO92" s="61" t="str">
        <f>IF(VLOOKUP(A92,'Revitalisation-Revitalisierung'!$A$2:$O$273,10,FALSE)="","",VLOOKUP(A92,'Revitalisation-Revitalisierung'!$A$2:$O$273,10,FALSE))</f>
        <v>facile, suffit de stopper le dragage</v>
      </c>
      <c r="AP92" s="61" t="str">
        <f>IF(VLOOKUP(A92,'Revitalisation-Revitalisierung'!$A$2:$O$273,11,FALSE)="","",VLOOKUP(A92,'Revitalisation-Revitalisierung'!$A$2:$O$273,11,FALSE))</f>
        <v>Très nécessaire, facile / unbedingt nötig, einfach</v>
      </c>
      <c r="AQ92" s="62" t="str">
        <f>IF(VLOOKUP(A92,'Revitalisation-Revitalisierung'!$A$2:$O$273,12,FALSE)="","",VLOOKUP(A92,'Revitalisation-Revitalisierung'!$A$2:$O$273,12,FALSE))</f>
        <v>a</v>
      </c>
    </row>
    <row r="93" spans="1:43" ht="56.25" x14ac:dyDescent="0.25">
      <c r="A93" s="29">
        <v>119.2</v>
      </c>
      <c r="B93" s="63">
        <f>IF(VLOOKUP(A93,'Données de base - Grunddaten'!$A$2:$M$273,2,FALSE)="","",VLOOKUP(A93,'Données de base - Grunddaten'!$A$2:$M$273,2,FALSE))</f>
        <v>2</v>
      </c>
      <c r="C93" s="64" t="str">
        <f>IF(VLOOKUP(A93,'Données de base - Grunddaten'!$A$2:$M$273,3,FALSE)="","",VLOOKUP(A93,'Données de base - Grunddaten'!$A$2:$M$273,3,FALSE))</f>
        <v>Embouchure de l'Aubonne</v>
      </c>
      <c r="D93" s="64" t="str">
        <f>IF(VLOOKUP(A93,'Données de base - Grunddaten'!$A$2:$M$273,4,FALSE)="","",VLOOKUP(A93,'Données de base - Grunddaten'!$A$2:$M$273,4,FALSE))</f>
        <v>L'Aubonne</v>
      </c>
      <c r="E93" s="64" t="str">
        <f>IF(VLOOKUP(A93,'Données de base - Grunddaten'!$A$2:$M$273,5,FALSE)="","",VLOOKUP(A93,'Données de base - Grunddaten'!$A$2:$M$273,5,FALSE))</f>
        <v>VD</v>
      </c>
      <c r="F93" s="64" t="str">
        <f>IF(VLOOKUP(A93,'Données de base - Grunddaten'!$A$2:$M$273,6,FALSE)="","",VLOOKUP(A93,'Données de base - Grunddaten'!$A$2:$M$273,6,FALSE))</f>
        <v>Bassins lémanique et rhénan</v>
      </c>
      <c r="G93" s="64" t="str">
        <f>IF(VLOOKUP(A93,'Données de base - Grunddaten'!$A$2:$M$273,7,FALSE)="","",VLOOKUP(A93,'Données de base - Grunddaten'!$A$2:$M$273,7,FALSE))</f>
        <v>Collinéen</v>
      </c>
      <c r="H93" s="64">
        <f>IF(VLOOKUP(A93,'Données de base - Grunddaten'!$A$2:$M$273,8,FALSE)="","",VLOOKUP(A93,'Données de base - Grunddaten'!$A$2:$M$273,8,FALSE))</f>
        <v>375</v>
      </c>
      <c r="I93" s="64">
        <f>IF(VLOOKUP(A93,'Données de base - Grunddaten'!$A$2:$M$273,9,FALSE)="","",VLOOKUP(A93,'Données de base - Grunddaten'!$A$2:$M$273,9,FALSE))</f>
        <v>1992</v>
      </c>
      <c r="J93" s="64">
        <f>IF(VLOOKUP(A93,'Données de base - Grunddaten'!$A$2:$M$273,10,FALSE)="","",VLOOKUP(A93,'Données de base - Grunddaten'!$A$2:$M$273,10,FALSE))</f>
        <v>51</v>
      </c>
      <c r="K93" s="64" t="str">
        <f>IF(VLOOKUP(A93,'Données de base - Grunddaten'!$A$2:$M$273,11,FALSE)="","",VLOOKUP(A93,'Données de base - Grunddaten'!$A$2:$M$273,11,FALSE))</f>
        <v>Cours d'eau naturels de l'étage collinéen du Moyen-Pays</v>
      </c>
      <c r="L93" s="64" t="str">
        <f>IF(VLOOKUP(A93,'Données de base - Grunddaten'!$A$2:$M$273,12,FALSE)="","",VLOOKUP(A93,'Données de base - Grunddaten'!$A$2:$M$273,12,FALSE))</f>
        <v>en méandres migrants</v>
      </c>
      <c r="M93" s="65" t="str">
        <f>IF(VLOOKUP(A93,'Données de base - Grunddaten'!$A$2:$M$273,13,FALSE)="","",VLOOKUP(A93,'Données de base - Grunddaten'!$A$2:$M$273,13,FALSE))</f>
        <v>en méandres migrants</v>
      </c>
      <c r="N93" s="36" t="str">
        <f>IF(VLOOKUP(A93,'Charriage - Geschiebehaushalt'!A93:S364,3,FALSE)="","",VLOOKUP(A93,'Charriage - Geschiebehaushalt'!$A$2:$S$273,3,FALSE))</f>
        <v>pertinent</v>
      </c>
      <c r="O93" s="37" t="str">
        <f>IF(VLOOKUP(A93,'Charriage - Geschiebehaushalt'!A93:S364,4,FALSE)="","",VLOOKUP(A93,'Charriage - Geschiebehaushalt'!$A$2:$S$273,4,FALSE))</f>
        <v>non documenté</v>
      </c>
      <c r="P93" s="70" t="str">
        <f>IF(VLOOKUP(A93,'Charriage - Geschiebehaushalt'!A93:S364,5,FALSE)="","",VLOOKUP(A93,'Charriage - Geschiebehaushalt'!$A$2:$S$273,5,FALSE))</f>
        <v/>
      </c>
      <c r="Q93" s="37" t="str">
        <f>IF(VLOOKUP(A93,'Charriage - Geschiebehaushalt'!A93:S364,6,FALSE)="","",VLOOKUP(A93,'Charriage - Geschiebehaushalt'!$A$2:$S$273,6,FALSE))</f>
        <v>non documenté</v>
      </c>
      <c r="R93" s="70">
        <f>IF(VLOOKUP(A93,'Charriage - Geschiebehaushalt'!A93:S364,7,FALSE)="","",VLOOKUP(A93,'Charriage - Geschiebehaushalt'!$A$2:$S$273,7,FALSE))</f>
        <v>0.109621417337702</v>
      </c>
      <c r="S93" s="37" t="str">
        <f>IF(VLOOKUP(A93,'Charriage - Geschiebehaushalt'!A93:S364,8,FALSE)="","",VLOOKUP(A93,'Charriage - Geschiebehaushalt'!$A$2:$S$273,8,FALSE))</f>
        <v>pas ou faiblement entravé</v>
      </c>
      <c r="T93" s="70">
        <f>IF(VLOOKUP(A93,'Charriage - Geschiebehaushalt'!A93:S364,9,FALSE)="","",VLOOKUP(A93,'Charriage - Geschiebehaushalt'!$A$2:$S$273,9,FALSE))</f>
        <v>3.4588633798999999E-2</v>
      </c>
      <c r="U93" s="37" t="str">
        <f>IF(VLOOKUP(A93,'Charriage - Geschiebehaushalt'!A93:S364,10,FALSE)="","",VLOOKUP(A93,'Charriage - Geschiebehaushalt'!$A$2:$S$273,10,FALSE))</f>
        <v>déficit dans les formations pionnières</v>
      </c>
      <c r="V93" s="37" t="str">
        <f>IF(VLOOKUP(A93,'Charriage - Geschiebehaushalt'!A93:S364,11,FALSE)="","",VLOOKUP(A93,'Charriage - Geschiebehaushalt'!$A$2:$S$273,11,FALSE))</f>
        <v>Charriage parait bien fonctionner selon géomorphologie du cours d'eau (grands bancs de graviers, extraction régulières du delta). Mais barrage en amont et peut-être aussi extraction</v>
      </c>
      <c r="W93" s="37" t="str">
        <f>IF(VLOOKUP(A93,'Charriage - Geschiebehaushalt'!A93:S364,12,FALSE)="","",VLOOKUP(A93,'Charriage - Geschiebehaushalt'!$A$2:$S$273,12,FALSE))</f>
        <v>charriage présumé faiblement perturbé</v>
      </c>
      <c r="X93" s="37" t="str">
        <f>IF(VLOOKUP(A93,'Charriage - Geschiebehaushalt'!A93:S364,13,FALSE)="","",VLOOKUP(A93,'Charriage - Geschiebehaushalt'!$A$2:$S$273,13,FALSE))</f>
        <v/>
      </c>
      <c r="Y93" s="37" t="str">
        <f>IF(VLOOKUP(A93,'Charriage - Geschiebehaushalt'!A93:S364,14,FALSE)="","",VLOOKUP(A93,'Charriage - Geschiebehaushalt'!$A$2:$S$273,14,FALSE))</f>
        <v/>
      </c>
      <c r="Z93" s="37" t="str">
        <f>IF(VLOOKUP(A93,'Charriage - Geschiebehaushalt'!A93:S364,15,FALSE)="","",VLOOKUP(A93,'Charriage - Geschiebehaushalt'!$A$2:$S$273,15,FALSE))</f>
        <v>Charriage présumé faiblement perturbé / Geschiebe vermutlich leicht beeinträchtigt</v>
      </c>
      <c r="AA93" s="53" t="str">
        <f>IF(VLOOKUP(A93,'Charriage - Geschiebehaushalt'!A93:S364,16,FALSE)="","",VLOOKUP(A93,'Charriage - Geschiebehaushalt'!$A$2:$S$273,16,FALSE))</f>
        <v>b</v>
      </c>
      <c r="AB93" s="58" t="str">
        <f>IF(VLOOKUP(A93,'Débit - Abfluss'!$A$2:$K$273,3,FALSE)="","",VLOOKUP(A93,'Débit - Abfluss'!$A$2:$K$273,3,FALSE))</f>
        <v>100%</v>
      </c>
      <c r="AC93" s="59" t="str">
        <f>IF(VLOOKUP(A93,'Débit - Abfluss'!$A$2:$K$273,4,FALSE)="","",VLOOKUP(A93,'Débit - Abfluss'!$A$2:$K$273,4,FALSE))</f>
        <v>aucune information supplémentaire</v>
      </c>
      <c r="AD93" s="59" t="str">
        <f>IF(VLOOKUP(A93,'Débit - Abfluss'!$A$2:$K$273,5,FALSE)="","",VLOOKUP(A93,'Débit - Abfluss'!$A$2:$K$273,5,FALSE))</f>
        <v>aucune information supplémentaire</v>
      </c>
      <c r="AE93" s="59" t="str">
        <f>IF(VLOOKUP(A93,'Débit - Abfluss'!$A$2:$K$273,6,FALSE)="","",VLOOKUP(A93,'Débit - Abfluss'!$A$2:$K$273,6,FALSE))</f>
        <v>100%</v>
      </c>
      <c r="AF93" s="59" t="str">
        <f>IF(VLOOKUP(A93,'Débit - Abfluss'!$A$2:$K$273,7,FALSE)="","",VLOOKUP(A93,'Débit - Abfluss'!$A$2:$K$273,7,FALSE))</f>
        <v/>
      </c>
      <c r="AG93" s="60" t="str">
        <f>IF(VLOOKUP(A93,'Débit - Abfluss'!$A$2:$K$273,8,FALSE)="","",VLOOKUP(A93,'Débit - Abfluss'!$A$2:$K$273,8,FALSE))</f>
        <v>Potentiellement affecté / möglicherweise betroffen</v>
      </c>
      <c r="AH93" s="72">
        <f>IF(VLOOKUP(A93,'Revitalisation-Revitalisierung'!$A$2:$O$273,3,FALSE)="","",VLOOKUP(A93,'Revitalisation-Revitalisierung'!$A$2:$O$273,3,FALSE))</f>
        <v>3.9454545454545462</v>
      </c>
      <c r="AI93" s="73">
        <f>IF(VLOOKUP(A93,'Revitalisation-Revitalisierung'!$A$2:$O$273,4,FALSE)="","",VLOOKUP(A93,'Revitalisation-Revitalisierung'!$A$2:$O$273,4,FALSE))</f>
        <v>9.0601031016124178</v>
      </c>
      <c r="AJ93" s="73">
        <f>IF(VLOOKUP(A93,'Revitalisation-Revitalisierung'!$A$2:$O$273,5,FALSE)="","",VLOOKUP(A93,'Revitalisation-Revitalisierung'!$A$2:$O$273,5,FALSE))</f>
        <v>5.4545454545454541</v>
      </c>
      <c r="AK93" s="61" t="str">
        <f>IF(VLOOKUP(A93,'Revitalisation-Revitalisierung'!$A$2:$O$273,6,FALSE)="","",VLOOKUP(A93,'Revitalisation-Revitalisierung'!$A$2:$O$273,6,FALSE))</f>
        <v>peu nécessaire, facile</v>
      </c>
      <c r="AL93" s="61" t="str">
        <f>IF(VLOOKUP(A93,'Revitalisation-Revitalisierung'!$A$2:$O$273,7,FALSE)="","",VLOOKUP(A93,'Revitalisation-Revitalisierung'!$A$2:$O$273,7,FALSE))</f>
        <v/>
      </c>
      <c r="AM93" s="61" t="str">
        <f>IF(VLOOKUP(A93,'Revitalisation-Revitalisierung'!$A$2:$O$273,8,FALSE)="","",VLOOKUP(A93,'Revitalisation-Revitalisierung'!$A$2:$O$273,8,FALSE))</f>
        <v>K3</v>
      </c>
      <c r="AN93" s="61" t="str">
        <f>IF(VLOOKUP(A93,'Revitalisation-Revitalisierung'!$A$2:$O$273,9,FALSE)="","",VLOOKUP(A93,'Revitalisation-Revitalisierung'!$A$2:$O$273,9,FALSE))</f>
        <v/>
      </c>
      <c r="AO93" s="61" t="str">
        <f>IF(VLOOKUP(A93,'Revitalisation-Revitalisierung'!$A$2:$O$273,10,FALSE)="","",VLOOKUP(A93,'Revitalisation-Revitalisierung'!$A$2:$O$273,10,FALSE))</f>
        <v/>
      </c>
      <c r="AP93" s="61" t="str">
        <f>IF(VLOOKUP(A93,'Revitalisation-Revitalisierung'!$A$2:$O$273,11,FALSE)="","",VLOOKUP(A93,'Revitalisation-Revitalisierung'!$A$2:$O$273,11,FALSE))</f>
        <v>Partiellement nécessaire, facile / teilweise nötig, einfach</v>
      </c>
      <c r="AQ93" s="62" t="str">
        <f>IF(VLOOKUP(A93,'Revitalisation-Revitalisierung'!$A$2:$O$273,12,FALSE)="","",VLOOKUP(A93,'Revitalisation-Revitalisierung'!$A$2:$O$273,12,FALSE))</f>
        <v>a</v>
      </c>
    </row>
    <row r="94" spans="1:43" ht="45" x14ac:dyDescent="0.25">
      <c r="A94" s="29">
        <v>119.3</v>
      </c>
      <c r="B94" s="63">
        <f>IF(VLOOKUP(A94,'Données de base - Grunddaten'!$A$2:$M$273,2,FALSE)="","",VLOOKUP(A94,'Données de base - Grunddaten'!$A$2:$M$273,2,FALSE))</f>
        <v>3</v>
      </c>
      <c r="C94" s="64" t="str">
        <f>IF(VLOOKUP(A94,'Données de base - Grunddaten'!$A$2:$M$273,3,FALSE)="","",VLOOKUP(A94,'Données de base - Grunddaten'!$A$2:$M$273,3,FALSE))</f>
        <v>Embouchure de l'Aubonne</v>
      </c>
      <c r="D94" s="64" t="str">
        <f>IF(VLOOKUP(A94,'Données de base - Grunddaten'!$A$2:$M$273,4,FALSE)="","",VLOOKUP(A94,'Données de base - Grunddaten'!$A$2:$M$273,4,FALSE))</f>
        <v>L'Aubonne</v>
      </c>
      <c r="E94" s="64" t="str">
        <f>IF(VLOOKUP(A94,'Données de base - Grunddaten'!$A$2:$M$273,5,FALSE)="","",VLOOKUP(A94,'Données de base - Grunddaten'!$A$2:$M$273,5,FALSE))</f>
        <v>VD</v>
      </c>
      <c r="F94" s="64" t="str">
        <f>IF(VLOOKUP(A94,'Données de base - Grunddaten'!$A$2:$M$273,6,FALSE)="","",VLOOKUP(A94,'Données de base - Grunddaten'!$A$2:$M$273,6,FALSE))</f>
        <v>Bassins lémanique et rhénan</v>
      </c>
      <c r="G94" s="64" t="str">
        <f>IF(VLOOKUP(A94,'Données de base - Grunddaten'!$A$2:$M$273,7,FALSE)="","",VLOOKUP(A94,'Données de base - Grunddaten'!$A$2:$M$273,7,FALSE))</f>
        <v>Collinéen</v>
      </c>
      <c r="H94" s="64">
        <f>IF(VLOOKUP(A94,'Données de base - Grunddaten'!$A$2:$M$273,8,FALSE)="","",VLOOKUP(A94,'Données de base - Grunddaten'!$A$2:$M$273,8,FALSE))</f>
        <v>375</v>
      </c>
      <c r="I94" s="64">
        <f>IF(VLOOKUP(A94,'Données de base - Grunddaten'!$A$2:$M$273,9,FALSE)="","",VLOOKUP(A94,'Données de base - Grunddaten'!$A$2:$M$273,9,FALSE))</f>
        <v>1992</v>
      </c>
      <c r="J94" s="64">
        <f>IF(VLOOKUP(A94,'Données de base - Grunddaten'!$A$2:$M$273,10,FALSE)="","",VLOOKUP(A94,'Données de base - Grunddaten'!$A$2:$M$273,10,FALSE))</f>
        <v>101</v>
      </c>
      <c r="K94" s="64" t="str">
        <f>IF(VLOOKUP(A94,'Données de base - Grunddaten'!$A$2:$M$273,11,FALSE)="","",VLOOKUP(A94,'Données de base - Grunddaten'!$A$2:$M$273,11,FALSE))</f>
        <v>Rives de lacs des étages collinéen et montagnard</v>
      </c>
      <c r="L94" s="64" t="str">
        <f>IF(VLOOKUP(A94,'Données de base - Grunddaten'!$A$2:$M$273,12,FALSE)="","",VLOOKUP(A94,'Données de base - Grunddaten'!$A$2:$M$273,12,FALSE))</f>
        <v>rives lacustres</v>
      </c>
      <c r="M94" s="65" t="str">
        <f>IF(VLOOKUP(A94,'Données de base - Grunddaten'!$A$2:$M$273,13,FALSE)="","",VLOOKUP(A94,'Données de base - Grunddaten'!$A$2:$M$273,13,FALSE))</f>
        <v>rives lacustres</v>
      </c>
      <c r="N94" s="36" t="str">
        <f>IF(VLOOKUP(A94,'Charriage - Geschiebehaushalt'!A94:S365,3,FALSE)="","",VLOOKUP(A94,'Charriage - Geschiebehaushalt'!$A$2:$S$273,3,FALSE))</f>
        <v>non pertinent</v>
      </c>
      <c r="O94" s="37" t="str">
        <f>IF(VLOOKUP(A94,'Charriage - Geschiebehaushalt'!A94:S365,4,FALSE)="","",VLOOKUP(A94,'Charriage - Geschiebehaushalt'!$A$2:$S$273,4,FALSE))</f>
        <v/>
      </c>
      <c r="P94" s="70" t="str">
        <f>IF(VLOOKUP(A94,'Charriage - Geschiebehaushalt'!A94:S365,5,FALSE)="","",VLOOKUP(A94,'Charriage - Geschiebehaushalt'!$A$2:$S$273,5,FALSE))</f>
        <v/>
      </c>
      <c r="Q94" s="37" t="str">
        <f>IF(VLOOKUP(A94,'Charriage - Geschiebehaushalt'!A94:S365,6,FALSE)="","",VLOOKUP(A94,'Charriage - Geschiebehaushalt'!$A$2:$S$273,6,FALSE))</f>
        <v>non documenté</v>
      </c>
      <c r="R94" s="70">
        <f>IF(VLOOKUP(A94,'Charriage - Geschiebehaushalt'!A94:S365,7,FALSE)="","",VLOOKUP(A94,'Charriage - Geschiebehaushalt'!$A$2:$S$273,7,FALSE))</f>
        <v>0.25876528950237399</v>
      </c>
      <c r="S94" s="37" t="str">
        <f>IF(VLOOKUP(A94,'Charriage - Geschiebehaushalt'!A94:S365,8,FALSE)="","",VLOOKUP(A94,'Charriage - Geschiebehaushalt'!$A$2:$S$273,8,FALSE))</f>
        <v>la remobilisation des sédiments est perturbée</v>
      </c>
      <c r="T94" s="70">
        <f>IF(VLOOKUP(A94,'Charriage - Geschiebehaushalt'!A94:S365,9,FALSE)="","",VLOOKUP(A94,'Charriage - Geschiebehaushalt'!$A$2:$S$273,9,FALSE))</f>
        <v>0.25459243350999999</v>
      </c>
      <c r="U94" s="37" t="str">
        <f>IF(VLOOKUP(A94,'Charriage - Geschiebehaushalt'!A94:S365,10,FALSE)="","",VLOOKUP(A94,'Charriage - Geschiebehaushalt'!$A$2:$S$273,10,FALSE))</f>
        <v>déficit dans les formations pionnières</v>
      </c>
      <c r="V94" s="37" t="str">
        <f>IF(VLOOKUP(A94,'Charriage - Geschiebehaushalt'!A94:S365,11,FALSE)="","",VLOOKUP(A94,'Charriage - Geschiebehaushalt'!$A$2:$S$273,11,FALSE))</f>
        <v/>
      </c>
      <c r="W94" s="37" t="str">
        <f>IF(VLOOKUP(A94,'Charriage - Geschiebehaushalt'!A94:S365,12,FALSE)="","",VLOOKUP(A94,'Charriage - Geschiebehaushalt'!$A$2:$S$273,12,FALSE))</f>
        <v/>
      </c>
      <c r="X94" s="37" t="str">
        <f>IF(VLOOKUP(A94,'Charriage - Geschiebehaushalt'!A94:S365,13,FALSE)="","",VLOOKUP(A94,'Charriage - Geschiebehaushalt'!$A$2:$S$273,13,FALSE))</f>
        <v/>
      </c>
      <c r="Y94" s="37" t="str">
        <f>IF(VLOOKUP(A94,'Charriage - Geschiebehaushalt'!A94:S365,14,FALSE)="","",VLOOKUP(A94,'Charriage - Geschiebehaushalt'!$A$2:$S$273,14,FALSE))</f>
        <v/>
      </c>
      <c r="Z94" s="37" t="str">
        <f>IF(VLOOKUP(A94,'Charriage - Geschiebehaushalt'!A94:S365,15,FALSE)="","",VLOOKUP(A94,'Charriage - Geschiebehaushalt'!$A$2:$S$273,15,FALSE))</f>
        <v>non pertinent / nicht relevant</v>
      </c>
      <c r="AA94" s="53" t="str">
        <f>IF(VLOOKUP(A94,'Charriage - Geschiebehaushalt'!A94:S365,16,FALSE)="","",VLOOKUP(A94,'Charriage - Geschiebehaushalt'!$A$2:$S$273,16,FALSE))</f>
        <v>a</v>
      </c>
      <c r="AB94" s="58" t="str">
        <f>IF(VLOOKUP(A94,'Débit - Abfluss'!$A$2:$K$273,3,FALSE)="","",VLOOKUP(A94,'Débit - Abfluss'!$A$2:$K$273,3,FALSE))</f>
        <v>non pertinent</v>
      </c>
      <c r="AC94" s="59" t="str">
        <f>IF(VLOOKUP(A94,'Débit - Abfluss'!$A$2:$K$273,4,FALSE)="","",VLOOKUP(A94,'Débit - Abfluss'!$A$2:$K$273,4,FALSE))</f>
        <v/>
      </c>
      <c r="AD94" s="59" t="str">
        <f>IF(VLOOKUP(A94,'Débit - Abfluss'!$A$2:$K$273,5,FALSE)="","",VLOOKUP(A94,'Débit - Abfluss'!$A$2:$K$273,5,FALSE))</f>
        <v/>
      </c>
      <c r="AE94" s="59" t="str">
        <f>IF(VLOOKUP(A94,'Débit - Abfluss'!$A$2:$K$273,6,FALSE)="","",VLOOKUP(A94,'Débit - Abfluss'!$A$2:$K$273,6,FALSE))</f>
        <v>non pertinent / nicht relevant</v>
      </c>
      <c r="AF94" s="59" t="str">
        <f>IF(VLOOKUP(A94,'Débit - Abfluss'!$A$2:$K$273,7,FALSE)="","",VLOOKUP(A94,'Débit - Abfluss'!$A$2:$K$273,7,FALSE))</f>
        <v/>
      </c>
      <c r="AG94" s="60" t="str">
        <f>IF(VLOOKUP(A94,'Débit - Abfluss'!$A$2:$K$273,8,FALSE)="","",VLOOKUP(A94,'Débit - Abfluss'!$A$2:$K$273,8,FALSE))</f>
        <v>Non affecté / nicht betroffen</v>
      </c>
      <c r="AH94" s="72" t="str">
        <f>IF(VLOOKUP(A94,'Revitalisation-Revitalisierung'!$A$2:$O$273,3,FALSE)="","",VLOOKUP(A94,'Revitalisation-Revitalisierung'!$A$2:$O$273,3,FALSE))</f>
        <v/>
      </c>
      <c r="AI94" s="73" t="str">
        <f>IF(VLOOKUP(A94,'Revitalisation-Revitalisierung'!$A$2:$O$273,4,FALSE)="","",VLOOKUP(A94,'Revitalisation-Revitalisierung'!$A$2:$O$273,4,FALSE))</f>
        <v/>
      </c>
      <c r="AJ94" s="73" t="str">
        <f>IF(VLOOKUP(A94,'Revitalisation-Revitalisierung'!$A$2:$O$273,5,FALSE)="","",VLOOKUP(A94,'Revitalisation-Revitalisierung'!$A$2:$O$273,5,FALSE))</f>
        <v/>
      </c>
      <c r="AK94" s="61" t="str">
        <f>IF(VLOOKUP(A94,'Revitalisation-Revitalisierung'!$A$2:$O$273,6,FALSE)="","",VLOOKUP(A94,'Revitalisation-Revitalisierung'!$A$2:$O$273,6,FALSE))</f>
        <v/>
      </c>
      <c r="AL94" s="61" t="str">
        <f>IF(VLOOKUP(A94,'Revitalisation-Revitalisierung'!$A$2:$O$273,7,FALSE)="","",VLOOKUP(A94,'Revitalisation-Revitalisierung'!$A$2:$O$273,7,FALSE))</f>
        <v/>
      </c>
      <c r="AM94" s="61" t="str">
        <f>IF(VLOOKUP(A94,'Revitalisation-Revitalisierung'!$A$2:$O$273,8,FALSE)="","",VLOOKUP(A94,'Revitalisation-Revitalisierung'!$A$2:$O$273,8,FALSE))</f>
        <v>K3</v>
      </c>
      <c r="AN94" s="61" t="str">
        <f>IF(VLOOKUP(A94,'Revitalisation-Revitalisierung'!$A$2:$O$273,9,FALSE)="","",VLOOKUP(A94,'Revitalisation-Revitalisierung'!$A$2:$O$273,9,FALSE))</f>
        <v>peu nécessaire, facile</v>
      </c>
      <c r="AO94" s="61" t="str">
        <f>IF(VLOOKUP(A94,'Revitalisation-Revitalisierung'!$A$2:$O$273,10,FALSE)="","",VLOOKUP(A94,'Revitalisation-Revitalisierung'!$A$2:$O$273,10,FALSE))</f>
        <v/>
      </c>
      <c r="AP94" s="61" t="str">
        <f>IF(VLOOKUP(A94,'Revitalisation-Revitalisierung'!$A$2:$O$273,11,FALSE)="","",VLOOKUP(A94,'Revitalisation-Revitalisierung'!$A$2:$O$273,11,FALSE))</f>
        <v>Non nécessaire / nicht nötig</v>
      </c>
      <c r="AQ94" s="62" t="str">
        <f>IF(VLOOKUP(A94,'Revitalisation-Revitalisierung'!$A$2:$O$273,12,FALSE)="","",VLOOKUP(A94,'Revitalisation-Revitalisierung'!$A$2:$O$273,12,FALSE))</f>
        <v>b</v>
      </c>
    </row>
    <row r="95" spans="1:43" ht="45" x14ac:dyDescent="0.25">
      <c r="A95" s="23">
        <v>120</v>
      </c>
      <c r="B95" s="63">
        <f>IF(VLOOKUP(A95,'Données de base - Grunddaten'!$A$2:$M$273,2,FALSE)="","",VLOOKUP(A95,'Données de base - Grunddaten'!$A$2:$M$273,2,FALSE))</f>
        <v>1</v>
      </c>
      <c r="C95" s="64" t="str">
        <f>IF(VLOOKUP(A95,'Données de base - Grunddaten'!$A$2:$M$273,3,FALSE)="","",VLOOKUP(A95,'Données de base - Grunddaten'!$A$2:$M$273,3,FALSE))</f>
        <v>Les Iles de Bussigny</v>
      </c>
      <c r="D95" s="64" t="str">
        <f>IF(VLOOKUP(A95,'Données de base - Grunddaten'!$A$2:$M$273,4,FALSE)="","",VLOOKUP(A95,'Données de base - Grunddaten'!$A$2:$M$273,4,FALSE))</f>
        <v>La Venoge</v>
      </c>
      <c r="E95" s="64" t="str">
        <f>IF(VLOOKUP(A95,'Données de base - Grunddaten'!$A$2:$M$273,5,FALSE)="","",VLOOKUP(A95,'Données de base - Grunddaten'!$A$2:$M$273,5,FALSE))</f>
        <v>VD</v>
      </c>
      <c r="F95" s="64" t="str">
        <f>IF(VLOOKUP(A95,'Données de base - Grunddaten'!$A$2:$M$273,6,FALSE)="","",VLOOKUP(A95,'Données de base - Grunddaten'!$A$2:$M$273,6,FALSE))</f>
        <v>Bassins lémanique et rhénan, Plateau occidental</v>
      </c>
      <c r="G95" s="64" t="str">
        <f>IF(VLOOKUP(A95,'Données de base - Grunddaten'!$A$2:$M$273,7,FALSE)="","",VLOOKUP(A95,'Données de base - Grunddaten'!$A$2:$M$273,7,FALSE))</f>
        <v>Collinéen</v>
      </c>
      <c r="H95" s="64">
        <f>IF(VLOOKUP(A95,'Données de base - Grunddaten'!$A$2:$M$273,8,FALSE)="","",VLOOKUP(A95,'Données de base - Grunddaten'!$A$2:$M$273,8,FALSE))</f>
        <v>394</v>
      </c>
      <c r="I95" s="64">
        <f>IF(VLOOKUP(A95,'Données de base - Grunddaten'!$A$2:$M$273,9,FALSE)="","",VLOOKUP(A95,'Données de base - Grunddaten'!$A$2:$M$273,9,FALSE))</f>
        <v>1992</v>
      </c>
      <c r="J95" s="64">
        <f>IF(VLOOKUP(A95,'Données de base - Grunddaten'!$A$2:$M$273,10,FALSE)="","",VLOOKUP(A95,'Données de base - Grunddaten'!$A$2:$M$273,10,FALSE))</f>
        <v>51</v>
      </c>
      <c r="K95" s="64" t="str">
        <f>IF(VLOOKUP(A95,'Données de base - Grunddaten'!$A$2:$M$273,11,FALSE)="","",VLOOKUP(A95,'Données de base - Grunddaten'!$A$2:$M$273,11,FALSE))</f>
        <v>Cours d'eau naturels de l'étage collinéen du Moyen-Pays</v>
      </c>
      <c r="L95" s="64" t="str">
        <f>IF(VLOOKUP(A95,'Données de base - Grunddaten'!$A$2:$M$273,12,FALSE)="","",VLOOKUP(A95,'Données de base - Grunddaten'!$A$2:$M$273,12,FALSE))</f>
        <v>en méandres migrants</v>
      </c>
      <c r="M95" s="65" t="str">
        <f>IF(VLOOKUP(A95,'Données de base - Grunddaten'!$A$2:$M$273,13,FALSE)="","",VLOOKUP(A95,'Données de base - Grunddaten'!$A$2:$M$273,13,FALSE))</f>
        <v>en méandres migrants</v>
      </c>
      <c r="N95" s="36" t="str">
        <f>IF(VLOOKUP(A95,'Charriage - Geschiebehaushalt'!A95:S366,3,FALSE)="","",VLOOKUP(A95,'Charriage - Geschiebehaushalt'!$A$2:$S$273,3,FALSE))</f>
        <v>pertinent</v>
      </c>
      <c r="O95" s="37" t="str">
        <f>IF(VLOOKUP(A95,'Charriage - Geschiebehaushalt'!A95:S366,4,FALSE)="","",VLOOKUP(A95,'Charriage - Geschiebehaushalt'!$A$2:$S$273,4,FALSE))</f>
        <v>non documenté</v>
      </c>
      <c r="P95" s="70" t="str">
        <f>IF(VLOOKUP(A95,'Charriage - Geschiebehaushalt'!A95:S366,5,FALSE)="","",VLOOKUP(A95,'Charriage - Geschiebehaushalt'!$A$2:$S$273,5,FALSE))</f>
        <v/>
      </c>
      <c r="Q95" s="37" t="str">
        <f>IF(VLOOKUP(A95,'Charriage - Geschiebehaushalt'!A95:S366,6,FALSE)="","",VLOOKUP(A95,'Charriage - Geschiebehaushalt'!$A$2:$S$273,6,FALSE))</f>
        <v>non documenté</v>
      </c>
      <c r="R95" s="70">
        <f>IF(VLOOKUP(A95,'Charriage - Geschiebehaushalt'!A95:S366,7,FALSE)="","",VLOOKUP(A95,'Charriage - Geschiebehaushalt'!$A$2:$S$273,7,FALSE))</f>
        <v>0</v>
      </c>
      <c r="S95" s="37" t="str">
        <f>IF(VLOOKUP(A95,'Charriage - Geschiebehaushalt'!A95:S366,8,FALSE)="","",VLOOKUP(A95,'Charriage - Geschiebehaushalt'!$A$2:$S$273,8,FALSE))</f>
        <v>pas ou faiblement entravé</v>
      </c>
      <c r="T95" s="70">
        <f>IF(VLOOKUP(A95,'Charriage - Geschiebehaushalt'!A95:S366,9,FALSE)="","",VLOOKUP(A95,'Charriage - Geschiebehaushalt'!$A$2:$S$273,9,FALSE))</f>
        <v>4.7852620335999997E-2</v>
      </c>
      <c r="U95" s="37" t="str">
        <f>IF(VLOOKUP(A95,'Charriage - Geschiebehaushalt'!A95:S366,10,FALSE)="","",VLOOKUP(A95,'Charriage - Geschiebehaushalt'!$A$2:$S$273,10,FALSE))</f>
        <v>déficit dans les formations pionnières</v>
      </c>
      <c r="V95" s="37" t="str">
        <f>IF(VLOOKUP(A95,'Charriage - Geschiebehaushalt'!A95:S366,11,FALSE)="","",VLOOKUP(A95,'Charriage - Geschiebehaushalt'!$A$2:$S$273,11,FALSE))</f>
        <v>A ma connaissance, pas de perturbation du charriage à la Venoge. Dominance alluvions sableuses, un peu de gravier</v>
      </c>
      <c r="W95" s="37" t="str">
        <f>IF(VLOOKUP(A95,'Charriage - Geschiebehaushalt'!A95:S366,12,FALSE)="","",VLOOKUP(A95,'Charriage - Geschiebehaushalt'!$A$2:$S$273,12,FALSE))</f>
        <v>charriage présumé naturel</v>
      </c>
      <c r="X95" s="37" t="str">
        <f>IF(VLOOKUP(A95,'Charriage - Geschiebehaushalt'!A95:S366,13,FALSE)="","",VLOOKUP(A95,'Charriage - Geschiebehaushalt'!$A$2:$S$273,13,FALSE))</f>
        <v/>
      </c>
      <c r="Y95" s="37" t="str">
        <f>IF(VLOOKUP(A95,'Charriage - Geschiebehaushalt'!A95:S366,14,FALSE)="","",VLOOKUP(A95,'Charriage - Geschiebehaushalt'!$A$2:$S$273,14,FALSE))</f>
        <v/>
      </c>
      <c r="Z95" s="37" t="str">
        <f>IF(VLOOKUP(A95,'Charriage - Geschiebehaushalt'!A95:S366,15,FALSE)="","",VLOOKUP(A95,'Charriage - Geschiebehaushalt'!$A$2:$S$273,15,FALSE))</f>
        <v>Charriage présumé naturel / Geschiebehaushalt vermutlich natürlich</v>
      </c>
      <c r="AA95" s="53" t="str">
        <f>IF(VLOOKUP(A95,'Charriage - Geschiebehaushalt'!A95:S366,16,FALSE)="","",VLOOKUP(A95,'Charriage - Geschiebehaushalt'!$A$2:$S$273,16,FALSE))</f>
        <v>b</v>
      </c>
      <c r="AB95" s="58" t="str">
        <f>IF(VLOOKUP(A95,'Débit - Abfluss'!$A$2:$K$273,3,FALSE)="","",VLOOKUP(A95,'Débit - Abfluss'!$A$2:$K$273,3,FALSE))</f>
        <v>100%</v>
      </c>
      <c r="AC95" s="59" t="str">
        <f>IF(VLOOKUP(A95,'Débit - Abfluss'!$A$2:$K$273,4,FALSE)="","",VLOOKUP(A95,'Débit - Abfluss'!$A$2:$K$273,4,FALSE))</f>
        <v>aucune information supplémentaire</v>
      </c>
      <c r="AD95" s="59" t="str">
        <f>IF(VLOOKUP(A95,'Débit - Abfluss'!$A$2:$K$273,5,FALSE)="","",VLOOKUP(A95,'Débit - Abfluss'!$A$2:$K$273,5,FALSE))</f>
        <v>aucune information supplémentaire</v>
      </c>
      <c r="AE95" s="59" t="str">
        <f>IF(VLOOKUP(A95,'Débit - Abfluss'!$A$2:$K$273,6,FALSE)="","",VLOOKUP(A95,'Débit - Abfluss'!$A$2:$K$273,6,FALSE))</f>
        <v>100%</v>
      </c>
      <c r="AF95" s="59" t="str">
        <f>IF(VLOOKUP(A95,'Débit - Abfluss'!$A$2:$K$273,7,FALSE)="","",VLOOKUP(A95,'Débit - Abfluss'!$A$2:$K$273,7,FALSE))</f>
        <v/>
      </c>
      <c r="AG95" s="60" t="str">
        <f>IF(VLOOKUP(A95,'Débit - Abfluss'!$A$2:$K$273,8,FALSE)="","",VLOOKUP(A95,'Débit - Abfluss'!$A$2:$K$273,8,FALSE))</f>
        <v>Non affecté / nicht betroffen</v>
      </c>
      <c r="AH95" s="72">
        <f>IF(VLOOKUP(A95,'Revitalisation-Revitalisierung'!$A$2:$O$273,3,FALSE)="","",VLOOKUP(A95,'Revitalisation-Revitalisierung'!$A$2:$O$273,3,FALSE))</f>
        <v>-12.727272727272727</v>
      </c>
      <c r="AI95" s="73">
        <f>IF(VLOOKUP(A95,'Revitalisation-Revitalisierung'!$A$2:$O$273,4,FALSE)="","",VLOOKUP(A95,'Revitalisation-Revitalisierung'!$A$2:$O$273,4,FALSE))</f>
        <v>0</v>
      </c>
      <c r="AJ95" s="73">
        <f>IF(VLOOKUP(A95,'Revitalisation-Revitalisierung'!$A$2:$O$273,5,FALSE)="","",VLOOKUP(A95,'Revitalisation-Revitalisierung'!$A$2:$O$273,5,FALSE))</f>
        <v>12.727272727272727</v>
      </c>
      <c r="AK95" s="61" t="str">
        <f>IF(VLOOKUP(A95,'Revitalisation-Revitalisierung'!$A$2:$O$273,6,FALSE)="","",VLOOKUP(A95,'Revitalisation-Revitalisierung'!$A$2:$O$273,6,FALSE))</f>
        <v>non nécessaire</v>
      </c>
      <c r="AL95" s="61" t="str">
        <f>IF(VLOOKUP(A95,'Revitalisation-Revitalisierung'!$A$2:$O$273,7,FALSE)="","",VLOOKUP(A95,'Revitalisation-Revitalisierung'!$A$2:$O$273,7,FALSE))</f>
        <v/>
      </c>
      <c r="AM95" s="61" t="str">
        <f>IF(VLOOKUP(A95,'Revitalisation-Revitalisierung'!$A$2:$O$273,8,FALSE)="","",VLOOKUP(A95,'Revitalisation-Revitalisierung'!$A$2:$O$273,8,FALSE))</f>
        <v>K3</v>
      </c>
      <c r="AN95" s="61" t="str">
        <f>IF(VLOOKUP(A95,'Revitalisation-Revitalisierung'!$A$2:$O$273,9,FALSE)="","",VLOOKUP(A95,'Revitalisation-Revitalisierung'!$A$2:$O$273,9,FALSE))</f>
        <v/>
      </c>
      <c r="AO95" s="61" t="str">
        <f>IF(VLOOKUP(A95,'Revitalisation-Revitalisierung'!$A$2:$O$273,10,FALSE)="","",VLOOKUP(A95,'Revitalisation-Revitalisierung'!$A$2:$O$273,10,FALSE))</f>
        <v/>
      </c>
      <c r="AP95" s="61" t="str">
        <f>IF(VLOOKUP(A95,'Revitalisation-Revitalisierung'!$A$2:$O$273,11,FALSE)="","",VLOOKUP(A95,'Revitalisation-Revitalisierung'!$A$2:$O$273,11,FALSE))</f>
        <v>Non nécessaire / nicht nötig</v>
      </c>
      <c r="AQ95" s="62" t="str">
        <f>IF(VLOOKUP(A95,'Revitalisation-Revitalisierung'!$A$2:$O$273,12,FALSE)="","",VLOOKUP(A95,'Revitalisation-Revitalisierung'!$A$2:$O$273,12,FALSE))</f>
        <v>a</v>
      </c>
    </row>
    <row r="96" spans="1:43" ht="45" x14ac:dyDescent="0.25">
      <c r="A96" s="23">
        <v>121</v>
      </c>
      <c r="B96" s="63">
        <f>IF(VLOOKUP(A96,'Données de base - Grunddaten'!$A$2:$M$273,2,FALSE)="","",VLOOKUP(A96,'Données de base - Grunddaten'!$A$2:$M$273,2,FALSE))</f>
        <v>1</v>
      </c>
      <c r="C96" s="64" t="str">
        <f>IF(VLOOKUP(A96,'Données de base - Grunddaten'!$A$2:$M$273,3,FALSE)="","",VLOOKUP(A96,'Données de base - Grunddaten'!$A$2:$M$273,3,FALSE))</f>
        <v>La Roujarde</v>
      </c>
      <c r="D96" s="64" t="str">
        <f>IF(VLOOKUP(A96,'Données de base - Grunddaten'!$A$2:$M$273,4,FALSE)="","",VLOOKUP(A96,'Données de base - Grunddaten'!$A$2:$M$273,4,FALSE))</f>
        <v>La Venoge</v>
      </c>
      <c r="E96" s="64" t="str">
        <f>IF(VLOOKUP(A96,'Données de base - Grunddaten'!$A$2:$M$273,5,FALSE)="","",VLOOKUP(A96,'Données de base - Grunddaten'!$A$2:$M$273,5,FALSE))</f>
        <v>VD</v>
      </c>
      <c r="F96" s="64" t="str">
        <f>IF(VLOOKUP(A96,'Données de base - Grunddaten'!$A$2:$M$273,6,FALSE)="","",VLOOKUP(A96,'Données de base - Grunddaten'!$A$2:$M$273,6,FALSE))</f>
        <v>Bassins lémanique et rhénan, Plateau occidental</v>
      </c>
      <c r="G96" s="64" t="str">
        <f>IF(VLOOKUP(A96,'Données de base - Grunddaten'!$A$2:$M$273,7,FALSE)="","",VLOOKUP(A96,'Données de base - Grunddaten'!$A$2:$M$273,7,FALSE))</f>
        <v>Collinéen</v>
      </c>
      <c r="H96" s="64">
        <f>IF(VLOOKUP(A96,'Données de base - Grunddaten'!$A$2:$M$273,8,FALSE)="","",VLOOKUP(A96,'Données de base - Grunddaten'!$A$2:$M$273,8,FALSE))</f>
        <v>420</v>
      </c>
      <c r="I96" s="64">
        <f>IF(VLOOKUP(A96,'Données de base - Grunddaten'!$A$2:$M$273,9,FALSE)="","",VLOOKUP(A96,'Données de base - Grunddaten'!$A$2:$M$273,9,FALSE))</f>
        <v>1992</v>
      </c>
      <c r="J96" s="64">
        <f>IF(VLOOKUP(A96,'Données de base - Grunddaten'!$A$2:$M$273,10,FALSE)="","",VLOOKUP(A96,'Données de base - Grunddaten'!$A$2:$M$273,10,FALSE))</f>
        <v>51</v>
      </c>
      <c r="K96" s="64" t="str">
        <f>IF(VLOOKUP(A96,'Données de base - Grunddaten'!$A$2:$M$273,11,FALSE)="","",VLOOKUP(A96,'Données de base - Grunddaten'!$A$2:$M$273,11,FALSE))</f>
        <v>Cours d'eau naturels de l'étage collinéen du Moyen-Pays</v>
      </c>
      <c r="L96" s="64" t="str">
        <f>IF(VLOOKUP(A96,'Données de base - Grunddaten'!$A$2:$M$273,12,FALSE)="","",VLOOKUP(A96,'Données de base - Grunddaten'!$A$2:$M$273,12,FALSE))</f>
        <v>en méandres migrants</v>
      </c>
      <c r="M96" s="65" t="str">
        <f>IF(VLOOKUP(A96,'Données de base - Grunddaten'!$A$2:$M$273,13,FALSE)="","",VLOOKUP(A96,'Données de base - Grunddaten'!$A$2:$M$273,13,FALSE))</f>
        <v>en méandres migrants</v>
      </c>
      <c r="N96" s="36" t="str">
        <f>IF(VLOOKUP(A96,'Charriage - Geschiebehaushalt'!A96:S367,3,FALSE)="","",VLOOKUP(A96,'Charriage - Geschiebehaushalt'!$A$2:$S$273,3,FALSE))</f>
        <v>pertinent</v>
      </c>
      <c r="O96" s="37" t="str">
        <f>IF(VLOOKUP(A96,'Charriage - Geschiebehaushalt'!A96:S367,4,FALSE)="","",VLOOKUP(A96,'Charriage - Geschiebehaushalt'!$A$2:$S$273,4,FALSE))</f>
        <v>non documenté</v>
      </c>
      <c r="P96" s="70" t="str">
        <f>IF(VLOOKUP(A96,'Charriage - Geschiebehaushalt'!A96:S367,5,FALSE)="","",VLOOKUP(A96,'Charriage - Geschiebehaushalt'!$A$2:$S$273,5,FALSE))</f>
        <v/>
      </c>
      <c r="Q96" s="37" t="str">
        <f>IF(VLOOKUP(A96,'Charriage - Geschiebehaushalt'!A96:S367,6,FALSE)="","",VLOOKUP(A96,'Charriage - Geschiebehaushalt'!$A$2:$S$273,6,FALSE))</f>
        <v>non documenté</v>
      </c>
      <c r="R96" s="70">
        <f>IF(VLOOKUP(A96,'Charriage - Geschiebehaushalt'!A96:S367,7,FALSE)="","",VLOOKUP(A96,'Charriage - Geschiebehaushalt'!$A$2:$S$273,7,FALSE))</f>
        <v>1.29121508640052E-2</v>
      </c>
      <c r="S96" s="37" t="str">
        <f>IF(VLOOKUP(A96,'Charriage - Geschiebehaushalt'!A96:S367,8,FALSE)="","",VLOOKUP(A96,'Charriage - Geschiebehaushalt'!$A$2:$S$273,8,FALSE))</f>
        <v>pas ou faiblement entravé</v>
      </c>
      <c r="T96" s="70">
        <f>IF(VLOOKUP(A96,'Charriage - Geschiebehaushalt'!A96:S367,9,FALSE)="","",VLOOKUP(A96,'Charriage - Geschiebehaushalt'!$A$2:$S$273,9,FALSE))</f>
        <v>6.1048146744999997E-2</v>
      </c>
      <c r="U96" s="37" t="str">
        <f>IF(VLOOKUP(A96,'Charriage - Geschiebehaushalt'!A96:S367,10,FALSE)="","",VLOOKUP(A96,'Charriage - Geschiebehaushalt'!$A$2:$S$273,10,FALSE))</f>
        <v>déficit dans les formations pionnières</v>
      </c>
      <c r="V96" s="37" t="str">
        <f>IF(VLOOKUP(A96,'Charriage - Geschiebehaushalt'!A96:S367,11,FALSE)="","",VLOOKUP(A96,'Charriage - Geschiebehaushalt'!$A$2:$S$273,11,FALSE))</f>
        <v/>
      </c>
      <c r="W96" s="37" t="str">
        <f>IF(VLOOKUP(A96,'Charriage - Geschiebehaushalt'!A96:S367,12,FALSE)="","",VLOOKUP(A96,'Charriage - Geschiebehaushalt'!$A$2:$S$273,12,FALSE))</f>
        <v>A vérifier</v>
      </c>
      <c r="X96" s="37" t="str">
        <f>IF(VLOOKUP(A96,'Charriage - Geschiebehaushalt'!A96:S367,13,FALSE)="","",VLOOKUP(A96,'Charriage - Geschiebehaushalt'!$A$2:$S$273,13,FALSE))</f>
        <v>pas d'ouvrage connu dans le bassin versant</v>
      </c>
      <c r="Y96" s="37" t="str">
        <f>IF(VLOOKUP(A96,'Charriage - Geschiebehaushalt'!A96:S367,14,FALSE)="","",VLOOKUP(A96,'Charriage - Geschiebehaushalt'!$A$2:$S$273,14,FALSE))</f>
        <v>charriage présumé naturel</v>
      </c>
      <c r="Z96" s="37" t="str">
        <f>IF(VLOOKUP(A96,'Charriage - Geschiebehaushalt'!A96:S367,15,FALSE)="","",VLOOKUP(A96,'Charriage - Geschiebehaushalt'!$A$2:$S$273,15,FALSE))</f>
        <v>Charriage présumé naturel / Geschiebehaushalt vermutlich natürlich</v>
      </c>
      <c r="AA96" s="53" t="str">
        <f>IF(VLOOKUP(A96,'Charriage - Geschiebehaushalt'!A96:S367,16,FALSE)="","",VLOOKUP(A96,'Charriage - Geschiebehaushalt'!$A$2:$S$273,16,FALSE))</f>
        <v>b</v>
      </c>
      <c r="AB96" s="58" t="str">
        <f>IF(VLOOKUP(A96,'Débit - Abfluss'!$A$2:$K$273,3,FALSE)="","",VLOOKUP(A96,'Débit - Abfluss'!$A$2:$K$273,3,FALSE))</f>
        <v>100%</v>
      </c>
      <c r="AC96" s="59" t="str">
        <f>IF(VLOOKUP(A96,'Débit - Abfluss'!$A$2:$K$273,4,FALSE)="","",VLOOKUP(A96,'Débit - Abfluss'!$A$2:$K$273,4,FALSE))</f>
        <v>aucune information supplémentaire</v>
      </c>
      <c r="AD96" s="59" t="str">
        <f>IF(VLOOKUP(A96,'Débit - Abfluss'!$A$2:$K$273,5,FALSE)="","",VLOOKUP(A96,'Débit - Abfluss'!$A$2:$K$273,5,FALSE))</f>
        <v>Prélèvement : &lt;50%</v>
      </c>
      <c r="AE96" s="59" t="str">
        <f>IF(VLOOKUP(A96,'Débit - Abfluss'!$A$2:$K$273,6,FALSE)="","",VLOOKUP(A96,'Débit - Abfluss'!$A$2:$K$273,6,FALSE))</f>
        <v>81-100%</v>
      </c>
      <c r="AF96" s="59" t="str">
        <f>IF(VLOOKUP(A96,'Débit - Abfluss'!$A$2:$K$273,7,FALSE)="","",VLOOKUP(A96,'Débit - Abfluss'!$A$2:$K$273,7,FALSE))</f>
        <v>autre prélèvement</v>
      </c>
      <c r="AG96" s="60" t="str">
        <f>IF(VLOOKUP(A96,'Débit - Abfluss'!$A$2:$K$273,8,FALSE)="","",VLOOKUP(A96,'Débit - Abfluss'!$A$2:$K$273,8,FALSE))</f>
        <v>Non affecté / nicht betroffen</v>
      </c>
      <c r="AH96" s="72">
        <f>IF(VLOOKUP(A96,'Revitalisation-Revitalisierung'!$A$2:$O$273,3,FALSE)="","",VLOOKUP(A96,'Revitalisation-Revitalisierung'!$A$2:$O$273,3,FALSE))</f>
        <v>-2.7272727272727271</v>
      </c>
      <c r="AI96" s="73">
        <f>IF(VLOOKUP(A96,'Revitalisation-Revitalisierung'!$A$2:$O$273,4,FALSE)="","",VLOOKUP(A96,'Revitalisation-Revitalisierung'!$A$2:$O$273,4,FALSE))</f>
        <v>0</v>
      </c>
      <c r="AJ96" s="73">
        <f>IF(VLOOKUP(A96,'Revitalisation-Revitalisierung'!$A$2:$O$273,5,FALSE)="","",VLOOKUP(A96,'Revitalisation-Revitalisierung'!$A$2:$O$273,5,FALSE))</f>
        <v>2.7272727272727271</v>
      </c>
      <c r="AK96" s="61" t="str">
        <f>IF(VLOOKUP(A96,'Revitalisation-Revitalisierung'!$A$2:$O$273,6,FALSE)="","",VLOOKUP(A96,'Revitalisation-Revitalisierung'!$A$2:$O$273,6,FALSE))</f>
        <v>non nécessaire</v>
      </c>
      <c r="AL96" s="61" t="str">
        <f>IF(VLOOKUP(A96,'Revitalisation-Revitalisierung'!$A$2:$O$273,7,FALSE)="","",VLOOKUP(A96,'Revitalisation-Revitalisierung'!$A$2:$O$273,7,FALSE))</f>
        <v/>
      </c>
      <c r="AM96" s="61" t="str">
        <f>IF(VLOOKUP(A96,'Revitalisation-Revitalisierung'!$A$2:$O$273,8,FALSE)="","",VLOOKUP(A96,'Revitalisation-Revitalisierung'!$A$2:$O$273,8,FALSE))</f>
        <v>K3</v>
      </c>
      <c r="AN96" s="61" t="str">
        <f>IF(VLOOKUP(A96,'Revitalisation-Revitalisierung'!$A$2:$O$273,9,FALSE)="","",VLOOKUP(A96,'Revitalisation-Revitalisierung'!$A$2:$O$273,9,FALSE))</f>
        <v/>
      </c>
      <c r="AO96" s="61" t="str">
        <f>IF(VLOOKUP(A96,'Revitalisation-Revitalisierung'!$A$2:$O$273,10,FALSE)="","",VLOOKUP(A96,'Revitalisation-Revitalisierung'!$A$2:$O$273,10,FALSE))</f>
        <v/>
      </c>
      <c r="AP96" s="61" t="str">
        <f>IF(VLOOKUP(A96,'Revitalisation-Revitalisierung'!$A$2:$O$273,11,FALSE)="","",VLOOKUP(A96,'Revitalisation-Revitalisierung'!$A$2:$O$273,11,FALSE))</f>
        <v>Partiellement nécessaire, facile / teilweise nötig, einfach</v>
      </c>
      <c r="AQ96" s="62" t="str">
        <f>IF(VLOOKUP(A96,'Revitalisation-Revitalisierung'!$A$2:$O$273,12,FALSE)="","",VLOOKUP(A96,'Revitalisation-Revitalisierung'!$A$2:$O$273,12,FALSE))</f>
        <v>b</v>
      </c>
    </row>
    <row r="97" spans="1:43" ht="56.25" x14ac:dyDescent="0.25">
      <c r="A97" s="23">
        <v>122</v>
      </c>
      <c r="B97" s="63">
        <f>IF(VLOOKUP(A97,'Données de base - Grunddaten'!$A$2:$M$273,2,FALSE)="","",VLOOKUP(A97,'Données de base - Grunddaten'!$A$2:$M$273,2,FALSE))</f>
        <v>1</v>
      </c>
      <c r="C97" s="64" t="str">
        <f>IF(VLOOKUP(A97,'Données de base - Grunddaten'!$A$2:$M$273,3,FALSE)="","",VLOOKUP(A97,'Données de base - Grunddaten'!$A$2:$M$273,3,FALSE))</f>
        <v>Bois de Vaux</v>
      </c>
      <c r="D97" s="64" t="str">
        <f>IF(VLOOKUP(A97,'Données de base - Grunddaten'!$A$2:$M$273,4,FALSE)="","",VLOOKUP(A97,'Données de base - Grunddaten'!$A$2:$M$273,4,FALSE))</f>
        <v>La Venoge</v>
      </c>
      <c r="E97" s="64" t="str">
        <f>IF(VLOOKUP(A97,'Données de base - Grunddaten'!$A$2:$M$273,5,FALSE)="","",VLOOKUP(A97,'Données de base - Grunddaten'!$A$2:$M$273,5,FALSE))</f>
        <v>VD</v>
      </c>
      <c r="F97" s="64" t="str">
        <f>IF(VLOOKUP(A97,'Données de base - Grunddaten'!$A$2:$M$273,6,FALSE)="","",VLOOKUP(A97,'Données de base - Grunddaten'!$A$2:$M$273,6,FALSE))</f>
        <v>Bassins lémanique et rhénan, Plateau occidental</v>
      </c>
      <c r="G97" s="64" t="str">
        <f>IF(VLOOKUP(A97,'Données de base - Grunddaten'!$A$2:$M$273,7,FALSE)="","",VLOOKUP(A97,'Données de base - Grunddaten'!$A$2:$M$273,7,FALSE))</f>
        <v>Collinéen</v>
      </c>
      <c r="H97" s="64">
        <f>IF(VLOOKUP(A97,'Données de base - Grunddaten'!$A$2:$M$273,8,FALSE)="","",VLOOKUP(A97,'Données de base - Grunddaten'!$A$2:$M$273,8,FALSE))</f>
        <v>440</v>
      </c>
      <c r="I97" s="64">
        <f>IF(VLOOKUP(A97,'Données de base - Grunddaten'!$A$2:$M$273,9,FALSE)="","",VLOOKUP(A97,'Données de base - Grunddaten'!$A$2:$M$273,9,FALSE))</f>
        <v>1992</v>
      </c>
      <c r="J97" s="64">
        <f>IF(VLOOKUP(A97,'Données de base - Grunddaten'!$A$2:$M$273,10,FALSE)="","",VLOOKUP(A97,'Données de base - Grunddaten'!$A$2:$M$273,10,FALSE))</f>
        <v>52</v>
      </c>
      <c r="K97" s="64" t="str">
        <f>IF(VLOOKUP(A97,'Données de base - Grunddaten'!$A$2:$M$273,11,FALSE)="","",VLOOKUP(A97,'Données de base - Grunddaten'!$A$2:$M$273,11,FALSE))</f>
        <v>Cours d'eau corrigés de l'étage collinéen du Moyen-Pays</v>
      </c>
      <c r="L97" s="64" t="str">
        <f>IF(VLOOKUP(A97,'Données de base - Grunddaten'!$A$2:$M$273,12,FALSE)="","",VLOOKUP(A97,'Données de base - Grunddaten'!$A$2:$M$273,12,FALSE))</f>
        <v>en méandres migrants</v>
      </c>
      <c r="M97" s="65" t="str">
        <f>IF(VLOOKUP(A97,'Données de base - Grunddaten'!$A$2:$M$273,13,FALSE)="","",VLOOKUP(A97,'Données de base - Grunddaten'!$A$2:$M$273,13,FALSE))</f>
        <v>cours rectiligne</v>
      </c>
      <c r="N97" s="36" t="str">
        <f>IF(VLOOKUP(A97,'Charriage - Geschiebehaushalt'!A97:S368,3,FALSE)="","",VLOOKUP(A97,'Charriage - Geschiebehaushalt'!$A$2:$S$273,3,FALSE))</f>
        <v>pertinent</v>
      </c>
      <c r="O97" s="37" t="str">
        <f>IF(VLOOKUP(A97,'Charriage - Geschiebehaushalt'!A97:S368,4,FALSE)="","",VLOOKUP(A97,'Charriage - Geschiebehaushalt'!$A$2:$S$273,4,FALSE))</f>
        <v>non documenté</v>
      </c>
      <c r="P97" s="70" t="str">
        <f>IF(VLOOKUP(A97,'Charriage - Geschiebehaushalt'!A97:S368,5,FALSE)="","",VLOOKUP(A97,'Charriage - Geschiebehaushalt'!$A$2:$S$273,5,FALSE))</f>
        <v/>
      </c>
      <c r="Q97" s="37" t="str">
        <f>IF(VLOOKUP(A97,'Charriage - Geschiebehaushalt'!A97:S368,6,FALSE)="","",VLOOKUP(A97,'Charriage - Geschiebehaushalt'!$A$2:$S$273,6,FALSE))</f>
        <v>non documenté</v>
      </c>
      <c r="R97" s="70">
        <f>IF(VLOOKUP(A97,'Charriage - Geschiebehaushalt'!A97:S368,7,FALSE)="","",VLOOKUP(A97,'Charriage - Geschiebehaushalt'!$A$2:$S$273,7,FALSE))</f>
        <v>0</v>
      </c>
      <c r="S97" s="37" t="str">
        <f>IF(VLOOKUP(A97,'Charriage - Geschiebehaushalt'!A97:S368,8,FALSE)="","",VLOOKUP(A97,'Charriage - Geschiebehaushalt'!$A$2:$S$273,8,FALSE))</f>
        <v>pas ou faiblement entravé</v>
      </c>
      <c r="T97" s="70">
        <f>IF(VLOOKUP(A97,'Charriage - Geschiebehaushalt'!A97:S368,9,FALSE)="","",VLOOKUP(A97,'Charriage - Geschiebehaushalt'!$A$2:$S$273,9,FALSE))</f>
        <v>4.0717261168999999E-2</v>
      </c>
      <c r="U97" s="37" t="str">
        <f>IF(VLOOKUP(A97,'Charriage - Geschiebehaushalt'!A97:S368,10,FALSE)="","",VLOOKUP(A97,'Charriage - Geschiebehaushalt'!$A$2:$S$273,10,FALSE))</f>
        <v>déficit dans les formations pionnières</v>
      </c>
      <c r="V97" s="37" t="str">
        <f>IF(VLOOKUP(A97,'Charriage - Geschiebehaushalt'!A97:S368,11,FALSE)="","",VLOOKUP(A97,'Charriage - Geschiebehaushalt'!$A$2:$S$273,11,FALSE))</f>
        <v>Venoge: Cours rectiligne entre 2 digues. Pas de dépôt de sédiment. Charriage perturbé par endiguement. Objet: bras mort, système marécageux, charriage non pertinent</v>
      </c>
      <c r="W97" s="37" t="str">
        <f>IF(VLOOKUP(A97,'Charriage - Geschiebehaushalt'!A97:S368,12,FALSE)="","",VLOOKUP(A97,'Charriage - Geschiebehaushalt'!$A$2:$S$273,12,FALSE))</f>
        <v>charriage présumé perturbé</v>
      </c>
      <c r="X97" s="37" t="str">
        <f>IF(VLOOKUP(A97,'Charriage - Geschiebehaushalt'!A97:S368,13,FALSE)="","",VLOOKUP(A97,'Charriage - Geschiebehaushalt'!$A$2:$S$273,13,FALSE))</f>
        <v/>
      </c>
      <c r="Y97" s="37" t="str">
        <f>IF(VLOOKUP(A97,'Charriage - Geschiebehaushalt'!A97:S368,14,FALSE)="","",VLOOKUP(A97,'Charriage - Geschiebehaushalt'!$A$2:$S$273,14,FALSE))</f>
        <v/>
      </c>
      <c r="Z97" s="37" t="str">
        <f>IF(VLOOKUP(A97,'Charriage - Geschiebehaushalt'!A97:S368,15,FALSE)="","",VLOOKUP(A97,'Charriage - Geschiebehaushalt'!$A$2:$S$273,15,FALSE))</f>
        <v>Charriage présumé perturbé / Geschiebehaushalt vermutlich beeinträchtigt</v>
      </c>
      <c r="AA97" s="53" t="str">
        <f>IF(VLOOKUP(A97,'Charriage - Geschiebehaushalt'!A97:S368,16,FALSE)="","",VLOOKUP(A97,'Charriage - Geschiebehaushalt'!$A$2:$S$273,16,FALSE))</f>
        <v>b</v>
      </c>
      <c r="AB97" s="58" t="str">
        <f>IF(VLOOKUP(A97,'Débit - Abfluss'!$A$2:$K$273,3,FALSE)="","",VLOOKUP(A97,'Débit - Abfluss'!$A$2:$K$273,3,FALSE))</f>
        <v>100%</v>
      </c>
      <c r="AC97" s="59" t="str">
        <f>IF(VLOOKUP(A97,'Débit - Abfluss'!$A$2:$K$273,4,FALSE)="","",VLOOKUP(A97,'Débit - Abfluss'!$A$2:$K$273,4,FALSE))</f>
        <v>aucune information supplémentaire</v>
      </c>
      <c r="AD97" s="59" t="str">
        <f>IF(VLOOKUP(A97,'Débit - Abfluss'!$A$2:$K$273,5,FALSE)="","",VLOOKUP(A97,'Débit - Abfluss'!$A$2:$K$273,5,FALSE))</f>
        <v>aucune information supplémentaire</v>
      </c>
      <c r="AE97" s="59" t="str">
        <f>IF(VLOOKUP(A97,'Débit - Abfluss'!$A$2:$K$273,6,FALSE)="","",VLOOKUP(A97,'Débit - Abfluss'!$A$2:$K$273,6,FALSE))</f>
        <v>100%</v>
      </c>
      <c r="AF97" s="59" t="str">
        <f>IF(VLOOKUP(A97,'Débit - Abfluss'!$A$2:$K$273,7,FALSE)="","",VLOOKUP(A97,'Débit - Abfluss'!$A$2:$K$273,7,FALSE))</f>
        <v/>
      </c>
      <c r="AG97" s="60" t="str">
        <f>IF(VLOOKUP(A97,'Débit - Abfluss'!$A$2:$K$273,8,FALSE)="","",VLOOKUP(A97,'Débit - Abfluss'!$A$2:$K$273,8,FALSE))</f>
        <v>Non affecté / nicht betroffen</v>
      </c>
      <c r="AH97" s="72">
        <f>IF(VLOOKUP(A97,'Revitalisation-Revitalisierung'!$A$2:$O$273,3,FALSE)="","",VLOOKUP(A97,'Revitalisation-Revitalisierung'!$A$2:$O$273,3,FALSE))</f>
        <v>-5.9090909090909092</v>
      </c>
      <c r="AI97" s="73">
        <f>IF(VLOOKUP(A97,'Revitalisation-Revitalisierung'!$A$2:$O$273,4,FALSE)="","",VLOOKUP(A97,'Revitalisation-Revitalisierung'!$A$2:$O$273,4,FALSE))</f>
        <v>0</v>
      </c>
      <c r="AJ97" s="73">
        <f>IF(VLOOKUP(A97,'Revitalisation-Revitalisierung'!$A$2:$O$273,5,FALSE)="","",VLOOKUP(A97,'Revitalisation-Revitalisierung'!$A$2:$O$273,5,FALSE))</f>
        <v>5.9090909090909092</v>
      </c>
      <c r="AK97" s="61" t="str">
        <f>IF(VLOOKUP(A97,'Revitalisation-Revitalisierung'!$A$2:$O$273,6,FALSE)="","",VLOOKUP(A97,'Revitalisation-Revitalisierung'!$A$2:$O$273,6,FALSE))</f>
        <v>non nécessaire</v>
      </c>
      <c r="AL97" s="61" t="str">
        <f>IF(VLOOKUP(A97,'Revitalisation-Revitalisierung'!$A$2:$O$273,7,FALSE)="","",VLOOKUP(A97,'Revitalisation-Revitalisierung'!$A$2:$O$273,7,FALSE))</f>
        <v/>
      </c>
      <c r="AM97" s="61" t="str">
        <f>IF(VLOOKUP(A97,'Revitalisation-Revitalisierung'!$A$2:$O$273,8,FALSE)="","",VLOOKUP(A97,'Revitalisation-Revitalisierung'!$A$2:$O$273,8,FALSE))</f>
        <v>K3</v>
      </c>
      <c r="AN97" s="61" t="str">
        <f>IF(VLOOKUP(A97,'Revitalisation-Revitalisierung'!$A$2:$O$273,9,FALSE)="","",VLOOKUP(A97,'Revitalisation-Revitalisierung'!$A$2:$O$273,9,FALSE))</f>
        <v/>
      </c>
      <c r="AO97" s="61" t="str">
        <f>IF(VLOOKUP(A97,'Revitalisation-Revitalisierung'!$A$2:$O$273,10,FALSE)="","",VLOOKUP(A97,'Revitalisation-Revitalisierung'!$A$2:$O$273,10,FALSE))</f>
        <v/>
      </c>
      <c r="AP97" s="61" t="str">
        <f>IF(VLOOKUP(A97,'Revitalisation-Revitalisierung'!$A$2:$O$273,11,FALSE)="","",VLOOKUP(A97,'Revitalisation-Revitalisierung'!$A$2:$O$273,11,FALSE))</f>
        <v>Très nécessaire, facile / unbedingt nötig, einfach</v>
      </c>
      <c r="AQ97" s="62" t="str">
        <f>IF(VLOOKUP(A97,'Revitalisation-Revitalisierung'!$A$2:$O$273,12,FALSE)="","",VLOOKUP(A97,'Revitalisation-Revitalisierung'!$A$2:$O$273,12,FALSE))</f>
        <v>b</v>
      </c>
    </row>
    <row r="98" spans="1:43" ht="33.75" x14ac:dyDescent="0.25">
      <c r="A98" s="29">
        <v>123.1</v>
      </c>
      <c r="B98" s="63">
        <f>IF(VLOOKUP(A98,'Données de base - Grunddaten'!$A$2:$M$273,2,FALSE)="","",VLOOKUP(A98,'Données de base - Grunddaten'!$A$2:$M$273,2,FALSE))</f>
        <v>1</v>
      </c>
      <c r="C98" s="64" t="str">
        <f>IF(VLOOKUP(A98,'Données de base - Grunddaten'!$A$2:$M$273,3,FALSE)="","",VLOOKUP(A98,'Données de base - Grunddaten'!$A$2:$M$273,3,FALSE))</f>
        <v>Les Grangettes</v>
      </c>
      <c r="D98" s="64" t="str">
        <f>IF(VLOOKUP(A98,'Données de base - Grunddaten'!$A$2:$M$273,4,FALSE)="","",VLOOKUP(A98,'Données de base - Grunddaten'!$A$2:$M$273,4,FALSE))</f>
        <v>Le Rhône, Grand Canal, Lac Léman</v>
      </c>
      <c r="E98" s="64" t="str">
        <f>IF(VLOOKUP(A98,'Données de base - Grunddaten'!$A$2:$M$273,5,FALSE)="","",VLOOKUP(A98,'Données de base - Grunddaten'!$A$2:$M$273,5,FALSE))</f>
        <v>VD</v>
      </c>
      <c r="F98" s="64" t="str">
        <f>IF(VLOOKUP(A98,'Données de base - Grunddaten'!$A$2:$M$273,6,FALSE)="","",VLOOKUP(A98,'Données de base - Grunddaten'!$A$2:$M$273,6,FALSE))</f>
        <v>Plateau occidental, Alpes septentrionales</v>
      </c>
      <c r="G98" s="64" t="str">
        <f>IF(VLOOKUP(A98,'Données de base - Grunddaten'!$A$2:$M$273,7,FALSE)="","",VLOOKUP(A98,'Données de base - Grunddaten'!$A$2:$M$273,7,FALSE))</f>
        <v>Collinéen</v>
      </c>
      <c r="H98" s="64">
        <f>IF(VLOOKUP(A98,'Données de base - Grunddaten'!$A$2:$M$273,8,FALSE)="","",VLOOKUP(A98,'Données de base - Grunddaten'!$A$2:$M$273,8,FALSE))</f>
        <v>370</v>
      </c>
      <c r="I98" s="64">
        <f>IF(VLOOKUP(A98,'Données de base - Grunddaten'!$A$2:$M$273,9,FALSE)="","",VLOOKUP(A98,'Données de base - Grunddaten'!$A$2:$M$273,9,FALSE))</f>
        <v>1992</v>
      </c>
      <c r="J98" s="64">
        <f>IF(VLOOKUP(A98,'Données de base - Grunddaten'!$A$2:$M$273,10,FALSE)="","",VLOOKUP(A98,'Données de base - Grunddaten'!$A$2:$M$273,10,FALSE))</f>
        <v>90</v>
      </c>
      <c r="K98" s="64" t="str">
        <f>IF(VLOOKUP(A98,'Données de base - Grunddaten'!$A$2:$M$273,11,FALSE)="","",VLOOKUP(A98,'Données de base - Grunddaten'!$A$2:$M$273,11,FALSE))</f>
        <v>Delta</v>
      </c>
      <c r="L98" s="64" t="str">
        <f>IF(VLOOKUP(A98,'Données de base - Grunddaten'!$A$2:$M$273,12,FALSE)="","",VLOOKUP(A98,'Données de base - Grunddaten'!$A$2:$M$273,12,FALSE))</f>
        <v>en tresses</v>
      </c>
      <c r="M98" s="65" t="str">
        <f>IF(VLOOKUP(A98,'Données de base - Grunddaten'!$A$2:$M$273,13,FALSE)="","",VLOOKUP(A98,'Données de base - Grunddaten'!$A$2:$M$273,13,FALSE))</f>
        <v>cours rectiligne</v>
      </c>
      <c r="N98" s="36" t="str">
        <f>IF(VLOOKUP(A98,'Charriage - Geschiebehaushalt'!A98:S369,3,FALSE)="","",VLOOKUP(A98,'Charriage - Geschiebehaushalt'!$A$2:$S$273,3,FALSE))</f>
        <v>pertinent</v>
      </c>
      <c r="O98" s="37" t="str">
        <f>IF(VLOOKUP(A98,'Charriage - Geschiebehaushalt'!A98:S369,4,FALSE)="","",VLOOKUP(A98,'Charriage - Geschiebehaushalt'!$A$2:$S$273,4,FALSE))</f>
        <v>21-50%</v>
      </c>
      <c r="P98" s="70" t="str">
        <f>IF(VLOOKUP(A98,'Charriage - Geschiebehaushalt'!A98:S369,5,FALSE)="","",VLOOKUP(A98,'Charriage - Geschiebehaushalt'!$A$2:$S$273,5,FALSE))</f>
        <v/>
      </c>
      <c r="Q98" s="37" t="str">
        <f>IF(VLOOKUP(A98,'Charriage - Geschiebehaushalt'!A98:S369,6,FALSE)="","",VLOOKUP(A98,'Charriage - Geschiebehaushalt'!$A$2:$S$273,6,FALSE))</f>
        <v>non documenté</v>
      </c>
      <c r="R98" s="70">
        <f>IF(VLOOKUP(A98,'Charriage - Geschiebehaushalt'!A98:S369,7,FALSE)="","",VLOOKUP(A98,'Charriage - Geschiebehaushalt'!$A$2:$S$273,7,FALSE))</f>
        <v>7.5429700175141902E-3</v>
      </c>
      <c r="S98" s="37" t="str">
        <f>IF(VLOOKUP(A98,'Charriage - Geschiebehaushalt'!A98:S369,8,FALSE)="","",VLOOKUP(A98,'Charriage - Geschiebehaushalt'!$A$2:$S$273,8,FALSE))</f>
        <v>pas ou faiblement entravé</v>
      </c>
      <c r="T98" s="70">
        <f>IF(VLOOKUP(A98,'Charriage - Geschiebehaushalt'!A98:S369,9,FALSE)="","",VLOOKUP(A98,'Charriage - Geschiebehaushalt'!$A$2:$S$273,9,FALSE))</f>
        <v>0.13174886111</v>
      </c>
      <c r="U98" s="37" t="str">
        <f>IF(VLOOKUP(A98,'Charriage - Geschiebehaushalt'!A98:S369,10,FALSE)="","",VLOOKUP(A98,'Charriage - Geschiebehaushalt'!$A$2:$S$273,10,FALSE))</f>
        <v>déficit dans les formations pionnières</v>
      </c>
      <c r="V98" s="37" t="str">
        <f>IF(VLOOKUP(A98,'Charriage - Geschiebehaushalt'!A98:S369,11,FALSE)="","",VLOOKUP(A98,'Charriage - Geschiebehaushalt'!$A$2:$S$273,11,FALSE))</f>
        <v/>
      </c>
      <c r="W98" s="37" t="str">
        <f>IF(VLOOKUP(A98,'Charriage - Geschiebehaushalt'!A98:S369,12,FALSE)="","",VLOOKUP(A98,'Charriage - Geschiebehaushalt'!$A$2:$S$273,12,FALSE))</f>
        <v/>
      </c>
      <c r="X98" s="37" t="str">
        <f>IF(VLOOKUP(A98,'Charriage - Geschiebehaushalt'!A98:S369,13,FALSE)="","",VLOOKUP(A98,'Charriage - Geschiebehaushalt'!$A$2:$S$273,13,FALSE))</f>
        <v/>
      </c>
      <c r="Y98" s="37" t="str">
        <f>IF(VLOOKUP(A98,'Charriage - Geschiebehaushalt'!A98:S369,14,FALSE)="","",VLOOKUP(A98,'Charriage - Geschiebehaushalt'!$A$2:$S$273,14,FALSE))</f>
        <v/>
      </c>
      <c r="Z98" s="37" t="str">
        <f>IF(VLOOKUP(A98,'Charriage - Geschiebehaushalt'!A98:S369,15,FALSE)="","",VLOOKUP(A98,'Charriage - Geschiebehaushalt'!$A$2:$S$273,15,FALSE))</f>
        <v>21-50%</v>
      </c>
      <c r="AA98" s="53" t="str">
        <f>IF(VLOOKUP(A98,'Charriage - Geschiebehaushalt'!A98:S369,16,FALSE)="","",VLOOKUP(A98,'Charriage - Geschiebehaushalt'!$A$2:$S$273,16,FALSE))</f>
        <v>a</v>
      </c>
      <c r="AB98" s="58" t="str">
        <f>IF(VLOOKUP(A98,'Débit - Abfluss'!$A$2:$K$273,3,FALSE)="","",VLOOKUP(A98,'Débit - Abfluss'!$A$2:$K$273,3,FALSE))</f>
        <v>81-100%</v>
      </c>
      <c r="AC98" s="59" t="str">
        <f>IF(VLOOKUP(A98,'Débit - Abfluss'!$A$2:$K$273,4,FALSE)="","",VLOOKUP(A98,'Débit - Abfluss'!$A$2:$K$273,4,FALSE))</f>
        <v/>
      </c>
      <c r="AD98" s="59" t="str">
        <f>IF(VLOOKUP(A98,'Débit - Abfluss'!$A$2:$K$273,5,FALSE)="","",VLOOKUP(A98,'Débit - Abfluss'!$A$2:$K$273,5,FALSE))</f>
        <v/>
      </c>
      <c r="AE98" s="59" t="str">
        <f>IF(VLOOKUP(A98,'Débit - Abfluss'!$A$2:$K$273,6,FALSE)="","",VLOOKUP(A98,'Débit - Abfluss'!$A$2:$K$273,6,FALSE))</f>
        <v>81-100%</v>
      </c>
      <c r="AF98" s="59" t="str">
        <f>IF(VLOOKUP(A98,'Débit - Abfluss'!$A$2:$K$273,7,FALSE)="","",VLOOKUP(A98,'Débit - Abfluss'!$A$2:$K$273,7,FALSE))</f>
        <v>force hydraulique</v>
      </c>
      <c r="AG98" s="60" t="str">
        <f>IF(VLOOKUP(A98,'Débit - Abfluss'!$A$2:$K$273,8,FALSE)="","",VLOOKUP(A98,'Débit - Abfluss'!$A$2:$K$273,8,FALSE))</f>
        <v>Potentiellement affecté / möglicherweise betroffen</v>
      </c>
      <c r="AH98" s="72" t="str">
        <f>IF(VLOOKUP(A98,'Revitalisation-Revitalisierung'!$A$2:$O$273,3,FALSE)="","",VLOOKUP(A98,'Revitalisation-Revitalisierung'!$A$2:$O$273,3,FALSE))</f>
        <v/>
      </c>
      <c r="AI98" s="73" t="str">
        <f>IF(VLOOKUP(A98,'Revitalisation-Revitalisierung'!$A$2:$O$273,4,FALSE)="","",VLOOKUP(A98,'Revitalisation-Revitalisierung'!$A$2:$O$273,4,FALSE))</f>
        <v/>
      </c>
      <c r="AJ98" s="73" t="str">
        <f>IF(VLOOKUP(A98,'Revitalisation-Revitalisierung'!$A$2:$O$273,5,FALSE)="","",VLOOKUP(A98,'Revitalisation-Revitalisierung'!$A$2:$O$273,5,FALSE))</f>
        <v/>
      </c>
      <c r="AK98" s="61" t="str">
        <f>IF(VLOOKUP(A98,'Revitalisation-Revitalisierung'!$A$2:$O$273,6,FALSE)="","",VLOOKUP(A98,'Revitalisation-Revitalisierung'!$A$2:$O$273,6,FALSE))</f>
        <v/>
      </c>
      <c r="AL98" s="61" t="str">
        <f>IF(VLOOKUP(A98,'Revitalisation-Revitalisierung'!$A$2:$O$273,7,FALSE)="","",VLOOKUP(A98,'Revitalisation-Revitalisierung'!$A$2:$O$273,7,FALSE))</f>
        <v/>
      </c>
      <c r="AM98" s="61" t="str">
        <f>IF(VLOOKUP(A98,'Revitalisation-Revitalisierung'!$A$2:$O$273,8,FALSE)="","",VLOOKUP(A98,'Revitalisation-Revitalisierung'!$A$2:$O$273,8,FALSE))</f>
        <v>K3</v>
      </c>
      <c r="AN98" s="61" t="str">
        <f>IF(VLOOKUP(A98,'Revitalisation-Revitalisierung'!$A$2:$O$273,9,FALSE)="","",VLOOKUP(A98,'Revitalisation-Revitalisierung'!$A$2:$O$273,9,FALSE))</f>
        <v>très nécessaire, facile</v>
      </c>
      <c r="AO98" s="61" t="str">
        <f>IF(VLOOKUP(A98,'Revitalisation-Revitalisierung'!$A$2:$O$273,10,FALSE)="","",VLOOKUP(A98,'Revitalisation-Revitalisierung'!$A$2:$O$273,10,FALSE))</f>
        <v>ok</v>
      </c>
      <c r="AP98" s="61" t="str">
        <f>IF(VLOOKUP(A98,'Revitalisation-Revitalisierung'!$A$2:$O$273,11,FALSE)="","",VLOOKUP(A98,'Revitalisation-Revitalisierung'!$A$2:$O$273,11,FALSE))</f>
        <v>Très nécessaire, facile / unbedingt nötig, einfach</v>
      </c>
      <c r="AQ98" s="62" t="str">
        <f>IF(VLOOKUP(A98,'Revitalisation-Revitalisierung'!$A$2:$O$273,12,FALSE)="","",VLOOKUP(A98,'Revitalisation-Revitalisierung'!$A$2:$O$273,12,FALSE))</f>
        <v>a</v>
      </c>
    </row>
    <row r="99" spans="1:43" ht="45" x14ac:dyDescent="0.25">
      <c r="A99" s="29">
        <v>123.2</v>
      </c>
      <c r="B99" s="63">
        <f>IF(VLOOKUP(A99,'Données de base - Grunddaten'!$A$2:$M$273,2,FALSE)="","",VLOOKUP(A99,'Données de base - Grunddaten'!$A$2:$M$273,2,FALSE))</f>
        <v>2</v>
      </c>
      <c r="C99" s="64" t="str">
        <f>IF(VLOOKUP(A99,'Données de base - Grunddaten'!$A$2:$M$273,3,FALSE)="","",VLOOKUP(A99,'Données de base - Grunddaten'!$A$2:$M$273,3,FALSE))</f>
        <v>Les Grangettes</v>
      </c>
      <c r="D99" s="64" t="str">
        <f>IF(VLOOKUP(A99,'Données de base - Grunddaten'!$A$2:$M$273,4,FALSE)="","",VLOOKUP(A99,'Données de base - Grunddaten'!$A$2:$M$273,4,FALSE))</f>
        <v>Le Rhône, Grand Canal, Lac Léman</v>
      </c>
      <c r="E99" s="64" t="str">
        <f>IF(VLOOKUP(A99,'Données de base - Grunddaten'!$A$2:$M$273,5,FALSE)="","",VLOOKUP(A99,'Données de base - Grunddaten'!$A$2:$M$273,5,FALSE))</f>
        <v>VD</v>
      </c>
      <c r="F99" s="64" t="str">
        <f>IF(VLOOKUP(A99,'Données de base - Grunddaten'!$A$2:$M$273,6,FALSE)="","",VLOOKUP(A99,'Données de base - Grunddaten'!$A$2:$M$273,6,FALSE))</f>
        <v>Plateau occidental, Alpes septentrionales</v>
      </c>
      <c r="G99" s="64" t="str">
        <f>IF(VLOOKUP(A99,'Données de base - Grunddaten'!$A$2:$M$273,7,FALSE)="","",VLOOKUP(A99,'Données de base - Grunddaten'!$A$2:$M$273,7,FALSE))</f>
        <v>Collinéen</v>
      </c>
      <c r="H99" s="64">
        <f>IF(VLOOKUP(A99,'Données de base - Grunddaten'!$A$2:$M$273,8,FALSE)="","",VLOOKUP(A99,'Données de base - Grunddaten'!$A$2:$M$273,8,FALSE))</f>
        <v>370</v>
      </c>
      <c r="I99" s="64">
        <f>IF(VLOOKUP(A99,'Données de base - Grunddaten'!$A$2:$M$273,9,FALSE)="","",VLOOKUP(A99,'Données de base - Grunddaten'!$A$2:$M$273,9,FALSE))</f>
        <v>1992</v>
      </c>
      <c r="J99" s="64">
        <f>IF(VLOOKUP(A99,'Données de base - Grunddaten'!$A$2:$M$273,10,FALSE)="","",VLOOKUP(A99,'Données de base - Grunddaten'!$A$2:$M$273,10,FALSE))</f>
        <v>52</v>
      </c>
      <c r="K99" s="64" t="str">
        <f>IF(VLOOKUP(A99,'Données de base - Grunddaten'!$A$2:$M$273,11,FALSE)="","",VLOOKUP(A99,'Données de base - Grunddaten'!$A$2:$M$273,11,FALSE))</f>
        <v>Cours d'eau corrigés de l'étage collinéen du Moyen-Pays</v>
      </c>
      <c r="L99" s="64" t="str">
        <f>IF(VLOOKUP(A99,'Données de base - Grunddaten'!$A$2:$M$273,12,FALSE)="","",VLOOKUP(A99,'Données de base - Grunddaten'!$A$2:$M$273,12,FALSE))</f>
        <v>en tresses</v>
      </c>
      <c r="M99" s="65" t="str">
        <f>IF(VLOOKUP(A99,'Données de base - Grunddaten'!$A$2:$M$273,13,FALSE)="","",VLOOKUP(A99,'Données de base - Grunddaten'!$A$2:$M$273,13,FALSE))</f>
        <v>cours rectiligne</v>
      </c>
      <c r="N99" s="36" t="str">
        <f>IF(VLOOKUP(A99,'Charriage - Geschiebehaushalt'!A99:S370,3,FALSE)="","",VLOOKUP(A99,'Charriage - Geschiebehaushalt'!$A$2:$S$273,3,FALSE))</f>
        <v>pertinent</v>
      </c>
      <c r="O99" s="37" t="str">
        <f>IF(VLOOKUP(A99,'Charriage - Geschiebehaushalt'!A99:S370,4,FALSE)="","",VLOOKUP(A99,'Charriage - Geschiebehaushalt'!$A$2:$S$273,4,FALSE))</f>
        <v>21-50%</v>
      </c>
      <c r="P99" s="70" t="str">
        <f>IF(VLOOKUP(A99,'Charriage - Geschiebehaushalt'!A99:S370,5,FALSE)="","",VLOOKUP(A99,'Charriage - Geschiebehaushalt'!$A$2:$S$273,5,FALSE))</f>
        <v/>
      </c>
      <c r="Q99" s="37" t="str">
        <f>IF(VLOOKUP(A99,'Charriage - Geschiebehaushalt'!A99:S370,6,FALSE)="","",VLOOKUP(A99,'Charriage - Geschiebehaushalt'!$A$2:$S$273,6,FALSE))</f>
        <v>non documenté</v>
      </c>
      <c r="R99" s="70">
        <f>IF(VLOOKUP(A99,'Charriage - Geschiebehaushalt'!A99:S370,7,FALSE)="","",VLOOKUP(A99,'Charriage - Geschiebehaushalt'!$A$2:$S$273,7,FALSE))</f>
        <v>0</v>
      </c>
      <c r="S99" s="37" t="str">
        <f>IF(VLOOKUP(A99,'Charriage - Geschiebehaushalt'!A99:S370,8,FALSE)="","",VLOOKUP(A99,'Charriage - Geschiebehaushalt'!$A$2:$S$273,8,FALSE))</f>
        <v>pas ou faiblement entravé</v>
      </c>
      <c r="T99" s="70">
        <f>IF(VLOOKUP(A99,'Charriage - Geschiebehaushalt'!A99:S370,9,FALSE)="","",VLOOKUP(A99,'Charriage - Geschiebehaushalt'!$A$2:$S$273,9,FALSE))</f>
        <v>3.9458874451999998E-2</v>
      </c>
      <c r="U99" s="37" t="str">
        <f>IF(VLOOKUP(A99,'Charriage - Geschiebehaushalt'!A99:S370,10,FALSE)="","",VLOOKUP(A99,'Charriage - Geschiebehaushalt'!$A$2:$S$273,10,FALSE))</f>
        <v>déficit dans les formations pionnières</v>
      </c>
      <c r="V99" s="37" t="str">
        <f>IF(VLOOKUP(A99,'Charriage - Geschiebehaushalt'!A99:S370,11,FALSE)="","",VLOOKUP(A99,'Charriage - Geschiebehaushalt'!$A$2:$S$273,11,FALSE))</f>
        <v/>
      </c>
      <c r="W99" s="37" t="str">
        <f>IF(VLOOKUP(A99,'Charriage - Geschiebehaushalt'!A99:S370,12,FALSE)="","",VLOOKUP(A99,'Charriage - Geschiebehaushalt'!$A$2:$S$273,12,FALSE))</f>
        <v/>
      </c>
      <c r="X99" s="37" t="str">
        <f>IF(VLOOKUP(A99,'Charriage - Geschiebehaushalt'!A99:S370,13,FALSE)="","",VLOOKUP(A99,'Charriage - Geschiebehaushalt'!$A$2:$S$273,13,FALSE))</f>
        <v/>
      </c>
      <c r="Y99" s="37" t="str">
        <f>IF(VLOOKUP(A99,'Charriage - Geschiebehaushalt'!A99:S370,14,FALSE)="","",VLOOKUP(A99,'Charriage - Geschiebehaushalt'!$A$2:$S$273,14,FALSE))</f>
        <v/>
      </c>
      <c r="Z99" s="37" t="str">
        <f>IF(VLOOKUP(A99,'Charriage - Geschiebehaushalt'!A99:S370,15,FALSE)="","",VLOOKUP(A99,'Charriage - Geschiebehaushalt'!$A$2:$S$273,15,FALSE))</f>
        <v>21-50%</v>
      </c>
      <c r="AA99" s="53" t="str">
        <f>IF(VLOOKUP(A99,'Charriage - Geschiebehaushalt'!A99:S370,16,FALSE)="","",VLOOKUP(A99,'Charriage - Geschiebehaushalt'!$A$2:$S$273,16,FALSE))</f>
        <v>a</v>
      </c>
      <c r="AB99" s="58" t="str">
        <f>IF(VLOOKUP(A99,'Débit - Abfluss'!$A$2:$K$273,3,FALSE)="","",VLOOKUP(A99,'Débit - Abfluss'!$A$2:$K$273,3,FALSE))</f>
        <v>81-100%</v>
      </c>
      <c r="AC99" s="59" t="str">
        <f>IF(VLOOKUP(A99,'Débit - Abfluss'!$A$2:$K$273,4,FALSE)="","",VLOOKUP(A99,'Débit - Abfluss'!$A$2:$K$273,4,FALSE))</f>
        <v/>
      </c>
      <c r="AD99" s="59" t="str">
        <f>IF(VLOOKUP(A99,'Débit - Abfluss'!$A$2:$K$273,5,FALSE)="","",VLOOKUP(A99,'Débit - Abfluss'!$A$2:$K$273,5,FALSE))</f>
        <v/>
      </c>
      <c r="AE99" s="59" t="str">
        <f>IF(VLOOKUP(A99,'Débit - Abfluss'!$A$2:$K$273,6,FALSE)="","",VLOOKUP(A99,'Débit - Abfluss'!$A$2:$K$273,6,FALSE))</f>
        <v>81-100%</v>
      </c>
      <c r="AF99" s="59" t="str">
        <f>IF(VLOOKUP(A99,'Débit - Abfluss'!$A$2:$K$273,7,FALSE)="","",VLOOKUP(A99,'Débit - Abfluss'!$A$2:$K$273,7,FALSE))</f>
        <v>force hydraulique</v>
      </c>
      <c r="AG99" s="60" t="str">
        <f>IF(VLOOKUP(A99,'Débit - Abfluss'!$A$2:$K$273,8,FALSE)="","",VLOOKUP(A99,'Débit - Abfluss'!$A$2:$K$273,8,FALSE))</f>
        <v>Potentiellement affecté / möglicherweise betroffen</v>
      </c>
      <c r="AH99" s="72">
        <f>IF(VLOOKUP(A99,'Revitalisation-Revitalisierung'!$A$2:$O$273,3,FALSE)="","",VLOOKUP(A99,'Revitalisation-Revitalisierung'!$A$2:$O$273,3,FALSE))</f>
        <v>-3.1818181818181817</v>
      </c>
      <c r="AI99" s="73">
        <f>IF(VLOOKUP(A99,'Revitalisation-Revitalisierung'!$A$2:$O$273,4,FALSE)="","",VLOOKUP(A99,'Revitalisation-Revitalisierung'!$A$2:$O$273,4,FALSE))</f>
        <v>0</v>
      </c>
      <c r="AJ99" s="73">
        <f>IF(VLOOKUP(A99,'Revitalisation-Revitalisierung'!$A$2:$O$273,5,FALSE)="","",VLOOKUP(A99,'Revitalisation-Revitalisierung'!$A$2:$O$273,5,FALSE))</f>
        <v>3.1818181818181817</v>
      </c>
      <c r="AK99" s="61" t="str">
        <f>IF(VLOOKUP(A99,'Revitalisation-Revitalisierung'!$A$2:$O$273,6,FALSE)="","",VLOOKUP(A99,'Revitalisation-Revitalisierung'!$A$2:$O$273,6,FALSE))</f>
        <v>non nécessaire</v>
      </c>
      <c r="AL99" s="61" t="str">
        <f>IF(VLOOKUP(A99,'Revitalisation-Revitalisierung'!$A$2:$O$273,7,FALSE)="","",VLOOKUP(A99,'Revitalisation-Revitalisierung'!$A$2:$O$273,7,FALSE))</f>
        <v/>
      </c>
      <c r="AM99" s="61" t="str">
        <f>IF(VLOOKUP(A99,'Revitalisation-Revitalisierung'!$A$2:$O$273,8,FALSE)="","",VLOOKUP(A99,'Revitalisation-Revitalisierung'!$A$2:$O$273,8,FALSE))</f>
        <v>K3</v>
      </c>
      <c r="AN99" s="61" t="str">
        <f>IF(VLOOKUP(A99,'Revitalisation-Revitalisierung'!$A$2:$O$273,9,FALSE)="","",VLOOKUP(A99,'Revitalisation-Revitalisierung'!$A$2:$O$273,9,FALSE))</f>
        <v>très nécessaire, facile</v>
      </c>
      <c r="AO99" s="61" t="str">
        <f>IF(VLOOKUP(A99,'Revitalisation-Revitalisierung'!$A$2:$O$273,10,FALSE)="","",VLOOKUP(A99,'Revitalisation-Revitalisierung'!$A$2:$O$273,10,FALSE))</f>
        <v>Attention sans doute une erreur dans le calcul d'indice d'entrave</v>
      </c>
      <c r="AP99" s="61" t="str">
        <f>IF(VLOOKUP(A99,'Revitalisation-Revitalisierung'!$A$2:$O$273,11,FALSE)="","",VLOOKUP(A99,'Revitalisation-Revitalisierung'!$A$2:$O$273,11,FALSE))</f>
        <v>Très nécessaire, facile / unbedingt nötig, einfach</v>
      </c>
      <c r="AQ99" s="62" t="str">
        <f>IF(VLOOKUP(A99,'Revitalisation-Revitalisierung'!$A$2:$O$273,12,FALSE)="","",VLOOKUP(A99,'Revitalisation-Revitalisierung'!$A$2:$O$273,12,FALSE))</f>
        <v>a</v>
      </c>
    </row>
    <row r="100" spans="1:43" ht="45" x14ac:dyDescent="0.25">
      <c r="A100" s="29">
        <v>123.3</v>
      </c>
      <c r="B100" s="63">
        <f>IF(VLOOKUP(A100,'Données de base - Grunddaten'!$A$2:$M$273,2,FALSE)="","",VLOOKUP(A100,'Données de base - Grunddaten'!$A$2:$M$273,2,FALSE))</f>
        <v>3</v>
      </c>
      <c r="C100" s="64" t="str">
        <f>IF(VLOOKUP(A100,'Données de base - Grunddaten'!$A$2:$M$273,3,FALSE)="","",VLOOKUP(A100,'Données de base - Grunddaten'!$A$2:$M$273,3,FALSE))</f>
        <v>Les Grangettes</v>
      </c>
      <c r="D100" s="64" t="str">
        <f>IF(VLOOKUP(A100,'Données de base - Grunddaten'!$A$2:$M$273,4,FALSE)="","",VLOOKUP(A100,'Données de base - Grunddaten'!$A$2:$M$273,4,FALSE))</f>
        <v>Le Rhône, Grand Canal, Lac Léman</v>
      </c>
      <c r="E100" s="64" t="str">
        <f>IF(VLOOKUP(A100,'Données de base - Grunddaten'!$A$2:$M$273,5,FALSE)="","",VLOOKUP(A100,'Données de base - Grunddaten'!$A$2:$M$273,5,FALSE))</f>
        <v>VD</v>
      </c>
      <c r="F100" s="64" t="str">
        <f>IF(VLOOKUP(A100,'Données de base - Grunddaten'!$A$2:$M$273,6,FALSE)="","",VLOOKUP(A100,'Données de base - Grunddaten'!$A$2:$M$273,6,FALSE))</f>
        <v>Plateau occidental, Alpes septentrionales</v>
      </c>
      <c r="G100" s="64" t="str">
        <f>IF(VLOOKUP(A100,'Données de base - Grunddaten'!$A$2:$M$273,7,FALSE)="","",VLOOKUP(A100,'Données de base - Grunddaten'!$A$2:$M$273,7,FALSE))</f>
        <v>Collinéen</v>
      </c>
      <c r="H100" s="64">
        <f>IF(VLOOKUP(A100,'Données de base - Grunddaten'!$A$2:$M$273,8,FALSE)="","",VLOOKUP(A100,'Données de base - Grunddaten'!$A$2:$M$273,8,FALSE))</f>
        <v>370</v>
      </c>
      <c r="I100" s="64">
        <f>IF(VLOOKUP(A100,'Données de base - Grunddaten'!$A$2:$M$273,9,FALSE)="","",VLOOKUP(A100,'Données de base - Grunddaten'!$A$2:$M$273,9,FALSE))</f>
        <v>1992</v>
      </c>
      <c r="J100" s="64">
        <f>IF(VLOOKUP(A100,'Données de base - Grunddaten'!$A$2:$M$273,10,FALSE)="","",VLOOKUP(A100,'Données de base - Grunddaten'!$A$2:$M$273,10,FALSE))</f>
        <v>101</v>
      </c>
      <c r="K100" s="64" t="str">
        <f>IF(VLOOKUP(A100,'Données de base - Grunddaten'!$A$2:$M$273,11,FALSE)="","",VLOOKUP(A100,'Données de base - Grunddaten'!$A$2:$M$273,11,FALSE))</f>
        <v>Rives de lacs des étages collinéen et montagnard</v>
      </c>
      <c r="L100" s="64" t="str">
        <f>IF(VLOOKUP(A100,'Données de base - Grunddaten'!$A$2:$M$273,12,FALSE)="","",VLOOKUP(A100,'Données de base - Grunddaten'!$A$2:$M$273,12,FALSE))</f>
        <v>rives lacustres</v>
      </c>
      <c r="M100" s="65" t="str">
        <f>IF(VLOOKUP(A100,'Données de base - Grunddaten'!$A$2:$M$273,13,FALSE)="","",VLOOKUP(A100,'Données de base - Grunddaten'!$A$2:$M$273,13,FALSE))</f>
        <v>rives lacustres</v>
      </c>
      <c r="N100" s="36" t="str">
        <f>IF(VLOOKUP(A100,'Charriage - Geschiebehaushalt'!A100:S371,3,FALSE)="","",VLOOKUP(A100,'Charriage - Geschiebehaushalt'!$A$2:$S$273,3,FALSE))</f>
        <v>non pertinent</v>
      </c>
      <c r="O100" s="37" t="str">
        <f>IF(VLOOKUP(A100,'Charriage - Geschiebehaushalt'!A100:S371,4,FALSE)="","",VLOOKUP(A100,'Charriage - Geschiebehaushalt'!$A$2:$S$273,4,FALSE))</f>
        <v/>
      </c>
      <c r="P100" s="70" t="str">
        <f>IF(VLOOKUP(A100,'Charriage - Geschiebehaushalt'!A100:S371,5,FALSE)="","",VLOOKUP(A100,'Charriage - Geschiebehaushalt'!$A$2:$S$273,5,FALSE))</f>
        <v/>
      </c>
      <c r="Q100" s="37" t="str">
        <f>IF(VLOOKUP(A100,'Charriage - Geschiebehaushalt'!A100:S371,6,FALSE)="","",VLOOKUP(A100,'Charriage - Geschiebehaushalt'!$A$2:$S$273,6,FALSE))</f>
        <v>non documenté</v>
      </c>
      <c r="R100" s="70">
        <f>IF(VLOOKUP(A100,'Charriage - Geschiebehaushalt'!A100:S371,7,FALSE)="","",VLOOKUP(A100,'Charriage - Geschiebehaushalt'!$A$2:$S$273,7,FALSE))</f>
        <v>0.34871043745439201</v>
      </c>
      <c r="S100" s="37" t="str">
        <f>IF(VLOOKUP(A100,'Charriage - Geschiebehaushalt'!A100:S371,8,FALSE)="","",VLOOKUP(A100,'Charriage - Geschiebehaushalt'!$A$2:$S$273,8,FALSE))</f>
        <v>la remobilisation des sédiments est perturbée</v>
      </c>
      <c r="T100" s="70">
        <f>IF(VLOOKUP(A100,'Charriage - Geschiebehaushalt'!A100:S371,9,FALSE)="","",VLOOKUP(A100,'Charriage - Geschiebehaushalt'!$A$2:$S$273,9,FALSE))</f>
        <v>0.3455510262</v>
      </c>
      <c r="U100" s="37" t="str">
        <f>IF(VLOOKUP(A100,'Charriage - Geschiebehaushalt'!A100:S371,10,FALSE)="","",VLOOKUP(A100,'Charriage - Geschiebehaushalt'!$A$2:$S$273,10,FALSE))</f>
        <v>déficit non apparent en charriage ou en remobilisation des sédiments</v>
      </c>
      <c r="V100" s="37" t="str">
        <f>IF(VLOOKUP(A100,'Charriage - Geschiebehaushalt'!A100:S371,11,FALSE)="","",VLOOKUP(A100,'Charriage - Geschiebehaushalt'!$A$2:$S$273,11,FALSE))</f>
        <v/>
      </c>
      <c r="W100" s="37" t="str">
        <f>IF(VLOOKUP(A100,'Charriage - Geschiebehaushalt'!A100:S371,12,FALSE)="","",VLOOKUP(A100,'Charriage - Geschiebehaushalt'!$A$2:$S$273,12,FALSE))</f>
        <v/>
      </c>
      <c r="X100" s="37" t="str">
        <f>IF(VLOOKUP(A100,'Charriage - Geschiebehaushalt'!A100:S371,13,FALSE)="","",VLOOKUP(A100,'Charriage - Geschiebehaushalt'!$A$2:$S$273,13,FALSE))</f>
        <v/>
      </c>
      <c r="Y100" s="37" t="str">
        <f>IF(VLOOKUP(A100,'Charriage - Geschiebehaushalt'!A100:S371,14,FALSE)="","",VLOOKUP(A100,'Charriage - Geschiebehaushalt'!$A$2:$S$273,14,FALSE))</f>
        <v/>
      </c>
      <c r="Z100" s="37" t="str">
        <f>IF(VLOOKUP(A100,'Charriage - Geschiebehaushalt'!A100:S371,15,FALSE)="","",VLOOKUP(A100,'Charriage - Geschiebehaushalt'!$A$2:$S$273,15,FALSE))</f>
        <v>non pertinent / nicht relevant</v>
      </c>
      <c r="AA100" s="53" t="str">
        <f>IF(VLOOKUP(A100,'Charriage - Geschiebehaushalt'!A100:S371,16,FALSE)="","",VLOOKUP(A100,'Charriage - Geschiebehaushalt'!$A$2:$S$273,16,FALSE))</f>
        <v>a</v>
      </c>
      <c r="AB100" s="58" t="str">
        <f>IF(VLOOKUP(A100,'Débit - Abfluss'!$A$2:$K$273,3,FALSE)="","",VLOOKUP(A100,'Débit - Abfluss'!$A$2:$K$273,3,FALSE))</f>
        <v>non pertinent</v>
      </c>
      <c r="AC100" s="59" t="str">
        <f>IF(VLOOKUP(A100,'Débit - Abfluss'!$A$2:$K$273,4,FALSE)="","",VLOOKUP(A100,'Débit - Abfluss'!$A$2:$K$273,4,FALSE))</f>
        <v/>
      </c>
      <c r="AD100" s="59" t="str">
        <f>IF(VLOOKUP(A100,'Débit - Abfluss'!$A$2:$K$273,5,FALSE)="","",VLOOKUP(A100,'Débit - Abfluss'!$A$2:$K$273,5,FALSE))</f>
        <v/>
      </c>
      <c r="AE100" s="59" t="str">
        <f>IF(VLOOKUP(A100,'Débit - Abfluss'!$A$2:$K$273,6,FALSE)="","",VLOOKUP(A100,'Débit - Abfluss'!$A$2:$K$273,6,FALSE))</f>
        <v>non pertinent / nicht relevant</v>
      </c>
      <c r="AF100" s="59" t="str">
        <f>IF(VLOOKUP(A100,'Débit - Abfluss'!$A$2:$K$273,7,FALSE)="","",VLOOKUP(A100,'Débit - Abfluss'!$A$2:$K$273,7,FALSE))</f>
        <v/>
      </c>
      <c r="AG100" s="60" t="str">
        <f>IF(VLOOKUP(A100,'Débit - Abfluss'!$A$2:$K$273,8,FALSE)="","",VLOOKUP(A100,'Débit - Abfluss'!$A$2:$K$273,8,FALSE))</f>
        <v>Non affecté / nicht betroffen</v>
      </c>
      <c r="AH100" s="72" t="str">
        <f>IF(VLOOKUP(A100,'Revitalisation-Revitalisierung'!$A$2:$O$273,3,FALSE)="","",VLOOKUP(A100,'Revitalisation-Revitalisierung'!$A$2:$O$273,3,FALSE))</f>
        <v/>
      </c>
      <c r="AI100" s="73" t="str">
        <f>IF(VLOOKUP(A100,'Revitalisation-Revitalisierung'!$A$2:$O$273,4,FALSE)="","",VLOOKUP(A100,'Revitalisation-Revitalisierung'!$A$2:$O$273,4,FALSE))</f>
        <v/>
      </c>
      <c r="AJ100" s="73" t="str">
        <f>IF(VLOOKUP(A100,'Revitalisation-Revitalisierung'!$A$2:$O$273,5,FALSE)="","",VLOOKUP(A100,'Revitalisation-Revitalisierung'!$A$2:$O$273,5,FALSE))</f>
        <v/>
      </c>
      <c r="AK100" s="61" t="str">
        <f>IF(VLOOKUP(A100,'Revitalisation-Revitalisierung'!$A$2:$O$273,6,FALSE)="","",VLOOKUP(A100,'Revitalisation-Revitalisierung'!$A$2:$O$273,6,FALSE))</f>
        <v/>
      </c>
      <c r="AL100" s="61" t="str">
        <f>IF(VLOOKUP(A100,'Revitalisation-Revitalisierung'!$A$2:$O$273,7,FALSE)="","",VLOOKUP(A100,'Revitalisation-Revitalisierung'!$A$2:$O$273,7,FALSE))</f>
        <v/>
      </c>
      <c r="AM100" s="61" t="str">
        <f>IF(VLOOKUP(A100,'Revitalisation-Revitalisierung'!$A$2:$O$273,8,FALSE)="","",VLOOKUP(A100,'Revitalisation-Revitalisierung'!$A$2:$O$273,8,FALSE))</f>
        <v>K1</v>
      </c>
      <c r="AN100" s="61" t="str">
        <f>IF(VLOOKUP(A100,'Revitalisation-Revitalisierung'!$A$2:$O$273,9,FALSE)="","",VLOOKUP(A100,'Revitalisation-Revitalisierung'!$A$2:$O$273,9,FALSE))</f>
        <v>non nécessaire</v>
      </c>
      <c r="AO100" s="61" t="str">
        <f>IF(VLOOKUP(A100,'Revitalisation-Revitalisierung'!$A$2:$O$273,10,FALSE)="","",VLOOKUP(A100,'Revitalisation-Revitalisierung'!$A$2:$O$273,10,FALSE))</f>
        <v>ok</v>
      </c>
      <c r="AP100" s="61" t="str">
        <f>IF(VLOOKUP(A100,'Revitalisation-Revitalisierung'!$A$2:$O$273,11,FALSE)="","",VLOOKUP(A100,'Revitalisation-Revitalisierung'!$A$2:$O$273,11,FALSE))</f>
        <v>Non nécessaire / nicht nötig</v>
      </c>
      <c r="AQ100" s="62" t="str">
        <f>IF(VLOOKUP(A100,'Revitalisation-Revitalisierung'!$A$2:$O$273,12,FALSE)="","",VLOOKUP(A100,'Revitalisation-Revitalisierung'!$A$2:$O$273,12,FALSE))</f>
        <v>a</v>
      </c>
    </row>
    <row r="101" spans="1:43" ht="45" x14ac:dyDescent="0.25">
      <c r="A101" s="23">
        <v>124</v>
      </c>
      <c r="B101" s="63">
        <f>IF(VLOOKUP(A101,'Données de base - Grunddaten'!$A$2:$M$273,2,FALSE)="","",VLOOKUP(A101,'Données de base - Grunddaten'!$A$2:$M$273,2,FALSE))</f>
        <v>1</v>
      </c>
      <c r="C101" s="64" t="str">
        <f>IF(VLOOKUP(A101,'Données de base - Grunddaten'!$A$2:$M$273,3,FALSE)="","",VLOOKUP(A101,'Données de base - Grunddaten'!$A$2:$M$273,3,FALSE))</f>
        <v>Iles des Clous</v>
      </c>
      <c r="D101" s="64" t="str">
        <f>IF(VLOOKUP(A101,'Données de base - Grunddaten'!$A$2:$M$273,4,FALSE)="","",VLOOKUP(A101,'Données de base - Grunddaten'!$A$2:$M$273,4,FALSE))</f>
        <v>Le Rhône, Grand Canal</v>
      </c>
      <c r="E101" s="64" t="str">
        <f>IF(VLOOKUP(A101,'Données de base - Grunddaten'!$A$2:$M$273,5,FALSE)="","",VLOOKUP(A101,'Données de base - Grunddaten'!$A$2:$M$273,5,FALSE))</f>
        <v>VD</v>
      </c>
      <c r="F101" s="64" t="str">
        <f>IF(VLOOKUP(A101,'Données de base - Grunddaten'!$A$2:$M$273,6,FALSE)="","",VLOOKUP(A101,'Données de base - Grunddaten'!$A$2:$M$273,6,FALSE))</f>
        <v>Alpes septentrionales</v>
      </c>
      <c r="G101" s="64" t="str">
        <f>IF(VLOOKUP(A101,'Données de base - Grunddaten'!$A$2:$M$273,7,FALSE)="","",VLOOKUP(A101,'Données de base - Grunddaten'!$A$2:$M$273,7,FALSE))</f>
        <v>Collinéen</v>
      </c>
      <c r="H101" s="64">
        <f>IF(VLOOKUP(A101,'Données de base - Grunddaten'!$A$2:$M$273,8,FALSE)="","",VLOOKUP(A101,'Données de base - Grunddaten'!$A$2:$M$273,8,FALSE))</f>
        <v>380</v>
      </c>
      <c r="I101" s="64">
        <f>IF(VLOOKUP(A101,'Données de base - Grunddaten'!$A$2:$M$273,9,FALSE)="","",VLOOKUP(A101,'Données de base - Grunddaten'!$A$2:$M$273,9,FALSE))</f>
        <v>1992</v>
      </c>
      <c r="J101" s="64">
        <f>IF(VLOOKUP(A101,'Données de base - Grunddaten'!$A$2:$M$273,10,FALSE)="","",VLOOKUP(A101,'Données de base - Grunddaten'!$A$2:$M$273,10,FALSE))</f>
        <v>52</v>
      </c>
      <c r="K101" s="64" t="str">
        <f>IF(VLOOKUP(A101,'Données de base - Grunddaten'!$A$2:$M$273,11,FALSE)="","",VLOOKUP(A101,'Données de base - Grunddaten'!$A$2:$M$273,11,FALSE))</f>
        <v>Cours d'eau corrigés de l'étage collinéen du Moyen-Pays</v>
      </c>
      <c r="L101" s="64" t="str">
        <f>IF(VLOOKUP(A101,'Données de base - Grunddaten'!$A$2:$M$273,12,FALSE)="","",VLOOKUP(A101,'Données de base - Grunddaten'!$A$2:$M$273,12,FALSE))</f>
        <v>en méandres migrants</v>
      </c>
      <c r="M101" s="65" t="str">
        <f>IF(VLOOKUP(A101,'Données de base - Grunddaten'!$A$2:$M$273,13,FALSE)="","",VLOOKUP(A101,'Données de base - Grunddaten'!$A$2:$M$273,13,FALSE))</f>
        <v>cours rectiligne</v>
      </c>
      <c r="N101" s="36" t="str">
        <f>IF(VLOOKUP(A101,'Charriage - Geschiebehaushalt'!A101:S372,3,FALSE)="","",VLOOKUP(A101,'Charriage - Geschiebehaushalt'!$A$2:$S$273,3,FALSE))</f>
        <v>pertinent</v>
      </c>
      <c r="O101" s="37" t="str">
        <f>IF(VLOOKUP(A101,'Charriage - Geschiebehaushalt'!A101:S372,4,FALSE)="","",VLOOKUP(A101,'Charriage - Geschiebehaushalt'!$A$2:$S$273,4,FALSE))</f>
        <v>21-50%</v>
      </c>
      <c r="P101" s="70" t="str">
        <f>IF(VLOOKUP(A101,'Charriage - Geschiebehaushalt'!A101:S372,5,FALSE)="","",VLOOKUP(A101,'Charriage - Geschiebehaushalt'!$A$2:$S$273,5,FALSE))</f>
        <v/>
      </c>
      <c r="Q101" s="37" t="str">
        <f>IF(VLOOKUP(A101,'Charriage - Geschiebehaushalt'!A101:S372,6,FALSE)="","",VLOOKUP(A101,'Charriage - Geschiebehaushalt'!$A$2:$S$273,6,FALSE))</f>
        <v>non documenté</v>
      </c>
      <c r="R101" s="70">
        <f>IF(VLOOKUP(A101,'Charriage - Geschiebehaushalt'!A101:S372,7,FALSE)="","",VLOOKUP(A101,'Charriage - Geschiebehaushalt'!$A$2:$S$273,7,FALSE))</f>
        <v>0.44285525471942699</v>
      </c>
      <c r="S101" s="37" t="str">
        <f>IF(VLOOKUP(A101,'Charriage - Geschiebehaushalt'!A101:S372,8,FALSE)="","",VLOOKUP(A101,'Charriage - Geschiebehaushalt'!$A$2:$S$273,8,FALSE))</f>
        <v>la remobilisation des sédiments est perturbée</v>
      </c>
      <c r="T101" s="70">
        <f>IF(VLOOKUP(A101,'Charriage - Geschiebehaushalt'!A101:S372,9,FALSE)="","",VLOOKUP(A101,'Charriage - Geschiebehaushalt'!$A$2:$S$273,9,FALSE))</f>
        <v>2.2769769033000001E-2</v>
      </c>
      <c r="U101" s="37" t="str">
        <f>IF(VLOOKUP(A101,'Charriage - Geschiebehaushalt'!A101:S372,10,FALSE)="","",VLOOKUP(A101,'Charriage - Geschiebehaushalt'!$A$2:$S$273,10,FALSE))</f>
        <v>déficit dans les formations pionnières</v>
      </c>
      <c r="V101" s="37" t="str">
        <f>IF(VLOOKUP(A101,'Charriage - Geschiebehaushalt'!A101:S372,11,FALSE)="","",VLOOKUP(A101,'Charriage - Geschiebehaushalt'!$A$2:$S$273,11,FALSE))</f>
        <v/>
      </c>
      <c r="W101" s="37" t="str">
        <f>IF(VLOOKUP(A101,'Charriage - Geschiebehaushalt'!A101:S372,12,FALSE)="","",VLOOKUP(A101,'Charriage - Geschiebehaushalt'!$A$2:$S$273,12,FALSE))</f>
        <v/>
      </c>
      <c r="X101" s="37" t="str">
        <f>IF(VLOOKUP(A101,'Charriage - Geschiebehaushalt'!A101:S372,13,FALSE)="","",VLOOKUP(A101,'Charriage - Geschiebehaushalt'!$A$2:$S$273,13,FALSE))</f>
        <v/>
      </c>
      <c r="Y101" s="37" t="str">
        <f>IF(VLOOKUP(A101,'Charriage - Geschiebehaushalt'!A101:S372,14,FALSE)="","",VLOOKUP(A101,'Charriage - Geschiebehaushalt'!$A$2:$S$273,14,FALSE))</f>
        <v/>
      </c>
      <c r="Z101" s="37" t="str">
        <f>IF(VLOOKUP(A101,'Charriage - Geschiebehaushalt'!A101:S372,15,FALSE)="","",VLOOKUP(A101,'Charriage - Geschiebehaushalt'!$A$2:$S$273,15,FALSE))</f>
        <v>21-50%</v>
      </c>
      <c r="AA101" s="53" t="str">
        <f>IF(VLOOKUP(A101,'Charriage - Geschiebehaushalt'!A101:S372,16,FALSE)="","",VLOOKUP(A101,'Charriage - Geschiebehaushalt'!$A$2:$S$273,16,FALSE))</f>
        <v>a</v>
      </c>
      <c r="AB101" s="58" t="str">
        <f>IF(VLOOKUP(A101,'Débit - Abfluss'!$A$2:$K$273,3,FALSE)="","",VLOOKUP(A101,'Débit - Abfluss'!$A$2:$K$273,3,FALSE))</f>
        <v>81-100%</v>
      </c>
      <c r="AC101" s="59" t="str">
        <f>IF(VLOOKUP(A101,'Débit - Abfluss'!$A$2:$K$273,4,FALSE)="","",VLOOKUP(A101,'Débit - Abfluss'!$A$2:$K$273,4,FALSE))</f>
        <v/>
      </c>
      <c r="AD101" s="59" t="str">
        <f>IF(VLOOKUP(A101,'Débit - Abfluss'!$A$2:$K$273,5,FALSE)="","",VLOOKUP(A101,'Débit - Abfluss'!$A$2:$K$273,5,FALSE))</f>
        <v/>
      </c>
      <c r="AE101" s="59" t="str">
        <f>IF(VLOOKUP(A101,'Débit - Abfluss'!$A$2:$K$273,6,FALSE)="","",VLOOKUP(A101,'Débit - Abfluss'!$A$2:$K$273,6,FALSE))</f>
        <v>81-100%</v>
      </c>
      <c r="AF101" s="59" t="str">
        <f>IF(VLOOKUP(A101,'Débit - Abfluss'!$A$2:$K$273,7,FALSE)="","",VLOOKUP(A101,'Débit - Abfluss'!$A$2:$K$273,7,FALSE))</f>
        <v>force hydraulique</v>
      </c>
      <c r="AG101" s="60" t="str">
        <f>IF(VLOOKUP(A101,'Débit - Abfluss'!$A$2:$K$273,8,FALSE)="","",VLOOKUP(A101,'Débit - Abfluss'!$A$2:$K$273,8,FALSE))</f>
        <v>Potentiellement affecté / möglicherweise betroffen</v>
      </c>
      <c r="AH101" s="72">
        <f>IF(VLOOKUP(A101,'Revitalisation-Revitalisierung'!$A$2:$O$273,3,FALSE)="","",VLOOKUP(A101,'Revitalisation-Revitalisierung'!$A$2:$O$273,3,FALSE))</f>
        <v>77.927272727272737</v>
      </c>
      <c r="AI101" s="73">
        <f>IF(VLOOKUP(A101,'Revitalisation-Revitalisierung'!$A$2:$O$273,4,FALSE)="","",VLOOKUP(A101,'Revitalisation-Revitalisierung'!$A$2:$O$273,4,FALSE))</f>
        <v>85.202136174721915</v>
      </c>
      <c r="AJ101" s="73">
        <f>IF(VLOOKUP(A101,'Revitalisation-Revitalisierung'!$A$2:$O$273,5,FALSE)="","",VLOOKUP(A101,'Revitalisation-Revitalisierung'!$A$2:$O$273,5,FALSE))</f>
        <v>7.2727272727272725</v>
      </c>
      <c r="AK101" s="61" t="str">
        <f>IF(VLOOKUP(A101,'Revitalisation-Revitalisierung'!$A$2:$O$273,6,FALSE)="","",VLOOKUP(A101,'Revitalisation-Revitalisierung'!$A$2:$O$273,6,FALSE))</f>
        <v>très nécessaire, facile</v>
      </c>
      <c r="AL101" s="61" t="str">
        <f>IF(VLOOKUP(A101,'Revitalisation-Revitalisierung'!$A$2:$O$273,7,FALSE)="","",VLOOKUP(A101,'Revitalisation-Revitalisierung'!$A$2:$O$273,7,FALSE))</f>
        <v/>
      </c>
      <c r="AM101" s="61" t="str">
        <f>IF(VLOOKUP(A101,'Revitalisation-Revitalisierung'!$A$2:$O$273,8,FALSE)="","",VLOOKUP(A101,'Revitalisation-Revitalisierung'!$A$2:$O$273,8,FALSE))</f>
        <v>K2</v>
      </c>
      <c r="AN101" s="61" t="str">
        <f>IF(VLOOKUP(A101,'Revitalisation-Revitalisierung'!$A$2:$O$273,9,FALSE)="","",VLOOKUP(A101,'Revitalisation-Revitalisierung'!$A$2:$O$273,9,FALSE))</f>
        <v/>
      </c>
      <c r="AO101" s="61" t="str">
        <f>IF(VLOOKUP(A101,'Revitalisation-Revitalisierung'!$A$2:$O$273,10,FALSE)="","",VLOOKUP(A101,'Revitalisation-Revitalisierung'!$A$2:$O$273,10,FALSE))</f>
        <v/>
      </c>
      <c r="AP101" s="61" t="str">
        <f>IF(VLOOKUP(A101,'Revitalisation-Revitalisierung'!$A$2:$O$273,11,FALSE)="","",VLOOKUP(A101,'Revitalisation-Revitalisierung'!$A$2:$O$273,11,FALSE))</f>
        <v>Très nécessaire, facile / unbedingt nötig, einfach</v>
      </c>
      <c r="AQ101" s="62" t="str">
        <f>IF(VLOOKUP(A101,'Revitalisation-Revitalisierung'!$A$2:$O$273,12,FALSE)="","",VLOOKUP(A101,'Revitalisation-Revitalisierung'!$A$2:$O$273,12,FALSE))</f>
        <v>a</v>
      </c>
    </row>
    <row r="102" spans="1:43" ht="45" x14ac:dyDescent="0.25">
      <c r="A102" s="23">
        <v>125</v>
      </c>
      <c r="B102" s="63">
        <f>IF(VLOOKUP(A102,'Données de base - Grunddaten'!$A$2:$M$273,2,FALSE)="","",VLOOKUP(A102,'Données de base - Grunddaten'!$A$2:$M$273,2,FALSE))</f>
        <v>1</v>
      </c>
      <c r="C102" s="64" t="str">
        <f>IF(VLOOKUP(A102,'Données de base - Grunddaten'!$A$2:$M$273,3,FALSE)="","",VLOOKUP(A102,'Données de base - Grunddaten'!$A$2:$M$273,3,FALSE))</f>
        <v>Source du Trient</v>
      </c>
      <c r="D102" s="64" t="str">
        <f>IF(VLOOKUP(A102,'Données de base - Grunddaten'!$A$2:$M$273,4,FALSE)="","",VLOOKUP(A102,'Données de base - Grunddaten'!$A$2:$M$273,4,FALSE))</f>
        <v>Le Trient</v>
      </c>
      <c r="E102" s="64" t="str">
        <f>IF(VLOOKUP(A102,'Données de base - Grunddaten'!$A$2:$M$273,5,FALSE)="","",VLOOKUP(A102,'Données de base - Grunddaten'!$A$2:$M$273,5,FALSE))</f>
        <v>VS</v>
      </c>
      <c r="F102" s="64" t="str">
        <f>IF(VLOOKUP(A102,'Données de base - Grunddaten'!$A$2:$M$273,6,FALSE)="","",VLOOKUP(A102,'Données de base - Grunddaten'!$A$2:$M$273,6,FALSE))</f>
        <v>Alpes centrales occidentales</v>
      </c>
      <c r="G102" s="64" t="str">
        <f>IF(VLOOKUP(A102,'Données de base - Grunddaten'!$A$2:$M$273,7,FALSE)="","",VLOOKUP(A102,'Données de base - Grunddaten'!$A$2:$M$273,7,FALSE))</f>
        <v>Subalpin sup.</v>
      </c>
      <c r="H102" s="64">
        <f>IF(VLOOKUP(A102,'Données de base - Grunddaten'!$A$2:$M$273,8,FALSE)="","",VLOOKUP(A102,'Données de base - Grunddaten'!$A$2:$M$273,8,FALSE))</f>
        <v>1700</v>
      </c>
      <c r="I102" s="64">
        <f>IF(VLOOKUP(A102,'Données de base - Grunddaten'!$A$2:$M$273,9,FALSE)="","",VLOOKUP(A102,'Données de base - Grunddaten'!$A$2:$M$273,9,FALSE))</f>
        <v>1992</v>
      </c>
      <c r="J102" s="64">
        <f>IF(VLOOKUP(A102,'Données de base - Grunddaten'!$A$2:$M$273,10,FALSE)="","",VLOOKUP(A102,'Données de base - Grunddaten'!$A$2:$M$273,10,FALSE))</f>
        <v>31</v>
      </c>
      <c r="K102" s="64" t="str">
        <f>IF(VLOOKUP(A102,'Données de base - Grunddaten'!$A$2:$M$273,11,FALSE)="","",VLOOKUP(A102,'Données de base - Grunddaten'!$A$2:$M$273,11,FALSE))</f>
        <v>Cours d'eau naturels de l'étage subalpin</v>
      </c>
      <c r="L102" s="64" t="str">
        <f>IF(VLOOKUP(A102,'Données de base - Grunddaten'!$A$2:$M$273,12,FALSE)="","",VLOOKUP(A102,'Données de base - Grunddaten'!$A$2:$M$273,12,FALSE))</f>
        <v>en tresses</v>
      </c>
      <c r="M102" s="65" t="str">
        <f>IF(VLOOKUP(A102,'Données de base - Grunddaten'!$A$2:$M$273,13,FALSE)="","",VLOOKUP(A102,'Données de base - Grunddaten'!$A$2:$M$273,13,FALSE))</f>
        <v>en tresses</v>
      </c>
      <c r="N102" s="36" t="str">
        <f>IF(VLOOKUP(A102,'Charriage - Geschiebehaushalt'!A102:S373,3,FALSE)="","",VLOOKUP(A102,'Charriage - Geschiebehaushalt'!$A$2:$S$273,3,FALSE))</f>
        <v>pertinent</v>
      </c>
      <c r="O102" s="37" t="str">
        <f>IF(VLOOKUP(A102,'Charriage - Geschiebehaushalt'!A102:S373,4,FALSE)="","",VLOOKUP(A102,'Charriage - Geschiebehaushalt'!$A$2:$S$273,4,FALSE))</f>
        <v>non documenté</v>
      </c>
      <c r="P102" s="70" t="str">
        <f>IF(VLOOKUP(A102,'Charriage - Geschiebehaushalt'!A102:S373,5,FALSE)="","",VLOOKUP(A102,'Charriage - Geschiebehaushalt'!$A$2:$S$273,5,FALSE))</f>
        <v/>
      </c>
      <c r="Q102" s="37" t="str">
        <f>IF(VLOOKUP(A102,'Charriage - Geschiebehaushalt'!A102:S373,6,FALSE)="","",VLOOKUP(A102,'Charriage - Geschiebehaushalt'!$A$2:$S$273,6,FALSE))</f>
        <v>non documenté</v>
      </c>
      <c r="R102" s="70">
        <f>IF(VLOOKUP(A102,'Charriage - Geschiebehaushalt'!A102:S373,7,FALSE)="","",VLOOKUP(A102,'Charriage - Geschiebehaushalt'!$A$2:$S$273,7,FALSE))</f>
        <v>0</v>
      </c>
      <c r="S102" s="37" t="str">
        <f>IF(VLOOKUP(A102,'Charriage - Geschiebehaushalt'!A102:S373,8,FALSE)="","",VLOOKUP(A102,'Charriage - Geschiebehaushalt'!$A$2:$S$273,8,FALSE))</f>
        <v>pas ou faiblement entravé</v>
      </c>
      <c r="T102" s="70">
        <f>IF(VLOOKUP(A102,'Charriage - Geschiebehaushalt'!A102:S373,9,FALSE)="","",VLOOKUP(A102,'Charriage - Geschiebehaushalt'!$A$2:$S$273,9,FALSE))</f>
        <v>1.8835767728999999E-2</v>
      </c>
      <c r="U102" s="37" t="str">
        <f>IF(VLOOKUP(A102,'Charriage - Geschiebehaushalt'!A102:S373,10,FALSE)="","",VLOOKUP(A102,'Charriage - Geschiebehaushalt'!$A$2:$S$273,10,FALSE))</f>
        <v>déficit dans les formations pionnières</v>
      </c>
      <c r="V102" s="37" t="str">
        <f>IF(VLOOKUP(A102,'Charriage - Geschiebehaushalt'!A102:S373,11,FALSE)="","",VLOOKUP(A102,'Charriage - Geschiebehaushalt'!$A$2:$S$273,11,FALSE))</f>
        <v>Image google : cours en tresses. Large. Bcp de sédiments. Extraction non exclues en aval de l'objet</v>
      </c>
      <c r="W102" s="37" t="str">
        <f>IF(VLOOKUP(A102,'Charriage - Geschiebehaushalt'!A102:S373,12,FALSE)="","",VLOOKUP(A102,'Charriage - Geschiebehaushalt'!$A$2:$S$273,12,FALSE))</f>
        <v>A vérifier</v>
      </c>
      <c r="X102" s="37" t="str">
        <f>IF(VLOOKUP(A102,'Charriage - Geschiebehaushalt'!A102:S373,13,FALSE)="","",VLOOKUP(A102,'Charriage - Geschiebehaushalt'!$A$2:$S$273,13,FALSE))</f>
        <v>dépotoir en aval, pas d'ouvrage en amont</v>
      </c>
      <c r="Y102" s="37" t="str">
        <f>IF(VLOOKUP(A102,'Charriage - Geschiebehaushalt'!A102:S373,14,FALSE)="","",VLOOKUP(A102,'Charriage - Geschiebehaushalt'!$A$2:$S$273,14,FALSE))</f>
        <v>charriage présumé naturel</v>
      </c>
      <c r="Z102" s="37" t="str">
        <f>IF(VLOOKUP(A102,'Charriage - Geschiebehaushalt'!A102:S373,15,FALSE)="","",VLOOKUP(A102,'Charriage - Geschiebehaushalt'!$A$2:$S$273,15,FALSE))</f>
        <v>Charriage présumé naturel / Geschiebehaushalt vermutlich natürlich</v>
      </c>
      <c r="AA102" s="53" t="str">
        <f>IF(VLOOKUP(A102,'Charriage - Geschiebehaushalt'!A102:S373,16,FALSE)="","",VLOOKUP(A102,'Charriage - Geschiebehaushalt'!$A$2:$S$273,16,FALSE))</f>
        <v>b</v>
      </c>
      <c r="AB102" s="58" t="str">
        <f>IF(VLOOKUP(A102,'Débit - Abfluss'!$A$2:$K$273,3,FALSE)="","",VLOOKUP(A102,'Débit - Abfluss'!$A$2:$K$273,3,FALSE))</f>
        <v>100%</v>
      </c>
      <c r="AC102" s="59" t="str">
        <f>IF(VLOOKUP(A102,'Débit - Abfluss'!$A$2:$K$273,4,FALSE)="","",VLOOKUP(A102,'Débit - Abfluss'!$A$2:$K$273,4,FALSE))</f>
        <v>non documenté</v>
      </c>
      <c r="AD102" s="59" t="str">
        <f>IF(VLOOKUP(A102,'Débit - Abfluss'!$A$2:$K$273,5,FALSE)="","",VLOOKUP(A102,'Débit - Abfluss'!$A$2:$K$273,5,FALSE))</f>
        <v>non documenté</v>
      </c>
      <c r="AE102" s="59" t="str">
        <f>IF(VLOOKUP(A102,'Débit - Abfluss'!$A$2:$K$273,6,FALSE)="","",VLOOKUP(A102,'Débit - Abfluss'!$A$2:$K$273,6,FALSE))</f>
        <v>100%</v>
      </c>
      <c r="AF102" s="59" t="str">
        <f>IF(VLOOKUP(A102,'Débit - Abfluss'!$A$2:$K$273,7,FALSE)="","",VLOOKUP(A102,'Débit - Abfluss'!$A$2:$K$273,7,FALSE))</f>
        <v/>
      </c>
      <c r="AG102" s="60" t="str">
        <f>IF(VLOOKUP(A102,'Débit - Abfluss'!$A$2:$K$273,8,FALSE)="","",VLOOKUP(A102,'Débit - Abfluss'!$A$2:$K$273,8,FALSE))</f>
        <v>Non affecté / nicht betroffen</v>
      </c>
      <c r="AH102" s="72">
        <f>IF(VLOOKUP(A102,'Revitalisation-Revitalisierung'!$A$2:$O$273,3,FALSE)="","",VLOOKUP(A102,'Revitalisation-Revitalisierung'!$A$2:$O$273,3,FALSE))</f>
        <v>0</v>
      </c>
      <c r="AI102" s="73">
        <f>IF(VLOOKUP(A102,'Revitalisation-Revitalisierung'!$A$2:$O$273,4,FALSE)="","",VLOOKUP(A102,'Revitalisation-Revitalisierung'!$A$2:$O$273,4,FALSE))</f>
        <v>0</v>
      </c>
      <c r="AJ102" s="73">
        <f>IF(VLOOKUP(A102,'Revitalisation-Revitalisierung'!$A$2:$O$273,5,FALSE)="","",VLOOKUP(A102,'Revitalisation-Revitalisierung'!$A$2:$O$273,5,FALSE))</f>
        <v>0</v>
      </c>
      <c r="AK102" s="61" t="str">
        <f>IF(VLOOKUP(A102,'Revitalisation-Revitalisierung'!$A$2:$O$273,6,FALSE)="","",VLOOKUP(A102,'Revitalisation-Revitalisierung'!$A$2:$O$273,6,FALSE))</f>
        <v>non nécessaire</v>
      </c>
      <c r="AL102" s="61" t="str">
        <f>IF(VLOOKUP(A102,'Revitalisation-Revitalisierung'!$A$2:$O$273,7,FALSE)="","",VLOOKUP(A102,'Revitalisation-Revitalisierung'!$A$2:$O$273,7,FALSE))</f>
        <v/>
      </c>
      <c r="AM102" s="61" t="str">
        <f>IF(VLOOKUP(A102,'Revitalisation-Revitalisierung'!$A$2:$O$273,8,FALSE)="","",VLOOKUP(A102,'Revitalisation-Revitalisierung'!$A$2:$O$273,8,FALSE))</f>
        <v>K3</v>
      </c>
      <c r="AN102" s="61" t="str">
        <f>IF(VLOOKUP(A102,'Revitalisation-Revitalisierung'!$A$2:$O$273,9,FALSE)="","",VLOOKUP(A102,'Revitalisation-Revitalisierung'!$A$2:$O$273,9,FALSE))</f>
        <v/>
      </c>
      <c r="AO102" s="61" t="str">
        <f>IF(VLOOKUP(A102,'Revitalisation-Revitalisierung'!$A$2:$O$273,10,FALSE)="","",VLOOKUP(A102,'Revitalisation-Revitalisierung'!$A$2:$O$273,10,FALSE))</f>
        <v/>
      </c>
      <c r="AP102" s="61" t="str">
        <f>IF(VLOOKUP(A102,'Revitalisation-Revitalisierung'!$A$2:$O$273,11,FALSE)="","",VLOOKUP(A102,'Revitalisation-Revitalisierung'!$A$2:$O$273,11,FALSE))</f>
        <v>Non nécessaire / nicht nötig</v>
      </c>
      <c r="AQ102" s="62" t="str">
        <f>IF(VLOOKUP(A102,'Revitalisation-Revitalisierung'!$A$2:$O$273,12,FALSE)="","",VLOOKUP(A102,'Revitalisation-Revitalisierung'!$A$2:$O$273,12,FALSE))</f>
        <v>b</v>
      </c>
    </row>
    <row r="103" spans="1:43" ht="45" x14ac:dyDescent="0.25">
      <c r="A103" s="23">
        <v>127</v>
      </c>
      <c r="B103" s="63">
        <f>IF(VLOOKUP(A103,'Données de base - Grunddaten'!$A$2:$M$273,2,FALSE)="","",VLOOKUP(A103,'Données de base - Grunddaten'!$A$2:$M$273,2,FALSE))</f>
        <v>1</v>
      </c>
      <c r="C103" s="64" t="str">
        <f>IF(VLOOKUP(A103,'Données de base - Grunddaten'!$A$2:$M$273,3,FALSE)="","",VLOOKUP(A103,'Données de base - Grunddaten'!$A$2:$M$273,3,FALSE))</f>
        <v>Lotrey</v>
      </c>
      <c r="D103" s="64" t="str">
        <f>IF(VLOOKUP(A103,'Données de base - Grunddaten'!$A$2:$M$273,4,FALSE)="","",VLOOKUP(A103,'Données de base - Grunddaten'!$A$2:$M$273,4,FALSE))</f>
        <v>La Borgne</v>
      </c>
      <c r="E103" s="64" t="str">
        <f>IF(VLOOKUP(A103,'Données de base - Grunddaten'!$A$2:$M$273,5,FALSE)="","",VLOOKUP(A103,'Données de base - Grunddaten'!$A$2:$M$273,5,FALSE))</f>
        <v>VS</v>
      </c>
      <c r="F103" s="64" t="str">
        <f>IF(VLOOKUP(A103,'Données de base - Grunddaten'!$A$2:$M$273,6,FALSE)="","",VLOOKUP(A103,'Données de base - Grunddaten'!$A$2:$M$273,6,FALSE))</f>
        <v>Alpes centrales occidentales</v>
      </c>
      <c r="G103" s="64" t="str">
        <f>IF(VLOOKUP(A103,'Données de base - Grunddaten'!$A$2:$M$273,7,FALSE)="","",VLOOKUP(A103,'Données de base - Grunddaten'!$A$2:$M$273,7,FALSE))</f>
        <v>Subalpin inf.</v>
      </c>
      <c r="H103" s="64">
        <f>IF(VLOOKUP(A103,'Données de base - Grunddaten'!$A$2:$M$273,8,FALSE)="","",VLOOKUP(A103,'Données de base - Grunddaten'!$A$2:$M$273,8,FALSE))</f>
        <v>1350</v>
      </c>
      <c r="I103" s="64">
        <f>IF(VLOOKUP(A103,'Données de base - Grunddaten'!$A$2:$M$273,9,FALSE)="","",VLOOKUP(A103,'Données de base - Grunddaten'!$A$2:$M$273,9,FALSE))</f>
        <v>1992</v>
      </c>
      <c r="J103" s="64">
        <f>IF(VLOOKUP(A103,'Données de base - Grunddaten'!$A$2:$M$273,10,FALSE)="","",VLOOKUP(A103,'Données de base - Grunddaten'!$A$2:$M$273,10,FALSE))</f>
        <v>41</v>
      </c>
      <c r="K103" s="64" t="str">
        <f>IF(VLOOKUP(A103,'Données de base - Grunddaten'!$A$2:$M$273,11,FALSE)="","",VLOOKUP(A103,'Données de base - Grunddaten'!$A$2:$M$273,11,FALSE))</f>
        <v>Cours d'eau naturels de l'étage montagnard</v>
      </c>
      <c r="L103" s="64" t="str">
        <f>IF(VLOOKUP(A103,'Données de base - Grunddaten'!$A$2:$M$273,12,FALSE)="","",VLOOKUP(A103,'Données de base - Grunddaten'!$A$2:$M$273,12,FALSE))</f>
        <v>en méandres migrants</v>
      </c>
      <c r="M103" s="65" t="str">
        <f>IF(VLOOKUP(A103,'Données de base - Grunddaten'!$A$2:$M$273,13,FALSE)="","",VLOOKUP(A103,'Données de base - Grunddaten'!$A$2:$M$273,13,FALSE))</f>
        <v>en méandres migrants</v>
      </c>
      <c r="N103" s="36" t="str">
        <f>IF(VLOOKUP(A103,'Charriage - Geschiebehaushalt'!A103:S374,3,FALSE)="","",VLOOKUP(A103,'Charriage - Geschiebehaushalt'!$A$2:$S$273,3,FALSE))</f>
        <v>pertinent</v>
      </c>
      <c r="O103" s="37" t="str">
        <f>IF(VLOOKUP(A103,'Charriage - Geschiebehaushalt'!A103:S374,4,FALSE)="","",VLOOKUP(A103,'Charriage - Geschiebehaushalt'!$A$2:$S$273,4,FALSE))</f>
        <v>non documenté</v>
      </c>
      <c r="P103" s="70" t="str">
        <f>IF(VLOOKUP(A103,'Charriage - Geschiebehaushalt'!A103:S374,5,FALSE)="","",VLOOKUP(A103,'Charriage - Geschiebehaushalt'!$A$2:$S$273,5,FALSE))</f>
        <v/>
      </c>
      <c r="Q103" s="37" t="str">
        <f>IF(VLOOKUP(A103,'Charriage - Geschiebehaushalt'!A103:S374,6,FALSE)="","",VLOOKUP(A103,'Charriage - Geschiebehaushalt'!$A$2:$S$273,6,FALSE))</f>
        <v>non documenté</v>
      </c>
      <c r="R103" s="70">
        <f>IF(VLOOKUP(A103,'Charriage - Geschiebehaushalt'!A103:S374,7,FALSE)="","",VLOOKUP(A103,'Charriage - Geschiebehaushalt'!$A$2:$S$273,7,FALSE))</f>
        <v>0.37926606505451899</v>
      </c>
      <c r="S103" s="37" t="str">
        <f>IF(VLOOKUP(A103,'Charriage - Geschiebehaushalt'!A103:S374,8,FALSE)="","",VLOOKUP(A103,'Charriage - Geschiebehaushalt'!$A$2:$S$273,8,FALSE))</f>
        <v>la remobilisation des sédiments est perturbée</v>
      </c>
      <c r="T103" s="70">
        <f>IF(VLOOKUP(A103,'Charriage - Geschiebehaushalt'!A103:S374,9,FALSE)="","",VLOOKUP(A103,'Charriage - Geschiebehaushalt'!$A$2:$S$273,9,FALSE))</f>
        <v>0.30352771236999998</v>
      </c>
      <c r="U103" s="37" t="str">
        <f>IF(VLOOKUP(A103,'Charriage - Geschiebehaushalt'!A103:S374,10,FALSE)="","",VLOOKUP(A103,'Charriage - Geschiebehaushalt'!$A$2:$S$273,10,FALSE))</f>
        <v>déficit dans les formations pionnières</v>
      </c>
      <c r="V103" s="37" t="str">
        <f>IF(VLOOKUP(A103,'Charriage - Geschiebehaushalt'!A103:S374,11,FALSE)="","",VLOOKUP(A103,'Charriage - Geschiebehaushalt'!$A$2:$S$273,11,FALSE))</f>
        <v/>
      </c>
      <c r="W103" s="37" t="str">
        <f>IF(VLOOKUP(A103,'Charriage - Geschiebehaushalt'!A103:S374,12,FALSE)="","",VLOOKUP(A103,'Charriage - Geschiebehaushalt'!$A$2:$S$273,12,FALSE))</f>
        <v/>
      </c>
      <c r="X103" s="37" t="str">
        <f>IF(VLOOKUP(A103,'Charriage - Geschiebehaushalt'!A103:S374,13,FALSE)="","",VLOOKUP(A103,'Charriage - Geschiebehaushalt'!$A$2:$S$273,13,FALSE))</f>
        <v/>
      </c>
      <c r="Y103" s="37" t="str">
        <f>IF(VLOOKUP(A103,'Charriage - Geschiebehaushalt'!A103:S374,14,FALSE)="","",VLOOKUP(A103,'Charriage - Geschiebehaushalt'!$A$2:$S$273,14,FALSE))</f>
        <v/>
      </c>
      <c r="Z103" s="37" t="str">
        <f>IF(VLOOKUP(A103,'Charriage - Geschiebehaushalt'!A103:S374,15,FALSE)="","",VLOOKUP(A103,'Charriage - Geschiebehaushalt'!$A$2:$S$273,15,FALSE))</f>
        <v>La remobilisation des sédiments est perturbée / Mobilisierung von Geschiebe beeinträchtigt</v>
      </c>
      <c r="AA103" s="53" t="str">
        <f>IF(VLOOKUP(A103,'Charriage - Geschiebehaushalt'!A103:S374,16,FALSE)="","",VLOOKUP(A103,'Charriage - Geschiebehaushalt'!$A$2:$S$273,16,FALSE))</f>
        <v>a</v>
      </c>
      <c r="AB103" s="58" t="str">
        <f>IF(VLOOKUP(A103,'Débit - Abfluss'!$A$2:$K$273,3,FALSE)="","",VLOOKUP(A103,'Débit - Abfluss'!$A$2:$K$273,3,FALSE))</f>
        <v>21-40%</v>
      </c>
      <c r="AC103" s="59" t="str">
        <f>IF(VLOOKUP(A103,'Débit - Abfluss'!$A$2:$K$273,4,FALSE)="","",VLOOKUP(A103,'Débit - Abfluss'!$A$2:$K$273,4,FALSE))</f>
        <v/>
      </c>
      <c r="AD103" s="59" t="str">
        <f>IF(VLOOKUP(A103,'Débit - Abfluss'!$A$2:$K$273,5,FALSE)="","",VLOOKUP(A103,'Débit - Abfluss'!$A$2:$K$273,5,FALSE))</f>
        <v/>
      </c>
      <c r="AE103" s="59" t="str">
        <f>IF(VLOOKUP(A103,'Débit - Abfluss'!$A$2:$K$273,6,FALSE)="","",VLOOKUP(A103,'Débit - Abfluss'!$A$2:$K$273,6,FALSE))</f>
        <v>21-40%</v>
      </c>
      <c r="AF103" s="59" t="str">
        <f>IF(VLOOKUP(A103,'Débit - Abfluss'!$A$2:$K$273,7,FALSE)="","",VLOOKUP(A103,'Débit - Abfluss'!$A$2:$K$273,7,FALSE))</f>
        <v>force hydraulique</v>
      </c>
      <c r="AG103" s="60" t="str">
        <f>IF(VLOOKUP(A103,'Débit - Abfluss'!$A$2:$K$273,8,FALSE)="","",VLOOKUP(A103,'Débit - Abfluss'!$A$2:$K$273,8,FALSE))</f>
        <v>Non affecté / nicht betroffen</v>
      </c>
      <c r="AH103" s="72">
        <f>IF(VLOOKUP(A103,'Revitalisation-Revitalisierung'!$A$2:$O$273,3,FALSE)="","",VLOOKUP(A103,'Revitalisation-Revitalisierung'!$A$2:$O$273,3,FALSE))</f>
        <v>51.11818181818181</v>
      </c>
      <c r="AI103" s="73">
        <f>IF(VLOOKUP(A103,'Revitalisation-Revitalisierung'!$A$2:$O$273,4,FALSE)="","",VLOOKUP(A103,'Revitalisation-Revitalisierung'!$A$2:$O$273,4,FALSE))</f>
        <v>69.305388481939133</v>
      </c>
      <c r="AJ103" s="73">
        <f>IF(VLOOKUP(A103,'Revitalisation-Revitalisierung'!$A$2:$O$273,5,FALSE)="","",VLOOKUP(A103,'Revitalisation-Revitalisierung'!$A$2:$O$273,5,FALSE))</f>
        <v>18.181818181818183</v>
      </c>
      <c r="AK103" s="61" t="str">
        <f>IF(VLOOKUP(A103,'Revitalisation-Revitalisierung'!$A$2:$O$273,6,FALSE)="","",VLOOKUP(A103,'Revitalisation-Revitalisierung'!$A$2:$O$273,6,FALSE))</f>
        <v>très nécessaire, facile</v>
      </c>
      <c r="AL103" s="61" t="str">
        <f>IF(VLOOKUP(A103,'Revitalisation-Revitalisierung'!$A$2:$O$273,7,FALSE)="","",VLOOKUP(A103,'Revitalisation-Revitalisierung'!$A$2:$O$273,7,FALSE))</f>
        <v/>
      </c>
      <c r="AM103" s="61" t="str">
        <f>IF(VLOOKUP(A103,'Revitalisation-Revitalisierung'!$A$2:$O$273,8,FALSE)="","",VLOOKUP(A103,'Revitalisation-Revitalisierung'!$A$2:$O$273,8,FALSE))</f>
        <v>K1</v>
      </c>
      <c r="AN103" s="61" t="str">
        <f>IF(VLOOKUP(A103,'Revitalisation-Revitalisierung'!$A$2:$O$273,9,FALSE)="","",VLOOKUP(A103,'Revitalisation-Revitalisierung'!$A$2:$O$273,9,FALSE))</f>
        <v/>
      </c>
      <c r="AO103" s="61" t="str">
        <f>IF(VLOOKUP(A103,'Revitalisation-Revitalisierung'!$A$2:$O$273,10,FALSE)="","",VLOOKUP(A103,'Revitalisation-Revitalisierung'!$A$2:$O$273,10,FALSE))</f>
        <v/>
      </c>
      <c r="AP103" s="61" t="str">
        <f>IF(VLOOKUP(A103,'Revitalisation-Revitalisierung'!$A$2:$O$273,11,FALSE)="","",VLOOKUP(A103,'Revitalisation-Revitalisierung'!$A$2:$O$273,11,FALSE))</f>
        <v>Très nécessaire, facile / unbedingt nötig, einfach</v>
      </c>
      <c r="AQ103" s="62" t="str">
        <f>IF(VLOOKUP(A103,'Revitalisation-Revitalisierung'!$A$2:$O$273,12,FALSE)="","",VLOOKUP(A103,'Revitalisation-Revitalisierung'!$A$2:$O$273,12,FALSE))</f>
        <v>a</v>
      </c>
    </row>
    <row r="104" spans="1:43" ht="45" x14ac:dyDescent="0.25">
      <c r="A104" s="23">
        <v>128</v>
      </c>
      <c r="B104" s="63">
        <f>IF(VLOOKUP(A104,'Données de base - Grunddaten'!$A$2:$M$273,2,FALSE)="","",VLOOKUP(A104,'Données de base - Grunddaten'!$A$2:$M$273,2,FALSE))</f>
        <v>1</v>
      </c>
      <c r="C104" s="64" t="str">
        <f>IF(VLOOKUP(A104,'Données de base - Grunddaten'!$A$2:$M$273,3,FALSE)="","",VLOOKUP(A104,'Données de base - Grunddaten'!$A$2:$M$273,3,FALSE))</f>
        <v>Pramousse–Satarma</v>
      </c>
      <c r="D104" s="64" t="str">
        <f>IF(VLOOKUP(A104,'Données de base - Grunddaten'!$A$2:$M$273,4,FALSE)="","",VLOOKUP(A104,'Données de base - Grunddaten'!$A$2:$M$273,4,FALSE))</f>
        <v>La Borgne d'Arolla</v>
      </c>
      <c r="E104" s="64" t="str">
        <f>IF(VLOOKUP(A104,'Données de base - Grunddaten'!$A$2:$M$273,5,FALSE)="","",VLOOKUP(A104,'Données de base - Grunddaten'!$A$2:$M$273,5,FALSE))</f>
        <v>VS</v>
      </c>
      <c r="F104" s="64" t="str">
        <f>IF(VLOOKUP(A104,'Données de base - Grunddaten'!$A$2:$M$273,6,FALSE)="","",VLOOKUP(A104,'Données de base - Grunddaten'!$A$2:$M$273,6,FALSE))</f>
        <v>Alpes centrales occidentales</v>
      </c>
      <c r="G104" s="64" t="str">
        <f>IF(VLOOKUP(A104,'Données de base - Grunddaten'!$A$2:$M$273,7,FALSE)="","",VLOOKUP(A104,'Données de base - Grunddaten'!$A$2:$M$273,7,FALSE))</f>
        <v>Alpin</v>
      </c>
      <c r="H104" s="64">
        <f>IF(VLOOKUP(A104,'Données de base - Grunddaten'!$A$2:$M$273,8,FALSE)="","",VLOOKUP(A104,'Données de base - Grunddaten'!$A$2:$M$273,8,FALSE))</f>
        <v>1820</v>
      </c>
      <c r="I104" s="64">
        <f>IF(VLOOKUP(A104,'Données de base - Grunddaten'!$A$2:$M$273,9,FALSE)="","",VLOOKUP(A104,'Données de base - Grunddaten'!$A$2:$M$273,9,FALSE))</f>
        <v>1992</v>
      </c>
      <c r="J104" s="64">
        <f>IF(VLOOKUP(A104,'Données de base - Grunddaten'!$A$2:$M$273,10,FALSE)="","",VLOOKUP(A104,'Données de base - Grunddaten'!$A$2:$M$273,10,FALSE))</f>
        <v>31</v>
      </c>
      <c r="K104" s="64" t="str">
        <f>IF(VLOOKUP(A104,'Données de base - Grunddaten'!$A$2:$M$273,11,FALSE)="","",VLOOKUP(A104,'Données de base - Grunddaten'!$A$2:$M$273,11,FALSE))</f>
        <v>Cours d'eau naturels de l'étage subalpin</v>
      </c>
      <c r="L104" s="64" t="str">
        <f>IF(VLOOKUP(A104,'Données de base - Grunddaten'!$A$2:$M$273,12,FALSE)="","",VLOOKUP(A104,'Données de base - Grunddaten'!$A$2:$M$273,12,FALSE))</f>
        <v>en tresses</v>
      </c>
      <c r="M104" s="65" t="str">
        <f>IF(VLOOKUP(A104,'Données de base - Grunddaten'!$A$2:$M$273,13,FALSE)="","",VLOOKUP(A104,'Données de base - Grunddaten'!$A$2:$M$273,13,FALSE))</f>
        <v>en tresses</v>
      </c>
      <c r="N104" s="36" t="str">
        <f>IF(VLOOKUP(A104,'Charriage - Geschiebehaushalt'!A104:S375,3,FALSE)="","",VLOOKUP(A104,'Charriage - Geschiebehaushalt'!$A$2:$S$273,3,FALSE))</f>
        <v>pertinent</v>
      </c>
      <c r="O104" s="37" t="str">
        <f>IF(VLOOKUP(A104,'Charriage - Geschiebehaushalt'!A104:S375,4,FALSE)="","",VLOOKUP(A104,'Charriage - Geschiebehaushalt'!$A$2:$S$273,4,FALSE))</f>
        <v>non documenté</v>
      </c>
      <c r="P104" s="70" t="str">
        <f>IF(VLOOKUP(A104,'Charriage - Geschiebehaushalt'!A104:S375,5,FALSE)="","",VLOOKUP(A104,'Charriage - Geschiebehaushalt'!$A$2:$S$273,5,FALSE))</f>
        <v/>
      </c>
      <c r="Q104" s="37" t="str">
        <f>IF(VLOOKUP(A104,'Charriage - Geschiebehaushalt'!A104:S375,6,FALSE)="","",VLOOKUP(A104,'Charriage - Geschiebehaushalt'!$A$2:$S$273,6,FALSE))</f>
        <v>non documenté</v>
      </c>
      <c r="R104" s="70">
        <f>IF(VLOOKUP(A104,'Charriage - Geschiebehaushalt'!A104:S375,7,FALSE)="","",VLOOKUP(A104,'Charriage - Geschiebehaushalt'!$A$2:$S$273,7,FALSE))</f>
        <v>0</v>
      </c>
      <c r="S104" s="37" t="str">
        <f>IF(VLOOKUP(A104,'Charriage - Geschiebehaushalt'!A104:S375,8,FALSE)="","",VLOOKUP(A104,'Charriage - Geschiebehaushalt'!$A$2:$S$273,8,FALSE))</f>
        <v>pas ou faiblement entravé</v>
      </c>
      <c r="T104" s="70">
        <f>IF(VLOOKUP(A104,'Charriage - Geschiebehaushalt'!A104:S375,9,FALSE)="","",VLOOKUP(A104,'Charriage - Geschiebehaushalt'!$A$2:$S$273,9,FALSE))</f>
        <v>0.51351707130000002</v>
      </c>
      <c r="U104" s="37" t="str">
        <f>IF(VLOOKUP(A104,'Charriage - Geschiebehaushalt'!A104:S375,10,FALSE)="","",VLOOKUP(A104,'Charriage - Geschiebehaushalt'!$A$2:$S$273,10,FALSE))</f>
        <v>déficit non apparent en charriage ou en remobilisation des sédiments</v>
      </c>
      <c r="V104" s="37" t="str">
        <f>IF(VLOOKUP(A104,'Charriage - Geschiebehaushalt'!A104:S375,11,FALSE)="","",VLOOKUP(A104,'Charriage - Geschiebehaushalt'!$A$2:$S$273,11,FALSE))</f>
        <v/>
      </c>
      <c r="W104" s="37" t="str">
        <f>IF(VLOOKUP(A104,'Charriage - Geschiebehaushalt'!A104:S375,12,FALSE)="","",VLOOKUP(A104,'Charriage - Geschiebehaushalt'!$A$2:$S$273,12,FALSE))</f>
        <v/>
      </c>
      <c r="X104" s="37" t="str">
        <f>IF(VLOOKUP(A104,'Charriage - Geschiebehaushalt'!A104:S375,13,FALSE)="","",VLOOKUP(A104,'Charriage - Geschiebehaushalt'!$A$2:$S$273,13,FALSE))</f>
        <v/>
      </c>
      <c r="Y104" s="37" t="str">
        <f>IF(VLOOKUP(A104,'Charriage - Geschiebehaushalt'!A104:S375,14,FALSE)="","",VLOOKUP(A104,'Charriage - Geschiebehaushalt'!$A$2:$S$273,14,FALSE))</f>
        <v/>
      </c>
      <c r="Z104" s="37" t="str">
        <f>IF(VLOOKUP(A104,'Charriage - Geschiebehaushalt'!A104:S375,15,FALSE)="","",VLOOKUP(A104,'Charriage - Geschiebehaushalt'!$A$2:$S$273,15,FALSE))</f>
        <v>Charriage présumé naturel / Geschiebehaushalt vermutlich natürlich</v>
      </c>
      <c r="AA104" s="53" t="str">
        <f>IF(VLOOKUP(A104,'Charriage - Geschiebehaushalt'!A104:S375,16,FALSE)="","",VLOOKUP(A104,'Charriage - Geschiebehaushalt'!$A$2:$S$273,16,FALSE))</f>
        <v>a</v>
      </c>
      <c r="AB104" s="58" t="str">
        <f>IF(VLOOKUP(A104,'Débit - Abfluss'!$A$2:$K$273,3,FALSE)="","",VLOOKUP(A104,'Débit - Abfluss'!$A$2:$K$273,3,FALSE))</f>
        <v>21-40%</v>
      </c>
      <c r="AC104" s="59" t="str">
        <f>IF(VLOOKUP(A104,'Débit - Abfluss'!$A$2:$K$273,4,FALSE)="","",VLOOKUP(A104,'Débit - Abfluss'!$A$2:$K$273,4,FALSE))</f>
        <v/>
      </c>
      <c r="AD104" s="59" t="str">
        <f>IF(VLOOKUP(A104,'Débit - Abfluss'!$A$2:$K$273,5,FALSE)="","",VLOOKUP(A104,'Débit - Abfluss'!$A$2:$K$273,5,FALSE))</f>
        <v/>
      </c>
      <c r="AE104" s="59" t="str">
        <f>IF(VLOOKUP(A104,'Débit - Abfluss'!$A$2:$K$273,6,FALSE)="","",VLOOKUP(A104,'Débit - Abfluss'!$A$2:$K$273,6,FALSE))</f>
        <v>21-40%</v>
      </c>
      <c r="AF104" s="59" t="str">
        <f>IF(VLOOKUP(A104,'Débit - Abfluss'!$A$2:$K$273,7,FALSE)="","",VLOOKUP(A104,'Débit - Abfluss'!$A$2:$K$273,7,FALSE))</f>
        <v>force hydraulique</v>
      </c>
      <c r="AG104" s="60" t="str">
        <f>IF(VLOOKUP(A104,'Débit - Abfluss'!$A$2:$K$273,8,FALSE)="","",VLOOKUP(A104,'Débit - Abfluss'!$A$2:$K$273,8,FALSE))</f>
        <v>Non affecté / nicht betroffen</v>
      </c>
      <c r="AH104" s="72">
        <f>IF(VLOOKUP(A104,'Revitalisation-Revitalisierung'!$A$2:$O$273,3,FALSE)="","",VLOOKUP(A104,'Revitalisation-Revitalisierung'!$A$2:$O$273,3,FALSE))</f>
        <v>-4.5454545454545459</v>
      </c>
      <c r="AI104" s="73">
        <f>IF(VLOOKUP(A104,'Revitalisation-Revitalisierung'!$A$2:$O$273,4,FALSE)="","",VLOOKUP(A104,'Revitalisation-Revitalisierung'!$A$2:$O$273,4,FALSE))</f>
        <v>0</v>
      </c>
      <c r="AJ104" s="73">
        <f>IF(VLOOKUP(A104,'Revitalisation-Revitalisierung'!$A$2:$O$273,5,FALSE)="","",VLOOKUP(A104,'Revitalisation-Revitalisierung'!$A$2:$O$273,5,FALSE))</f>
        <v>4.5454545454545459</v>
      </c>
      <c r="AK104" s="61" t="str">
        <f>IF(VLOOKUP(A104,'Revitalisation-Revitalisierung'!$A$2:$O$273,6,FALSE)="","",VLOOKUP(A104,'Revitalisation-Revitalisierung'!$A$2:$O$273,6,FALSE))</f>
        <v>non nécessaire</v>
      </c>
      <c r="AL104" s="61" t="str">
        <f>IF(VLOOKUP(A104,'Revitalisation-Revitalisierung'!$A$2:$O$273,7,FALSE)="","",VLOOKUP(A104,'Revitalisation-Revitalisierung'!$A$2:$O$273,7,FALSE))</f>
        <v/>
      </c>
      <c r="AM104" s="61" t="str">
        <f>IF(VLOOKUP(A104,'Revitalisation-Revitalisierung'!$A$2:$O$273,8,FALSE)="","",VLOOKUP(A104,'Revitalisation-Revitalisierung'!$A$2:$O$273,8,FALSE))</f>
        <v>K1</v>
      </c>
      <c r="AN104" s="61" t="str">
        <f>IF(VLOOKUP(A104,'Revitalisation-Revitalisierung'!$A$2:$O$273,9,FALSE)="","",VLOOKUP(A104,'Revitalisation-Revitalisierung'!$A$2:$O$273,9,FALSE))</f>
        <v/>
      </c>
      <c r="AO104" s="61" t="str">
        <f>IF(VLOOKUP(A104,'Revitalisation-Revitalisierung'!$A$2:$O$273,10,FALSE)="","",VLOOKUP(A104,'Revitalisation-Revitalisierung'!$A$2:$O$273,10,FALSE))</f>
        <v/>
      </c>
      <c r="AP104" s="61" t="str">
        <f>IF(VLOOKUP(A104,'Revitalisation-Revitalisierung'!$A$2:$O$273,11,FALSE)="","",VLOOKUP(A104,'Revitalisation-Revitalisierung'!$A$2:$O$273,11,FALSE))</f>
        <v>Non nécessaire / nicht nötig</v>
      </c>
      <c r="AQ104" s="62" t="str">
        <f>IF(VLOOKUP(A104,'Revitalisation-Revitalisierung'!$A$2:$O$273,12,FALSE)="","",VLOOKUP(A104,'Revitalisation-Revitalisierung'!$A$2:$O$273,12,FALSE))</f>
        <v>a</v>
      </c>
    </row>
    <row r="105" spans="1:43" ht="33.75" x14ac:dyDescent="0.25">
      <c r="A105" s="23">
        <v>129</v>
      </c>
      <c r="B105" s="63">
        <f>IF(VLOOKUP(A105,'Données de base - Grunddaten'!$A$2:$M$273,2,FALSE)="","",VLOOKUP(A105,'Données de base - Grunddaten'!$A$2:$M$273,2,FALSE))</f>
        <v>1</v>
      </c>
      <c r="C105" s="64" t="str">
        <f>IF(VLOOKUP(A105,'Données de base - Grunddaten'!$A$2:$M$273,3,FALSE)="","",VLOOKUP(A105,'Données de base - Grunddaten'!$A$2:$M$273,3,FALSE))</f>
        <v>La Borgne en amont d'Arolla</v>
      </c>
      <c r="D105" s="64" t="str">
        <f>IF(VLOOKUP(A105,'Données de base - Grunddaten'!$A$2:$M$273,4,FALSE)="","",VLOOKUP(A105,'Données de base - Grunddaten'!$A$2:$M$273,4,FALSE))</f>
        <v>La Borgne d'Arolla</v>
      </c>
      <c r="E105" s="64" t="str">
        <f>IF(VLOOKUP(A105,'Données de base - Grunddaten'!$A$2:$M$273,5,FALSE)="","",VLOOKUP(A105,'Données de base - Grunddaten'!$A$2:$M$273,5,FALSE))</f>
        <v>VS</v>
      </c>
      <c r="F105" s="64" t="str">
        <f>IF(VLOOKUP(A105,'Données de base - Grunddaten'!$A$2:$M$273,6,FALSE)="","",VLOOKUP(A105,'Données de base - Grunddaten'!$A$2:$M$273,6,FALSE))</f>
        <v>Alpes centrales occidentales</v>
      </c>
      <c r="G105" s="64" t="str">
        <f>IF(VLOOKUP(A105,'Données de base - Grunddaten'!$A$2:$M$273,7,FALSE)="","",VLOOKUP(A105,'Données de base - Grunddaten'!$A$2:$M$273,7,FALSE))</f>
        <v>Alpin</v>
      </c>
      <c r="H105" s="64">
        <f>IF(VLOOKUP(A105,'Données de base - Grunddaten'!$A$2:$M$273,8,FALSE)="","",VLOOKUP(A105,'Données de base - Grunddaten'!$A$2:$M$273,8,FALSE))</f>
        <v>2020</v>
      </c>
      <c r="I105" s="64">
        <f>IF(VLOOKUP(A105,'Données de base - Grunddaten'!$A$2:$M$273,9,FALSE)="","",VLOOKUP(A105,'Données de base - Grunddaten'!$A$2:$M$273,9,FALSE))</f>
        <v>1992</v>
      </c>
      <c r="J105" s="64">
        <f>IF(VLOOKUP(A105,'Données de base - Grunddaten'!$A$2:$M$273,10,FALSE)="","",VLOOKUP(A105,'Données de base - Grunddaten'!$A$2:$M$273,10,FALSE))</f>
        <v>31</v>
      </c>
      <c r="K105" s="64" t="str">
        <f>IF(VLOOKUP(A105,'Données de base - Grunddaten'!$A$2:$M$273,11,FALSE)="","",VLOOKUP(A105,'Données de base - Grunddaten'!$A$2:$M$273,11,FALSE))</f>
        <v>Cours d'eau naturels de l'étage subalpin</v>
      </c>
      <c r="L105" s="64" t="str">
        <f>IF(VLOOKUP(A105,'Données de base - Grunddaten'!$A$2:$M$273,12,FALSE)="","",VLOOKUP(A105,'Données de base - Grunddaten'!$A$2:$M$273,12,FALSE))</f>
        <v>en méandres - glaciers</v>
      </c>
      <c r="M105" s="65" t="str">
        <f>IF(VLOOKUP(A105,'Données de base - Grunddaten'!$A$2:$M$273,13,FALSE)="","",VLOOKUP(A105,'Données de base - Grunddaten'!$A$2:$M$273,13,FALSE))</f>
        <v>en tresses</v>
      </c>
      <c r="N105" s="36" t="str">
        <f>IF(VLOOKUP(A105,'Charriage - Geschiebehaushalt'!A105:S376,3,FALSE)="","",VLOOKUP(A105,'Charriage - Geschiebehaushalt'!$A$2:$S$273,3,FALSE))</f>
        <v>pertinent</v>
      </c>
      <c r="O105" s="37" t="str">
        <f>IF(VLOOKUP(A105,'Charriage - Geschiebehaushalt'!A105:S376,4,FALSE)="","",VLOOKUP(A105,'Charriage - Geschiebehaushalt'!$A$2:$S$273,4,FALSE))</f>
        <v>non documenté</v>
      </c>
      <c r="P105" s="70" t="str">
        <f>IF(VLOOKUP(A105,'Charriage - Geschiebehaushalt'!A105:S376,5,FALSE)="","",VLOOKUP(A105,'Charriage - Geschiebehaushalt'!$A$2:$S$273,5,FALSE))</f>
        <v/>
      </c>
      <c r="Q105" s="37" t="str">
        <f>IF(VLOOKUP(A105,'Charriage - Geschiebehaushalt'!A105:S376,6,FALSE)="","",VLOOKUP(A105,'Charriage - Geschiebehaushalt'!$A$2:$S$273,6,FALSE))</f>
        <v>non documenté</v>
      </c>
      <c r="R105" s="70">
        <f>IF(VLOOKUP(A105,'Charriage - Geschiebehaushalt'!A105:S376,7,FALSE)="","",VLOOKUP(A105,'Charriage - Geschiebehaushalt'!$A$2:$S$273,7,FALSE))</f>
        <v>0</v>
      </c>
      <c r="S105" s="37" t="str">
        <f>IF(VLOOKUP(A105,'Charriage - Geschiebehaushalt'!A105:S376,8,FALSE)="","",VLOOKUP(A105,'Charriage - Geschiebehaushalt'!$A$2:$S$273,8,FALSE))</f>
        <v>pas ou faiblement entravé</v>
      </c>
      <c r="T105" s="70">
        <f>IF(VLOOKUP(A105,'Charriage - Geschiebehaushalt'!A105:S376,9,FALSE)="","",VLOOKUP(A105,'Charriage - Geschiebehaushalt'!$A$2:$S$273,9,FALSE))</f>
        <v>4.2530865485E-2</v>
      </c>
      <c r="U105" s="37" t="str">
        <f>IF(VLOOKUP(A105,'Charriage - Geschiebehaushalt'!A105:S376,10,FALSE)="","",VLOOKUP(A105,'Charriage - Geschiebehaushalt'!$A$2:$S$273,10,FALSE))</f>
        <v>déficit dans les formations pionnières</v>
      </c>
      <c r="V105" s="37" t="str">
        <f>IF(VLOOKUP(A105,'Charriage - Geschiebehaushalt'!A105:S376,11,FALSE)="","",VLOOKUP(A105,'Charriage - Geschiebehaushalt'!$A$2:$S$273,11,FALSE))</f>
        <v/>
      </c>
      <c r="W105" s="37" t="str">
        <f>IF(VLOOKUP(A105,'Charriage - Geschiebehaushalt'!A105:S376,12,FALSE)="","",VLOOKUP(A105,'Charriage - Geschiebehaushalt'!$A$2:$S$273,12,FALSE))</f>
        <v>A vérifier</v>
      </c>
      <c r="X105" s="37" t="str">
        <f>IF(VLOOKUP(A105,'Charriage - Geschiebehaushalt'!A105:S376,13,FALSE)="","",VLOOKUP(A105,'Charriage - Geschiebehaushalt'!$A$2:$S$273,13,FALSE))</f>
        <v>pas d'ouvrage connu dans le bassin versant</v>
      </c>
      <c r="Y105" s="37" t="str">
        <f>IF(VLOOKUP(A105,'Charriage - Geschiebehaushalt'!A105:S376,14,FALSE)="","",VLOOKUP(A105,'Charriage - Geschiebehaushalt'!$A$2:$S$273,14,FALSE))</f>
        <v>charriage présumé naturel</v>
      </c>
      <c r="Z105" s="37" t="str">
        <f>IF(VLOOKUP(A105,'Charriage - Geschiebehaushalt'!A105:S376,15,FALSE)="","",VLOOKUP(A105,'Charriage - Geschiebehaushalt'!$A$2:$S$273,15,FALSE))</f>
        <v>Charriage présumé naturel / Geschiebehaushalt vermutlich natürlich</v>
      </c>
      <c r="AA105" s="53" t="str">
        <f>IF(VLOOKUP(A105,'Charriage - Geschiebehaushalt'!A105:S376,16,FALSE)="","",VLOOKUP(A105,'Charriage - Geschiebehaushalt'!$A$2:$S$273,16,FALSE))</f>
        <v>b</v>
      </c>
      <c r="AB105" s="58" t="str">
        <f>IF(VLOOKUP(A105,'Débit - Abfluss'!$A$2:$K$273,3,FALSE)="","",VLOOKUP(A105,'Débit - Abfluss'!$A$2:$K$273,3,FALSE))</f>
        <v>0-20%</v>
      </c>
      <c r="AC105" s="59" t="str">
        <f>IF(VLOOKUP(A105,'Débit - Abfluss'!$A$2:$K$273,4,FALSE)="","",VLOOKUP(A105,'Débit - Abfluss'!$A$2:$K$273,4,FALSE))</f>
        <v/>
      </c>
      <c r="AD105" s="59" t="str">
        <f>IF(VLOOKUP(A105,'Débit - Abfluss'!$A$2:$K$273,5,FALSE)="","",VLOOKUP(A105,'Débit - Abfluss'!$A$2:$K$273,5,FALSE))</f>
        <v/>
      </c>
      <c r="AE105" s="59" t="str">
        <f>IF(VLOOKUP(A105,'Débit - Abfluss'!$A$2:$K$273,6,FALSE)="","",VLOOKUP(A105,'Débit - Abfluss'!$A$2:$K$273,6,FALSE))</f>
        <v>0-20%</v>
      </c>
      <c r="AF105" s="59" t="str">
        <f>IF(VLOOKUP(A105,'Débit - Abfluss'!$A$2:$K$273,7,FALSE)="","",VLOOKUP(A105,'Débit - Abfluss'!$A$2:$K$273,7,FALSE))</f>
        <v>force hydraulique</v>
      </c>
      <c r="AG105" s="60" t="str">
        <f>IF(VLOOKUP(A105,'Débit - Abfluss'!$A$2:$K$273,8,FALSE)="","",VLOOKUP(A105,'Débit - Abfluss'!$A$2:$K$273,8,FALSE))</f>
        <v>Non affecté / nicht betroffen</v>
      </c>
      <c r="AH105" s="72">
        <f>IF(VLOOKUP(A105,'Revitalisation-Revitalisierung'!$A$2:$O$273,3,FALSE)="","",VLOOKUP(A105,'Revitalisation-Revitalisierung'!$A$2:$O$273,3,FALSE))</f>
        <v>-2.2727272727272729</v>
      </c>
      <c r="AI105" s="73">
        <f>IF(VLOOKUP(A105,'Revitalisation-Revitalisierung'!$A$2:$O$273,4,FALSE)="","",VLOOKUP(A105,'Revitalisation-Revitalisierung'!$A$2:$O$273,4,FALSE))</f>
        <v>0</v>
      </c>
      <c r="AJ105" s="73">
        <f>IF(VLOOKUP(A105,'Revitalisation-Revitalisierung'!$A$2:$O$273,5,FALSE)="","",VLOOKUP(A105,'Revitalisation-Revitalisierung'!$A$2:$O$273,5,FALSE))</f>
        <v>2.2727272727272729</v>
      </c>
      <c r="AK105" s="61" t="str">
        <f>IF(VLOOKUP(A105,'Revitalisation-Revitalisierung'!$A$2:$O$273,6,FALSE)="","",VLOOKUP(A105,'Revitalisation-Revitalisierung'!$A$2:$O$273,6,FALSE))</f>
        <v>non nécessaire</v>
      </c>
      <c r="AL105" s="61" t="str">
        <f>IF(VLOOKUP(A105,'Revitalisation-Revitalisierung'!$A$2:$O$273,7,FALSE)="","",VLOOKUP(A105,'Revitalisation-Revitalisierung'!$A$2:$O$273,7,FALSE))</f>
        <v/>
      </c>
      <c r="AM105" s="61" t="str">
        <f>IF(VLOOKUP(A105,'Revitalisation-Revitalisierung'!$A$2:$O$273,8,FALSE)="","",VLOOKUP(A105,'Revitalisation-Revitalisierung'!$A$2:$O$273,8,FALSE))</f>
        <v>K2</v>
      </c>
      <c r="AN105" s="61" t="str">
        <f>IF(VLOOKUP(A105,'Revitalisation-Revitalisierung'!$A$2:$O$273,9,FALSE)="","",VLOOKUP(A105,'Revitalisation-Revitalisierung'!$A$2:$O$273,9,FALSE))</f>
        <v/>
      </c>
      <c r="AO105" s="61" t="str">
        <f>IF(VLOOKUP(A105,'Revitalisation-Revitalisierung'!$A$2:$O$273,10,FALSE)="","",VLOOKUP(A105,'Revitalisation-Revitalisierung'!$A$2:$O$273,10,FALSE))</f>
        <v/>
      </c>
      <c r="AP105" s="61" t="str">
        <f>IF(VLOOKUP(A105,'Revitalisation-Revitalisierung'!$A$2:$O$273,11,FALSE)="","",VLOOKUP(A105,'Revitalisation-Revitalisierung'!$A$2:$O$273,11,FALSE))</f>
        <v>Non nécessaire / nicht nötig</v>
      </c>
      <c r="AQ105" s="62" t="str">
        <f>IF(VLOOKUP(A105,'Revitalisation-Revitalisierung'!$A$2:$O$273,12,FALSE)="","",VLOOKUP(A105,'Revitalisation-Revitalisierung'!$A$2:$O$273,12,FALSE))</f>
        <v>b</v>
      </c>
    </row>
    <row r="106" spans="1:43" ht="56.25" x14ac:dyDescent="0.25">
      <c r="A106" s="23">
        <v>130</v>
      </c>
      <c r="B106" s="63">
        <f>IF(VLOOKUP(A106,'Données de base - Grunddaten'!$A$2:$M$273,2,FALSE)="","",VLOOKUP(A106,'Données de base - Grunddaten'!$A$2:$M$273,2,FALSE))</f>
        <v>1</v>
      </c>
      <c r="C106" s="64" t="str">
        <f>IF(VLOOKUP(A106,'Données de base - Grunddaten'!$A$2:$M$273,3,FALSE)="","",VLOOKUP(A106,'Données de base - Grunddaten'!$A$2:$M$273,3,FALSE))</f>
        <v>Salay</v>
      </c>
      <c r="D106" s="64" t="str">
        <f>IF(VLOOKUP(A106,'Données de base - Grunddaten'!$A$2:$M$273,4,FALSE)="","",VLOOKUP(A106,'Données de base - Grunddaten'!$A$2:$M$273,4,FALSE))</f>
        <v>La Borgne de Ferpècle</v>
      </c>
      <c r="E106" s="64" t="str">
        <f>IF(VLOOKUP(A106,'Données de base - Grunddaten'!$A$2:$M$273,5,FALSE)="","",VLOOKUP(A106,'Données de base - Grunddaten'!$A$2:$M$273,5,FALSE))</f>
        <v>VS</v>
      </c>
      <c r="F106" s="64" t="str">
        <f>IF(VLOOKUP(A106,'Données de base - Grunddaten'!$A$2:$M$273,6,FALSE)="","",VLOOKUP(A106,'Données de base - Grunddaten'!$A$2:$M$273,6,FALSE))</f>
        <v>Alpes centrales occidentales</v>
      </c>
      <c r="G106" s="64" t="str">
        <f>IF(VLOOKUP(A106,'Données de base - Grunddaten'!$A$2:$M$273,7,FALSE)="","",VLOOKUP(A106,'Données de base - Grunddaten'!$A$2:$M$273,7,FALSE))</f>
        <v>Subalpin sup.</v>
      </c>
      <c r="H106" s="64">
        <f>IF(VLOOKUP(A106,'Données de base - Grunddaten'!$A$2:$M$273,8,FALSE)="","",VLOOKUP(A106,'Données de base - Grunddaten'!$A$2:$M$273,8,FALSE))</f>
        <v>1750</v>
      </c>
      <c r="I106" s="64">
        <f>IF(VLOOKUP(A106,'Données de base - Grunddaten'!$A$2:$M$273,9,FALSE)="","",VLOOKUP(A106,'Données de base - Grunddaten'!$A$2:$M$273,9,FALSE))</f>
        <v>1992</v>
      </c>
      <c r="J106" s="64">
        <f>IF(VLOOKUP(A106,'Données de base - Grunddaten'!$A$2:$M$273,10,FALSE)="","",VLOOKUP(A106,'Données de base - Grunddaten'!$A$2:$M$273,10,FALSE))</f>
        <v>31</v>
      </c>
      <c r="K106" s="64" t="str">
        <f>IF(VLOOKUP(A106,'Données de base - Grunddaten'!$A$2:$M$273,11,FALSE)="","",VLOOKUP(A106,'Données de base - Grunddaten'!$A$2:$M$273,11,FALSE))</f>
        <v>Cours d'eau naturels de l'étage subalpin</v>
      </c>
      <c r="L106" s="64" t="str">
        <f>IF(VLOOKUP(A106,'Données de base - Grunddaten'!$A$2:$M$273,12,FALSE)="","",VLOOKUP(A106,'Données de base - Grunddaten'!$A$2:$M$273,12,FALSE))</f>
        <v>en tresses</v>
      </c>
      <c r="M106" s="65" t="str">
        <f>IF(VLOOKUP(A106,'Données de base - Grunddaten'!$A$2:$M$273,13,FALSE)="","",VLOOKUP(A106,'Données de base - Grunddaten'!$A$2:$M$273,13,FALSE))</f>
        <v>en tresses</v>
      </c>
      <c r="N106" s="36" t="str">
        <f>IF(VLOOKUP(A106,'Charriage - Geschiebehaushalt'!A106:S377,3,FALSE)="","",VLOOKUP(A106,'Charriage - Geschiebehaushalt'!$A$2:$S$273,3,FALSE))</f>
        <v>pertinent</v>
      </c>
      <c r="O106" s="37" t="str">
        <f>IF(VLOOKUP(A106,'Charriage - Geschiebehaushalt'!A106:S377,4,FALSE)="","",VLOOKUP(A106,'Charriage - Geschiebehaushalt'!$A$2:$S$273,4,FALSE))</f>
        <v>non documenté</v>
      </c>
      <c r="P106" s="70" t="str">
        <f>IF(VLOOKUP(A106,'Charriage - Geschiebehaushalt'!A106:S377,5,FALSE)="","",VLOOKUP(A106,'Charriage - Geschiebehaushalt'!$A$2:$S$273,5,FALSE))</f>
        <v/>
      </c>
      <c r="Q106" s="37" t="str">
        <f>IF(VLOOKUP(A106,'Charriage - Geschiebehaushalt'!A106:S377,6,FALSE)="","",VLOOKUP(A106,'Charriage - Geschiebehaushalt'!$A$2:$S$273,6,FALSE))</f>
        <v>non documenté</v>
      </c>
      <c r="R106" s="70">
        <f>IF(VLOOKUP(A106,'Charriage - Geschiebehaushalt'!A106:S377,7,FALSE)="","",VLOOKUP(A106,'Charriage - Geschiebehaushalt'!$A$2:$S$273,7,FALSE))</f>
        <v>0</v>
      </c>
      <c r="S106" s="37" t="str">
        <f>IF(VLOOKUP(A106,'Charriage - Geschiebehaushalt'!A106:S377,8,FALSE)="","",VLOOKUP(A106,'Charriage - Geschiebehaushalt'!$A$2:$S$273,8,FALSE))</f>
        <v>pas ou faiblement entravé</v>
      </c>
      <c r="T106" s="70">
        <f>IF(VLOOKUP(A106,'Charriage - Geschiebehaushalt'!A106:S377,9,FALSE)="","",VLOOKUP(A106,'Charriage - Geschiebehaushalt'!$A$2:$S$273,9,FALSE))</f>
        <v>0.37811486656999999</v>
      </c>
      <c r="U106" s="37" t="str">
        <f>IF(VLOOKUP(A106,'Charriage - Geschiebehaushalt'!A106:S377,10,FALSE)="","",VLOOKUP(A106,'Charriage - Geschiebehaushalt'!$A$2:$S$273,10,FALSE))</f>
        <v>déficit non apparent en charriage ou en remobilisation des sédiments</v>
      </c>
      <c r="V106" s="37" t="str">
        <f>IF(VLOOKUP(A106,'Charriage - Geschiebehaushalt'!A106:S377,11,FALSE)="","",VLOOKUP(A106,'Charriage - Geschiebehaushalt'!$A$2:$S$273,11,FALSE))</f>
        <v/>
      </c>
      <c r="W106" s="37" t="str">
        <f>IF(VLOOKUP(A106,'Charriage - Geschiebehaushalt'!A106:S377,12,FALSE)="","",VLOOKUP(A106,'Charriage - Geschiebehaushalt'!$A$2:$S$273,12,FALSE))</f>
        <v/>
      </c>
      <c r="X106" s="37" t="str">
        <f>IF(VLOOKUP(A106,'Charriage - Geschiebehaushalt'!A106:S377,13,FALSE)="","",VLOOKUP(A106,'Charriage - Geschiebehaushalt'!$A$2:$S$273,13,FALSE))</f>
        <v/>
      </c>
      <c r="Y106" s="37" t="str">
        <f>IF(VLOOKUP(A106,'Charriage - Geschiebehaushalt'!A106:S377,14,FALSE)="","",VLOOKUP(A106,'Charriage - Geschiebehaushalt'!$A$2:$S$273,14,FALSE))</f>
        <v/>
      </c>
      <c r="Z106" s="37" t="str">
        <f>IF(VLOOKUP(A106,'Charriage - Geschiebehaushalt'!A106:S377,15,FALSE)="","",VLOOKUP(A106,'Charriage - Geschiebehaushalt'!$A$2:$S$273,15,FALSE))</f>
        <v>Déficit non apparent en charriage ou en remobilisation des sédiments / kein sichtbares Defizit beim Geschiebehaushalt bzw. bei der Mobilisierung von Geschiebe</v>
      </c>
      <c r="AA106" s="53" t="str">
        <f>IF(VLOOKUP(A106,'Charriage - Geschiebehaushalt'!A106:S377,16,FALSE)="","",VLOOKUP(A106,'Charriage - Geschiebehaushalt'!$A$2:$S$273,16,FALSE))</f>
        <v>b</v>
      </c>
      <c r="AB106" s="58" t="str">
        <f>IF(VLOOKUP(A106,'Débit - Abfluss'!$A$2:$K$273,3,FALSE)="","",VLOOKUP(A106,'Débit - Abfluss'!$A$2:$K$273,3,FALSE))</f>
        <v>0-20%</v>
      </c>
      <c r="AC106" s="59" t="str">
        <f>IF(VLOOKUP(A106,'Débit - Abfluss'!$A$2:$K$273,4,FALSE)="","",VLOOKUP(A106,'Débit - Abfluss'!$A$2:$K$273,4,FALSE))</f>
        <v/>
      </c>
      <c r="AD106" s="59" t="str">
        <f>IF(VLOOKUP(A106,'Débit - Abfluss'!$A$2:$K$273,5,FALSE)="","",VLOOKUP(A106,'Débit - Abfluss'!$A$2:$K$273,5,FALSE))</f>
        <v/>
      </c>
      <c r="AE106" s="59" t="str">
        <f>IF(VLOOKUP(A106,'Débit - Abfluss'!$A$2:$K$273,6,FALSE)="","",VLOOKUP(A106,'Débit - Abfluss'!$A$2:$K$273,6,FALSE))</f>
        <v>0-20%</v>
      </c>
      <c r="AF106" s="59" t="str">
        <f>IF(VLOOKUP(A106,'Débit - Abfluss'!$A$2:$K$273,7,FALSE)="","",VLOOKUP(A106,'Débit - Abfluss'!$A$2:$K$273,7,FALSE))</f>
        <v>force hydraulique</v>
      </c>
      <c r="AG106" s="60" t="str">
        <f>IF(VLOOKUP(A106,'Débit - Abfluss'!$A$2:$K$273,8,FALSE)="","",VLOOKUP(A106,'Débit - Abfluss'!$A$2:$K$273,8,FALSE))</f>
        <v>Non affecté / nicht betroffen</v>
      </c>
      <c r="AH106" s="72">
        <f>IF(VLOOKUP(A106,'Revitalisation-Revitalisierung'!$A$2:$O$273,3,FALSE)="","",VLOOKUP(A106,'Revitalisation-Revitalisierung'!$A$2:$O$273,3,FALSE))</f>
        <v>-5.4545454545454541</v>
      </c>
      <c r="AI106" s="73">
        <f>IF(VLOOKUP(A106,'Revitalisation-Revitalisierung'!$A$2:$O$273,4,FALSE)="","",VLOOKUP(A106,'Revitalisation-Revitalisierung'!$A$2:$O$273,4,FALSE))</f>
        <v>0</v>
      </c>
      <c r="AJ106" s="73">
        <f>IF(VLOOKUP(A106,'Revitalisation-Revitalisierung'!$A$2:$O$273,5,FALSE)="","",VLOOKUP(A106,'Revitalisation-Revitalisierung'!$A$2:$O$273,5,FALSE))</f>
        <v>5.4545454545454541</v>
      </c>
      <c r="AK106" s="61" t="str">
        <f>IF(VLOOKUP(A106,'Revitalisation-Revitalisierung'!$A$2:$O$273,6,FALSE)="","",VLOOKUP(A106,'Revitalisation-Revitalisierung'!$A$2:$O$273,6,FALSE))</f>
        <v>non nécessaire</v>
      </c>
      <c r="AL106" s="61" t="str">
        <f>IF(VLOOKUP(A106,'Revitalisation-Revitalisierung'!$A$2:$O$273,7,FALSE)="","",VLOOKUP(A106,'Revitalisation-Revitalisierung'!$A$2:$O$273,7,FALSE))</f>
        <v/>
      </c>
      <c r="AM106" s="61" t="str">
        <f>IF(VLOOKUP(A106,'Revitalisation-Revitalisierung'!$A$2:$O$273,8,FALSE)="","",VLOOKUP(A106,'Revitalisation-Revitalisierung'!$A$2:$O$273,8,FALSE))</f>
        <v>K1</v>
      </c>
      <c r="AN106" s="61" t="str">
        <f>IF(VLOOKUP(A106,'Revitalisation-Revitalisierung'!$A$2:$O$273,9,FALSE)="","",VLOOKUP(A106,'Revitalisation-Revitalisierung'!$A$2:$O$273,9,FALSE))</f>
        <v/>
      </c>
      <c r="AO106" s="61" t="str">
        <f>IF(VLOOKUP(A106,'Revitalisation-Revitalisierung'!$A$2:$O$273,10,FALSE)="","",VLOOKUP(A106,'Revitalisation-Revitalisierung'!$A$2:$O$273,10,FALSE))</f>
        <v/>
      </c>
      <c r="AP106" s="61" t="str">
        <f>IF(VLOOKUP(A106,'Revitalisation-Revitalisierung'!$A$2:$O$273,11,FALSE)="","",VLOOKUP(A106,'Revitalisation-Revitalisierung'!$A$2:$O$273,11,FALSE))</f>
        <v>Non nécessaire / nicht nötig</v>
      </c>
      <c r="AQ106" s="62" t="str">
        <f>IF(VLOOKUP(A106,'Revitalisation-Revitalisierung'!$A$2:$O$273,12,FALSE)="","",VLOOKUP(A106,'Revitalisation-Revitalisierung'!$A$2:$O$273,12,FALSE))</f>
        <v>b</v>
      </c>
    </row>
    <row r="107" spans="1:43" ht="56.25" x14ac:dyDescent="0.25">
      <c r="A107" s="23">
        <v>131</v>
      </c>
      <c r="B107" s="63">
        <f>IF(VLOOKUP(A107,'Données de base - Grunddaten'!$A$2:$M$273,2,FALSE)="","",VLOOKUP(A107,'Données de base - Grunddaten'!$A$2:$M$273,2,FALSE))</f>
        <v>1</v>
      </c>
      <c r="C107" s="64" t="str">
        <f>IF(VLOOKUP(A107,'Données de base - Grunddaten'!$A$2:$M$273,3,FALSE)="","",VLOOKUP(A107,'Données de base - Grunddaten'!$A$2:$M$273,3,FALSE))</f>
        <v>Ferpècle</v>
      </c>
      <c r="D107" s="64" t="str">
        <f>IF(VLOOKUP(A107,'Données de base - Grunddaten'!$A$2:$M$273,4,FALSE)="","",VLOOKUP(A107,'Données de base - Grunddaten'!$A$2:$M$273,4,FALSE))</f>
        <v>La Borgne de Ferpècle</v>
      </c>
      <c r="E107" s="64" t="str">
        <f>IF(VLOOKUP(A107,'Données de base - Grunddaten'!$A$2:$M$273,5,FALSE)="","",VLOOKUP(A107,'Données de base - Grunddaten'!$A$2:$M$273,5,FALSE))</f>
        <v>VS</v>
      </c>
      <c r="F107" s="64" t="str">
        <f>IF(VLOOKUP(A107,'Données de base - Grunddaten'!$A$2:$M$273,6,FALSE)="","",VLOOKUP(A107,'Données de base - Grunddaten'!$A$2:$M$273,6,FALSE))</f>
        <v>Alpes centrales occidentales</v>
      </c>
      <c r="G107" s="64" t="str">
        <f>IF(VLOOKUP(A107,'Données de base - Grunddaten'!$A$2:$M$273,7,FALSE)="","",VLOOKUP(A107,'Données de base - Grunddaten'!$A$2:$M$273,7,FALSE))</f>
        <v>Alpin</v>
      </c>
      <c r="H107" s="64">
        <f>IF(VLOOKUP(A107,'Données de base - Grunddaten'!$A$2:$M$273,8,FALSE)="","",VLOOKUP(A107,'Données de base - Grunddaten'!$A$2:$M$273,8,FALSE))</f>
        <v>1960</v>
      </c>
      <c r="I107" s="64">
        <f>IF(VLOOKUP(A107,'Données de base - Grunddaten'!$A$2:$M$273,9,FALSE)="","",VLOOKUP(A107,'Données de base - Grunddaten'!$A$2:$M$273,9,FALSE))</f>
        <v>1992</v>
      </c>
      <c r="J107" s="64">
        <f>IF(VLOOKUP(A107,'Données de base - Grunddaten'!$A$2:$M$273,10,FALSE)="","",VLOOKUP(A107,'Données de base - Grunddaten'!$A$2:$M$273,10,FALSE))</f>
        <v>31</v>
      </c>
      <c r="K107" s="64" t="str">
        <f>IF(VLOOKUP(A107,'Données de base - Grunddaten'!$A$2:$M$273,11,FALSE)="","",VLOOKUP(A107,'Données de base - Grunddaten'!$A$2:$M$273,11,FALSE))</f>
        <v>Cours d'eau naturels de l'étage subalpin</v>
      </c>
      <c r="L107" s="64" t="str">
        <f>IF(VLOOKUP(A107,'Données de base - Grunddaten'!$A$2:$M$273,12,FALSE)="","",VLOOKUP(A107,'Données de base - Grunddaten'!$A$2:$M$273,12,FALSE))</f>
        <v>glaciers</v>
      </c>
      <c r="M107" s="65" t="str">
        <f>IF(VLOOKUP(A107,'Données de base - Grunddaten'!$A$2:$M$273,13,FALSE)="","",VLOOKUP(A107,'Données de base - Grunddaten'!$A$2:$M$273,13,FALSE))</f>
        <v>en tresses</v>
      </c>
      <c r="N107" s="36" t="str">
        <f>IF(VLOOKUP(A107,'Charriage - Geschiebehaushalt'!A107:S378,3,FALSE)="","",VLOOKUP(A107,'Charriage - Geschiebehaushalt'!$A$2:$S$273,3,FALSE))</f>
        <v>pertinent</v>
      </c>
      <c r="O107" s="37" t="str">
        <f>IF(VLOOKUP(A107,'Charriage - Geschiebehaushalt'!A107:S378,4,FALSE)="","",VLOOKUP(A107,'Charriage - Geschiebehaushalt'!$A$2:$S$273,4,FALSE))</f>
        <v>non documenté</v>
      </c>
      <c r="P107" s="70" t="str">
        <f>IF(VLOOKUP(A107,'Charriage - Geschiebehaushalt'!A107:S378,5,FALSE)="","",VLOOKUP(A107,'Charriage - Geschiebehaushalt'!$A$2:$S$273,5,FALSE))</f>
        <v/>
      </c>
      <c r="Q107" s="37" t="str">
        <f>IF(VLOOKUP(A107,'Charriage - Geschiebehaushalt'!A107:S378,6,FALSE)="","",VLOOKUP(A107,'Charriage - Geschiebehaushalt'!$A$2:$S$273,6,FALSE))</f>
        <v>non documenté</v>
      </c>
      <c r="R107" s="70">
        <f>IF(VLOOKUP(A107,'Charriage - Geschiebehaushalt'!A107:S378,7,FALSE)="","",VLOOKUP(A107,'Charriage - Geschiebehaushalt'!$A$2:$S$273,7,FALSE))</f>
        <v>0</v>
      </c>
      <c r="S107" s="37" t="str">
        <f>IF(VLOOKUP(A107,'Charriage - Geschiebehaushalt'!A107:S378,8,FALSE)="","",VLOOKUP(A107,'Charriage - Geschiebehaushalt'!$A$2:$S$273,8,FALSE))</f>
        <v>pas ou faiblement entravé</v>
      </c>
      <c r="T107" s="70">
        <f>IF(VLOOKUP(A107,'Charriage - Geschiebehaushalt'!A107:S378,9,FALSE)="","",VLOOKUP(A107,'Charriage - Geschiebehaushalt'!$A$2:$S$273,9,FALSE))</f>
        <v>0.40858463711999998</v>
      </c>
      <c r="U107" s="37" t="str">
        <f>IF(VLOOKUP(A107,'Charriage - Geschiebehaushalt'!A107:S378,10,FALSE)="","",VLOOKUP(A107,'Charriage - Geschiebehaushalt'!$A$2:$S$273,10,FALSE))</f>
        <v>déficit non apparent en charriage ou en remobilisation des sédiments</v>
      </c>
      <c r="V107" s="37" t="str">
        <f>IF(VLOOKUP(A107,'Charriage - Geschiebehaushalt'!A107:S378,11,FALSE)="","",VLOOKUP(A107,'Charriage - Geschiebehaushalt'!$A$2:$S$273,11,FALSE))</f>
        <v/>
      </c>
      <c r="W107" s="37" t="str">
        <f>IF(VLOOKUP(A107,'Charriage - Geschiebehaushalt'!A107:S378,12,FALSE)="","",VLOOKUP(A107,'Charriage - Geschiebehaushalt'!$A$2:$S$273,12,FALSE))</f>
        <v/>
      </c>
      <c r="X107" s="37" t="str">
        <f>IF(VLOOKUP(A107,'Charriage - Geschiebehaushalt'!A107:S378,13,FALSE)="","",VLOOKUP(A107,'Charriage - Geschiebehaushalt'!$A$2:$S$273,13,FALSE))</f>
        <v/>
      </c>
      <c r="Y107" s="37" t="str">
        <f>IF(VLOOKUP(A107,'Charriage - Geschiebehaushalt'!A107:S378,14,FALSE)="","",VLOOKUP(A107,'Charriage - Geschiebehaushalt'!$A$2:$S$273,14,FALSE))</f>
        <v/>
      </c>
      <c r="Z107" s="37" t="str">
        <f>IF(VLOOKUP(A107,'Charriage - Geschiebehaushalt'!A107:S378,15,FALSE)="","",VLOOKUP(A107,'Charriage - Geschiebehaushalt'!$A$2:$S$273,15,FALSE))</f>
        <v>Déficit non apparent en charriage ou en remobilisation des sédiments / kein sichtbares Defizit beim Geschiebehaushalt bzw. bei der Mobilisierung von Geschiebe</v>
      </c>
      <c r="AA107" s="53" t="str">
        <f>IF(VLOOKUP(A107,'Charriage - Geschiebehaushalt'!A107:S378,16,FALSE)="","",VLOOKUP(A107,'Charriage - Geschiebehaushalt'!$A$2:$S$273,16,FALSE))</f>
        <v>b</v>
      </c>
      <c r="AB107" s="58" t="str">
        <f>IF(VLOOKUP(A107,'Débit - Abfluss'!$A$2:$K$273,3,FALSE)="","",VLOOKUP(A107,'Débit - Abfluss'!$A$2:$K$273,3,FALSE))</f>
        <v>0-20%</v>
      </c>
      <c r="AC107" s="59" t="str">
        <f>IF(VLOOKUP(A107,'Débit - Abfluss'!$A$2:$K$273,4,FALSE)="","",VLOOKUP(A107,'Débit - Abfluss'!$A$2:$K$273,4,FALSE))</f>
        <v/>
      </c>
      <c r="AD107" s="59" t="str">
        <f>IF(VLOOKUP(A107,'Débit - Abfluss'!$A$2:$K$273,5,FALSE)="","",VLOOKUP(A107,'Débit - Abfluss'!$A$2:$K$273,5,FALSE))</f>
        <v/>
      </c>
      <c r="AE107" s="59" t="str">
        <f>IF(VLOOKUP(A107,'Débit - Abfluss'!$A$2:$K$273,6,FALSE)="","",VLOOKUP(A107,'Débit - Abfluss'!$A$2:$K$273,6,FALSE))</f>
        <v>0-20%</v>
      </c>
      <c r="AF107" s="59" t="str">
        <f>IF(VLOOKUP(A107,'Débit - Abfluss'!$A$2:$K$273,7,FALSE)="","",VLOOKUP(A107,'Débit - Abfluss'!$A$2:$K$273,7,FALSE))</f>
        <v>force hydraulique</v>
      </c>
      <c r="AG107" s="60" t="str">
        <f>IF(VLOOKUP(A107,'Débit - Abfluss'!$A$2:$K$273,8,FALSE)="","",VLOOKUP(A107,'Débit - Abfluss'!$A$2:$K$273,8,FALSE))</f>
        <v>Non affecté / nicht betroffen</v>
      </c>
      <c r="AH107" s="72">
        <f>IF(VLOOKUP(A107,'Revitalisation-Revitalisierung'!$A$2:$O$273,3,FALSE)="","",VLOOKUP(A107,'Revitalisation-Revitalisierung'!$A$2:$O$273,3,FALSE))</f>
        <v>-1.3636363636363635</v>
      </c>
      <c r="AI107" s="73">
        <f>IF(VLOOKUP(A107,'Revitalisation-Revitalisierung'!$A$2:$O$273,4,FALSE)="","",VLOOKUP(A107,'Revitalisation-Revitalisierung'!$A$2:$O$273,4,FALSE))</f>
        <v>0</v>
      </c>
      <c r="AJ107" s="73">
        <f>IF(VLOOKUP(A107,'Revitalisation-Revitalisierung'!$A$2:$O$273,5,FALSE)="","",VLOOKUP(A107,'Revitalisation-Revitalisierung'!$A$2:$O$273,5,FALSE))</f>
        <v>1.3636363636363635</v>
      </c>
      <c r="AK107" s="61" t="str">
        <f>IF(VLOOKUP(A107,'Revitalisation-Revitalisierung'!$A$2:$O$273,6,FALSE)="","",VLOOKUP(A107,'Revitalisation-Revitalisierung'!$A$2:$O$273,6,FALSE))</f>
        <v>non nécessaire</v>
      </c>
      <c r="AL107" s="61" t="str">
        <f>IF(VLOOKUP(A107,'Revitalisation-Revitalisierung'!$A$2:$O$273,7,FALSE)="","",VLOOKUP(A107,'Revitalisation-Revitalisierung'!$A$2:$O$273,7,FALSE))</f>
        <v/>
      </c>
      <c r="AM107" s="61" t="str">
        <f>IF(VLOOKUP(A107,'Revitalisation-Revitalisierung'!$A$2:$O$273,8,FALSE)="","",VLOOKUP(A107,'Revitalisation-Revitalisierung'!$A$2:$O$273,8,FALSE))</f>
        <v>K1</v>
      </c>
      <c r="AN107" s="61" t="str">
        <f>IF(VLOOKUP(A107,'Revitalisation-Revitalisierung'!$A$2:$O$273,9,FALSE)="","",VLOOKUP(A107,'Revitalisation-Revitalisierung'!$A$2:$O$273,9,FALSE))</f>
        <v/>
      </c>
      <c r="AO107" s="61" t="str">
        <f>IF(VLOOKUP(A107,'Revitalisation-Revitalisierung'!$A$2:$O$273,10,FALSE)="","",VLOOKUP(A107,'Revitalisation-Revitalisierung'!$A$2:$O$273,10,FALSE))</f>
        <v/>
      </c>
      <c r="AP107" s="61" t="str">
        <f>IF(VLOOKUP(A107,'Revitalisation-Revitalisierung'!$A$2:$O$273,11,FALSE)="","",VLOOKUP(A107,'Revitalisation-Revitalisierung'!$A$2:$O$273,11,FALSE))</f>
        <v>Non nécessaire / nicht nötig</v>
      </c>
      <c r="AQ107" s="62" t="str">
        <f>IF(VLOOKUP(A107,'Revitalisation-Revitalisierung'!$A$2:$O$273,12,FALSE)="","",VLOOKUP(A107,'Revitalisation-Revitalisierung'!$A$2:$O$273,12,FALSE))</f>
        <v>b</v>
      </c>
    </row>
    <row r="108" spans="1:43" ht="56.25" x14ac:dyDescent="0.25">
      <c r="A108" s="23">
        <v>132</v>
      </c>
      <c r="B108" s="63">
        <f>IF(VLOOKUP(A108,'Données de base - Grunddaten'!$A$2:$M$273,2,FALSE)="","",VLOOKUP(A108,'Données de base - Grunddaten'!$A$2:$M$273,2,FALSE))</f>
        <v>1</v>
      </c>
      <c r="C108" s="64" t="str">
        <f>IF(VLOOKUP(A108,'Données de base - Grunddaten'!$A$2:$M$273,3,FALSE)="","",VLOOKUP(A108,'Données de base - Grunddaten'!$A$2:$M$273,3,FALSE))</f>
        <v>Derborence</v>
      </c>
      <c r="D108" s="64" t="str">
        <f>IF(VLOOKUP(A108,'Données de base - Grunddaten'!$A$2:$M$273,4,FALSE)="","",VLOOKUP(A108,'Données de base - Grunddaten'!$A$2:$M$273,4,FALSE))</f>
        <v>La Lizerne, Lac de Derborence</v>
      </c>
      <c r="E108" s="64" t="str">
        <f>IF(VLOOKUP(A108,'Données de base - Grunddaten'!$A$2:$M$273,5,FALSE)="","",VLOOKUP(A108,'Données de base - Grunddaten'!$A$2:$M$273,5,FALSE))</f>
        <v>VS</v>
      </c>
      <c r="F108" s="64" t="str">
        <f>IF(VLOOKUP(A108,'Données de base - Grunddaten'!$A$2:$M$273,6,FALSE)="","",VLOOKUP(A108,'Données de base - Grunddaten'!$A$2:$M$273,6,FALSE))</f>
        <v>Alpes centrales occidentales</v>
      </c>
      <c r="G108" s="64" t="str">
        <f>IF(VLOOKUP(A108,'Données de base - Grunddaten'!$A$2:$M$273,7,FALSE)="","",VLOOKUP(A108,'Données de base - Grunddaten'!$A$2:$M$273,7,FALSE))</f>
        <v>Subalpin inf.</v>
      </c>
      <c r="H108" s="64">
        <f>IF(VLOOKUP(A108,'Données de base - Grunddaten'!$A$2:$M$273,8,FALSE)="","",VLOOKUP(A108,'Données de base - Grunddaten'!$A$2:$M$273,8,FALSE))</f>
        <v>1470</v>
      </c>
      <c r="I108" s="64">
        <f>IF(VLOOKUP(A108,'Données de base - Grunddaten'!$A$2:$M$273,9,FALSE)="","",VLOOKUP(A108,'Données de base - Grunddaten'!$A$2:$M$273,9,FALSE))</f>
        <v>1992</v>
      </c>
      <c r="J108" s="64">
        <f>IF(VLOOKUP(A108,'Données de base - Grunddaten'!$A$2:$M$273,10,FALSE)="","",VLOOKUP(A108,'Données de base - Grunddaten'!$A$2:$M$273,10,FALSE))</f>
        <v>31</v>
      </c>
      <c r="K108" s="64" t="str">
        <f>IF(VLOOKUP(A108,'Données de base - Grunddaten'!$A$2:$M$273,11,FALSE)="","",VLOOKUP(A108,'Données de base - Grunddaten'!$A$2:$M$273,11,FALSE))</f>
        <v>Cours d'eau naturels de l'étage subalpin</v>
      </c>
      <c r="L108" s="64" t="str">
        <f>IF(VLOOKUP(A108,'Données de base - Grunddaten'!$A$2:$M$273,12,FALSE)="","",VLOOKUP(A108,'Données de base - Grunddaten'!$A$2:$M$273,12,FALSE))</f>
        <v>en tresses</v>
      </c>
      <c r="M108" s="65" t="str">
        <f>IF(VLOOKUP(A108,'Données de base - Grunddaten'!$A$2:$M$273,13,FALSE)="","",VLOOKUP(A108,'Données de base - Grunddaten'!$A$2:$M$273,13,FALSE))</f>
        <v>en tresses</v>
      </c>
      <c r="N108" s="36" t="str">
        <f>IF(VLOOKUP(A108,'Charriage - Geschiebehaushalt'!A108:S379,3,FALSE)="","",VLOOKUP(A108,'Charriage - Geschiebehaushalt'!$A$2:$S$273,3,FALSE))</f>
        <v>pertinent</v>
      </c>
      <c r="O108" s="37" t="str">
        <f>IF(VLOOKUP(A108,'Charriage - Geschiebehaushalt'!A108:S379,4,FALSE)="","",VLOOKUP(A108,'Charriage - Geschiebehaushalt'!$A$2:$S$273,4,FALSE))</f>
        <v>non documenté</v>
      </c>
      <c r="P108" s="70" t="str">
        <f>IF(VLOOKUP(A108,'Charriage - Geschiebehaushalt'!A108:S379,5,FALSE)="","",VLOOKUP(A108,'Charriage - Geschiebehaushalt'!$A$2:$S$273,5,FALSE))</f>
        <v/>
      </c>
      <c r="Q108" s="37" t="str">
        <f>IF(VLOOKUP(A108,'Charriage - Geschiebehaushalt'!A108:S379,6,FALSE)="","",VLOOKUP(A108,'Charriage - Geschiebehaushalt'!$A$2:$S$273,6,FALSE))</f>
        <v>non documenté</v>
      </c>
      <c r="R108" s="70">
        <f>IF(VLOOKUP(A108,'Charriage - Geschiebehaushalt'!A108:S379,7,FALSE)="","",VLOOKUP(A108,'Charriage - Geschiebehaushalt'!$A$2:$S$273,7,FALSE))</f>
        <v>0</v>
      </c>
      <c r="S108" s="37" t="str">
        <f>IF(VLOOKUP(A108,'Charriage - Geschiebehaushalt'!A108:S379,8,FALSE)="","",VLOOKUP(A108,'Charriage - Geschiebehaushalt'!$A$2:$S$273,8,FALSE))</f>
        <v>pas ou faiblement entravé</v>
      </c>
      <c r="T108" s="70">
        <f>IF(VLOOKUP(A108,'Charriage - Geschiebehaushalt'!A108:S379,9,FALSE)="","",VLOOKUP(A108,'Charriage - Geschiebehaushalt'!$A$2:$S$273,9,FALSE))</f>
        <v>0.24376340016</v>
      </c>
      <c r="U108" s="37" t="str">
        <f>IF(VLOOKUP(A108,'Charriage - Geschiebehaushalt'!A108:S379,10,FALSE)="","",VLOOKUP(A108,'Charriage - Geschiebehaushalt'!$A$2:$S$273,10,FALSE))</f>
        <v>déficit dans les formations pionnières</v>
      </c>
      <c r="V108" s="37" t="str">
        <f>IF(VLOOKUP(A108,'Charriage - Geschiebehaushalt'!A108:S379,11,FALSE)="","",VLOOKUP(A108,'Charriage - Geschiebehaushalt'!$A$2:$S$273,11,FALSE))</f>
        <v>Charriage très actif sur cône d'alluvions. Ouvrages correctifs en amont du cône d'alluvions, dégagement de la route, sinon pas d'extraction</v>
      </c>
      <c r="W108" s="37" t="str">
        <f>IF(VLOOKUP(A108,'Charriage - Geschiebehaushalt'!A108:S379,12,FALSE)="","",VLOOKUP(A108,'Charriage - Geschiebehaushalt'!$A$2:$S$273,12,FALSE))</f>
        <v>charriage présumé naturel</v>
      </c>
      <c r="X108" s="37" t="str">
        <f>IF(VLOOKUP(A108,'Charriage - Geschiebehaushalt'!A108:S379,13,FALSE)="","",VLOOKUP(A108,'Charriage - Geschiebehaushalt'!$A$2:$S$273,13,FALSE))</f>
        <v/>
      </c>
      <c r="Y108" s="37" t="str">
        <f>IF(VLOOKUP(A108,'Charriage - Geschiebehaushalt'!A108:S379,14,FALSE)="","",VLOOKUP(A108,'Charriage - Geschiebehaushalt'!$A$2:$S$273,14,FALSE))</f>
        <v/>
      </c>
      <c r="Z108" s="37" t="str">
        <f>IF(VLOOKUP(A108,'Charriage - Geschiebehaushalt'!A108:S379,15,FALSE)="","",VLOOKUP(A108,'Charriage - Geschiebehaushalt'!$A$2:$S$273,15,FALSE))</f>
        <v>Déficit non apparent en charriage ou en remobilisation des sédiments / kein sichtbares Defizit beim Geschiebehaushalt bzw. bei der Mobilisierung von Geschiebe</v>
      </c>
      <c r="AA108" s="53" t="str">
        <f>IF(VLOOKUP(A108,'Charriage - Geschiebehaushalt'!A108:S379,16,FALSE)="","",VLOOKUP(A108,'Charriage - Geschiebehaushalt'!$A$2:$S$273,16,FALSE))</f>
        <v>a</v>
      </c>
      <c r="AB108" s="58" t="str">
        <f>IF(VLOOKUP(A108,'Débit - Abfluss'!$A$2:$K$273,3,FALSE)="","",VLOOKUP(A108,'Débit - Abfluss'!$A$2:$K$273,3,FALSE))</f>
        <v>100%</v>
      </c>
      <c r="AC108" s="59" t="str">
        <f>IF(VLOOKUP(A108,'Débit - Abfluss'!$A$2:$K$273,4,FALSE)="","",VLOOKUP(A108,'Débit - Abfluss'!$A$2:$K$273,4,FALSE))</f>
        <v>aucune information supplémentaire</v>
      </c>
      <c r="AD108" s="59" t="str">
        <f>IF(VLOOKUP(A108,'Débit - Abfluss'!$A$2:$K$273,5,FALSE)="","",VLOOKUP(A108,'Débit - Abfluss'!$A$2:$K$273,5,FALSE))</f>
        <v>aucune information supplémentaire</v>
      </c>
      <c r="AE108" s="59" t="str">
        <f>IF(VLOOKUP(A108,'Débit - Abfluss'!$A$2:$K$273,6,FALSE)="","",VLOOKUP(A108,'Débit - Abfluss'!$A$2:$K$273,6,FALSE))</f>
        <v>100%</v>
      </c>
      <c r="AF108" s="59" t="str">
        <f>IF(VLOOKUP(A108,'Débit - Abfluss'!$A$2:$K$273,7,FALSE)="","",VLOOKUP(A108,'Débit - Abfluss'!$A$2:$K$273,7,FALSE))</f>
        <v/>
      </c>
      <c r="AG108" s="60" t="str">
        <f>IF(VLOOKUP(A108,'Débit - Abfluss'!$A$2:$K$273,8,FALSE)="","",VLOOKUP(A108,'Débit - Abfluss'!$A$2:$K$273,8,FALSE))</f>
        <v>Non affecté / nicht betroffen</v>
      </c>
      <c r="AH108" s="72">
        <f>IF(VLOOKUP(A108,'Revitalisation-Revitalisierung'!$A$2:$O$273,3,FALSE)="","",VLOOKUP(A108,'Revitalisation-Revitalisierung'!$A$2:$O$273,3,FALSE))</f>
        <v>0</v>
      </c>
      <c r="AI108" s="73">
        <f>IF(VLOOKUP(A108,'Revitalisation-Revitalisierung'!$A$2:$O$273,4,FALSE)="","",VLOOKUP(A108,'Revitalisation-Revitalisierung'!$A$2:$O$273,4,FALSE))</f>
        <v>0</v>
      </c>
      <c r="AJ108" s="73">
        <f>IF(VLOOKUP(A108,'Revitalisation-Revitalisierung'!$A$2:$O$273,5,FALSE)="","",VLOOKUP(A108,'Revitalisation-Revitalisierung'!$A$2:$O$273,5,FALSE))</f>
        <v>0</v>
      </c>
      <c r="AK108" s="61" t="str">
        <f>IF(VLOOKUP(A108,'Revitalisation-Revitalisierung'!$A$2:$O$273,6,FALSE)="","",VLOOKUP(A108,'Revitalisation-Revitalisierung'!$A$2:$O$273,6,FALSE))</f>
        <v>non nécessaire</v>
      </c>
      <c r="AL108" s="61" t="str">
        <f>IF(VLOOKUP(A108,'Revitalisation-Revitalisierung'!$A$2:$O$273,7,FALSE)="","",VLOOKUP(A108,'Revitalisation-Revitalisierung'!$A$2:$O$273,7,FALSE))</f>
        <v/>
      </c>
      <c r="AM108" s="61" t="str">
        <f>IF(VLOOKUP(A108,'Revitalisation-Revitalisierung'!$A$2:$O$273,8,FALSE)="","",VLOOKUP(A108,'Revitalisation-Revitalisierung'!$A$2:$O$273,8,FALSE))</f>
        <v>K3</v>
      </c>
      <c r="AN108" s="61" t="str">
        <f>IF(VLOOKUP(A108,'Revitalisation-Revitalisierung'!$A$2:$O$273,9,FALSE)="","",VLOOKUP(A108,'Revitalisation-Revitalisierung'!$A$2:$O$273,9,FALSE))</f>
        <v/>
      </c>
      <c r="AO108" s="61" t="str">
        <f>IF(VLOOKUP(A108,'Revitalisation-Revitalisierung'!$A$2:$O$273,10,FALSE)="","",VLOOKUP(A108,'Revitalisation-Revitalisierung'!$A$2:$O$273,10,FALSE))</f>
        <v/>
      </c>
      <c r="AP108" s="61" t="str">
        <f>IF(VLOOKUP(A108,'Revitalisation-Revitalisierung'!$A$2:$O$273,11,FALSE)="","",VLOOKUP(A108,'Revitalisation-Revitalisierung'!$A$2:$O$273,11,FALSE))</f>
        <v>Non nécessaire / nicht nötig</v>
      </c>
      <c r="AQ108" s="62" t="str">
        <f>IF(VLOOKUP(A108,'Revitalisation-Revitalisierung'!$A$2:$O$273,12,FALSE)="","",VLOOKUP(A108,'Revitalisation-Revitalisierung'!$A$2:$O$273,12,FALSE))</f>
        <v>a</v>
      </c>
    </row>
    <row r="109" spans="1:43" ht="45" x14ac:dyDescent="0.25">
      <c r="A109" s="23">
        <v>133</v>
      </c>
      <c r="B109" s="63">
        <f>IF(VLOOKUP(A109,'Données de base - Grunddaten'!$A$2:$M$273,2,FALSE)="","",VLOOKUP(A109,'Données de base - Grunddaten'!$A$2:$M$273,2,FALSE))</f>
        <v>1</v>
      </c>
      <c r="C109" s="64" t="str">
        <f>IF(VLOOKUP(A109,'Données de base - Grunddaten'!$A$2:$M$273,3,FALSE)="","",VLOOKUP(A109,'Données de base - Grunddaten'!$A$2:$M$273,3,FALSE))</f>
        <v>Pfynwald</v>
      </c>
      <c r="D109" s="64" t="str">
        <f>IF(VLOOKUP(A109,'Données de base - Grunddaten'!$A$2:$M$273,4,FALSE)="","",VLOOKUP(A109,'Données de base - Grunddaten'!$A$2:$M$273,4,FALSE))</f>
        <v>Rhone</v>
      </c>
      <c r="E109" s="64" t="str">
        <f>IF(VLOOKUP(A109,'Données de base - Grunddaten'!$A$2:$M$273,5,FALSE)="","",VLOOKUP(A109,'Données de base - Grunddaten'!$A$2:$M$273,5,FALSE))</f>
        <v>VS</v>
      </c>
      <c r="F109" s="64" t="str">
        <f>IF(VLOOKUP(A109,'Données de base - Grunddaten'!$A$2:$M$273,6,FALSE)="","",VLOOKUP(A109,'Données de base - Grunddaten'!$A$2:$M$273,6,FALSE))</f>
        <v>Alpes centrales occidentales</v>
      </c>
      <c r="G109" s="64" t="str">
        <f>IF(VLOOKUP(A109,'Données de base - Grunddaten'!$A$2:$M$273,7,FALSE)="","",VLOOKUP(A109,'Données de base - Grunddaten'!$A$2:$M$273,7,FALSE))</f>
        <v>Collinéen</v>
      </c>
      <c r="H109" s="64">
        <f>IF(VLOOKUP(A109,'Données de base - Grunddaten'!$A$2:$M$273,8,FALSE)="","",VLOOKUP(A109,'Données de base - Grunddaten'!$A$2:$M$273,8,FALSE))</f>
        <v>580</v>
      </c>
      <c r="I109" s="64">
        <f>IF(VLOOKUP(A109,'Données de base - Grunddaten'!$A$2:$M$273,9,FALSE)="","",VLOOKUP(A109,'Données de base - Grunddaten'!$A$2:$M$273,9,FALSE))</f>
        <v>1992</v>
      </c>
      <c r="J109" s="64">
        <f>IF(VLOOKUP(A109,'Données de base - Grunddaten'!$A$2:$M$273,10,FALSE)="","",VLOOKUP(A109,'Données de base - Grunddaten'!$A$2:$M$273,10,FALSE))</f>
        <v>70</v>
      </c>
      <c r="K109" s="64" t="str">
        <f>IF(VLOOKUP(A109,'Données de base - Grunddaten'!$A$2:$M$273,11,FALSE)="","",VLOOKUP(A109,'Données de base - Grunddaten'!$A$2:$M$273,11,FALSE))</f>
        <v>Cours d'eau de l'étage collinéen des Alpes centrales</v>
      </c>
      <c r="L109" s="64" t="str">
        <f>IF(VLOOKUP(A109,'Données de base - Grunddaten'!$A$2:$M$273,12,FALSE)="","",VLOOKUP(A109,'Données de base - Grunddaten'!$A$2:$M$273,12,FALSE))</f>
        <v>en tresses</v>
      </c>
      <c r="M109" s="65" t="str">
        <f>IF(VLOOKUP(A109,'Données de base - Grunddaten'!$A$2:$M$273,13,FALSE)="","",VLOOKUP(A109,'Données de base - Grunddaten'!$A$2:$M$273,13,FALSE))</f>
        <v>en tresses</v>
      </c>
      <c r="N109" s="36" t="str">
        <f>IF(VLOOKUP(A109,'Charriage - Geschiebehaushalt'!A109:S380,3,FALSE)="","",VLOOKUP(A109,'Charriage - Geschiebehaushalt'!$A$2:$S$273,3,FALSE))</f>
        <v>pertinent</v>
      </c>
      <c r="O109" s="37" t="str">
        <f>IF(VLOOKUP(A109,'Charriage - Geschiebehaushalt'!A109:S380,4,FALSE)="","",VLOOKUP(A109,'Charriage - Geschiebehaushalt'!$A$2:$S$273,4,FALSE))</f>
        <v>51-80%</v>
      </c>
      <c r="P109" s="70" t="str">
        <f>IF(VLOOKUP(A109,'Charriage - Geschiebehaushalt'!A109:S380,5,FALSE)="","",VLOOKUP(A109,'Charriage - Geschiebehaushalt'!$A$2:$S$273,5,FALSE))</f>
        <v/>
      </c>
      <c r="Q109" s="37" t="str">
        <f>IF(VLOOKUP(A109,'Charriage - Geschiebehaushalt'!A109:S380,6,FALSE)="","",VLOOKUP(A109,'Charriage - Geschiebehaushalt'!$A$2:$S$273,6,FALSE))</f>
        <v>non documenté</v>
      </c>
      <c r="R109" s="70">
        <f>IF(VLOOKUP(A109,'Charriage - Geschiebehaushalt'!A109:S380,7,FALSE)="","",VLOOKUP(A109,'Charriage - Geschiebehaushalt'!$A$2:$S$273,7,FALSE))</f>
        <v>0.51959074337327704</v>
      </c>
      <c r="S109" s="37" t="str">
        <f>IF(VLOOKUP(A109,'Charriage - Geschiebehaushalt'!A109:S380,8,FALSE)="","",VLOOKUP(A109,'Charriage - Geschiebehaushalt'!$A$2:$S$273,8,FALSE))</f>
        <v>la remobilisation des sédiments est perturbée</v>
      </c>
      <c r="T109" s="70">
        <f>IF(VLOOKUP(A109,'Charriage - Geschiebehaushalt'!A109:S380,9,FALSE)="","",VLOOKUP(A109,'Charriage - Geschiebehaushalt'!$A$2:$S$273,9,FALSE))</f>
        <v>0.12063376669</v>
      </c>
      <c r="U109" s="37" t="str">
        <f>IF(VLOOKUP(A109,'Charriage - Geschiebehaushalt'!A109:S380,10,FALSE)="","",VLOOKUP(A109,'Charriage - Geschiebehaushalt'!$A$2:$S$273,10,FALSE))</f>
        <v>déficit dans les formations pionnières</v>
      </c>
      <c r="V109" s="37" t="str">
        <f>IF(VLOOKUP(A109,'Charriage - Geschiebehaushalt'!A109:S380,11,FALSE)="","",VLOOKUP(A109,'Charriage - Geschiebehaushalt'!$A$2:$S$273,11,FALSE))</f>
        <v/>
      </c>
      <c r="W109" s="37" t="str">
        <f>IF(VLOOKUP(A109,'Charriage - Geschiebehaushalt'!A109:S380,12,FALSE)="","",VLOOKUP(A109,'Charriage - Geschiebehaushalt'!$A$2:$S$273,12,FALSE))</f>
        <v/>
      </c>
      <c r="X109" s="37" t="str">
        <f>IF(VLOOKUP(A109,'Charriage - Geschiebehaushalt'!A109:S380,13,FALSE)="","",VLOOKUP(A109,'Charriage - Geschiebehaushalt'!$A$2:$S$273,13,FALSE))</f>
        <v/>
      </c>
      <c r="Y109" s="37" t="str">
        <f>IF(VLOOKUP(A109,'Charriage - Geschiebehaushalt'!A109:S380,14,FALSE)="","",VLOOKUP(A109,'Charriage - Geschiebehaushalt'!$A$2:$S$273,14,FALSE))</f>
        <v/>
      </c>
      <c r="Z109" s="37" t="str">
        <f>IF(VLOOKUP(A109,'Charriage - Geschiebehaushalt'!A109:S380,15,FALSE)="","",VLOOKUP(A109,'Charriage - Geschiebehaushalt'!$A$2:$S$273,15,FALSE))</f>
        <v>51-80%</v>
      </c>
      <c r="AA109" s="53" t="str">
        <f>IF(VLOOKUP(A109,'Charriage - Geschiebehaushalt'!A109:S380,16,FALSE)="","",VLOOKUP(A109,'Charriage - Geschiebehaushalt'!$A$2:$S$273,16,FALSE))</f>
        <v>a</v>
      </c>
      <c r="AB109" s="58" t="str">
        <f>IF(VLOOKUP(A109,'Débit - Abfluss'!$A$2:$K$273,3,FALSE)="","",VLOOKUP(A109,'Débit - Abfluss'!$A$2:$K$273,3,FALSE))</f>
        <v>21-40%</v>
      </c>
      <c r="AC109" s="59" t="str">
        <f>IF(VLOOKUP(A109,'Débit - Abfluss'!$A$2:$K$273,4,FALSE)="","",VLOOKUP(A109,'Débit - Abfluss'!$A$2:$K$273,4,FALSE))</f>
        <v/>
      </c>
      <c r="AD109" s="59" t="str">
        <f>IF(VLOOKUP(A109,'Débit - Abfluss'!$A$2:$K$273,5,FALSE)="","",VLOOKUP(A109,'Débit - Abfluss'!$A$2:$K$273,5,FALSE))</f>
        <v/>
      </c>
      <c r="AE109" s="59" t="str">
        <f>IF(VLOOKUP(A109,'Débit - Abfluss'!$A$2:$K$273,6,FALSE)="","",VLOOKUP(A109,'Débit - Abfluss'!$A$2:$K$273,6,FALSE))</f>
        <v>21-40%</v>
      </c>
      <c r="AF109" s="59" t="str">
        <f>IF(VLOOKUP(A109,'Débit - Abfluss'!$A$2:$K$273,7,FALSE)="","",VLOOKUP(A109,'Débit - Abfluss'!$A$2:$K$273,7,FALSE))</f>
        <v>force hydraulique</v>
      </c>
      <c r="AG109" s="60" t="str">
        <f>IF(VLOOKUP(A109,'Débit - Abfluss'!$A$2:$K$273,8,FALSE)="","",VLOOKUP(A109,'Débit - Abfluss'!$A$2:$K$273,8,FALSE))</f>
        <v>Potentiellement affecté / möglicherweise betroffen</v>
      </c>
      <c r="AH109" s="72">
        <f>IF(VLOOKUP(A109,'Revitalisation-Revitalisierung'!$A$2:$O$273,3,FALSE)="","",VLOOKUP(A109,'Revitalisation-Revitalisierung'!$A$2:$O$273,3,FALSE))</f>
        <v>35.13636363636364</v>
      </c>
      <c r="AI109" s="73">
        <f>IF(VLOOKUP(A109,'Revitalisation-Revitalisierung'!$A$2:$O$273,4,FALSE)="","",VLOOKUP(A109,'Revitalisation-Revitalisierung'!$A$2:$O$273,4,FALSE))</f>
        <v>61.520549326850279</v>
      </c>
      <c r="AJ109" s="73">
        <f>IF(VLOOKUP(A109,'Revitalisation-Revitalisierung'!$A$2:$O$273,5,FALSE)="","",VLOOKUP(A109,'Revitalisation-Revitalisierung'!$A$2:$O$273,5,FALSE))</f>
        <v>26.363636363636363</v>
      </c>
      <c r="AK109" s="61" t="str">
        <f>IF(VLOOKUP(A109,'Revitalisation-Revitalisierung'!$A$2:$O$273,6,FALSE)="","",VLOOKUP(A109,'Revitalisation-Revitalisierung'!$A$2:$O$273,6,FALSE))</f>
        <v>très nécessaire, difficile</v>
      </c>
      <c r="AL109" s="61" t="str">
        <f>IF(VLOOKUP(A109,'Revitalisation-Revitalisierung'!$A$2:$O$273,7,FALSE)="","",VLOOKUP(A109,'Revitalisation-Revitalisierung'!$A$2:$O$273,7,FALSE))</f>
        <v/>
      </c>
      <c r="AM109" s="61" t="str">
        <f>IF(VLOOKUP(A109,'Revitalisation-Revitalisierung'!$A$2:$O$273,8,FALSE)="","",VLOOKUP(A109,'Revitalisation-Revitalisierung'!$A$2:$O$273,8,FALSE))</f>
        <v>K1</v>
      </c>
      <c r="AN109" s="61" t="str">
        <f>IF(VLOOKUP(A109,'Revitalisation-Revitalisierung'!$A$2:$O$273,9,FALSE)="","",VLOOKUP(A109,'Revitalisation-Revitalisierung'!$A$2:$O$273,9,FALSE))</f>
        <v/>
      </c>
      <c r="AO109" s="61" t="str">
        <f>IF(VLOOKUP(A109,'Revitalisation-Revitalisierung'!$A$2:$O$273,10,FALSE)="","",VLOOKUP(A109,'Revitalisation-Revitalisierung'!$A$2:$O$273,10,FALSE))</f>
        <v/>
      </c>
      <c r="AP109" s="61" t="str">
        <f>IF(VLOOKUP(A109,'Revitalisation-Revitalisierung'!$A$2:$O$273,11,FALSE)="","",VLOOKUP(A109,'Revitalisation-Revitalisierung'!$A$2:$O$273,11,FALSE))</f>
        <v>Très nécessaire, facile / unbedingt nötig, einfach</v>
      </c>
      <c r="AQ109" s="62" t="str">
        <f>IF(VLOOKUP(A109,'Revitalisation-Revitalisierung'!$A$2:$O$273,12,FALSE)="","",VLOOKUP(A109,'Revitalisation-Revitalisierung'!$A$2:$O$273,12,FALSE))</f>
        <v>b</v>
      </c>
    </row>
    <row r="110" spans="1:43" ht="56.25" x14ac:dyDescent="0.25">
      <c r="A110" s="23">
        <v>134</v>
      </c>
      <c r="B110" s="63">
        <f>IF(VLOOKUP(A110,'Données de base - Grunddaten'!$A$2:$M$273,2,FALSE)="","",VLOOKUP(A110,'Données de base - Grunddaten'!$A$2:$M$273,2,FALSE))</f>
        <v>1</v>
      </c>
      <c r="C110" s="64" t="str">
        <f>IF(VLOOKUP(A110,'Données de base - Grunddaten'!$A$2:$M$273,3,FALSE)="","",VLOOKUP(A110,'Données de base - Grunddaten'!$A$2:$M$273,3,FALSE))</f>
        <v>Tännmattu</v>
      </c>
      <c r="D110" s="64" t="str">
        <f>IF(VLOOKUP(A110,'Données de base - Grunddaten'!$A$2:$M$273,4,FALSE)="","",VLOOKUP(A110,'Données de base - Grunddaten'!$A$2:$M$273,4,FALSE))</f>
        <v>Lonza</v>
      </c>
      <c r="E110" s="64" t="str">
        <f>IF(VLOOKUP(A110,'Données de base - Grunddaten'!$A$2:$M$273,5,FALSE)="","",VLOOKUP(A110,'Données de base - Grunddaten'!$A$2:$M$273,5,FALSE))</f>
        <v>VS</v>
      </c>
      <c r="F110" s="64" t="str">
        <f>IF(VLOOKUP(A110,'Données de base - Grunddaten'!$A$2:$M$273,6,FALSE)="","",VLOOKUP(A110,'Données de base - Grunddaten'!$A$2:$M$273,6,FALSE))</f>
        <v>Alpes centrales occidentales</v>
      </c>
      <c r="G110" s="64" t="str">
        <f>IF(VLOOKUP(A110,'Données de base - Grunddaten'!$A$2:$M$273,7,FALSE)="","",VLOOKUP(A110,'Données de base - Grunddaten'!$A$2:$M$273,7,FALSE))</f>
        <v>Subalpin inf.</v>
      </c>
      <c r="H110" s="64">
        <f>IF(VLOOKUP(A110,'Données de base - Grunddaten'!$A$2:$M$273,8,FALSE)="","",VLOOKUP(A110,'Données de base - Grunddaten'!$A$2:$M$273,8,FALSE))</f>
        <v>1412</v>
      </c>
      <c r="I110" s="64">
        <f>IF(VLOOKUP(A110,'Données de base - Grunddaten'!$A$2:$M$273,9,FALSE)="","",VLOOKUP(A110,'Données de base - Grunddaten'!$A$2:$M$273,9,FALSE))</f>
        <v>1992</v>
      </c>
      <c r="J110" s="64">
        <f>IF(VLOOKUP(A110,'Données de base - Grunddaten'!$A$2:$M$273,10,FALSE)="","",VLOOKUP(A110,'Données de base - Grunddaten'!$A$2:$M$273,10,FALSE))</f>
        <v>41</v>
      </c>
      <c r="K110" s="64" t="str">
        <f>IF(VLOOKUP(A110,'Données de base - Grunddaten'!$A$2:$M$273,11,FALSE)="","",VLOOKUP(A110,'Données de base - Grunddaten'!$A$2:$M$273,11,FALSE))</f>
        <v>Cours d'eau naturels de l'étage montagnard</v>
      </c>
      <c r="L110" s="64" t="str">
        <f>IF(VLOOKUP(A110,'Données de base - Grunddaten'!$A$2:$M$273,12,FALSE)="","",VLOOKUP(A110,'Données de base - Grunddaten'!$A$2:$M$273,12,FALSE))</f>
        <v>en méandres migrants</v>
      </c>
      <c r="M110" s="65" t="str">
        <f>IF(VLOOKUP(A110,'Données de base - Grunddaten'!$A$2:$M$273,13,FALSE)="","",VLOOKUP(A110,'Données de base - Grunddaten'!$A$2:$M$273,13,FALSE))</f>
        <v>en méandres migrants</v>
      </c>
      <c r="N110" s="36" t="str">
        <f>IF(VLOOKUP(A110,'Charriage - Geschiebehaushalt'!A110:S381,3,FALSE)="","",VLOOKUP(A110,'Charriage - Geschiebehaushalt'!$A$2:$S$273,3,FALSE))</f>
        <v>pertinent</v>
      </c>
      <c r="O110" s="37" t="str">
        <f>IF(VLOOKUP(A110,'Charriage - Geschiebehaushalt'!A110:S381,4,FALSE)="","",VLOOKUP(A110,'Charriage - Geschiebehaushalt'!$A$2:$S$273,4,FALSE))</f>
        <v>non documenté</v>
      </c>
      <c r="P110" s="70" t="str">
        <f>IF(VLOOKUP(A110,'Charriage - Geschiebehaushalt'!A110:S381,5,FALSE)="","",VLOOKUP(A110,'Charriage - Geschiebehaushalt'!$A$2:$S$273,5,FALSE))</f>
        <v/>
      </c>
      <c r="Q110" s="37" t="str">
        <f>IF(VLOOKUP(A110,'Charriage - Geschiebehaushalt'!A110:S381,6,FALSE)="","",VLOOKUP(A110,'Charriage - Geschiebehaushalt'!$A$2:$S$273,6,FALSE))</f>
        <v>non documenté</v>
      </c>
      <c r="R110" s="70">
        <f>IF(VLOOKUP(A110,'Charriage - Geschiebehaushalt'!A110:S381,7,FALSE)="","",VLOOKUP(A110,'Charriage - Geschiebehaushalt'!$A$2:$S$273,7,FALSE))</f>
        <v>0.208248236903158</v>
      </c>
      <c r="S110" s="37" t="str">
        <f>IF(VLOOKUP(A110,'Charriage - Geschiebehaushalt'!A110:S381,8,FALSE)="","",VLOOKUP(A110,'Charriage - Geschiebehaushalt'!$A$2:$S$273,8,FALSE))</f>
        <v>pas ou faiblement entravé</v>
      </c>
      <c r="T110" s="70">
        <f>IF(VLOOKUP(A110,'Charriage - Geschiebehaushalt'!A110:S381,9,FALSE)="","",VLOOKUP(A110,'Charriage - Geschiebehaushalt'!$A$2:$S$273,9,FALSE))</f>
        <v>0.32198350522000002</v>
      </c>
      <c r="U110" s="37" t="str">
        <f>IF(VLOOKUP(A110,'Charriage - Geschiebehaushalt'!A110:S381,10,FALSE)="","",VLOOKUP(A110,'Charriage - Geschiebehaushalt'!$A$2:$S$273,10,FALSE))</f>
        <v>déficit dans les formations pionnières</v>
      </c>
      <c r="V110" s="37" t="str">
        <f>IF(VLOOKUP(A110,'Charriage - Geschiebehaushalt'!A110:S381,11,FALSE)="","",VLOOKUP(A110,'Charriage - Geschiebehaushalt'!$A$2:$S$273,11,FALSE))</f>
        <v>Charriage très actif, très grossier, très forte dynamique; entretien du cours d'eau (chenal-pilote) mais système tressé presque intact (visite sur place du 17.7.13)</v>
      </c>
      <c r="W110" s="37" t="str">
        <f>IF(VLOOKUP(A110,'Charriage - Geschiebehaushalt'!A110:S381,12,FALSE)="","",VLOOKUP(A110,'Charriage - Geschiebehaushalt'!$A$2:$S$273,12,FALSE))</f>
        <v>charriage présumé naturel</v>
      </c>
      <c r="X110" s="37" t="str">
        <f>IF(VLOOKUP(A110,'Charriage - Geschiebehaushalt'!A110:S381,13,FALSE)="","",VLOOKUP(A110,'Charriage - Geschiebehaushalt'!$A$2:$S$273,13,FALSE))</f>
        <v/>
      </c>
      <c r="Y110" s="37" t="str">
        <f>IF(VLOOKUP(A110,'Charriage - Geschiebehaushalt'!A110:S381,14,FALSE)="","",VLOOKUP(A110,'Charriage - Geschiebehaushalt'!$A$2:$S$273,14,FALSE))</f>
        <v/>
      </c>
      <c r="Z110" s="37" t="str">
        <f>IF(VLOOKUP(A110,'Charriage - Geschiebehaushalt'!A110:S381,15,FALSE)="","",VLOOKUP(A110,'Charriage - Geschiebehaushalt'!$A$2:$S$273,15,FALSE))</f>
        <v>Charriage présumé naturel / Geschiebehaushalt vermutlich natürlich</v>
      </c>
      <c r="AA110" s="53" t="str">
        <f>IF(VLOOKUP(A110,'Charriage - Geschiebehaushalt'!A110:S381,16,FALSE)="","",VLOOKUP(A110,'Charriage - Geschiebehaushalt'!$A$2:$S$273,16,FALSE))</f>
        <v>a</v>
      </c>
      <c r="AB110" s="58" t="str">
        <f>IF(VLOOKUP(A110,'Débit - Abfluss'!$A$2:$K$273,3,FALSE)="","",VLOOKUP(A110,'Débit - Abfluss'!$A$2:$K$273,3,FALSE))</f>
        <v>100%</v>
      </c>
      <c r="AC110" s="59" t="str">
        <f>IF(VLOOKUP(A110,'Débit - Abfluss'!$A$2:$K$273,4,FALSE)="","",VLOOKUP(A110,'Débit - Abfluss'!$A$2:$K$273,4,FALSE))</f>
        <v>aucune information supplémentaire</v>
      </c>
      <c r="AD110" s="59" t="str">
        <f>IF(VLOOKUP(A110,'Débit - Abfluss'!$A$2:$K$273,5,FALSE)="","",VLOOKUP(A110,'Débit - Abfluss'!$A$2:$K$273,5,FALSE))</f>
        <v>aucune information supplémentaire</v>
      </c>
      <c r="AE110" s="59" t="str">
        <f>IF(VLOOKUP(A110,'Débit - Abfluss'!$A$2:$K$273,6,FALSE)="","",VLOOKUP(A110,'Débit - Abfluss'!$A$2:$K$273,6,FALSE))</f>
        <v>100%</v>
      </c>
      <c r="AF110" s="59" t="str">
        <f>IF(VLOOKUP(A110,'Débit - Abfluss'!$A$2:$K$273,7,FALSE)="","",VLOOKUP(A110,'Débit - Abfluss'!$A$2:$K$273,7,FALSE))</f>
        <v/>
      </c>
      <c r="AG110" s="60" t="str">
        <f>IF(VLOOKUP(A110,'Débit - Abfluss'!$A$2:$K$273,8,FALSE)="","",VLOOKUP(A110,'Débit - Abfluss'!$A$2:$K$273,8,FALSE))</f>
        <v>Non affecté / nicht betroffen</v>
      </c>
      <c r="AH110" s="72">
        <f>IF(VLOOKUP(A110,'Revitalisation-Revitalisierung'!$A$2:$O$273,3,FALSE)="","",VLOOKUP(A110,'Revitalisation-Revitalisierung'!$A$2:$O$273,3,FALSE))</f>
        <v>8.5909090909090917</v>
      </c>
      <c r="AI110" s="73">
        <f>IF(VLOOKUP(A110,'Revitalisation-Revitalisierung'!$A$2:$O$273,4,FALSE)="","",VLOOKUP(A110,'Revitalisation-Revitalisierung'!$A$2:$O$273,4,FALSE))</f>
        <v>24.484485250240869</v>
      </c>
      <c r="AJ110" s="73">
        <f>IF(VLOOKUP(A110,'Revitalisation-Revitalisierung'!$A$2:$O$273,5,FALSE)="","",VLOOKUP(A110,'Revitalisation-Revitalisierung'!$A$2:$O$273,5,FALSE))</f>
        <v>15.909090909090908</v>
      </c>
      <c r="AK110" s="61" t="str">
        <f>IF(VLOOKUP(A110,'Revitalisation-Revitalisierung'!$A$2:$O$273,6,FALSE)="","",VLOOKUP(A110,'Revitalisation-Revitalisierung'!$A$2:$O$273,6,FALSE))</f>
        <v>peu nécessaire, facile</v>
      </c>
      <c r="AL110" s="61" t="str">
        <f>IF(VLOOKUP(A110,'Revitalisation-Revitalisierung'!$A$2:$O$273,7,FALSE)="","",VLOOKUP(A110,'Revitalisation-Revitalisierung'!$A$2:$O$273,7,FALSE))</f>
        <v/>
      </c>
      <c r="AM110" s="61" t="str">
        <f>IF(VLOOKUP(A110,'Revitalisation-Revitalisierung'!$A$2:$O$273,8,FALSE)="","",VLOOKUP(A110,'Revitalisation-Revitalisierung'!$A$2:$O$273,8,FALSE))</f>
        <v>K3</v>
      </c>
      <c r="AN110" s="61" t="str">
        <f>IF(VLOOKUP(A110,'Revitalisation-Revitalisierung'!$A$2:$O$273,9,FALSE)="","",VLOOKUP(A110,'Revitalisation-Revitalisierung'!$A$2:$O$273,9,FALSE))</f>
        <v/>
      </c>
      <c r="AO110" s="61" t="str">
        <f>IF(VLOOKUP(A110,'Revitalisation-Revitalisierung'!$A$2:$O$273,10,FALSE)="","",VLOOKUP(A110,'Revitalisation-Revitalisierung'!$A$2:$O$273,10,FALSE))</f>
        <v/>
      </c>
      <c r="AP110" s="61" t="str">
        <f>IF(VLOOKUP(A110,'Revitalisation-Revitalisierung'!$A$2:$O$273,11,FALSE)="","",VLOOKUP(A110,'Revitalisation-Revitalisierung'!$A$2:$O$273,11,FALSE))</f>
        <v>Très nécessaire, facile / unbedingt nötig, einfach</v>
      </c>
      <c r="AQ110" s="62" t="str">
        <f>IF(VLOOKUP(A110,'Revitalisation-Revitalisierung'!$A$2:$O$273,12,FALSE)="","",VLOOKUP(A110,'Revitalisation-Revitalisierung'!$A$2:$O$273,12,FALSE))</f>
        <v>b</v>
      </c>
    </row>
    <row r="111" spans="1:43" ht="56.25" x14ac:dyDescent="0.25">
      <c r="A111" s="23">
        <v>135</v>
      </c>
      <c r="B111" s="63">
        <f>IF(VLOOKUP(A111,'Données de base - Grunddaten'!$A$2:$M$273,2,FALSE)="","",VLOOKUP(A111,'Données de base - Grunddaten'!$A$2:$M$273,2,FALSE))</f>
        <v>1</v>
      </c>
      <c r="C111" s="64" t="str">
        <f>IF(VLOOKUP(A111,'Données de base - Grunddaten'!$A$2:$M$273,3,FALSE)="","",VLOOKUP(A111,'Données de base - Grunddaten'!$A$2:$M$273,3,FALSE))</f>
        <v>Chiemadmatte</v>
      </c>
      <c r="D111" s="64" t="str">
        <f>IF(VLOOKUP(A111,'Données de base - Grunddaten'!$A$2:$M$273,4,FALSE)="","",VLOOKUP(A111,'Données de base - Grunddaten'!$A$2:$M$273,4,FALSE))</f>
        <v>Lonza</v>
      </c>
      <c r="E111" s="64" t="str">
        <f>IF(VLOOKUP(A111,'Données de base - Grunddaten'!$A$2:$M$273,5,FALSE)="","",VLOOKUP(A111,'Données de base - Grunddaten'!$A$2:$M$273,5,FALSE))</f>
        <v>VS</v>
      </c>
      <c r="F111" s="64" t="str">
        <f>IF(VLOOKUP(A111,'Données de base - Grunddaten'!$A$2:$M$273,6,FALSE)="","",VLOOKUP(A111,'Données de base - Grunddaten'!$A$2:$M$273,6,FALSE))</f>
        <v>Alpes centrales occidentales</v>
      </c>
      <c r="G111" s="64" t="str">
        <f>IF(VLOOKUP(A111,'Données de base - Grunddaten'!$A$2:$M$273,7,FALSE)="","",VLOOKUP(A111,'Données de base - Grunddaten'!$A$2:$M$273,7,FALSE))</f>
        <v>Subalpin sup.</v>
      </c>
      <c r="H111" s="64">
        <f>IF(VLOOKUP(A111,'Données de base - Grunddaten'!$A$2:$M$273,8,FALSE)="","",VLOOKUP(A111,'Données de base - Grunddaten'!$A$2:$M$273,8,FALSE))</f>
        <v>1620</v>
      </c>
      <c r="I111" s="64">
        <f>IF(VLOOKUP(A111,'Données de base - Grunddaten'!$A$2:$M$273,9,FALSE)="","",VLOOKUP(A111,'Données de base - Grunddaten'!$A$2:$M$273,9,FALSE))</f>
        <v>1992</v>
      </c>
      <c r="J111" s="64">
        <f>IF(VLOOKUP(A111,'Données de base - Grunddaten'!$A$2:$M$273,10,FALSE)="","",VLOOKUP(A111,'Données de base - Grunddaten'!$A$2:$M$273,10,FALSE))</f>
        <v>31</v>
      </c>
      <c r="K111" s="64" t="str">
        <f>IF(VLOOKUP(A111,'Données de base - Grunddaten'!$A$2:$M$273,11,FALSE)="","",VLOOKUP(A111,'Données de base - Grunddaten'!$A$2:$M$273,11,FALSE))</f>
        <v>Cours d'eau naturels de l'étage subalpin</v>
      </c>
      <c r="L111" s="64" t="str">
        <f>IF(VLOOKUP(A111,'Données de base - Grunddaten'!$A$2:$M$273,12,FALSE)="","",VLOOKUP(A111,'Données de base - Grunddaten'!$A$2:$M$273,12,FALSE))</f>
        <v>en méandres migrants</v>
      </c>
      <c r="M111" s="65" t="str">
        <f>IF(VLOOKUP(A111,'Données de base - Grunddaten'!$A$2:$M$273,13,FALSE)="","",VLOOKUP(A111,'Données de base - Grunddaten'!$A$2:$M$273,13,FALSE))</f>
        <v>en tresses</v>
      </c>
      <c r="N111" s="36" t="str">
        <f>IF(VLOOKUP(A111,'Charriage - Geschiebehaushalt'!A111:S382,3,FALSE)="","",VLOOKUP(A111,'Charriage - Geschiebehaushalt'!$A$2:$S$273,3,FALSE))</f>
        <v>pertinent</v>
      </c>
      <c r="O111" s="37" t="str">
        <f>IF(VLOOKUP(A111,'Charriage - Geschiebehaushalt'!A111:S382,4,FALSE)="","",VLOOKUP(A111,'Charriage - Geschiebehaushalt'!$A$2:$S$273,4,FALSE))</f>
        <v>non documenté</v>
      </c>
      <c r="P111" s="70" t="str">
        <f>IF(VLOOKUP(A111,'Charriage - Geschiebehaushalt'!A111:S382,5,FALSE)="","",VLOOKUP(A111,'Charriage - Geschiebehaushalt'!$A$2:$S$273,5,FALSE))</f>
        <v/>
      </c>
      <c r="Q111" s="37" t="str">
        <f>IF(VLOOKUP(A111,'Charriage - Geschiebehaushalt'!A111:S382,6,FALSE)="","",VLOOKUP(A111,'Charriage - Geschiebehaushalt'!$A$2:$S$273,6,FALSE))</f>
        <v>non documenté</v>
      </c>
      <c r="R111" s="70">
        <f>IF(VLOOKUP(A111,'Charriage - Geschiebehaushalt'!A111:S382,7,FALSE)="","",VLOOKUP(A111,'Charriage - Geschiebehaushalt'!$A$2:$S$273,7,FALSE))</f>
        <v>0.17457338982268</v>
      </c>
      <c r="S111" s="37" t="str">
        <f>IF(VLOOKUP(A111,'Charriage - Geschiebehaushalt'!A111:S382,8,FALSE)="","",VLOOKUP(A111,'Charriage - Geschiebehaushalt'!$A$2:$S$273,8,FALSE))</f>
        <v>pas ou faiblement entravé</v>
      </c>
      <c r="T111" s="70">
        <f>IF(VLOOKUP(A111,'Charriage - Geschiebehaushalt'!A111:S382,9,FALSE)="","",VLOOKUP(A111,'Charriage - Geschiebehaushalt'!$A$2:$S$273,9,FALSE))</f>
        <v>0.31278187426999998</v>
      </c>
      <c r="U111" s="37" t="str">
        <f>IF(VLOOKUP(A111,'Charriage - Geschiebehaushalt'!A111:S382,10,FALSE)="","",VLOOKUP(A111,'Charriage - Geschiebehaushalt'!$A$2:$S$273,10,FALSE))</f>
        <v>déficit dans les formations pionnières</v>
      </c>
      <c r="V111" s="37" t="str">
        <f>IF(VLOOKUP(A111,'Charriage - Geschiebehaushalt'!A111:S382,11,FALSE)="","",VLOOKUP(A111,'Charriage - Geschiebehaushalt'!$A$2:$S$273,11,FALSE))</f>
        <v>Charriage très actif, très grossier, très forte dynamique; entretien du cours d'eau (chenal-pilote) mais système tressé presque intact (visite sur place du 17.7.13)</v>
      </c>
      <c r="W111" s="37" t="str">
        <f>IF(VLOOKUP(A111,'Charriage - Geschiebehaushalt'!A111:S382,12,FALSE)="","",VLOOKUP(A111,'Charriage - Geschiebehaushalt'!$A$2:$S$273,12,FALSE))</f>
        <v>charriage présumé naturel</v>
      </c>
      <c r="X111" s="37" t="str">
        <f>IF(VLOOKUP(A111,'Charriage - Geschiebehaushalt'!A111:S382,13,FALSE)="","",VLOOKUP(A111,'Charriage - Geschiebehaushalt'!$A$2:$S$273,13,FALSE))</f>
        <v/>
      </c>
      <c r="Y111" s="37" t="str">
        <f>IF(VLOOKUP(A111,'Charriage - Geschiebehaushalt'!A111:S382,14,FALSE)="","",VLOOKUP(A111,'Charriage - Geschiebehaushalt'!$A$2:$S$273,14,FALSE))</f>
        <v/>
      </c>
      <c r="Z111" s="37" t="str">
        <f>IF(VLOOKUP(A111,'Charriage - Geschiebehaushalt'!A111:S382,15,FALSE)="","",VLOOKUP(A111,'Charriage - Geschiebehaushalt'!$A$2:$S$273,15,FALSE))</f>
        <v>Charriage présumé naturel / Geschiebehaushalt vermutlich natürlich</v>
      </c>
      <c r="AA111" s="53" t="str">
        <f>IF(VLOOKUP(A111,'Charriage - Geschiebehaushalt'!A111:S382,16,FALSE)="","",VLOOKUP(A111,'Charriage - Geschiebehaushalt'!$A$2:$S$273,16,FALSE))</f>
        <v>a</v>
      </c>
      <c r="AB111" s="58" t="str">
        <f>IF(VLOOKUP(A111,'Débit - Abfluss'!$A$2:$K$273,3,FALSE)="","",VLOOKUP(A111,'Débit - Abfluss'!$A$2:$K$273,3,FALSE))</f>
        <v>100%</v>
      </c>
      <c r="AC111" s="59" t="str">
        <f>IF(VLOOKUP(A111,'Débit - Abfluss'!$A$2:$K$273,4,FALSE)="","",VLOOKUP(A111,'Débit - Abfluss'!$A$2:$K$273,4,FALSE))</f>
        <v>aucune information supplémentaire</v>
      </c>
      <c r="AD111" s="59" t="str">
        <f>IF(VLOOKUP(A111,'Débit - Abfluss'!$A$2:$K$273,5,FALSE)="","",VLOOKUP(A111,'Débit - Abfluss'!$A$2:$K$273,5,FALSE))</f>
        <v>aucune information supplémentaire</v>
      </c>
      <c r="AE111" s="59" t="str">
        <f>IF(VLOOKUP(A111,'Débit - Abfluss'!$A$2:$K$273,6,FALSE)="","",VLOOKUP(A111,'Débit - Abfluss'!$A$2:$K$273,6,FALSE))</f>
        <v>100%</v>
      </c>
      <c r="AF111" s="59" t="str">
        <f>IF(VLOOKUP(A111,'Débit - Abfluss'!$A$2:$K$273,7,FALSE)="","",VLOOKUP(A111,'Débit - Abfluss'!$A$2:$K$273,7,FALSE))</f>
        <v/>
      </c>
      <c r="AG111" s="60" t="str">
        <f>IF(VLOOKUP(A111,'Débit - Abfluss'!$A$2:$K$273,8,FALSE)="","",VLOOKUP(A111,'Débit - Abfluss'!$A$2:$K$273,8,FALSE))</f>
        <v>Non affecté / nicht betroffen</v>
      </c>
      <c r="AH111" s="72">
        <f>IF(VLOOKUP(A111,'Revitalisation-Revitalisierung'!$A$2:$O$273,3,FALSE)="","",VLOOKUP(A111,'Revitalisation-Revitalisierung'!$A$2:$O$273,3,FALSE))</f>
        <v>8.7090909090909108</v>
      </c>
      <c r="AI111" s="73">
        <f>IF(VLOOKUP(A111,'Revitalisation-Revitalisierung'!$A$2:$O$273,4,FALSE)="","",VLOOKUP(A111,'Revitalisation-Revitalisierung'!$A$2:$O$273,4,FALSE))</f>
        <v>12.843881312856194</v>
      </c>
      <c r="AJ111" s="73">
        <f>IF(VLOOKUP(A111,'Revitalisation-Revitalisierung'!$A$2:$O$273,5,FALSE)="","",VLOOKUP(A111,'Revitalisation-Revitalisierung'!$A$2:$O$273,5,FALSE))</f>
        <v>4.0909090909090908</v>
      </c>
      <c r="AK111" s="61" t="str">
        <f>IF(VLOOKUP(A111,'Revitalisation-Revitalisierung'!$A$2:$O$273,6,FALSE)="","",VLOOKUP(A111,'Revitalisation-Revitalisierung'!$A$2:$O$273,6,FALSE))</f>
        <v>peu nécessaire, facile</v>
      </c>
      <c r="AL111" s="61" t="str">
        <f>IF(VLOOKUP(A111,'Revitalisation-Revitalisierung'!$A$2:$O$273,7,FALSE)="","",VLOOKUP(A111,'Revitalisation-Revitalisierung'!$A$2:$O$273,7,FALSE))</f>
        <v/>
      </c>
      <c r="AM111" s="61" t="str">
        <f>IF(VLOOKUP(A111,'Revitalisation-Revitalisierung'!$A$2:$O$273,8,FALSE)="","",VLOOKUP(A111,'Revitalisation-Revitalisierung'!$A$2:$O$273,8,FALSE))</f>
        <v>K3</v>
      </c>
      <c r="AN111" s="61" t="str">
        <f>IF(VLOOKUP(A111,'Revitalisation-Revitalisierung'!$A$2:$O$273,9,FALSE)="","",VLOOKUP(A111,'Revitalisation-Revitalisierung'!$A$2:$O$273,9,FALSE))</f>
        <v/>
      </c>
      <c r="AO111" s="61" t="str">
        <f>IF(VLOOKUP(A111,'Revitalisation-Revitalisierung'!$A$2:$O$273,10,FALSE)="","",VLOOKUP(A111,'Revitalisation-Revitalisierung'!$A$2:$O$273,10,FALSE))</f>
        <v/>
      </c>
      <c r="AP111" s="61" t="str">
        <f>IF(VLOOKUP(A111,'Revitalisation-Revitalisierung'!$A$2:$O$273,11,FALSE)="","",VLOOKUP(A111,'Revitalisation-Revitalisierung'!$A$2:$O$273,11,FALSE))</f>
        <v>Partiellement nécessaire, facile / teilweise nötig, einfach</v>
      </c>
      <c r="AQ111" s="62" t="str">
        <f>IF(VLOOKUP(A111,'Revitalisation-Revitalisierung'!$A$2:$O$273,12,FALSE)="","",VLOOKUP(A111,'Revitalisation-Revitalisierung'!$A$2:$O$273,12,FALSE))</f>
        <v>a</v>
      </c>
    </row>
    <row r="112" spans="1:43" ht="45" x14ac:dyDescent="0.25">
      <c r="A112" s="23">
        <v>138</v>
      </c>
      <c r="B112" s="63">
        <f>IF(VLOOKUP(A112,'Données de base - Grunddaten'!$A$2:$M$273,2,FALSE)="","",VLOOKUP(A112,'Données de base - Grunddaten'!$A$2:$M$273,2,FALSE))</f>
        <v>1</v>
      </c>
      <c r="C112" s="64" t="str">
        <f>IF(VLOOKUP(A112,'Données de base - Grunddaten'!$A$2:$M$273,3,FALSE)="","",VLOOKUP(A112,'Données de base - Grunddaten'!$A$2:$M$273,3,FALSE))</f>
        <v>Grund</v>
      </c>
      <c r="D112" s="64" t="str">
        <f>IF(VLOOKUP(A112,'Données de base - Grunddaten'!$A$2:$M$273,4,FALSE)="","",VLOOKUP(A112,'Données de base - Grunddaten'!$A$2:$M$273,4,FALSE))</f>
        <v>Ganterbach, Nesselbach, Saltina, Taferna</v>
      </c>
      <c r="E112" s="64" t="str">
        <f>IF(VLOOKUP(A112,'Données de base - Grunddaten'!$A$2:$M$273,5,FALSE)="","",VLOOKUP(A112,'Données de base - Grunddaten'!$A$2:$M$273,5,FALSE))</f>
        <v>VS</v>
      </c>
      <c r="F112" s="64" t="str">
        <f>IF(VLOOKUP(A112,'Données de base - Grunddaten'!$A$2:$M$273,6,FALSE)="","",VLOOKUP(A112,'Données de base - Grunddaten'!$A$2:$M$273,6,FALSE))</f>
        <v>Alpes centrales occidentales</v>
      </c>
      <c r="G112" s="64" t="str">
        <f>IF(VLOOKUP(A112,'Données de base - Grunddaten'!$A$2:$M$273,7,FALSE)="","",VLOOKUP(A112,'Données de base - Grunddaten'!$A$2:$M$273,7,FALSE))</f>
        <v>Montagnard sup.</v>
      </c>
      <c r="H112" s="64">
        <f>IF(VLOOKUP(A112,'Données de base - Grunddaten'!$A$2:$M$273,8,FALSE)="","",VLOOKUP(A112,'Données de base - Grunddaten'!$A$2:$M$273,8,FALSE))</f>
        <v>1050</v>
      </c>
      <c r="I112" s="64">
        <f>IF(VLOOKUP(A112,'Données de base - Grunddaten'!$A$2:$M$273,9,FALSE)="","",VLOOKUP(A112,'Données de base - Grunddaten'!$A$2:$M$273,9,FALSE))</f>
        <v>1992</v>
      </c>
      <c r="J112" s="64">
        <f>IF(VLOOKUP(A112,'Données de base - Grunddaten'!$A$2:$M$273,10,FALSE)="","",VLOOKUP(A112,'Données de base - Grunddaten'!$A$2:$M$273,10,FALSE))</f>
        <v>41</v>
      </c>
      <c r="K112" s="64" t="str">
        <f>IF(VLOOKUP(A112,'Données de base - Grunddaten'!$A$2:$M$273,11,FALSE)="","",VLOOKUP(A112,'Données de base - Grunddaten'!$A$2:$M$273,11,FALSE))</f>
        <v>Cours d'eau naturels de l'étage montagnard</v>
      </c>
      <c r="L112" s="64" t="str">
        <f>IF(VLOOKUP(A112,'Données de base - Grunddaten'!$A$2:$M$273,12,FALSE)="","",VLOOKUP(A112,'Données de base - Grunddaten'!$A$2:$M$273,12,FALSE))</f>
        <v>en méandres migrants</v>
      </c>
      <c r="M112" s="65" t="str">
        <f>IF(VLOOKUP(A112,'Données de base - Grunddaten'!$A$2:$M$273,13,FALSE)="","",VLOOKUP(A112,'Données de base - Grunddaten'!$A$2:$M$273,13,FALSE))</f>
        <v>en méandres migrants</v>
      </c>
      <c r="N112" s="36" t="str">
        <f>IF(VLOOKUP(A112,'Charriage - Geschiebehaushalt'!A112:S383,3,FALSE)="","",VLOOKUP(A112,'Charriage - Geschiebehaushalt'!$A$2:$S$273,3,FALSE))</f>
        <v>pertinent</v>
      </c>
      <c r="O112" s="37" t="str">
        <f>IF(VLOOKUP(A112,'Charriage - Geschiebehaushalt'!A112:S383,4,FALSE)="","",VLOOKUP(A112,'Charriage - Geschiebehaushalt'!$A$2:$S$273,4,FALSE))</f>
        <v>non documenté</v>
      </c>
      <c r="P112" s="70" t="str">
        <f>IF(VLOOKUP(A112,'Charriage - Geschiebehaushalt'!A112:S383,5,FALSE)="","",VLOOKUP(A112,'Charriage - Geschiebehaushalt'!$A$2:$S$273,5,FALSE))</f>
        <v/>
      </c>
      <c r="Q112" s="37" t="str">
        <f>IF(VLOOKUP(A112,'Charriage - Geschiebehaushalt'!A112:S383,6,FALSE)="","",VLOOKUP(A112,'Charriage - Geschiebehaushalt'!$A$2:$S$273,6,FALSE))</f>
        <v>non documenté</v>
      </c>
      <c r="R112" s="70">
        <f>IF(VLOOKUP(A112,'Charriage - Geschiebehaushalt'!A112:S383,7,FALSE)="","",VLOOKUP(A112,'Charriage - Geschiebehaushalt'!$A$2:$S$273,7,FALSE))</f>
        <v>0</v>
      </c>
      <c r="S112" s="37" t="str">
        <f>IF(VLOOKUP(A112,'Charriage - Geschiebehaushalt'!A112:S383,8,FALSE)="","",VLOOKUP(A112,'Charriage - Geschiebehaushalt'!$A$2:$S$273,8,FALSE))</f>
        <v>pas ou faiblement entravé</v>
      </c>
      <c r="T112" s="70">
        <f>IF(VLOOKUP(A112,'Charriage - Geschiebehaushalt'!A112:S383,9,FALSE)="","",VLOOKUP(A112,'Charriage - Geschiebehaushalt'!$A$2:$S$273,9,FALSE))</f>
        <v>0.34044310597999999</v>
      </c>
      <c r="U112" s="37" t="str">
        <f>IF(VLOOKUP(A112,'Charriage - Geschiebehaushalt'!A112:S383,10,FALSE)="","",VLOOKUP(A112,'Charriage - Geschiebehaushalt'!$A$2:$S$273,10,FALSE))</f>
        <v>déficit dans les formations pionnières</v>
      </c>
      <c r="V112" s="37" t="str">
        <f>IF(VLOOKUP(A112,'Charriage - Geschiebehaushalt'!A112:S383,11,FALSE)="","",VLOOKUP(A112,'Charriage - Geschiebehaushalt'!$A$2:$S$273,11,FALSE))</f>
        <v>Confluence de 3 cours d'eau dont le charriage paraît actif. Extraction de sédiments ?</v>
      </c>
      <c r="W112" s="37" t="str">
        <f>IF(VLOOKUP(A112,'Charriage - Geschiebehaushalt'!A112:S383,12,FALSE)="","",VLOOKUP(A112,'Charriage - Geschiebehaushalt'!$A$2:$S$273,12,FALSE))</f>
        <v>charriage présumé naturel</v>
      </c>
      <c r="X112" s="37" t="str">
        <f>IF(VLOOKUP(A112,'Charriage - Geschiebehaushalt'!A112:S383,13,FALSE)="","",VLOOKUP(A112,'Charriage - Geschiebehaushalt'!$A$2:$S$273,13,FALSE))</f>
        <v/>
      </c>
      <c r="Y112" s="37" t="str">
        <f>IF(VLOOKUP(A112,'Charriage - Geschiebehaushalt'!A112:S383,14,FALSE)="","",VLOOKUP(A112,'Charriage - Geschiebehaushalt'!$A$2:$S$273,14,FALSE))</f>
        <v/>
      </c>
      <c r="Z112" s="37" t="str">
        <f>IF(VLOOKUP(A112,'Charriage - Geschiebehaushalt'!A112:S383,15,FALSE)="","",VLOOKUP(A112,'Charriage - Geschiebehaushalt'!$A$2:$S$273,15,FALSE))</f>
        <v>Charriage présumé naturel / Geschiebehaushalt vermutlich natürlich</v>
      </c>
      <c r="AA112" s="53" t="str">
        <f>IF(VLOOKUP(A112,'Charriage - Geschiebehaushalt'!A112:S383,16,FALSE)="","",VLOOKUP(A112,'Charriage - Geschiebehaushalt'!$A$2:$S$273,16,FALSE))</f>
        <v>b</v>
      </c>
      <c r="AB112" s="58" t="str">
        <f>IF(VLOOKUP(A112,'Débit - Abfluss'!$A$2:$K$273,3,FALSE)="","",VLOOKUP(A112,'Débit - Abfluss'!$A$2:$K$273,3,FALSE))</f>
        <v>0-20%</v>
      </c>
      <c r="AC112" s="59" t="str">
        <f>IF(VLOOKUP(A112,'Débit - Abfluss'!$A$2:$K$273,4,FALSE)="","",VLOOKUP(A112,'Débit - Abfluss'!$A$2:$K$273,4,FALSE))</f>
        <v/>
      </c>
      <c r="AD112" s="59" t="str">
        <f>IF(VLOOKUP(A112,'Débit - Abfluss'!$A$2:$K$273,5,FALSE)="","",VLOOKUP(A112,'Débit - Abfluss'!$A$2:$K$273,5,FALSE))</f>
        <v/>
      </c>
      <c r="AE112" s="59" t="str">
        <f>IF(VLOOKUP(A112,'Débit - Abfluss'!$A$2:$K$273,6,FALSE)="","",VLOOKUP(A112,'Débit - Abfluss'!$A$2:$K$273,6,FALSE))</f>
        <v>0-20%</v>
      </c>
      <c r="AF112" s="59" t="str">
        <f>IF(VLOOKUP(A112,'Débit - Abfluss'!$A$2:$K$273,7,FALSE)="","",VLOOKUP(A112,'Débit - Abfluss'!$A$2:$K$273,7,FALSE))</f>
        <v>force hydraulique</v>
      </c>
      <c r="AG112" s="60" t="str">
        <f>IF(VLOOKUP(A112,'Débit - Abfluss'!$A$2:$K$273,8,FALSE)="","",VLOOKUP(A112,'Débit - Abfluss'!$A$2:$K$273,8,FALSE))</f>
        <v>Potentiellement affecté / möglicherweise betroffen</v>
      </c>
      <c r="AH112" s="72">
        <f>IF(VLOOKUP(A112,'Revitalisation-Revitalisierung'!$A$2:$O$273,3,FALSE)="","",VLOOKUP(A112,'Revitalisation-Revitalisierung'!$A$2:$O$273,3,FALSE))</f>
        <v>-2.7272727272727271</v>
      </c>
      <c r="AI112" s="73">
        <f>IF(VLOOKUP(A112,'Revitalisation-Revitalisierung'!$A$2:$O$273,4,FALSE)="","",VLOOKUP(A112,'Revitalisation-Revitalisierung'!$A$2:$O$273,4,FALSE))</f>
        <v>0</v>
      </c>
      <c r="AJ112" s="73">
        <f>IF(VLOOKUP(A112,'Revitalisation-Revitalisierung'!$A$2:$O$273,5,FALSE)="","",VLOOKUP(A112,'Revitalisation-Revitalisierung'!$A$2:$O$273,5,FALSE))</f>
        <v>2.7272727272727271</v>
      </c>
      <c r="AK112" s="61" t="str">
        <f>IF(VLOOKUP(A112,'Revitalisation-Revitalisierung'!$A$2:$O$273,6,FALSE)="","",VLOOKUP(A112,'Revitalisation-Revitalisierung'!$A$2:$O$273,6,FALSE))</f>
        <v>non nécessaire</v>
      </c>
      <c r="AL112" s="61" t="str">
        <f>IF(VLOOKUP(A112,'Revitalisation-Revitalisierung'!$A$2:$O$273,7,FALSE)="","",VLOOKUP(A112,'Revitalisation-Revitalisierung'!$A$2:$O$273,7,FALSE))</f>
        <v/>
      </c>
      <c r="AM112" s="61" t="str">
        <f>IF(VLOOKUP(A112,'Revitalisation-Revitalisierung'!$A$2:$O$273,8,FALSE)="","",VLOOKUP(A112,'Revitalisation-Revitalisierung'!$A$2:$O$273,8,FALSE))</f>
        <v>K2</v>
      </c>
      <c r="AN112" s="61" t="str">
        <f>IF(VLOOKUP(A112,'Revitalisation-Revitalisierung'!$A$2:$O$273,9,FALSE)="","",VLOOKUP(A112,'Revitalisation-Revitalisierung'!$A$2:$O$273,9,FALSE))</f>
        <v/>
      </c>
      <c r="AO112" s="61" t="str">
        <f>IF(VLOOKUP(A112,'Revitalisation-Revitalisierung'!$A$2:$O$273,10,FALSE)="","",VLOOKUP(A112,'Revitalisation-Revitalisierung'!$A$2:$O$273,10,FALSE))</f>
        <v/>
      </c>
      <c r="AP112" s="61" t="str">
        <f>IF(VLOOKUP(A112,'Revitalisation-Revitalisierung'!$A$2:$O$273,11,FALSE)="","",VLOOKUP(A112,'Revitalisation-Revitalisierung'!$A$2:$O$273,11,FALSE))</f>
        <v>Non nécessaire / nicht nötig</v>
      </c>
      <c r="AQ112" s="62" t="str">
        <f>IF(VLOOKUP(A112,'Revitalisation-Revitalisierung'!$A$2:$O$273,12,FALSE)="","",VLOOKUP(A112,'Revitalisation-Revitalisierung'!$A$2:$O$273,12,FALSE))</f>
        <v>a</v>
      </c>
    </row>
    <row r="113" spans="1:43" ht="45" x14ac:dyDescent="0.25">
      <c r="A113" s="23">
        <v>139</v>
      </c>
      <c r="B113" s="63">
        <f>IF(VLOOKUP(A113,'Données de base - Grunddaten'!$A$2:$M$273,2,FALSE)="","",VLOOKUP(A113,'Données de base - Grunddaten'!$A$2:$M$273,2,FALSE))</f>
        <v>1</v>
      </c>
      <c r="C113" s="64" t="str">
        <f>IF(VLOOKUP(A113,'Données de base - Grunddaten'!$A$2:$M$273,3,FALSE)="","",VLOOKUP(A113,'Données de base - Grunddaten'!$A$2:$M$273,3,FALSE))</f>
        <v>Bilderne</v>
      </c>
      <c r="D113" s="64" t="str">
        <f>IF(VLOOKUP(A113,'Données de base - Grunddaten'!$A$2:$M$273,4,FALSE)="","",VLOOKUP(A113,'Données de base - Grunddaten'!$A$2:$M$273,4,FALSE))</f>
        <v>Rotten</v>
      </c>
      <c r="E113" s="64" t="str">
        <f>IF(VLOOKUP(A113,'Données de base - Grunddaten'!$A$2:$M$273,5,FALSE)="","",VLOOKUP(A113,'Données de base - Grunddaten'!$A$2:$M$273,5,FALSE))</f>
        <v>VS</v>
      </c>
      <c r="F113" s="64" t="str">
        <f>IF(VLOOKUP(A113,'Données de base - Grunddaten'!$A$2:$M$273,6,FALSE)="","",VLOOKUP(A113,'Données de base - Grunddaten'!$A$2:$M$273,6,FALSE))</f>
        <v>Alpes centrales occidentales</v>
      </c>
      <c r="G113" s="64" t="str">
        <f>IF(VLOOKUP(A113,'Données de base - Grunddaten'!$A$2:$M$273,7,FALSE)="","",VLOOKUP(A113,'Données de base - Grunddaten'!$A$2:$M$273,7,FALSE))</f>
        <v>Montagnard inf.</v>
      </c>
      <c r="H113" s="64">
        <f>IF(VLOOKUP(A113,'Données de base - Grunddaten'!$A$2:$M$273,8,FALSE)="","",VLOOKUP(A113,'Données de base - Grunddaten'!$A$2:$M$273,8,FALSE))</f>
        <v>730</v>
      </c>
      <c r="I113" s="64">
        <f>IF(VLOOKUP(A113,'Données de base - Grunddaten'!$A$2:$M$273,9,FALSE)="","",VLOOKUP(A113,'Données de base - Grunddaten'!$A$2:$M$273,9,FALSE))</f>
        <v>1992</v>
      </c>
      <c r="J113" s="64">
        <f>IF(VLOOKUP(A113,'Données de base - Grunddaten'!$A$2:$M$273,10,FALSE)="","",VLOOKUP(A113,'Données de base - Grunddaten'!$A$2:$M$273,10,FALSE))</f>
        <v>70</v>
      </c>
      <c r="K113" s="64" t="str">
        <f>IF(VLOOKUP(A113,'Données de base - Grunddaten'!$A$2:$M$273,11,FALSE)="","",VLOOKUP(A113,'Données de base - Grunddaten'!$A$2:$M$273,11,FALSE))</f>
        <v>Cours d'eau de l'étage collinéen des Alpes centrales</v>
      </c>
      <c r="L113" s="64" t="str">
        <f>IF(VLOOKUP(A113,'Données de base - Grunddaten'!$A$2:$M$273,12,FALSE)="","",VLOOKUP(A113,'Données de base - Grunddaten'!$A$2:$M$273,12,FALSE))</f>
        <v>en tresses</v>
      </c>
      <c r="M113" s="65" t="str">
        <f>IF(VLOOKUP(A113,'Données de base - Grunddaten'!$A$2:$M$273,13,FALSE)="","",VLOOKUP(A113,'Données de base - Grunddaten'!$A$2:$M$273,13,FALSE))</f>
        <v>en tresses (dégradé)</v>
      </c>
      <c r="N113" s="36" t="str">
        <f>IF(VLOOKUP(A113,'Charriage - Geschiebehaushalt'!A113:S384,3,FALSE)="","",VLOOKUP(A113,'Charriage - Geschiebehaushalt'!$A$2:$S$273,3,FALSE))</f>
        <v>pertinent</v>
      </c>
      <c r="O113" s="37" t="str">
        <f>IF(VLOOKUP(A113,'Charriage - Geschiebehaushalt'!A113:S384,4,FALSE)="","",VLOOKUP(A113,'Charriage - Geschiebehaushalt'!$A$2:$S$273,4,FALSE))</f>
        <v>non documenté</v>
      </c>
      <c r="P113" s="70" t="str">
        <f>IF(VLOOKUP(A113,'Charriage - Geschiebehaushalt'!A113:S384,5,FALSE)="","",VLOOKUP(A113,'Charriage - Geschiebehaushalt'!$A$2:$S$273,5,FALSE))</f>
        <v/>
      </c>
      <c r="Q113" s="37" t="str">
        <f>IF(VLOOKUP(A113,'Charriage - Geschiebehaushalt'!A113:S384,6,FALSE)="","",VLOOKUP(A113,'Charriage - Geschiebehaushalt'!$A$2:$S$273,6,FALSE))</f>
        <v>non documenté</v>
      </c>
      <c r="R113" s="70">
        <f>IF(VLOOKUP(A113,'Charriage - Geschiebehaushalt'!A113:S384,7,FALSE)="","",VLOOKUP(A113,'Charriage - Geschiebehaushalt'!$A$2:$S$273,7,FALSE))</f>
        <v>0</v>
      </c>
      <c r="S113" s="37" t="str">
        <f>IF(VLOOKUP(A113,'Charriage - Geschiebehaushalt'!A113:S384,8,FALSE)="","",VLOOKUP(A113,'Charriage - Geschiebehaushalt'!$A$2:$S$273,8,FALSE))</f>
        <v>pas ou faiblement entravé</v>
      </c>
      <c r="T113" s="70">
        <f>IF(VLOOKUP(A113,'Charriage - Geschiebehaushalt'!A113:S384,9,FALSE)="","",VLOOKUP(A113,'Charriage - Geschiebehaushalt'!$A$2:$S$273,9,FALSE))</f>
        <v>0.30499365899000003</v>
      </c>
      <c r="U113" s="37" t="str">
        <f>IF(VLOOKUP(A113,'Charriage - Geschiebehaushalt'!A113:S384,10,FALSE)="","",VLOOKUP(A113,'Charriage - Geschiebehaushalt'!$A$2:$S$273,10,FALSE))</f>
        <v>déficit dans les formations pionnières</v>
      </c>
      <c r="V113" s="37" t="str">
        <f>IF(VLOOKUP(A113,'Charriage - Geschiebehaushalt'!A113:S384,11,FALSE)="","",VLOOKUP(A113,'Charriage - Geschiebehaushalt'!$A$2:$S$273,11,FALSE))</f>
        <v>Barrage juste en dessus de l'objet</v>
      </c>
      <c r="W113" s="37" t="str">
        <f>IF(VLOOKUP(A113,'Charriage - Geschiebehaushalt'!A113:S384,12,FALSE)="","",VLOOKUP(A113,'Charriage - Geschiebehaushalt'!$A$2:$S$273,12,FALSE))</f>
        <v>charriage présumé perturbé</v>
      </c>
      <c r="X113" s="37" t="str">
        <f>IF(VLOOKUP(A113,'Charriage - Geschiebehaushalt'!A113:S384,13,FALSE)="","",VLOOKUP(A113,'Charriage - Geschiebehaushalt'!$A$2:$S$273,13,FALSE))</f>
        <v/>
      </c>
      <c r="Y113" s="37" t="str">
        <f>IF(VLOOKUP(A113,'Charriage - Geschiebehaushalt'!A113:S384,14,FALSE)="","",VLOOKUP(A113,'Charriage - Geschiebehaushalt'!$A$2:$S$273,14,FALSE))</f>
        <v/>
      </c>
      <c r="Z113" s="37" t="str">
        <f>IF(VLOOKUP(A113,'Charriage - Geschiebehaushalt'!A113:S384,15,FALSE)="","",VLOOKUP(A113,'Charriage - Geschiebehaushalt'!$A$2:$S$273,15,FALSE))</f>
        <v>51-80%</v>
      </c>
      <c r="AA113" s="53" t="str">
        <f>IF(VLOOKUP(A113,'Charriage - Geschiebehaushalt'!A113:S384,16,FALSE)="","",VLOOKUP(A113,'Charriage - Geschiebehaushalt'!$A$2:$S$273,16,FALSE))</f>
        <v>a</v>
      </c>
      <c r="AB113" s="58" t="str">
        <f>IF(VLOOKUP(A113,'Débit - Abfluss'!$A$2:$K$273,3,FALSE)="","",VLOOKUP(A113,'Débit - Abfluss'!$A$2:$K$273,3,FALSE))</f>
        <v>81-100%</v>
      </c>
      <c r="AC113" s="59" t="str">
        <f>IF(VLOOKUP(A113,'Débit - Abfluss'!$A$2:$K$273,4,FALSE)="","",VLOOKUP(A113,'Débit - Abfluss'!$A$2:$K$273,4,FALSE))</f>
        <v/>
      </c>
      <c r="AD113" s="59" t="str">
        <f>IF(VLOOKUP(A113,'Débit - Abfluss'!$A$2:$K$273,5,FALSE)="","",VLOOKUP(A113,'Débit - Abfluss'!$A$2:$K$273,5,FALSE))</f>
        <v/>
      </c>
      <c r="AE113" s="59" t="str">
        <f>IF(VLOOKUP(A113,'Débit - Abfluss'!$A$2:$K$273,6,FALSE)="","",VLOOKUP(A113,'Débit - Abfluss'!$A$2:$K$273,6,FALSE))</f>
        <v>81-100%</v>
      </c>
      <c r="AF113" s="59" t="str">
        <f>IF(VLOOKUP(A113,'Débit - Abfluss'!$A$2:$K$273,7,FALSE)="","",VLOOKUP(A113,'Débit - Abfluss'!$A$2:$K$273,7,FALSE))</f>
        <v>force hydraulique</v>
      </c>
      <c r="AG113" s="60" t="str">
        <f>IF(VLOOKUP(A113,'Débit - Abfluss'!$A$2:$K$273,8,FALSE)="","",VLOOKUP(A113,'Débit - Abfluss'!$A$2:$K$273,8,FALSE))</f>
        <v>Potentiellement affecté / möglicherweise betroffen</v>
      </c>
      <c r="AH113" s="72">
        <f>IF(VLOOKUP(A113,'Revitalisation-Revitalisierung'!$A$2:$O$273,3,FALSE)="","",VLOOKUP(A113,'Revitalisation-Revitalisierung'!$A$2:$O$273,3,FALSE))</f>
        <v>-1.3636363636363635</v>
      </c>
      <c r="AI113" s="73">
        <f>IF(VLOOKUP(A113,'Revitalisation-Revitalisierung'!$A$2:$O$273,4,FALSE)="","",VLOOKUP(A113,'Revitalisation-Revitalisierung'!$A$2:$O$273,4,FALSE))</f>
        <v>0</v>
      </c>
      <c r="AJ113" s="73">
        <f>IF(VLOOKUP(A113,'Revitalisation-Revitalisierung'!$A$2:$O$273,5,FALSE)="","",VLOOKUP(A113,'Revitalisation-Revitalisierung'!$A$2:$O$273,5,FALSE))</f>
        <v>1.3636363636363635</v>
      </c>
      <c r="AK113" s="61" t="str">
        <f>IF(VLOOKUP(A113,'Revitalisation-Revitalisierung'!$A$2:$O$273,6,FALSE)="","",VLOOKUP(A113,'Revitalisation-Revitalisierung'!$A$2:$O$273,6,FALSE))</f>
        <v>non nécessaire</v>
      </c>
      <c r="AL113" s="61" t="str">
        <f>IF(VLOOKUP(A113,'Revitalisation-Revitalisierung'!$A$2:$O$273,7,FALSE)="","",VLOOKUP(A113,'Revitalisation-Revitalisierung'!$A$2:$O$273,7,FALSE))</f>
        <v/>
      </c>
      <c r="AM113" s="61" t="str">
        <f>IF(VLOOKUP(A113,'Revitalisation-Revitalisierung'!$A$2:$O$273,8,FALSE)="","",VLOOKUP(A113,'Revitalisation-Revitalisierung'!$A$2:$O$273,8,FALSE))</f>
        <v>K3</v>
      </c>
      <c r="AN113" s="61" t="str">
        <f>IF(VLOOKUP(A113,'Revitalisation-Revitalisierung'!$A$2:$O$273,9,FALSE)="","",VLOOKUP(A113,'Revitalisation-Revitalisierung'!$A$2:$O$273,9,FALSE))</f>
        <v/>
      </c>
      <c r="AO113" s="61" t="str">
        <f>IF(VLOOKUP(A113,'Revitalisation-Revitalisierung'!$A$2:$O$273,10,FALSE)="","",VLOOKUP(A113,'Revitalisation-Revitalisierung'!$A$2:$O$273,10,FALSE))</f>
        <v/>
      </c>
      <c r="AP113" s="61" t="str">
        <f>IF(VLOOKUP(A113,'Revitalisation-Revitalisierung'!$A$2:$O$273,11,FALSE)="","",VLOOKUP(A113,'Revitalisation-Revitalisierung'!$A$2:$O$273,11,FALSE))</f>
        <v>Très nécessaire, difficile / unbedingt nötig, schwierig</v>
      </c>
      <c r="AQ113" s="62" t="str">
        <f>IF(VLOOKUP(A113,'Revitalisation-Revitalisierung'!$A$2:$O$273,12,FALSE)="","",VLOOKUP(A113,'Revitalisation-Revitalisierung'!$A$2:$O$273,12,FALSE))</f>
        <v>b</v>
      </c>
    </row>
    <row r="114" spans="1:43" ht="45" x14ac:dyDescent="0.25">
      <c r="A114" s="23">
        <v>140</v>
      </c>
      <c r="B114" s="63">
        <f>IF(VLOOKUP(A114,'Données de base - Grunddaten'!$A$2:$M$273,2,FALSE)="","",VLOOKUP(A114,'Données de base - Grunddaten'!$A$2:$M$273,2,FALSE))</f>
        <v>1</v>
      </c>
      <c r="C114" s="64" t="str">
        <f>IF(VLOOKUP(A114,'Données de base - Grunddaten'!$A$2:$M$273,3,FALSE)="","",VLOOKUP(A114,'Données de base - Grunddaten'!$A$2:$M$273,3,FALSE))</f>
        <v>Zeiterbode</v>
      </c>
      <c r="D114" s="64" t="str">
        <f>IF(VLOOKUP(A114,'Données de base - Grunddaten'!$A$2:$M$273,4,FALSE)="","",VLOOKUP(A114,'Données de base - Grunddaten'!$A$2:$M$273,4,FALSE))</f>
        <v>Rotten</v>
      </c>
      <c r="E114" s="64" t="str">
        <f>IF(VLOOKUP(A114,'Données de base - Grunddaten'!$A$2:$M$273,5,FALSE)="","",VLOOKUP(A114,'Données de base - Grunddaten'!$A$2:$M$273,5,FALSE))</f>
        <v>VS</v>
      </c>
      <c r="F114" s="64" t="str">
        <f>IF(VLOOKUP(A114,'Données de base - Grunddaten'!$A$2:$M$273,6,FALSE)="","",VLOOKUP(A114,'Données de base - Grunddaten'!$A$2:$M$273,6,FALSE))</f>
        <v>Alpes centrales occidentales</v>
      </c>
      <c r="G114" s="64" t="str">
        <f>IF(VLOOKUP(A114,'Données de base - Grunddaten'!$A$2:$M$273,7,FALSE)="","",VLOOKUP(A114,'Données de base - Grunddaten'!$A$2:$M$273,7,FALSE))</f>
        <v>Subalpin inf.</v>
      </c>
      <c r="H114" s="64">
        <f>IF(VLOOKUP(A114,'Données de base - Grunddaten'!$A$2:$M$273,8,FALSE)="","",VLOOKUP(A114,'Données de base - Grunddaten'!$A$2:$M$273,8,FALSE))</f>
        <v>1270</v>
      </c>
      <c r="I114" s="64">
        <f>IF(VLOOKUP(A114,'Données de base - Grunddaten'!$A$2:$M$273,9,FALSE)="","",VLOOKUP(A114,'Données de base - Grunddaten'!$A$2:$M$273,9,FALSE))</f>
        <v>1992</v>
      </c>
      <c r="J114" s="64">
        <f>IF(VLOOKUP(A114,'Données de base - Grunddaten'!$A$2:$M$273,10,FALSE)="","",VLOOKUP(A114,'Données de base - Grunddaten'!$A$2:$M$273,10,FALSE))</f>
        <v>41</v>
      </c>
      <c r="K114" s="64" t="str">
        <f>IF(VLOOKUP(A114,'Données de base - Grunddaten'!$A$2:$M$273,11,FALSE)="","",VLOOKUP(A114,'Données de base - Grunddaten'!$A$2:$M$273,11,FALSE))</f>
        <v>Cours d'eau naturels de l'étage montagnard</v>
      </c>
      <c r="L114" s="64" t="str">
        <f>IF(VLOOKUP(A114,'Données de base - Grunddaten'!$A$2:$M$273,12,FALSE)="","",VLOOKUP(A114,'Données de base - Grunddaten'!$A$2:$M$273,12,FALSE))</f>
        <v>en tresses</v>
      </c>
      <c r="M114" s="65" t="str">
        <f>IF(VLOOKUP(A114,'Données de base - Grunddaten'!$A$2:$M$273,13,FALSE)="","",VLOOKUP(A114,'Données de base - Grunddaten'!$A$2:$M$273,13,FALSE))</f>
        <v>en tresses</v>
      </c>
      <c r="N114" s="36" t="str">
        <f>IF(VLOOKUP(A114,'Charriage - Geschiebehaushalt'!A114:S385,3,FALSE)="","",VLOOKUP(A114,'Charriage - Geschiebehaushalt'!$A$2:$S$273,3,FALSE))</f>
        <v>pertinent</v>
      </c>
      <c r="O114" s="37" t="str">
        <f>IF(VLOOKUP(A114,'Charriage - Geschiebehaushalt'!A114:S385,4,FALSE)="","",VLOOKUP(A114,'Charriage - Geschiebehaushalt'!$A$2:$S$273,4,FALSE))</f>
        <v>21-50%</v>
      </c>
      <c r="P114" s="70" t="str">
        <f>IF(VLOOKUP(A114,'Charriage - Geschiebehaushalt'!A114:S385,5,FALSE)="","",VLOOKUP(A114,'Charriage - Geschiebehaushalt'!$A$2:$S$273,5,FALSE))</f>
        <v/>
      </c>
      <c r="Q114" s="37" t="str">
        <f>IF(VLOOKUP(A114,'Charriage - Geschiebehaushalt'!A114:S385,6,FALSE)="","",VLOOKUP(A114,'Charriage - Geschiebehaushalt'!$A$2:$S$273,6,FALSE))</f>
        <v>non documenté</v>
      </c>
      <c r="R114" s="70">
        <f>IF(VLOOKUP(A114,'Charriage - Geschiebehaushalt'!A114:S385,7,FALSE)="","",VLOOKUP(A114,'Charriage - Geschiebehaushalt'!$A$2:$S$273,7,FALSE))</f>
        <v>0.167096007419585</v>
      </c>
      <c r="S114" s="37" t="str">
        <f>IF(VLOOKUP(A114,'Charriage - Geschiebehaushalt'!A114:S385,8,FALSE)="","",VLOOKUP(A114,'Charriage - Geschiebehaushalt'!$A$2:$S$273,8,FALSE))</f>
        <v>pas ou faiblement entravé</v>
      </c>
      <c r="T114" s="70">
        <f>IF(VLOOKUP(A114,'Charriage - Geschiebehaushalt'!A114:S385,9,FALSE)="","",VLOOKUP(A114,'Charriage - Geschiebehaushalt'!$A$2:$S$273,9,FALSE))</f>
        <v>0.46158330491999999</v>
      </c>
      <c r="U114" s="37" t="str">
        <f>IF(VLOOKUP(A114,'Charriage - Geschiebehaushalt'!A114:S385,10,FALSE)="","",VLOOKUP(A114,'Charriage - Geschiebehaushalt'!$A$2:$S$273,10,FALSE))</f>
        <v>déficit non apparent en charriage ou en remobilisation des sédiments</v>
      </c>
      <c r="V114" s="37" t="str">
        <f>IF(VLOOKUP(A114,'Charriage - Geschiebehaushalt'!A114:S385,11,FALSE)="","",VLOOKUP(A114,'Charriage - Geschiebehaushalt'!$A$2:$S$273,11,FALSE))</f>
        <v/>
      </c>
      <c r="W114" s="37" t="str">
        <f>IF(VLOOKUP(A114,'Charriage - Geschiebehaushalt'!A114:S385,12,FALSE)="","",VLOOKUP(A114,'Charriage - Geschiebehaushalt'!$A$2:$S$273,12,FALSE))</f>
        <v/>
      </c>
      <c r="X114" s="37" t="str">
        <f>IF(VLOOKUP(A114,'Charriage - Geschiebehaushalt'!A114:S385,13,FALSE)="","",VLOOKUP(A114,'Charriage - Geschiebehaushalt'!$A$2:$S$273,13,FALSE))</f>
        <v/>
      </c>
      <c r="Y114" s="37" t="str">
        <f>IF(VLOOKUP(A114,'Charriage - Geschiebehaushalt'!A114:S385,14,FALSE)="","",VLOOKUP(A114,'Charriage - Geschiebehaushalt'!$A$2:$S$273,14,FALSE))</f>
        <v/>
      </c>
      <c r="Z114" s="37" t="str">
        <f>IF(VLOOKUP(A114,'Charriage - Geschiebehaushalt'!A114:S385,15,FALSE)="","",VLOOKUP(A114,'Charriage - Geschiebehaushalt'!$A$2:$S$273,15,FALSE))</f>
        <v>21-50%</v>
      </c>
      <c r="AA114" s="53" t="str">
        <f>IF(VLOOKUP(A114,'Charriage - Geschiebehaushalt'!A114:S385,16,FALSE)="","",VLOOKUP(A114,'Charriage - Geschiebehaushalt'!$A$2:$S$273,16,FALSE))</f>
        <v>a</v>
      </c>
      <c r="AB114" s="58" t="str">
        <f>IF(VLOOKUP(A114,'Débit - Abfluss'!$A$2:$K$273,3,FALSE)="","",VLOOKUP(A114,'Débit - Abfluss'!$A$2:$K$273,3,FALSE))</f>
        <v>21-40%</v>
      </c>
      <c r="AC114" s="59" t="str">
        <f>IF(VLOOKUP(A114,'Débit - Abfluss'!$A$2:$K$273,4,FALSE)="","",VLOOKUP(A114,'Débit - Abfluss'!$A$2:$K$273,4,FALSE))</f>
        <v/>
      </c>
      <c r="AD114" s="59" t="str">
        <f>IF(VLOOKUP(A114,'Débit - Abfluss'!$A$2:$K$273,5,FALSE)="","",VLOOKUP(A114,'Débit - Abfluss'!$A$2:$K$273,5,FALSE))</f>
        <v/>
      </c>
      <c r="AE114" s="59" t="str">
        <f>IF(VLOOKUP(A114,'Débit - Abfluss'!$A$2:$K$273,6,FALSE)="","",VLOOKUP(A114,'Débit - Abfluss'!$A$2:$K$273,6,FALSE))</f>
        <v>21-40%</v>
      </c>
      <c r="AF114" s="59" t="str">
        <f>IF(VLOOKUP(A114,'Débit - Abfluss'!$A$2:$K$273,7,FALSE)="","",VLOOKUP(A114,'Débit - Abfluss'!$A$2:$K$273,7,FALSE))</f>
        <v>force hydraulique</v>
      </c>
      <c r="AG114" s="60" t="str">
        <f>IF(VLOOKUP(A114,'Débit - Abfluss'!$A$2:$K$273,8,FALSE)="","",VLOOKUP(A114,'Débit - Abfluss'!$A$2:$K$273,8,FALSE))</f>
        <v>Non affecté / nicht betroffen</v>
      </c>
      <c r="AH114" s="72">
        <f>IF(VLOOKUP(A114,'Revitalisation-Revitalisierung'!$A$2:$O$273,3,FALSE)="","",VLOOKUP(A114,'Revitalisation-Revitalisierung'!$A$2:$O$273,3,FALSE))</f>
        <v>4.3818181818181809</v>
      </c>
      <c r="AI114" s="73">
        <f>IF(VLOOKUP(A114,'Revitalisation-Revitalisierung'!$A$2:$O$273,4,FALSE)="","",VLOOKUP(A114,'Revitalisation-Revitalisierung'!$A$2:$O$273,4,FALSE))</f>
        <v>16.243395292840432</v>
      </c>
      <c r="AJ114" s="73">
        <f>IF(VLOOKUP(A114,'Revitalisation-Revitalisierung'!$A$2:$O$273,5,FALSE)="","",VLOOKUP(A114,'Revitalisation-Revitalisierung'!$A$2:$O$273,5,FALSE))</f>
        <v>11.818181818181818</v>
      </c>
      <c r="AK114" s="61" t="str">
        <f>IF(VLOOKUP(A114,'Revitalisation-Revitalisierung'!$A$2:$O$273,6,FALSE)="","",VLOOKUP(A114,'Revitalisation-Revitalisierung'!$A$2:$O$273,6,FALSE))</f>
        <v>peu nécessaire, facile</v>
      </c>
      <c r="AL114" s="61" t="str">
        <f>IF(VLOOKUP(A114,'Revitalisation-Revitalisierung'!$A$2:$O$273,7,FALSE)="","",VLOOKUP(A114,'Revitalisation-Revitalisierung'!$A$2:$O$273,7,FALSE))</f>
        <v/>
      </c>
      <c r="AM114" s="61" t="str">
        <f>IF(VLOOKUP(A114,'Revitalisation-Revitalisierung'!$A$2:$O$273,8,FALSE)="","",VLOOKUP(A114,'Revitalisation-Revitalisierung'!$A$2:$O$273,8,FALSE))</f>
        <v>K1</v>
      </c>
      <c r="AN114" s="61" t="str">
        <f>IF(VLOOKUP(A114,'Revitalisation-Revitalisierung'!$A$2:$O$273,9,FALSE)="","",VLOOKUP(A114,'Revitalisation-Revitalisierung'!$A$2:$O$273,9,FALSE))</f>
        <v/>
      </c>
      <c r="AO114" s="61" t="str">
        <f>IF(VLOOKUP(A114,'Revitalisation-Revitalisierung'!$A$2:$O$273,10,FALSE)="","",VLOOKUP(A114,'Revitalisation-Revitalisierung'!$A$2:$O$273,10,FALSE))</f>
        <v/>
      </c>
      <c r="AP114" s="61" t="str">
        <f>IF(VLOOKUP(A114,'Revitalisation-Revitalisierung'!$A$2:$O$273,11,FALSE)="","",VLOOKUP(A114,'Revitalisation-Revitalisierung'!$A$2:$O$273,11,FALSE))</f>
        <v>Très nécessaire, facile / unbedingt nötig, einfach</v>
      </c>
      <c r="AQ114" s="62" t="str">
        <f>IF(VLOOKUP(A114,'Revitalisation-Revitalisierung'!$A$2:$O$273,12,FALSE)="","",VLOOKUP(A114,'Revitalisation-Revitalisierung'!$A$2:$O$273,12,FALSE))</f>
        <v>b</v>
      </c>
    </row>
    <row r="115" spans="1:43" ht="45" x14ac:dyDescent="0.25">
      <c r="A115" s="23">
        <v>141</v>
      </c>
      <c r="B115" s="63">
        <f>IF(VLOOKUP(A115,'Données de base - Grunddaten'!$A$2:$M$273,2,FALSE)="","",VLOOKUP(A115,'Données de base - Grunddaten'!$A$2:$M$273,2,FALSE))</f>
        <v>1</v>
      </c>
      <c r="C115" s="64" t="str">
        <f>IF(VLOOKUP(A115,'Données de base - Grunddaten'!$A$2:$M$273,3,FALSE)="","",VLOOKUP(A115,'Données de base - Grunddaten'!$A$2:$M$273,3,FALSE))</f>
        <v>Matte</v>
      </c>
      <c r="D115" s="64" t="str">
        <f>IF(VLOOKUP(A115,'Données de base - Grunddaten'!$A$2:$M$273,4,FALSE)="","",VLOOKUP(A115,'Données de base - Grunddaten'!$A$2:$M$273,4,FALSE))</f>
        <v>Rotten</v>
      </c>
      <c r="E115" s="64" t="str">
        <f>IF(VLOOKUP(A115,'Données de base - Grunddaten'!$A$2:$M$273,5,FALSE)="","",VLOOKUP(A115,'Données de base - Grunddaten'!$A$2:$M$273,5,FALSE))</f>
        <v>VS</v>
      </c>
      <c r="F115" s="64" t="str">
        <f>IF(VLOOKUP(A115,'Données de base - Grunddaten'!$A$2:$M$273,6,FALSE)="","",VLOOKUP(A115,'Données de base - Grunddaten'!$A$2:$M$273,6,FALSE))</f>
        <v>Alpes centrales occidentales</v>
      </c>
      <c r="G115" s="64" t="str">
        <f>IF(VLOOKUP(A115,'Données de base - Grunddaten'!$A$2:$M$273,7,FALSE)="","",VLOOKUP(A115,'Données de base - Grunddaten'!$A$2:$M$273,7,FALSE))</f>
        <v>Subalpin inf.</v>
      </c>
      <c r="H115" s="64">
        <f>IF(VLOOKUP(A115,'Données de base - Grunddaten'!$A$2:$M$273,8,FALSE)="","",VLOOKUP(A115,'Données de base - Grunddaten'!$A$2:$M$273,8,FALSE))</f>
        <v>1300</v>
      </c>
      <c r="I115" s="64">
        <f>IF(VLOOKUP(A115,'Données de base - Grunddaten'!$A$2:$M$273,9,FALSE)="","",VLOOKUP(A115,'Données de base - Grunddaten'!$A$2:$M$273,9,FALSE))</f>
        <v>1992</v>
      </c>
      <c r="J115" s="64">
        <f>IF(VLOOKUP(A115,'Données de base - Grunddaten'!$A$2:$M$273,10,FALSE)="","",VLOOKUP(A115,'Données de base - Grunddaten'!$A$2:$M$273,10,FALSE))</f>
        <v>41</v>
      </c>
      <c r="K115" s="64" t="str">
        <f>IF(VLOOKUP(A115,'Données de base - Grunddaten'!$A$2:$M$273,11,FALSE)="","",VLOOKUP(A115,'Données de base - Grunddaten'!$A$2:$M$273,11,FALSE))</f>
        <v>Cours d'eau naturels de l'étage montagnard</v>
      </c>
      <c r="L115" s="64" t="str">
        <f>IF(VLOOKUP(A115,'Données de base - Grunddaten'!$A$2:$M$273,12,FALSE)="","",VLOOKUP(A115,'Données de base - Grunddaten'!$A$2:$M$273,12,FALSE))</f>
        <v>en tresses</v>
      </c>
      <c r="M115" s="65" t="str">
        <f>IF(VLOOKUP(A115,'Données de base - Grunddaten'!$A$2:$M$273,13,FALSE)="","",VLOOKUP(A115,'Données de base - Grunddaten'!$A$2:$M$273,13,FALSE))</f>
        <v>en tresses</v>
      </c>
      <c r="N115" s="36" t="str">
        <f>IF(VLOOKUP(A115,'Charriage - Geschiebehaushalt'!A115:S386,3,FALSE)="","",VLOOKUP(A115,'Charriage - Geschiebehaushalt'!$A$2:$S$273,3,FALSE))</f>
        <v>pertinent</v>
      </c>
      <c r="O115" s="37" t="str">
        <f>IF(VLOOKUP(A115,'Charriage - Geschiebehaushalt'!A115:S386,4,FALSE)="","",VLOOKUP(A115,'Charriage - Geschiebehaushalt'!$A$2:$S$273,4,FALSE))</f>
        <v>21-50%</v>
      </c>
      <c r="P115" s="70" t="str">
        <f>IF(VLOOKUP(A115,'Charriage - Geschiebehaushalt'!A115:S386,5,FALSE)="","",VLOOKUP(A115,'Charriage - Geschiebehaushalt'!$A$2:$S$273,5,FALSE))</f>
        <v/>
      </c>
      <c r="Q115" s="37" t="str">
        <f>IF(VLOOKUP(A115,'Charriage - Geschiebehaushalt'!A115:S386,6,FALSE)="","",VLOOKUP(A115,'Charriage - Geschiebehaushalt'!$A$2:$S$273,6,FALSE))</f>
        <v>non documenté</v>
      </c>
      <c r="R115" s="70">
        <f>IF(VLOOKUP(A115,'Charriage - Geschiebehaushalt'!A115:S386,7,FALSE)="","",VLOOKUP(A115,'Charriage - Geschiebehaushalt'!$A$2:$S$273,7,FALSE))</f>
        <v>0.84092900510094104</v>
      </c>
      <c r="S115" s="37" t="str">
        <f>IF(VLOOKUP(A115,'Charriage - Geschiebehaushalt'!A115:S386,8,FALSE)="","",VLOOKUP(A115,'Charriage - Geschiebehaushalt'!$A$2:$S$273,8,FALSE))</f>
        <v>la remobilisation des sédiments est perturbée</v>
      </c>
      <c r="T115" s="70">
        <f>IF(VLOOKUP(A115,'Charriage - Geschiebehaushalt'!A115:S386,9,FALSE)="","",VLOOKUP(A115,'Charriage - Geschiebehaushalt'!$A$2:$S$273,9,FALSE))</f>
        <v>0.31688552549999999</v>
      </c>
      <c r="U115" s="37" t="str">
        <f>IF(VLOOKUP(A115,'Charriage - Geschiebehaushalt'!A115:S386,10,FALSE)="","",VLOOKUP(A115,'Charriage - Geschiebehaushalt'!$A$2:$S$273,10,FALSE))</f>
        <v>déficit dans les formations pionnières</v>
      </c>
      <c r="V115" s="37" t="str">
        <f>IF(VLOOKUP(A115,'Charriage - Geschiebehaushalt'!A115:S386,11,FALSE)="","",VLOOKUP(A115,'Charriage - Geschiebehaushalt'!$A$2:$S$273,11,FALSE))</f>
        <v/>
      </c>
      <c r="W115" s="37" t="str">
        <f>IF(VLOOKUP(A115,'Charriage - Geschiebehaushalt'!A115:S386,12,FALSE)="","",VLOOKUP(A115,'Charriage - Geschiebehaushalt'!$A$2:$S$273,12,FALSE))</f>
        <v/>
      </c>
      <c r="X115" s="37" t="str">
        <f>IF(VLOOKUP(A115,'Charriage - Geschiebehaushalt'!A115:S386,13,FALSE)="","",VLOOKUP(A115,'Charriage - Geschiebehaushalt'!$A$2:$S$273,13,FALSE))</f>
        <v/>
      </c>
      <c r="Y115" s="37" t="str">
        <f>IF(VLOOKUP(A115,'Charriage - Geschiebehaushalt'!A115:S386,14,FALSE)="","",VLOOKUP(A115,'Charriage - Geschiebehaushalt'!$A$2:$S$273,14,FALSE))</f>
        <v/>
      </c>
      <c r="Z115" s="37" t="str">
        <f>IF(VLOOKUP(A115,'Charriage - Geschiebehaushalt'!A115:S386,15,FALSE)="","",VLOOKUP(A115,'Charriage - Geschiebehaushalt'!$A$2:$S$273,15,FALSE))</f>
        <v>21-50%</v>
      </c>
      <c r="AA115" s="53" t="str">
        <f>IF(VLOOKUP(A115,'Charriage - Geschiebehaushalt'!A115:S386,16,FALSE)="","",VLOOKUP(A115,'Charriage - Geschiebehaushalt'!$A$2:$S$273,16,FALSE))</f>
        <v>a</v>
      </c>
      <c r="AB115" s="58" t="str">
        <f>IF(VLOOKUP(A115,'Débit - Abfluss'!$A$2:$K$273,3,FALSE)="","",VLOOKUP(A115,'Débit - Abfluss'!$A$2:$K$273,3,FALSE))</f>
        <v>81-100%</v>
      </c>
      <c r="AC115" s="59" t="str">
        <f>IF(VLOOKUP(A115,'Débit - Abfluss'!$A$2:$K$273,4,FALSE)="","",VLOOKUP(A115,'Débit - Abfluss'!$A$2:$K$273,4,FALSE))</f>
        <v/>
      </c>
      <c r="AD115" s="59" t="str">
        <f>IF(VLOOKUP(A115,'Débit - Abfluss'!$A$2:$K$273,5,FALSE)="","",VLOOKUP(A115,'Débit - Abfluss'!$A$2:$K$273,5,FALSE))</f>
        <v/>
      </c>
      <c r="AE115" s="59" t="str">
        <f>IF(VLOOKUP(A115,'Débit - Abfluss'!$A$2:$K$273,6,FALSE)="","",VLOOKUP(A115,'Débit - Abfluss'!$A$2:$K$273,6,FALSE))</f>
        <v>81-100%</v>
      </c>
      <c r="AF115" s="59" t="str">
        <f>IF(VLOOKUP(A115,'Débit - Abfluss'!$A$2:$K$273,7,FALSE)="","",VLOOKUP(A115,'Débit - Abfluss'!$A$2:$K$273,7,FALSE))</f>
        <v>force hydraulique</v>
      </c>
      <c r="AG115" s="60" t="str">
        <f>IF(VLOOKUP(A115,'Débit - Abfluss'!$A$2:$K$273,8,FALSE)="","",VLOOKUP(A115,'Débit - Abfluss'!$A$2:$K$273,8,FALSE))</f>
        <v>Non affecté / nicht betroffen</v>
      </c>
      <c r="AH115" s="72">
        <f>IF(VLOOKUP(A115,'Revitalisation-Revitalisierung'!$A$2:$O$273,3,FALSE)="","",VLOOKUP(A115,'Revitalisation-Revitalisierung'!$A$2:$O$273,3,FALSE))</f>
        <v>51.518181818181823</v>
      </c>
      <c r="AI115" s="73">
        <f>IF(VLOOKUP(A115,'Revitalisation-Revitalisierung'!$A$2:$O$273,4,FALSE)="","",VLOOKUP(A115,'Revitalisation-Revitalisierung'!$A$2:$O$273,4,FALSE))</f>
        <v>59.675980161666672</v>
      </c>
      <c r="AJ115" s="73">
        <f>IF(VLOOKUP(A115,'Revitalisation-Revitalisierung'!$A$2:$O$273,5,FALSE)="","",VLOOKUP(A115,'Revitalisation-Revitalisierung'!$A$2:$O$273,5,FALSE))</f>
        <v>8.1818181818181817</v>
      </c>
      <c r="AK115" s="61" t="str">
        <f>IF(VLOOKUP(A115,'Revitalisation-Revitalisierung'!$A$2:$O$273,6,FALSE)="","",VLOOKUP(A115,'Revitalisation-Revitalisierung'!$A$2:$O$273,6,FALSE))</f>
        <v>très nécessaire, facile</v>
      </c>
      <c r="AL115" s="61" t="str">
        <f>IF(VLOOKUP(A115,'Revitalisation-Revitalisierung'!$A$2:$O$273,7,FALSE)="","",VLOOKUP(A115,'Revitalisation-Revitalisierung'!$A$2:$O$273,7,FALSE))</f>
        <v/>
      </c>
      <c r="AM115" s="61" t="str">
        <f>IF(VLOOKUP(A115,'Revitalisation-Revitalisierung'!$A$2:$O$273,8,FALSE)="","",VLOOKUP(A115,'Revitalisation-Revitalisierung'!$A$2:$O$273,8,FALSE))</f>
        <v>K1</v>
      </c>
      <c r="AN115" s="61" t="str">
        <f>IF(VLOOKUP(A115,'Revitalisation-Revitalisierung'!$A$2:$O$273,9,FALSE)="","",VLOOKUP(A115,'Revitalisation-Revitalisierung'!$A$2:$O$273,9,FALSE))</f>
        <v/>
      </c>
      <c r="AO115" s="61" t="str">
        <f>IF(VLOOKUP(A115,'Revitalisation-Revitalisierung'!$A$2:$O$273,10,FALSE)="","",VLOOKUP(A115,'Revitalisation-Revitalisierung'!$A$2:$O$273,10,FALSE))</f>
        <v/>
      </c>
      <c r="AP115" s="61" t="str">
        <f>IF(VLOOKUP(A115,'Revitalisation-Revitalisierung'!$A$2:$O$273,11,FALSE)="","",VLOOKUP(A115,'Revitalisation-Revitalisierung'!$A$2:$O$273,11,FALSE))</f>
        <v>Très nécessaire, facile / unbedingt nötig, einfach</v>
      </c>
      <c r="AQ115" s="62" t="str">
        <f>IF(VLOOKUP(A115,'Revitalisation-Revitalisierung'!$A$2:$O$273,12,FALSE)="","",VLOOKUP(A115,'Revitalisation-Revitalisierung'!$A$2:$O$273,12,FALSE))</f>
        <v>a</v>
      </c>
    </row>
    <row r="116" spans="1:43" ht="33.75" x14ac:dyDescent="0.25">
      <c r="A116" s="23">
        <v>142</v>
      </c>
      <c r="B116" s="63">
        <f>IF(VLOOKUP(A116,'Données de base - Grunddaten'!$A$2:$M$273,2,FALSE)="","",VLOOKUP(A116,'Données de base - Grunddaten'!$A$2:$M$273,2,FALSE))</f>
        <v>1</v>
      </c>
      <c r="C116" s="64" t="str">
        <f>IF(VLOOKUP(A116,'Données de base - Grunddaten'!$A$2:$M$273,3,FALSE)="","",VLOOKUP(A116,'Données de base - Grunddaten'!$A$2:$M$273,3,FALSE))</f>
        <v>Sand</v>
      </c>
      <c r="D116" s="64" t="str">
        <f>IF(VLOOKUP(A116,'Données de base - Grunddaten'!$A$2:$M$273,4,FALSE)="","",VLOOKUP(A116,'Données de base - Grunddaten'!$A$2:$M$273,4,FALSE))</f>
        <v>Goneri, Lengesbach, Rotten</v>
      </c>
      <c r="E116" s="64" t="str">
        <f>IF(VLOOKUP(A116,'Données de base - Grunddaten'!$A$2:$M$273,5,FALSE)="","",VLOOKUP(A116,'Données de base - Grunddaten'!$A$2:$M$273,5,FALSE))</f>
        <v>VS</v>
      </c>
      <c r="F116" s="64" t="str">
        <f>IF(VLOOKUP(A116,'Données de base - Grunddaten'!$A$2:$M$273,6,FALSE)="","",VLOOKUP(A116,'Données de base - Grunddaten'!$A$2:$M$273,6,FALSE))</f>
        <v>Alpes centrales occidentales</v>
      </c>
      <c r="G116" s="64" t="str">
        <f>IF(VLOOKUP(A116,'Données de base - Grunddaten'!$A$2:$M$273,7,FALSE)="","",VLOOKUP(A116,'Données de base - Grunddaten'!$A$2:$M$273,7,FALSE))</f>
        <v>Subalpin inf.</v>
      </c>
      <c r="H116" s="64">
        <f>IF(VLOOKUP(A116,'Données de base - Grunddaten'!$A$2:$M$273,8,FALSE)="","",VLOOKUP(A116,'Données de base - Grunddaten'!$A$2:$M$273,8,FALSE))</f>
        <v>1380</v>
      </c>
      <c r="I116" s="64">
        <f>IF(VLOOKUP(A116,'Données de base - Grunddaten'!$A$2:$M$273,9,FALSE)="","",VLOOKUP(A116,'Données de base - Grunddaten'!$A$2:$M$273,9,FALSE))</f>
        <v>1992</v>
      </c>
      <c r="J116" s="64">
        <f>IF(VLOOKUP(A116,'Données de base - Grunddaten'!$A$2:$M$273,10,FALSE)="","",VLOOKUP(A116,'Données de base - Grunddaten'!$A$2:$M$273,10,FALSE))</f>
        <v>41</v>
      </c>
      <c r="K116" s="64" t="str">
        <f>IF(VLOOKUP(A116,'Données de base - Grunddaten'!$A$2:$M$273,11,FALSE)="","",VLOOKUP(A116,'Données de base - Grunddaten'!$A$2:$M$273,11,FALSE))</f>
        <v>Cours d'eau naturels de l'étage montagnard</v>
      </c>
      <c r="L116" s="64" t="str">
        <f>IF(VLOOKUP(A116,'Données de base - Grunddaten'!$A$2:$M$273,12,FALSE)="","",VLOOKUP(A116,'Données de base - Grunddaten'!$A$2:$M$273,12,FALSE))</f>
        <v>en tresses</v>
      </c>
      <c r="M116" s="65" t="str">
        <f>IF(VLOOKUP(A116,'Données de base - Grunddaten'!$A$2:$M$273,13,FALSE)="","",VLOOKUP(A116,'Données de base - Grunddaten'!$A$2:$M$273,13,FALSE))</f>
        <v>en tresses</v>
      </c>
      <c r="N116" s="36" t="str">
        <f>IF(VLOOKUP(A116,'Charriage - Geschiebehaushalt'!A116:S387,3,FALSE)="","",VLOOKUP(A116,'Charriage - Geschiebehaushalt'!$A$2:$S$273,3,FALSE))</f>
        <v>pertinent</v>
      </c>
      <c r="O116" s="37" t="str">
        <f>IF(VLOOKUP(A116,'Charriage - Geschiebehaushalt'!A116:S387,4,FALSE)="","",VLOOKUP(A116,'Charriage - Geschiebehaushalt'!$A$2:$S$273,4,FALSE))</f>
        <v>21-50%</v>
      </c>
      <c r="P116" s="70" t="str">
        <f>IF(VLOOKUP(A116,'Charriage - Geschiebehaushalt'!A116:S387,5,FALSE)="","",VLOOKUP(A116,'Charriage - Geschiebehaushalt'!$A$2:$S$273,5,FALSE))</f>
        <v/>
      </c>
      <c r="Q116" s="37" t="str">
        <f>IF(VLOOKUP(A116,'Charriage - Geschiebehaushalt'!A116:S387,6,FALSE)="","",VLOOKUP(A116,'Charriage - Geschiebehaushalt'!$A$2:$S$273,6,FALSE))</f>
        <v>non documenté</v>
      </c>
      <c r="R116" s="70">
        <f>IF(VLOOKUP(A116,'Charriage - Geschiebehaushalt'!A116:S387,7,FALSE)="","",VLOOKUP(A116,'Charriage - Geschiebehaushalt'!$A$2:$S$273,7,FALSE))</f>
        <v>0.19464853170724999</v>
      </c>
      <c r="S116" s="37" t="str">
        <f>IF(VLOOKUP(A116,'Charriage - Geschiebehaushalt'!A116:S387,8,FALSE)="","",VLOOKUP(A116,'Charriage - Geschiebehaushalt'!$A$2:$S$273,8,FALSE))</f>
        <v>pas ou faiblement entravé</v>
      </c>
      <c r="T116" s="70">
        <f>IF(VLOOKUP(A116,'Charriage - Geschiebehaushalt'!A116:S387,9,FALSE)="","",VLOOKUP(A116,'Charriage - Geschiebehaushalt'!$A$2:$S$273,9,FALSE))</f>
        <v>0.29441772409</v>
      </c>
      <c r="U116" s="37" t="str">
        <f>IF(VLOOKUP(A116,'Charriage - Geschiebehaushalt'!A116:S387,10,FALSE)="","",VLOOKUP(A116,'Charriage - Geschiebehaushalt'!$A$2:$S$273,10,FALSE))</f>
        <v>déficit dans les formations pionnières</v>
      </c>
      <c r="V116" s="37" t="str">
        <f>IF(VLOOKUP(A116,'Charriage - Geschiebehaushalt'!A116:S387,11,FALSE)="","",VLOOKUP(A116,'Charriage - Geschiebehaushalt'!$A$2:$S$273,11,FALSE))</f>
        <v/>
      </c>
      <c r="W116" s="37" t="str">
        <f>IF(VLOOKUP(A116,'Charriage - Geschiebehaushalt'!A116:S387,12,FALSE)="","",VLOOKUP(A116,'Charriage - Geschiebehaushalt'!$A$2:$S$273,12,FALSE))</f>
        <v/>
      </c>
      <c r="X116" s="37" t="str">
        <f>IF(VLOOKUP(A116,'Charriage - Geschiebehaushalt'!A116:S387,13,FALSE)="","",VLOOKUP(A116,'Charriage - Geschiebehaushalt'!$A$2:$S$273,13,FALSE))</f>
        <v/>
      </c>
      <c r="Y116" s="37" t="str">
        <f>IF(VLOOKUP(A116,'Charriage - Geschiebehaushalt'!A116:S387,14,FALSE)="","",VLOOKUP(A116,'Charriage - Geschiebehaushalt'!$A$2:$S$273,14,FALSE))</f>
        <v/>
      </c>
      <c r="Z116" s="37" t="str">
        <f>IF(VLOOKUP(A116,'Charriage - Geschiebehaushalt'!A116:S387,15,FALSE)="","",VLOOKUP(A116,'Charriage - Geschiebehaushalt'!$A$2:$S$273,15,FALSE))</f>
        <v>21-50%</v>
      </c>
      <c r="AA116" s="53" t="str">
        <f>IF(VLOOKUP(A116,'Charriage - Geschiebehaushalt'!A116:S387,16,FALSE)="","",VLOOKUP(A116,'Charriage - Geschiebehaushalt'!$A$2:$S$273,16,FALSE))</f>
        <v>a</v>
      </c>
      <c r="AB116" s="58" t="str">
        <f>IF(VLOOKUP(A116,'Débit - Abfluss'!$A$2:$K$273,3,FALSE)="","",VLOOKUP(A116,'Débit - Abfluss'!$A$2:$K$273,3,FALSE))</f>
        <v>81-100%</v>
      </c>
      <c r="AC116" s="59" t="str">
        <f>IF(VLOOKUP(A116,'Débit - Abfluss'!$A$2:$K$273,4,FALSE)="","",VLOOKUP(A116,'Débit - Abfluss'!$A$2:$K$273,4,FALSE))</f>
        <v/>
      </c>
      <c r="AD116" s="59" t="str">
        <f>IF(VLOOKUP(A116,'Débit - Abfluss'!$A$2:$K$273,5,FALSE)="","",VLOOKUP(A116,'Débit - Abfluss'!$A$2:$K$273,5,FALSE))</f>
        <v/>
      </c>
      <c r="AE116" s="59" t="str">
        <f>IF(VLOOKUP(A116,'Débit - Abfluss'!$A$2:$K$273,6,FALSE)="","",VLOOKUP(A116,'Débit - Abfluss'!$A$2:$K$273,6,FALSE))</f>
        <v>81-100%</v>
      </c>
      <c r="AF116" s="59" t="str">
        <f>IF(VLOOKUP(A116,'Débit - Abfluss'!$A$2:$K$273,7,FALSE)="","",VLOOKUP(A116,'Débit - Abfluss'!$A$2:$K$273,7,FALSE))</f>
        <v>force hydraulique</v>
      </c>
      <c r="AG116" s="60" t="str">
        <f>IF(VLOOKUP(A116,'Débit - Abfluss'!$A$2:$K$273,8,FALSE)="","",VLOOKUP(A116,'Débit - Abfluss'!$A$2:$K$273,8,FALSE))</f>
        <v>Non affecté / nicht betroffen</v>
      </c>
      <c r="AH116" s="72">
        <f>IF(VLOOKUP(A116,'Revitalisation-Revitalisierung'!$A$2:$O$273,3,FALSE)="","",VLOOKUP(A116,'Revitalisation-Revitalisierung'!$A$2:$O$273,3,FALSE))</f>
        <v>16.899999999999999</v>
      </c>
      <c r="AI116" s="73">
        <f>IF(VLOOKUP(A116,'Revitalisation-Revitalisierung'!$A$2:$O$273,4,FALSE)="","",VLOOKUP(A116,'Revitalisation-Revitalisierung'!$A$2:$O$273,4,FALSE))</f>
        <v>21.862533634240975</v>
      </c>
      <c r="AJ116" s="73">
        <f>IF(VLOOKUP(A116,'Revitalisation-Revitalisierung'!$A$2:$O$273,5,FALSE)="","",VLOOKUP(A116,'Revitalisation-Revitalisierung'!$A$2:$O$273,5,FALSE))</f>
        <v>5</v>
      </c>
      <c r="AK116" s="61" t="str">
        <f>IF(VLOOKUP(A116,'Revitalisation-Revitalisierung'!$A$2:$O$273,6,FALSE)="","",VLOOKUP(A116,'Revitalisation-Revitalisierung'!$A$2:$O$273,6,FALSE))</f>
        <v>peu nécessaire, facile</v>
      </c>
      <c r="AL116" s="61" t="str">
        <f>IF(VLOOKUP(A116,'Revitalisation-Revitalisierung'!$A$2:$O$273,7,FALSE)="","",VLOOKUP(A116,'Revitalisation-Revitalisierung'!$A$2:$O$273,7,FALSE))</f>
        <v/>
      </c>
      <c r="AM116" s="61" t="str">
        <f>IF(VLOOKUP(A116,'Revitalisation-Revitalisierung'!$A$2:$O$273,8,FALSE)="","",VLOOKUP(A116,'Revitalisation-Revitalisierung'!$A$2:$O$273,8,FALSE))</f>
        <v>K3</v>
      </c>
      <c r="AN116" s="61" t="str">
        <f>IF(VLOOKUP(A116,'Revitalisation-Revitalisierung'!$A$2:$O$273,9,FALSE)="","",VLOOKUP(A116,'Revitalisation-Revitalisierung'!$A$2:$O$273,9,FALSE))</f>
        <v/>
      </c>
      <c r="AO116" s="61" t="str">
        <f>IF(VLOOKUP(A116,'Revitalisation-Revitalisierung'!$A$2:$O$273,10,FALSE)="","",VLOOKUP(A116,'Revitalisation-Revitalisierung'!$A$2:$O$273,10,FALSE))</f>
        <v/>
      </c>
      <c r="AP116" s="61" t="str">
        <f>IF(VLOOKUP(A116,'Revitalisation-Revitalisierung'!$A$2:$O$273,11,FALSE)="","",VLOOKUP(A116,'Revitalisation-Revitalisierung'!$A$2:$O$273,11,FALSE))</f>
        <v>Très nécessaire, difficile / unbedingt nötig, schwierig</v>
      </c>
      <c r="AQ116" s="62" t="str">
        <f>IF(VLOOKUP(A116,'Revitalisation-Revitalisierung'!$A$2:$O$273,12,FALSE)="","",VLOOKUP(A116,'Revitalisation-Revitalisierung'!$A$2:$O$273,12,FALSE))</f>
        <v>b</v>
      </c>
    </row>
    <row r="117" spans="1:43" ht="45" x14ac:dyDescent="0.25">
      <c r="A117" s="23">
        <v>144</v>
      </c>
      <c r="B117" s="63">
        <f>IF(VLOOKUP(A117,'Données de base - Grunddaten'!$A$2:$M$273,2,FALSE)="","",VLOOKUP(A117,'Données de base - Grunddaten'!$A$2:$M$273,2,FALSE))</f>
        <v>1</v>
      </c>
      <c r="C117" s="64" t="str">
        <f>IF(VLOOKUP(A117,'Données de base - Grunddaten'!$A$2:$M$273,3,FALSE)="","",VLOOKUP(A117,'Données de base - Grunddaten'!$A$2:$M$273,3,FALSE))</f>
        <v>La Réchesse</v>
      </c>
      <c r="D117" s="64" t="str">
        <f>IF(VLOOKUP(A117,'Données de base - Grunddaten'!$A$2:$M$273,4,FALSE)="","",VLOOKUP(A117,'Données de base - Grunddaten'!$A$2:$M$273,4,FALSE))</f>
        <v>Le Doubs</v>
      </c>
      <c r="E117" s="64" t="str">
        <f>IF(VLOOKUP(A117,'Données de base - Grunddaten'!$A$2:$M$273,5,FALSE)="","",VLOOKUP(A117,'Données de base - Grunddaten'!$A$2:$M$273,5,FALSE))</f>
        <v>JU</v>
      </c>
      <c r="F117" s="64" t="str">
        <f>IF(VLOOKUP(A117,'Données de base - Grunddaten'!$A$2:$M$273,6,FALSE)="","",VLOOKUP(A117,'Données de base - Grunddaten'!$A$2:$M$273,6,FALSE))</f>
        <v>Jura et Randen</v>
      </c>
      <c r="G117" s="64" t="str">
        <f>IF(VLOOKUP(A117,'Données de base - Grunddaten'!$A$2:$M$273,7,FALSE)="","",VLOOKUP(A117,'Données de base - Grunddaten'!$A$2:$M$273,7,FALSE))</f>
        <v>Collinéen</v>
      </c>
      <c r="H117" s="64">
        <f>IF(VLOOKUP(A117,'Données de base - Grunddaten'!$A$2:$M$273,8,FALSE)="","",VLOOKUP(A117,'Données de base - Grunddaten'!$A$2:$M$273,8,FALSE))</f>
        <v>460</v>
      </c>
      <c r="I117" s="64">
        <f>IF(VLOOKUP(A117,'Données de base - Grunddaten'!$A$2:$M$273,9,FALSE)="","",VLOOKUP(A117,'Données de base - Grunddaten'!$A$2:$M$273,9,FALSE))</f>
        <v>1992</v>
      </c>
      <c r="J117" s="64">
        <f>IF(VLOOKUP(A117,'Données de base - Grunddaten'!$A$2:$M$273,10,FALSE)="","",VLOOKUP(A117,'Données de base - Grunddaten'!$A$2:$M$273,10,FALSE))</f>
        <v>83</v>
      </c>
      <c r="K117" s="64" t="str">
        <f>IF(VLOOKUP(A117,'Données de base - Grunddaten'!$A$2:$M$273,11,FALSE)="","",VLOOKUP(A117,'Données de base - Grunddaten'!$A$2:$M$273,11,FALSE))</f>
        <v>Singularité: Cours d'eau jurassiens</v>
      </c>
      <c r="L117" s="64" t="str">
        <f>IF(VLOOKUP(A117,'Données de base - Grunddaten'!$A$2:$M$273,12,FALSE)="","",VLOOKUP(A117,'Données de base - Grunddaten'!$A$2:$M$273,12,FALSE))</f>
        <v>en méandres migrants</v>
      </c>
      <c r="M117" s="65" t="str">
        <f>IF(VLOOKUP(A117,'Données de base - Grunddaten'!$A$2:$M$273,13,FALSE)="","",VLOOKUP(A117,'Données de base - Grunddaten'!$A$2:$M$273,13,FALSE))</f>
        <v>en méandres migrants</v>
      </c>
      <c r="N117" s="36" t="str">
        <f>IF(VLOOKUP(A117,'Charriage - Geschiebehaushalt'!A117:S388,3,FALSE)="","",VLOOKUP(A117,'Charriage - Geschiebehaushalt'!$A$2:$S$273,3,FALSE))</f>
        <v>pertinent</v>
      </c>
      <c r="O117" s="37" t="str">
        <f>IF(VLOOKUP(A117,'Charriage - Geschiebehaushalt'!A117:S388,4,FALSE)="","",VLOOKUP(A117,'Charriage - Geschiebehaushalt'!$A$2:$S$273,4,FALSE))</f>
        <v>non documenté</v>
      </c>
      <c r="P117" s="70" t="str">
        <f>IF(VLOOKUP(A117,'Charriage - Geschiebehaushalt'!A117:S388,5,FALSE)="","",VLOOKUP(A117,'Charriage - Geschiebehaushalt'!$A$2:$S$273,5,FALSE))</f>
        <v/>
      </c>
      <c r="Q117" s="37" t="str">
        <f>IF(VLOOKUP(A117,'Charriage - Geschiebehaushalt'!A117:S388,6,FALSE)="","",VLOOKUP(A117,'Charriage - Geschiebehaushalt'!$A$2:$S$273,6,FALSE))</f>
        <v>non documenté</v>
      </c>
      <c r="R117" s="70">
        <f>IF(VLOOKUP(A117,'Charriage - Geschiebehaushalt'!A117:S388,7,FALSE)="","",VLOOKUP(A117,'Charriage - Geschiebehaushalt'!$A$2:$S$273,7,FALSE))</f>
        <v>5.6788753898518597E-2</v>
      </c>
      <c r="S117" s="37" t="str">
        <f>IF(VLOOKUP(A117,'Charriage - Geschiebehaushalt'!A117:S388,8,FALSE)="","",VLOOKUP(A117,'Charriage - Geschiebehaushalt'!$A$2:$S$273,8,FALSE))</f>
        <v>pas ou faiblement entravé</v>
      </c>
      <c r="T117" s="70">
        <f>IF(VLOOKUP(A117,'Charriage - Geschiebehaushalt'!A117:S388,9,FALSE)="","",VLOOKUP(A117,'Charriage - Geschiebehaushalt'!$A$2:$S$273,9,FALSE))</f>
        <v>0.16317608282000001</v>
      </c>
      <c r="U117" s="37" t="str">
        <f>IF(VLOOKUP(A117,'Charriage - Geschiebehaushalt'!A117:S388,10,FALSE)="","",VLOOKUP(A117,'Charriage - Geschiebehaushalt'!$A$2:$S$273,10,FALSE))</f>
        <v>déficit non apparent en charriage ou en remobilisation des sédiments</v>
      </c>
      <c r="V117" s="37" t="str">
        <f>IF(VLOOKUP(A117,'Charriage - Geschiebehaushalt'!A117:S388,11,FALSE)="","",VLOOKUP(A117,'Charriage - Geschiebehaushalt'!$A$2:$S$273,11,FALSE))</f>
        <v/>
      </c>
      <c r="W117" s="37" t="str">
        <f>IF(VLOOKUP(A117,'Charriage - Geschiebehaushalt'!A117:S388,12,FALSE)="","",VLOOKUP(A117,'Charriage - Geschiebehaushalt'!$A$2:$S$273,12,FALSE))</f>
        <v/>
      </c>
      <c r="X117" s="37" t="str">
        <f>IF(VLOOKUP(A117,'Charriage - Geschiebehaushalt'!A117:S388,13,FALSE)="","",VLOOKUP(A117,'Charriage - Geschiebehaushalt'!$A$2:$S$273,13,FALSE))</f>
        <v/>
      </c>
      <c r="Y117" s="37" t="str">
        <f>IF(VLOOKUP(A117,'Charriage - Geschiebehaushalt'!A117:S388,14,FALSE)="","",VLOOKUP(A117,'Charriage - Geschiebehaushalt'!$A$2:$S$273,14,FALSE))</f>
        <v/>
      </c>
      <c r="Z117" s="37" t="str">
        <f>IF(VLOOKUP(A117,'Charriage - Geschiebehaushalt'!A117:S388,15,FALSE)="","",VLOOKUP(A117,'Charriage - Geschiebehaushalt'!$A$2:$S$273,15,FALSE))</f>
        <v>La remobilisation des sédiments est perturbée / Mobilisierung von Geschiebe beeinträchtigt</v>
      </c>
      <c r="AA117" s="53" t="str">
        <f>IF(VLOOKUP(A117,'Charriage - Geschiebehaushalt'!A117:S388,16,FALSE)="","",VLOOKUP(A117,'Charriage - Geschiebehaushalt'!$A$2:$S$273,16,FALSE))</f>
        <v>b</v>
      </c>
      <c r="AB117" s="58" t="str">
        <f>IF(VLOOKUP(A117,'Débit - Abfluss'!$A$2:$K$273,3,FALSE)="","",VLOOKUP(A117,'Débit - Abfluss'!$A$2:$K$273,3,FALSE))</f>
        <v>81-100%</v>
      </c>
      <c r="AC117" s="59" t="str">
        <f>IF(VLOOKUP(A117,'Débit - Abfluss'!$A$2:$K$273,4,FALSE)="","",VLOOKUP(A117,'Débit - Abfluss'!$A$2:$K$273,4,FALSE))</f>
        <v/>
      </c>
      <c r="AD117" s="59" t="str">
        <f>IF(VLOOKUP(A117,'Débit - Abfluss'!$A$2:$K$273,5,FALSE)="","",VLOOKUP(A117,'Débit - Abfluss'!$A$2:$K$273,5,FALSE))</f>
        <v/>
      </c>
      <c r="AE117" s="59" t="str">
        <f>IF(VLOOKUP(A117,'Débit - Abfluss'!$A$2:$K$273,6,FALSE)="","",VLOOKUP(A117,'Débit - Abfluss'!$A$2:$K$273,6,FALSE))</f>
        <v>81-100%</v>
      </c>
      <c r="AF117" s="59" t="str">
        <f>IF(VLOOKUP(A117,'Débit - Abfluss'!$A$2:$K$273,7,FALSE)="","",VLOOKUP(A117,'Débit - Abfluss'!$A$2:$K$273,7,FALSE))</f>
        <v>force hydraulique</v>
      </c>
      <c r="AG117" s="60" t="str">
        <f>IF(VLOOKUP(A117,'Débit - Abfluss'!$A$2:$K$273,8,FALSE)="","",VLOOKUP(A117,'Débit - Abfluss'!$A$2:$K$273,8,FALSE))</f>
        <v>Potentiellement affecté / möglicherweise betroffen</v>
      </c>
      <c r="AH117" s="72">
        <f>IF(VLOOKUP(A117,'Revitalisation-Revitalisierung'!$A$2:$O$273,3,FALSE)="","",VLOOKUP(A117,'Revitalisation-Revitalisierung'!$A$2:$O$273,3,FALSE))</f>
        <v>-2.836363636363636</v>
      </c>
      <c r="AI117" s="73">
        <f>IF(VLOOKUP(A117,'Revitalisation-Revitalisierung'!$A$2:$O$273,4,FALSE)="","",VLOOKUP(A117,'Revitalisation-Revitalisierung'!$A$2:$O$273,4,FALSE))</f>
        <v>0.83300494775987477</v>
      </c>
      <c r="AJ117" s="73">
        <f>IF(VLOOKUP(A117,'Revitalisation-Revitalisierung'!$A$2:$O$273,5,FALSE)="","",VLOOKUP(A117,'Revitalisation-Revitalisierung'!$A$2:$O$273,5,FALSE))</f>
        <v>3.6363636363636362</v>
      </c>
      <c r="AK117" s="61" t="str">
        <f>IF(VLOOKUP(A117,'Revitalisation-Revitalisierung'!$A$2:$O$273,6,FALSE)="","",VLOOKUP(A117,'Revitalisation-Revitalisierung'!$A$2:$O$273,6,FALSE))</f>
        <v>peu nécessaire, facile</v>
      </c>
      <c r="AL117" s="61" t="str">
        <f>IF(VLOOKUP(A117,'Revitalisation-Revitalisierung'!$A$2:$O$273,7,FALSE)="","",VLOOKUP(A117,'Revitalisation-Revitalisierung'!$A$2:$O$273,7,FALSE))</f>
        <v/>
      </c>
      <c r="AM117" s="61" t="str">
        <f>IF(VLOOKUP(A117,'Revitalisation-Revitalisierung'!$A$2:$O$273,8,FALSE)="","",VLOOKUP(A117,'Revitalisation-Revitalisierung'!$A$2:$O$273,8,FALSE))</f>
        <v>K3</v>
      </c>
      <c r="AN117" s="61" t="str">
        <f>IF(VLOOKUP(A117,'Revitalisation-Revitalisierung'!$A$2:$O$273,9,FALSE)="","",VLOOKUP(A117,'Revitalisation-Revitalisierung'!$A$2:$O$273,9,FALSE))</f>
        <v/>
      </c>
      <c r="AO117" s="61" t="str">
        <f>IF(VLOOKUP(A117,'Revitalisation-Revitalisierung'!$A$2:$O$273,10,FALSE)="","",VLOOKUP(A117,'Revitalisation-Revitalisierung'!$A$2:$O$273,10,FALSE))</f>
        <v/>
      </c>
      <c r="AP117" s="61" t="str">
        <f>IF(VLOOKUP(A117,'Revitalisation-Revitalisierung'!$A$2:$O$273,11,FALSE)="","",VLOOKUP(A117,'Revitalisation-Revitalisierung'!$A$2:$O$273,11,FALSE))</f>
        <v>Partiellement nécessaire, facile / teilweise nötig, einfach</v>
      </c>
      <c r="AQ117" s="62" t="str">
        <f>IF(VLOOKUP(A117,'Revitalisation-Revitalisierung'!$A$2:$O$273,12,FALSE)="","",VLOOKUP(A117,'Revitalisation-Revitalisierung'!$A$2:$O$273,12,FALSE))</f>
        <v>a</v>
      </c>
    </row>
    <row r="118" spans="1:43" ht="45" x14ac:dyDescent="0.25">
      <c r="A118" s="23">
        <v>145</v>
      </c>
      <c r="B118" s="63">
        <f>IF(VLOOKUP(A118,'Données de base - Grunddaten'!$A$2:$M$273,2,FALSE)="","",VLOOKUP(A118,'Données de base - Grunddaten'!$A$2:$M$273,2,FALSE))</f>
        <v>1</v>
      </c>
      <c r="C118" s="64" t="str">
        <f>IF(VLOOKUP(A118,'Données de base - Grunddaten'!$A$2:$M$273,3,FALSE)="","",VLOOKUP(A118,'Données de base - Grunddaten'!$A$2:$M$273,3,FALSE))</f>
        <v>La Lomenne</v>
      </c>
      <c r="D118" s="64" t="str">
        <f>IF(VLOOKUP(A118,'Données de base - Grunddaten'!$A$2:$M$273,4,FALSE)="","",VLOOKUP(A118,'Données de base - Grunddaten'!$A$2:$M$273,4,FALSE))</f>
        <v>Le Doubs</v>
      </c>
      <c r="E118" s="64" t="str">
        <f>IF(VLOOKUP(A118,'Données de base - Grunddaten'!$A$2:$M$273,5,FALSE)="","",VLOOKUP(A118,'Données de base - Grunddaten'!$A$2:$M$273,5,FALSE))</f>
        <v>JU</v>
      </c>
      <c r="F118" s="64" t="str">
        <f>IF(VLOOKUP(A118,'Données de base - Grunddaten'!$A$2:$M$273,6,FALSE)="","",VLOOKUP(A118,'Données de base - Grunddaten'!$A$2:$M$273,6,FALSE))</f>
        <v>Jura et Randen</v>
      </c>
      <c r="G118" s="64" t="str">
        <f>IF(VLOOKUP(A118,'Données de base - Grunddaten'!$A$2:$M$273,7,FALSE)="","",VLOOKUP(A118,'Données de base - Grunddaten'!$A$2:$M$273,7,FALSE))</f>
        <v>Collinéen</v>
      </c>
      <c r="H118" s="64">
        <f>IF(VLOOKUP(A118,'Données de base - Grunddaten'!$A$2:$M$273,8,FALSE)="","",VLOOKUP(A118,'Données de base - Grunddaten'!$A$2:$M$273,8,FALSE))</f>
        <v>440</v>
      </c>
      <c r="I118" s="64">
        <f>IF(VLOOKUP(A118,'Données de base - Grunddaten'!$A$2:$M$273,9,FALSE)="","",VLOOKUP(A118,'Données de base - Grunddaten'!$A$2:$M$273,9,FALSE))</f>
        <v>1992</v>
      </c>
      <c r="J118" s="64">
        <f>IF(VLOOKUP(A118,'Données de base - Grunddaten'!$A$2:$M$273,10,FALSE)="","",VLOOKUP(A118,'Données de base - Grunddaten'!$A$2:$M$273,10,FALSE))</f>
        <v>83</v>
      </c>
      <c r="K118" s="64" t="str">
        <f>IF(VLOOKUP(A118,'Données de base - Grunddaten'!$A$2:$M$273,11,FALSE)="","",VLOOKUP(A118,'Données de base - Grunddaten'!$A$2:$M$273,11,FALSE))</f>
        <v>Singularité: Cours d'eau jurassiens</v>
      </c>
      <c r="L118" s="64" t="str">
        <f>IF(VLOOKUP(A118,'Données de base - Grunddaten'!$A$2:$M$273,12,FALSE)="","",VLOOKUP(A118,'Données de base - Grunddaten'!$A$2:$M$273,12,FALSE))</f>
        <v>en méandres migrants</v>
      </c>
      <c r="M118" s="65" t="str">
        <f>IF(VLOOKUP(A118,'Données de base - Grunddaten'!$A$2:$M$273,13,FALSE)="","",VLOOKUP(A118,'Données de base - Grunddaten'!$A$2:$M$273,13,FALSE))</f>
        <v>en méandres migrants</v>
      </c>
      <c r="N118" s="36" t="str">
        <f>IF(VLOOKUP(A118,'Charriage - Geschiebehaushalt'!A118:S389,3,FALSE)="","",VLOOKUP(A118,'Charriage - Geschiebehaushalt'!$A$2:$S$273,3,FALSE))</f>
        <v>pertinent</v>
      </c>
      <c r="O118" s="37" t="str">
        <f>IF(VLOOKUP(A118,'Charriage - Geschiebehaushalt'!A118:S389,4,FALSE)="","",VLOOKUP(A118,'Charriage - Geschiebehaushalt'!$A$2:$S$273,4,FALSE))</f>
        <v>non documenté</v>
      </c>
      <c r="P118" s="70" t="str">
        <f>IF(VLOOKUP(A118,'Charriage - Geschiebehaushalt'!A118:S389,5,FALSE)="","",VLOOKUP(A118,'Charriage - Geschiebehaushalt'!$A$2:$S$273,5,FALSE))</f>
        <v/>
      </c>
      <c r="Q118" s="37" t="str">
        <f>IF(VLOOKUP(A118,'Charriage - Geschiebehaushalt'!A118:S389,6,FALSE)="","",VLOOKUP(A118,'Charriage - Geschiebehaushalt'!$A$2:$S$273,6,FALSE))</f>
        <v>non documenté</v>
      </c>
      <c r="R118" s="70">
        <f>IF(VLOOKUP(A118,'Charriage - Geschiebehaushalt'!A118:S389,7,FALSE)="","",VLOOKUP(A118,'Charriage - Geschiebehaushalt'!$A$2:$S$273,7,FALSE))</f>
        <v>3.1852235447369898E-2</v>
      </c>
      <c r="S118" s="37" t="str">
        <f>IF(VLOOKUP(A118,'Charriage - Geschiebehaushalt'!A118:S389,8,FALSE)="","",VLOOKUP(A118,'Charriage - Geschiebehaushalt'!$A$2:$S$273,8,FALSE))</f>
        <v>pas ou faiblement entravé</v>
      </c>
      <c r="T118" s="70">
        <f>IF(VLOOKUP(A118,'Charriage - Geschiebehaushalt'!A118:S389,9,FALSE)="","",VLOOKUP(A118,'Charriage - Geschiebehaushalt'!$A$2:$S$273,9,FALSE))</f>
        <v>4.6471104843000002E-2</v>
      </c>
      <c r="U118" s="37" t="str">
        <f>IF(VLOOKUP(A118,'Charriage - Geschiebehaushalt'!A118:S389,10,FALSE)="","",VLOOKUP(A118,'Charriage - Geschiebehaushalt'!$A$2:$S$273,10,FALSE))</f>
        <v>déficit dans les formations pionnières</v>
      </c>
      <c r="V118" s="37" t="str">
        <f>IF(VLOOKUP(A118,'Charriage - Geschiebehaushalt'!A118:S389,11,FALSE)="","",VLOOKUP(A118,'Charriage - Geschiebehaushalt'!$A$2:$S$273,11,FALSE))</f>
        <v/>
      </c>
      <c r="W118" s="37" t="str">
        <f>IF(VLOOKUP(A118,'Charriage - Geschiebehaushalt'!A118:S389,12,FALSE)="","",VLOOKUP(A118,'Charriage - Geschiebehaushalt'!$A$2:$S$273,12,FALSE))</f>
        <v>A vérifier</v>
      </c>
      <c r="X118" s="37" t="str">
        <f>IF(VLOOKUP(A118,'Charriage - Geschiebehaushalt'!A118:S389,13,FALSE)="","",VLOOKUP(A118,'Charriage - Geschiebehaushalt'!$A$2:$S$273,13,FALSE))</f>
        <v>présent de 3 barrages à plus de 10 km de l'objet</v>
      </c>
      <c r="Y118" s="37" t="str">
        <f>IF(VLOOKUP(A118,'Charriage - Geschiebehaushalt'!A118:S389,14,FALSE)="","",VLOOKUP(A118,'Charriage - Geschiebehaushalt'!$A$2:$S$273,14,FALSE))</f>
        <v>charriage présumé faiblement perturbé</v>
      </c>
      <c r="Z118" s="37" t="str">
        <f>IF(VLOOKUP(A118,'Charriage - Geschiebehaushalt'!A118:S389,15,FALSE)="","",VLOOKUP(A118,'Charriage - Geschiebehaushalt'!$A$2:$S$273,15,FALSE))</f>
        <v>La remobilisation des sédiments est perturbée / Mobilisierung von Geschiebe beeinträchtigt</v>
      </c>
      <c r="AA118" s="53" t="str">
        <f>IF(VLOOKUP(A118,'Charriage - Geschiebehaushalt'!A118:S389,16,FALSE)="","",VLOOKUP(A118,'Charriage - Geschiebehaushalt'!$A$2:$S$273,16,FALSE))</f>
        <v>b</v>
      </c>
      <c r="AB118" s="58" t="str">
        <f>IF(VLOOKUP(A118,'Débit - Abfluss'!$A$2:$K$273,3,FALSE)="","",VLOOKUP(A118,'Débit - Abfluss'!$A$2:$K$273,3,FALSE))</f>
        <v>81-100%</v>
      </c>
      <c r="AC118" s="59" t="str">
        <f>IF(VLOOKUP(A118,'Débit - Abfluss'!$A$2:$K$273,4,FALSE)="","",VLOOKUP(A118,'Débit - Abfluss'!$A$2:$K$273,4,FALSE))</f>
        <v/>
      </c>
      <c r="AD118" s="59" t="str">
        <f>IF(VLOOKUP(A118,'Débit - Abfluss'!$A$2:$K$273,5,FALSE)="","",VLOOKUP(A118,'Débit - Abfluss'!$A$2:$K$273,5,FALSE))</f>
        <v/>
      </c>
      <c r="AE118" s="59" t="str">
        <f>IF(VLOOKUP(A118,'Débit - Abfluss'!$A$2:$K$273,6,FALSE)="","",VLOOKUP(A118,'Débit - Abfluss'!$A$2:$K$273,6,FALSE))</f>
        <v>81-100%</v>
      </c>
      <c r="AF118" s="59" t="str">
        <f>IF(VLOOKUP(A118,'Débit - Abfluss'!$A$2:$K$273,7,FALSE)="","",VLOOKUP(A118,'Débit - Abfluss'!$A$2:$K$273,7,FALSE))</f>
        <v>force hydraulique</v>
      </c>
      <c r="AG118" s="60" t="str">
        <f>IF(VLOOKUP(A118,'Débit - Abfluss'!$A$2:$K$273,8,FALSE)="","",VLOOKUP(A118,'Débit - Abfluss'!$A$2:$K$273,8,FALSE))</f>
        <v>Potentiellement affecté / möglicherweise betroffen</v>
      </c>
      <c r="AH118" s="72">
        <f>IF(VLOOKUP(A118,'Revitalisation-Revitalisierung'!$A$2:$O$273,3,FALSE)="","",VLOOKUP(A118,'Revitalisation-Revitalisierung'!$A$2:$O$273,3,FALSE))</f>
        <v>-12.272727272727273</v>
      </c>
      <c r="AI118" s="73">
        <f>IF(VLOOKUP(A118,'Revitalisation-Revitalisierung'!$A$2:$O$273,4,FALSE)="","",VLOOKUP(A118,'Revitalisation-Revitalisierung'!$A$2:$O$273,4,FALSE))</f>
        <v>0</v>
      </c>
      <c r="AJ118" s="73">
        <f>IF(VLOOKUP(A118,'Revitalisation-Revitalisierung'!$A$2:$O$273,5,FALSE)="","",VLOOKUP(A118,'Revitalisation-Revitalisierung'!$A$2:$O$273,5,FALSE))</f>
        <v>12.272727272727273</v>
      </c>
      <c r="AK118" s="61" t="str">
        <f>IF(VLOOKUP(A118,'Revitalisation-Revitalisierung'!$A$2:$O$273,6,FALSE)="","",VLOOKUP(A118,'Revitalisation-Revitalisierung'!$A$2:$O$273,6,FALSE))</f>
        <v>non nécessaire</v>
      </c>
      <c r="AL118" s="61" t="str">
        <f>IF(VLOOKUP(A118,'Revitalisation-Revitalisierung'!$A$2:$O$273,7,FALSE)="","",VLOOKUP(A118,'Revitalisation-Revitalisierung'!$A$2:$O$273,7,FALSE))</f>
        <v/>
      </c>
      <c r="AM118" s="61" t="str">
        <f>IF(VLOOKUP(A118,'Revitalisation-Revitalisierung'!$A$2:$O$273,8,FALSE)="","",VLOOKUP(A118,'Revitalisation-Revitalisierung'!$A$2:$O$273,8,FALSE))</f>
        <v>K2</v>
      </c>
      <c r="AN118" s="61" t="str">
        <f>IF(VLOOKUP(A118,'Revitalisation-Revitalisierung'!$A$2:$O$273,9,FALSE)="","",VLOOKUP(A118,'Revitalisation-Revitalisierung'!$A$2:$O$273,9,FALSE))</f>
        <v/>
      </c>
      <c r="AO118" s="61" t="str">
        <f>IF(VLOOKUP(A118,'Revitalisation-Revitalisierung'!$A$2:$O$273,10,FALSE)="","",VLOOKUP(A118,'Revitalisation-Revitalisierung'!$A$2:$O$273,10,FALSE))</f>
        <v/>
      </c>
      <c r="AP118" s="61" t="str">
        <f>IF(VLOOKUP(A118,'Revitalisation-Revitalisierung'!$A$2:$O$273,11,FALSE)="","",VLOOKUP(A118,'Revitalisation-Revitalisierung'!$A$2:$O$273,11,FALSE))</f>
        <v>Non nécessaire / nicht nötig</v>
      </c>
      <c r="AQ118" s="62" t="str">
        <f>IF(VLOOKUP(A118,'Revitalisation-Revitalisierung'!$A$2:$O$273,12,FALSE)="","",VLOOKUP(A118,'Revitalisation-Revitalisierung'!$A$2:$O$273,12,FALSE))</f>
        <v>a</v>
      </c>
    </row>
    <row r="119" spans="1:43" ht="45" x14ac:dyDescent="0.25">
      <c r="A119" s="23">
        <v>146</v>
      </c>
      <c r="B119" s="63">
        <f>IF(VLOOKUP(A119,'Données de base - Grunddaten'!$A$2:$M$273,2,FALSE)="","",VLOOKUP(A119,'Données de base - Grunddaten'!$A$2:$M$273,2,FALSE))</f>
        <v>1</v>
      </c>
      <c r="C119" s="64" t="str">
        <f>IF(VLOOKUP(A119,'Données de base - Grunddaten'!$A$2:$M$273,3,FALSE)="","",VLOOKUP(A119,'Données de base - Grunddaten'!$A$2:$M$273,3,FALSE))</f>
        <v>Bosco dei Valloni</v>
      </c>
      <c r="D119" s="64" t="str">
        <f>IF(VLOOKUP(A119,'Données de base - Grunddaten'!$A$2:$M$273,4,FALSE)="","",VLOOKUP(A119,'Données de base - Grunddaten'!$A$2:$M$273,4,FALSE))</f>
        <v>Ticino</v>
      </c>
      <c r="E119" s="64" t="str">
        <f>IF(VLOOKUP(A119,'Données de base - Grunddaten'!$A$2:$M$273,5,FALSE)="","",VLOOKUP(A119,'Données de base - Grunddaten'!$A$2:$M$273,5,FALSE))</f>
        <v>TI</v>
      </c>
      <c r="F119" s="64" t="str">
        <f>IF(VLOOKUP(A119,'Données de base - Grunddaten'!$A$2:$M$273,6,FALSE)="","",VLOOKUP(A119,'Données de base - Grunddaten'!$A$2:$M$273,6,FALSE))</f>
        <v>Alpes méridionales</v>
      </c>
      <c r="G119" s="64" t="str">
        <f>IF(VLOOKUP(A119,'Données de base - Grunddaten'!$A$2:$M$273,7,FALSE)="","",VLOOKUP(A119,'Données de base - Grunddaten'!$A$2:$M$273,7,FALSE))</f>
        <v>Subalpin inf.</v>
      </c>
      <c r="H119" s="64">
        <f>IF(VLOOKUP(A119,'Données de base - Grunddaten'!$A$2:$M$273,8,FALSE)="","",VLOOKUP(A119,'Données de base - Grunddaten'!$A$2:$M$273,8,FALSE))</f>
        <v>1355</v>
      </c>
      <c r="I119" s="64">
        <f>IF(VLOOKUP(A119,'Données de base - Grunddaten'!$A$2:$M$273,9,FALSE)="","",VLOOKUP(A119,'Données de base - Grunddaten'!$A$2:$M$273,9,FALSE))</f>
        <v>1992</v>
      </c>
      <c r="J119" s="64">
        <f>IF(VLOOKUP(A119,'Données de base - Grunddaten'!$A$2:$M$273,10,FALSE)="","",VLOOKUP(A119,'Données de base - Grunddaten'!$A$2:$M$273,10,FALSE))</f>
        <v>41</v>
      </c>
      <c r="K119" s="64" t="str">
        <f>IF(VLOOKUP(A119,'Données de base - Grunddaten'!$A$2:$M$273,11,FALSE)="","",VLOOKUP(A119,'Données de base - Grunddaten'!$A$2:$M$273,11,FALSE))</f>
        <v>Cours d'eau naturels de l'étage montagnard</v>
      </c>
      <c r="L119" s="64" t="str">
        <f>IF(VLOOKUP(A119,'Données de base - Grunddaten'!$A$2:$M$273,12,FALSE)="","",VLOOKUP(A119,'Données de base - Grunddaten'!$A$2:$M$273,12,FALSE))</f>
        <v>en tresses</v>
      </c>
      <c r="M119" s="65" t="str">
        <f>IF(VLOOKUP(A119,'Données de base - Grunddaten'!$A$2:$M$273,13,FALSE)="","",VLOOKUP(A119,'Données de base - Grunddaten'!$A$2:$M$273,13,FALSE))</f>
        <v>en tresses</v>
      </c>
      <c r="N119" s="36" t="str">
        <f>IF(VLOOKUP(A119,'Charriage - Geschiebehaushalt'!A119:S390,3,FALSE)="","",VLOOKUP(A119,'Charriage - Geschiebehaushalt'!$A$2:$S$273,3,FALSE))</f>
        <v>pertinent</v>
      </c>
      <c r="O119" s="37" t="str">
        <f>IF(VLOOKUP(A119,'Charriage - Geschiebehaushalt'!A119:S390,4,FALSE)="","",VLOOKUP(A119,'Charriage - Geschiebehaushalt'!$A$2:$S$273,4,FALSE))</f>
        <v>non documenté</v>
      </c>
      <c r="P119" s="70" t="str">
        <f>IF(VLOOKUP(A119,'Charriage - Geschiebehaushalt'!A119:S390,5,FALSE)="","",VLOOKUP(A119,'Charriage - Geschiebehaushalt'!$A$2:$S$273,5,FALSE))</f>
        <v/>
      </c>
      <c r="Q119" s="37" t="str">
        <f>IF(VLOOKUP(A119,'Charriage - Geschiebehaushalt'!A119:S390,6,FALSE)="","",VLOOKUP(A119,'Charriage - Geschiebehaushalt'!$A$2:$S$273,6,FALSE))</f>
        <v>non documenté</v>
      </c>
      <c r="R119" s="70">
        <f>IF(VLOOKUP(A119,'Charriage - Geschiebehaushalt'!A119:S390,7,FALSE)="","",VLOOKUP(A119,'Charriage - Geschiebehaushalt'!$A$2:$S$273,7,FALSE))</f>
        <v>0.44593965523977203</v>
      </c>
      <c r="S119" s="37" t="str">
        <f>IF(VLOOKUP(A119,'Charriage - Geschiebehaushalt'!A119:S390,8,FALSE)="","",VLOOKUP(A119,'Charriage - Geschiebehaushalt'!$A$2:$S$273,8,FALSE))</f>
        <v>la remobilisation des sédiments est perturbée</v>
      </c>
      <c r="T119" s="70">
        <f>IF(VLOOKUP(A119,'Charriage - Geschiebehaushalt'!A119:S390,9,FALSE)="","",VLOOKUP(A119,'Charriage - Geschiebehaushalt'!$A$2:$S$273,9,FALSE))</f>
        <v>0.22549947234000001</v>
      </c>
      <c r="U119" s="37" t="str">
        <f>IF(VLOOKUP(A119,'Charriage - Geschiebehaushalt'!A119:S390,10,FALSE)="","",VLOOKUP(A119,'Charriage - Geschiebehaushalt'!$A$2:$S$273,10,FALSE))</f>
        <v>déficit dans les formations pionnières</v>
      </c>
      <c r="V119" s="37" t="str">
        <f>IF(VLOOKUP(A119,'Charriage - Geschiebehaushalt'!A119:S390,11,FALSE)="","",VLOOKUP(A119,'Charriage - Geschiebehaushalt'!$A$2:$S$273,11,FALSE))</f>
        <v/>
      </c>
      <c r="W119" s="37" t="str">
        <f>IF(VLOOKUP(A119,'Charriage - Geschiebehaushalt'!A119:S390,12,FALSE)="","",VLOOKUP(A119,'Charriage - Geschiebehaushalt'!$A$2:$S$273,12,FALSE))</f>
        <v/>
      </c>
      <c r="X119" s="37" t="str">
        <f>IF(VLOOKUP(A119,'Charriage - Geschiebehaushalt'!A119:S390,13,FALSE)="","",VLOOKUP(A119,'Charriage - Geschiebehaushalt'!$A$2:$S$273,13,FALSE))</f>
        <v/>
      </c>
      <c r="Y119" s="37" t="str">
        <f>IF(VLOOKUP(A119,'Charriage - Geschiebehaushalt'!A119:S390,14,FALSE)="","",VLOOKUP(A119,'Charriage - Geschiebehaushalt'!$A$2:$S$273,14,FALSE))</f>
        <v/>
      </c>
      <c r="Z119" s="37" t="str">
        <f>IF(VLOOKUP(A119,'Charriage - Geschiebehaushalt'!A119:S390,15,FALSE)="","",VLOOKUP(A119,'Charriage - Geschiebehaushalt'!$A$2:$S$273,15,FALSE))</f>
        <v>La remobilisation des sédiments est perturbée / Mobilisierung von Geschiebe beeinträchtigt</v>
      </c>
      <c r="AA119" s="53" t="str">
        <f>IF(VLOOKUP(A119,'Charriage - Geschiebehaushalt'!A119:S390,16,FALSE)="","",VLOOKUP(A119,'Charriage - Geschiebehaushalt'!$A$2:$S$273,16,FALSE))</f>
        <v>a</v>
      </c>
      <c r="AB119" s="58" t="str">
        <f>IF(VLOOKUP(A119,'Débit - Abfluss'!$A$2:$K$273,3,FALSE)="","",VLOOKUP(A119,'Débit - Abfluss'!$A$2:$K$273,3,FALSE))</f>
        <v>41-60%</v>
      </c>
      <c r="AC119" s="59" t="str">
        <f>IF(VLOOKUP(A119,'Débit - Abfluss'!$A$2:$K$273,4,FALSE)="","",VLOOKUP(A119,'Débit - Abfluss'!$A$2:$K$273,4,FALSE))</f>
        <v/>
      </c>
      <c r="AD119" s="59" t="str">
        <f>IF(VLOOKUP(A119,'Débit - Abfluss'!$A$2:$K$273,5,FALSE)="","",VLOOKUP(A119,'Débit - Abfluss'!$A$2:$K$273,5,FALSE))</f>
        <v/>
      </c>
      <c r="AE119" s="59" t="str">
        <f>IF(VLOOKUP(A119,'Débit - Abfluss'!$A$2:$K$273,6,FALSE)="","",VLOOKUP(A119,'Débit - Abfluss'!$A$2:$K$273,6,FALSE))</f>
        <v>41-60%</v>
      </c>
      <c r="AF119" s="59" t="str">
        <f>IF(VLOOKUP(A119,'Débit - Abfluss'!$A$2:$K$273,7,FALSE)="","",VLOOKUP(A119,'Débit - Abfluss'!$A$2:$K$273,7,FALSE))</f>
        <v>force hydraulique</v>
      </c>
      <c r="AG119" s="60" t="str">
        <f>IF(VLOOKUP(A119,'Débit - Abfluss'!$A$2:$K$273,8,FALSE)="","",VLOOKUP(A119,'Débit - Abfluss'!$A$2:$K$273,8,FALSE))</f>
        <v>Non affecté / nicht betroffen</v>
      </c>
      <c r="AH119" s="72">
        <f>IF(VLOOKUP(A119,'Revitalisation-Revitalisierung'!$A$2:$O$273,3,FALSE)="","",VLOOKUP(A119,'Revitalisation-Revitalisierung'!$A$2:$O$273,3,FALSE))</f>
        <v>48.927272727272729</v>
      </c>
      <c r="AI119" s="73">
        <f>IF(VLOOKUP(A119,'Revitalisation-Revitalisierung'!$A$2:$O$273,4,FALSE)="","",VLOOKUP(A119,'Revitalisation-Revitalisierung'!$A$2:$O$273,4,FALSE))</f>
        <v>76.242494301416301</v>
      </c>
      <c r="AJ119" s="73">
        <f>IF(VLOOKUP(A119,'Revitalisation-Revitalisierung'!$A$2:$O$273,5,FALSE)="","",VLOOKUP(A119,'Revitalisation-Revitalisierung'!$A$2:$O$273,5,FALSE))</f>
        <v>27.272727272727273</v>
      </c>
      <c r="AK119" s="61" t="str">
        <f>IF(VLOOKUP(A119,'Revitalisation-Revitalisierung'!$A$2:$O$273,6,FALSE)="","",VLOOKUP(A119,'Revitalisation-Revitalisierung'!$A$2:$O$273,6,FALSE))</f>
        <v>très nécessaire, difficile</v>
      </c>
      <c r="AL119" s="61" t="str">
        <f>IF(VLOOKUP(A119,'Revitalisation-Revitalisierung'!$A$2:$O$273,7,FALSE)="","",VLOOKUP(A119,'Revitalisation-Revitalisierung'!$A$2:$O$273,7,FALSE))</f>
        <v/>
      </c>
      <c r="AM119" s="61" t="str">
        <f>IF(VLOOKUP(A119,'Revitalisation-Revitalisierung'!$A$2:$O$273,8,FALSE)="","",VLOOKUP(A119,'Revitalisation-Revitalisierung'!$A$2:$O$273,8,FALSE))</f>
        <v>K1</v>
      </c>
      <c r="AN119" s="61" t="str">
        <f>IF(VLOOKUP(A119,'Revitalisation-Revitalisierung'!$A$2:$O$273,9,FALSE)="","",VLOOKUP(A119,'Revitalisation-Revitalisierung'!$A$2:$O$273,9,FALSE))</f>
        <v/>
      </c>
      <c r="AO119" s="61" t="str">
        <f>IF(VLOOKUP(A119,'Revitalisation-Revitalisierung'!$A$2:$O$273,10,FALSE)="","",VLOOKUP(A119,'Revitalisation-Revitalisierung'!$A$2:$O$273,10,FALSE))</f>
        <v/>
      </c>
      <c r="AP119" s="61" t="str">
        <f>IF(VLOOKUP(A119,'Revitalisation-Revitalisierung'!$A$2:$O$273,11,FALSE)="","",VLOOKUP(A119,'Revitalisation-Revitalisierung'!$A$2:$O$273,11,FALSE))</f>
        <v>Très nécessaire, difficile / unbedingt nötig, schwierig</v>
      </c>
      <c r="AQ119" s="62" t="str">
        <f>IF(VLOOKUP(A119,'Revitalisation-Revitalisierung'!$A$2:$O$273,12,FALSE)="","",VLOOKUP(A119,'Revitalisation-Revitalisierung'!$A$2:$O$273,12,FALSE))</f>
        <v>a</v>
      </c>
    </row>
    <row r="120" spans="1:43" ht="56.25" x14ac:dyDescent="0.25">
      <c r="A120" s="23">
        <v>147</v>
      </c>
      <c r="B120" s="63">
        <f>IF(VLOOKUP(A120,'Données de base - Grunddaten'!$A$2:$M$273,2,FALSE)="","",VLOOKUP(A120,'Données de base - Grunddaten'!$A$2:$M$273,2,FALSE))</f>
        <v>1</v>
      </c>
      <c r="C120" s="64" t="str">
        <f>IF(VLOOKUP(A120,'Données de base - Grunddaten'!$A$2:$M$273,3,FALSE)="","",VLOOKUP(A120,'Données de base - Grunddaten'!$A$2:$M$273,3,FALSE))</f>
        <v>Soria</v>
      </c>
      <c r="D120" s="64" t="str">
        <f>IF(VLOOKUP(A120,'Données de base - Grunddaten'!$A$2:$M$273,4,FALSE)="","",VLOOKUP(A120,'Données de base - Grunddaten'!$A$2:$M$273,4,FALSE))</f>
        <v>Ticino</v>
      </c>
      <c r="E120" s="64" t="str">
        <f>IF(VLOOKUP(A120,'Données de base - Grunddaten'!$A$2:$M$273,5,FALSE)="","",VLOOKUP(A120,'Données de base - Grunddaten'!$A$2:$M$273,5,FALSE))</f>
        <v>TI</v>
      </c>
      <c r="F120" s="64" t="str">
        <f>IF(VLOOKUP(A120,'Données de base - Grunddaten'!$A$2:$M$273,6,FALSE)="","",VLOOKUP(A120,'Données de base - Grunddaten'!$A$2:$M$273,6,FALSE))</f>
        <v>Alpes méridionales</v>
      </c>
      <c r="G120" s="64" t="str">
        <f>IF(VLOOKUP(A120,'Données de base - Grunddaten'!$A$2:$M$273,7,FALSE)="","",VLOOKUP(A120,'Données de base - Grunddaten'!$A$2:$M$273,7,FALSE))</f>
        <v>Subalpin inf.</v>
      </c>
      <c r="H120" s="64">
        <f>IF(VLOOKUP(A120,'Données de base - Grunddaten'!$A$2:$M$273,8,FALSE)="","",VLOOKUP(A120,'Données de base - Grunddaten'!$A$2:$M$273,8,FALSE))</f>
        <v>1290</v>
      </c>
      <c r="I120" s="64">
        <f>IF(VLOOKUP(A120,'Données de base - Grunddaten'!$A$2:$M$273,9,FALSE)="","",VLOOKUP(A120,'Données de base - Grunddaten'!$A$2:$M$273,9,FALSE))</f>
        <v>1992</v>
      </c>
      <c r="J120" s="64">
        <f>IF(VLOOKUP(A120,'Données de base - Grunddaten'!$A$2:$M$273,10,FALSE)="","",VLOOKUP(A120,'Données de base - Grunddaten'!$A$2:$M$273,10,FALSE))</f>
        <v>41</v>
      </c>
      <c r="K120" s="64" t="str">
        <f>IF(VLOOKUP(A120,'Données de base - Grunddaten'!$A$2:$M$273,11,FALSE)="","",VLOOKUP(A120,'Données de base - Grunddaten'!$A$2:$M$273,11,FALSE))</f>
        <v>Cours d'eau naturels de l'étage montagnard</v>
      </c>
      <c r="L120" s="64" t="str">
        <f>IF(VLOOKUP(A120,'Données de base - Grunddaten'!$A$2:$M$273,12,FALSE)="","",VLOOKUP(A120,'Données de base - Grunddaten'!$A$2:$M$273,12,FALSE))</f>
        <v>en tresses</v>
      </c>
      <c r="M120" s="65" t="str">
        <f>IF(VLOOKUP(A120,'Données de base - Grunddaten'!$A$2:$M$273,13,FALSE)="","",VLOOKUP(A120,'Données de base - Grunddaten'!$A$2:$M$273,13,FALSE))</f>
        <v>en tresses</v>
      </c>
      <c r="N120" s="36" t="str">
        <f>IF(VLOOKUP(A120,'Charriage - Geschiebehaushalt'!A120:S391,3,FALSE)="","",VLOOKUP(A120,'Charriage - Geschiebehaushalt'!$A$2:$S$273,3,FALSE))</f>
        <v>pertinent</v>
      </c>
      <c r="O120" s="37" t="str">
        <f>IF(VLOOKUP(A120,'Charriage - Geschiebehaushalt'!A120:S391,4,FALSE)="","",VLOOKUP(A120,'Charriage - Geschiebehaushalt'!$A$2:$S$273,4,FALSE))</f>
        <v>non documenté</v>
      </c>
      <c r="P120" s="70" t="str">
        <f>IF(VLOOKUP(A120,'Charriage - Geschiebehaushalt'!A120:S391,5,FALSE)="","",VLOOKUP(A120,'Charriage - Geschiebehaushalt'!$A$2:$S$273,5,FALSE))</f>
        <v/>
      </c>
      <c r="Q120" s="37" t="str">
        <f>IF(VLOOKUP(A120,'Charriage - Geschiebehaushalt'!A120:S391,6,FALSE)="","",VLOOKUP(A120,'Charriage - Geschiebehaushalt'!$A$2:$S$273,6,FALSE))</f>
        <v>non documenté</v>
      </c>
      <c r="R120" s="70">
        <f>IF(VLOOKUP(A120,'Charriage - Geschiebehaushalt'!A120:S391,7,FALSE)="","",VLOOKUP(A120,'Charriage - Geschiebehaushalt'!$A$2:$S$273,7,FALSE))</f>
        <v>1.3477629175237701E-2</v>
      </c>
      <c r="S120" s="37" t="str">
        <f>IF(VLOOKUP(A120,'Charriage - Geschiebehaushalt'!A120:S391,8,FALSE)="","",VLOOKUP(A120,'Charriage - Geschiebehaushalt'!$A$2:$S$273,8,FALSE))</f>
        <v>pas ou faiblement entravé</v>
      </c>
      <c r="T120" s="70">
        <f>IF(VLOOKUP(A120,'Charriage - Geschiebehaushalt'!A120:S391,9,FALSE)="","",VLOOKUP(A120,'Charriage - Geschiebehaushalt'!$A$2:$S$273,9,FALSE))</f>
        <v>0.53825726556999998</v>
      </c>
      <c r="U120" s="37" t="str">
        <f>IF(VLOOKUP(A120,'Charriage - Geschiebehaushalt'!A120:S391,10,FALSE)="","",VLOOKUP(A120,'Charriage - Geschiebehaushalt'!$A$2:$S$273,10,FALSE))</f>
        <v>déficit non apparent en charriage ou en remobilisation des sédiments</v>
      </c>
      <c r="V120" s="37" t="str">
        <f>IF(VLOOKUP(A120,'Charriage - Geschiebehaushalt'!A120:S391,11,FALSE)="","",VLOOKUP(A120,'Charriage - Geschiebehaushalt'!$A$2:$S$273,11,FALSE))</f>
        <v/>
      </c>
      <c r="W120" s="37" t="str">
        <f>IF(VLOOKUP(A120,'Charriage - Geschiebehaushalt'!A120:S391,12,FALSE)="","",VLOOKUP(A120,'Charriage - Geschiebehaushalt'!$A$2:$S$273,12,FALSE))</f>
        <v/>
      </c>
      <c r="X120" s="37" t="str">
        <f>IF(VLOOKUP(A120,'Charriage - Geschiebehaushalt'!A120:S391,13,FALSE)="","",VLOOKUP(A120,'Charriage - Geschiebehaushalt'!$A$2:$S$273,13,FALSE))</f>
        <v/>
      </c>
      <c r="Y120" s="37" t="str">
        <f>IF(VLOOKUP(A120,'Charriage - Geschiebehaushalt'!A120:S391,14,FALSE)="","",VLOOKUP(A120,'Charriage - Geschiebehaushalt'!$A$2:$S$273,14,FALSE))</f>
        <v/>
      </c>
      <c r="Z120" s="37" t="str">
        <f>IF(VLOOKUP(A120,'Charriage - Geschiebehaushalt'!A120:S391,15,FALSE)="","",VLOOKUP(A120,'Charriage - Geschiebehaushalt'!$A$2:$S$273,15,FALSE))</f>
        <v>Déficit non apparent en charriage ou en remobilisation des sédiments / kein sichtbares Defizit beim Geschiebehaushalt bzw. bei der Mobilisierung von Geschiebe</v>
      </c>
      <c r="AA120" s="53" t="str">
        <f>IF(VLOOKUP(A120,'Charriage - Geschiebehaushalt'!A120:S391,16,FALSE)="","",VLOOKUP(A120,'Charriage - Geschiebehaushalt'!$A$2:$S$273,16,FALSE))</f>
        <v>b</v>
      </c>
      <c r="AB120" s="58" t="str">
        <f>IF(VLOOKUP(A120,'Débit - Abfluss'!$A$2:$K$273,3,FALSE)="","",VLOOKUP(A120,'Débit - Abfluss'!$A$2:$K$273,3,FALSE))</f>
        <v>41-60%</v>
      </c>
      <c r="AC120" s="59" t="str">
        <f>IF(VLOOKUP(A120,'Débit - Abfluss'!$A$2:$K$273,4,FALSE)="","",VLOOKUP(A120,'Débit - Abfluss'!$A$2:$K$273,4,FALSE))</f>
        <v/>
      </c>
      <c r="AD120" s="59" t="str">
        <f>IF(VLOOKUP(A120,'Débit - Abfluss'!$A$2:$K$273,5,FALSE)="","",VLOOKUP(A120,'Débit - Abfluss'!$A$2:$K$273,5,FALSE))</f>
        <v/>
      </c>
      <c r="AE120" s="59" t="str">
        <f>IF(VLOOKUP(A120,'Débit - Abfluss'!$A$2:$K$273,6,FALSE)="","",VLOOKUP(A120,'Débit - Abfluss'!$A$2:$K$273,6,FALSE))</f>
        <v>41-60%</v>
      </c>
      <c r="AF120" s="59" t="str">
        <f>IF(VLOOKUP(A120,'Débit - Abfluss'!$A$2:$K$273,7,FALSE)="","",VLOOKUP(A120,'Débit - Abfluss'!$A$2:$K$273,7,FALSE))</f>
        <v>force hydraulique</v>
      </c>
      <c r="AG120" s="60" t="str">
        <f>IF(VLOOKUP(A120,'Débit - Abfluss'!$A$2:$K$273,8,FALSE)="","",VLOOKUP(A120,'Débit - Abfluss'!$A$2:$K$273,8,FALSE))</f>
        <v>Non affecté / nicht betroffen</v>
      </c>
      <c r="AH120" s="72">
        <f>IF(VLOOKUP(A120,'Revitalisation-Revitalisierung'!$A$2:$O$273,3,FALSE)="","",VLOOKUP(A120,'Revitalisation-Revitalisierung'!$A$2:$O$273,3,FALSE))</f>
        <v>-20.90909090909091</v>
      </c>
      <c r="AI120" s="73">
        <f>IF(VLOOKUP(A120,'Revitalisation-Revitalisierung'!$A$2:$O$273,4,FALSE)="","",VLOOKUP(A120,'Revitalisation-Revitalisierung'!$A$2:$O$273,4,FALSE))</f>
        <v>0</v>
      </c>
      <c r="AJ120" s="73">
        <f>IF(VLOOKUP(A120,'Revitalisation-Revitalisierung'!$A$2:$O$273,5,FALSE)="","",VLOOKUP(A120,'Revitalisation-Revitalisierung'!$A$2:$O$273,5,FALSE))</f>
        <v>20.90909090909091</v>
      </c>
      <c r="AK120" s="61" t="str">
        <f>IF(VLOOKUP(A120,'Revitalisation-Revitalisierung'!$A$2:$O$273,6,FALSE)="","",VLOOKUP(A120,'Revitalisation-Revitalisierung'!$A$2:$O$273,6,FALSE))</f>
        <v>non nécessaire</v>
      </c>
      <c r="AL120" s="61" t="str">
        <f>IF(VLOOKUP(A120,'Revitalisation-Revitalisierung'!$A$2:$O$273,7,FALSE)="","",VLOOKUP(A120,'Revitalisation-Revitalisierung'!$A$2:$O$273,7,FALSE))</f>
        <v/>
      </c>
      <c r="AM120" s="61" t="str">
        <f>IF(VLOOKUP(A120,'Revitalisation-Revitalisierung'!$A$2:$O$273,8,FALSE)="","",VLOOKUP(A120,'Revitalisation-Revitalisierung'!$A$2:$O$273,8,FALSE))</f>
        <v>K2</v>
      </c>
      <c r="AN120" s="61" t="str">
        <f>IF(VLOOKUP(A120,'Revitalisation-Revitalisierung'!$A$2:$O$273,9,FALSE)="","",VLOOKUP(A120,'Revitalisation-Revitalisierung'!$A$2:$O$273,9,FALSE))</f>
        <v/>
      </c>
      <c r="AO120" s="61" t="str">
        <f>IF(VLOOKUP(A120,'Revitalisation-Revitalisierung'!$A$2:$O$273,10,FALSE)="","",VLOOKUP(A120,'Revitalisation-Revitalisierung'!$A$2:$O$273,10,FALSE))</f>
        <v/>
      </c>
      <c r="AP120" s="61" t="str">
        <f>IF(VLOOKUP(A120,'Revitalisation-Revitalisierung'!$A$2:$O$273,11,FALSE)="","",VLOOKUP(A120,'Revitalisation-Revitalisierung'!$A$2:$O$273,11,FALSE))</f>
        <v>Non nécessaire / nicht nötig</v>
      </c>
      <c r="AQ120" s="62" t="str">
        <f>IF(VLOOKUP(A120,'Revitalisation-Revitalisierung'!$A$2:$O$273,12,FALSE)="","",VLOOKUP(A120,'Revitalisation-Revitalisierung'!$A$2:$O$273,12,FALSE))</f>
        <v>a</v>
      </c>
    </row>
    <row r="121" spans="1:43" ht="45" x14ac:dyDescent="0.25">
      <c r="A121" s="23">
        <v>148</v>
      </c>
      <c r="B121" s="63">
        <f>IF(VLOOKUP(A121,'Données de base - Grunddaten'!$A$2:$M$273,2,FALSE)="","",VLOOKUP(A121,'Données de base - Grunddaten'!$A$2:$M$273,2,FALSE))</f>
        <v>1</v>
      </c>
      <c r="C121" s="64" t="str">
        <f>IF(VLOOKUP(A121,'Données de base - Grunddaten'!$A$2:$M$273,3,FALSE)="","",VLOOKUP(A121,'Données de base - Grunddaten'!$A$2:$M$273,3,FALSE))</f>
        <v>Geròra</v>
      </c>
      <c r="D121" s="64" t="str">
        <f>IF(VLOOKUP(A121,'Données de base - Grunddaten'!$A$2:$M$273,4,FALSE)="","",VLOOKUP(A121,'Données de base - Grunddaten'!$A$2:$M$273,4,FALSE))</f>
        <v>Ticino</v>
      </c>
      <c r="E121" s="64" t="str">
        <f>IF(VLOOKUP(A121,'Données de base - Grunddaten'!$A$2:$M$273,5,FALSE)="","",VLOOKUP(A121,'Données de base - Grunddaten'!$A$2:$M$273,5,FALSE))</f>
        <v>TI</v>
      </c>
      <c r="F121" s="64" t="str">
        <f>IF(VLOOKUP(A121,'Données de base - Grunddaten'!$A$2:$M$273,6,FALSE)="","",VLOOKUP(A121,'Données de base - Grunddaten'!$A$2:$M$273,6,FALSE))</f>
        <v>Alpes méridionales</v>
      </c>
      <c r="G121" s="64" t="str">
        <f>IF(VLOOKUP(A121,'Données de base - Grunddaten'!$A$2:$M$273,7,FALSE)="","",VLOOKUP(A121,'Données de base - Grunddaten'!$A$2:$M$273,7,FALSE))</f>
        <v>Subalpin inf.</v>
      </c>
      <c r="H121" s="64">
        <f>IF(VLOOKUP(A121,'Données de base - Grunddaten'!$A$2:$M$273,8,FALSE)="","",VLOOKUP(A121,'Données de base - Grunddaten'!$A$2:$M$273,8,FALSE))</f>
        <v>1235</v>
      </c>
      <c r="I121" s="64">
        <f>IF(VLOOKUP(A121,'Données de base - Grunddaten'!$A$2:$M$273,9,FALSE)="","",VLOOKUP(A121,'Données de base - Grunddaten'!$A$2:$M$273,9,FALSE))</f>
        <v>1992</v>
      </c>
      <c r="J121" s="64">
        <f>IF(VLOOKUP(A121,'Données de base - Grunddaten'!$A$2:$M$273,10,FALSE)="","",VLOOKUP(A121,'Données de base - Grunddaten'!$A$2:$M$273,10,FALSE))</f>
        <v>41</v>
      </c>
      <c r="K121" s="64" t="str">
        <f>IF(VLOOKUP(A121,'Données de base - Grunddaten'!$A$2:$M$273,11,FALSE)="","",VLOOKUP(A121,'Données de base - Grunddaten'!$A$2:$M$273,11,FALSE))</f>
        <v>Cours d'eau naturels de l'étage montagnard</v>
      </c>
      <c r="L121" s="64" t="str">
        <f>IF(VLOOKUP(A121,'Données de base - Grunddaten'!$A$2:$M$273,12,FALSE)="","",VLOOKUP(A121,'Données de base - Grunddaten'!$A$2:$M$273,12,FALSE))</f>
        <v>en tresses</v>
      </c>
      <c r="M121" s="65" t="str">
        <f>IF(VLOOKUP(A121,'Données de base - Grunddaten'!$A$2:$M$273,13,FALSE)="","",VLOOKUP(A121,'Données de base - Grunddaten'!$A$2:$M$273,13,FALSE))</f>
        <v>cours rectiligne (bancs alternés)</v>
      </c>
      <c r="N121" s="36" t="str">
        <f>IF(VLOOKUP(A121,'Charriage - Geschiebehaushalt'!A121:S392,3,FALSE)="","",VLOOKUP(A121,'Charriage - Geschiebehaushalt'!$A$2:$S$273,3,FALSE))</f>
        <v>pertinent</v>
      </c>
      <c r="O121" s="37" t="str">
        <f>IF(VLOOKUP(A121,'Charriage - Geschiebehaushalt'!A121:S392,4,FALSE)="","",VLOOKUP(A121,'Charriage - Geschiebehaushalt'!$A$2:$S$273,4,FALSE))</f>
        <v>non documenté</v>
      </c>
      <c r="P121" s="70" t="str">
        <f>IF(VLOOKUP(A121,'Charriage - Geschiebehaushalt'!A121:S392,5,FALSE)="","",VLOOKUP(A121,'Charriage - Geschiebehaushalt'!$A$2:$S$273,5,FALSE))</f>
        <v/>
      </c>
      <c r="Q121" s="37" t="str">
        <f>IF(VLOOKUP(A121,'Charriage - Geschiebehaushalt'!A121:S392,6,FALSE)="","",VLOOKUP(A121,'Charriage - Geschiebehaushalt'!$A$2:$S$273,6,FALSE))</f>
        <v>non documenté</v>
      </c>
      <c r="R121" s="70">
        <f>IF(VLOOKUP(A121,'Charriage - Geschiebehaushalt'!A121:S392,7,FALSE)="","",VLOOKUP(A121,'Charriage - Geschiebehaushalt'!$A$2:$S$273,7,FALSE))</f>
        <v>0.42766678702934102</v>
      </c>
      <c r="S121" s="37" t="str">
        <f>IF(VLOOKUP(A121,'Charriage - Geschiebehaushalt'!A121:S392,8,FALSE)="","",VLOOKUP(A121,'Charriage - Geschiebehaushalt'!$A$2:$S$273,8,FALSE))</f>
        <v>la remobilisation des sédiments est perturbée</v>
      </c>
      <c r="T121" s="70">
        <f>IF(VLOOKUP(A121,'Charriage - Geschiebehaushalt'!A121:S392,9,FALSE)="","",VLOOKUP(A121,'Charriage - Geschiebehaushalt'!$A$2:$S$273,9,FALSE))</f>
        <v>0.18970827293</v>
      </c>
      <c r="U121" s="37" t="str">
        <f>IF(VLOOKUP(A121,'Charriage - Geschiebehaushalt'!A121:S392,10,FALSE)="","",VLOOKUP(A121,'Charriage - Geschiebehaushalt'!$A$2:$S$273,10,FALSE))</f>
        <v>déficit dans les formations pionnières</v>
      </c>
      <c r="V121" s="37" t="str">
        <f>IF(VLOOKUP(A121,'Charriage - Geschiebehaushalt'!A121:S392,11,FALSE)="","",VLOOKUP(A121,'Charriage - Geschiebehaushalt'!$A$2:$S$273,11,FALSE))</f>
        <v/>
      </c>
      <c r="W121" s="37" t="str">
        <f>IF(VLOOKUP(A121,'Charriage - Geschiebehaushalt'!A121:S392,12,FALSE)="","",VLOOKUP(A121,'Charriage - Geschiebehaushalt'!$A$2:$S$273,12,FALSE))</f>
        <v/>
      </c>
      <c r="X121" s="37" t="str">
        <f>IF(VLOOKUP(A121,'Charriage - Geschiebehaushalt'!A121:S392,13,FALSE)="","",VLOOKUP(A121,'Charriage - Geschiebehaushalt'!$A$2:$S$273,13,FALSE))</f>
        <v/>
      </c>
      <c r="Y121" s="37" t="str">
        <f>IF(VLOOKUP(A121,'Charriage - Geschiebehaushalt'!A121:S392,14,FALSE)="","",VLOOKUP(A121,'Charriage - Geschiebehaushalt'!$A$2:$S$273,14,FALSE))</f>
        <v/>
      </c>
      <c r="Z121" s="37" t="str">
        <f>IF(VLOOKUP(A121,'Charriage - Geschiebehaushalt'!A121:S392,15,FALSE)="","",VLOOKUP(A121,'Charriage - Geschiebehaushalt'!$A$2:$S$273,15,FALSE))</f>
        <v>La remobilisation des sédiments est perturbée / Mobilisierung von Geschiebe beeinträchtigt</v>
      </c>
      <c r="AA121" s="53" t="str">
        <f>IF(VLOOKUP(A121,'Charriage - Geschiebehaushalt'!A121:S392,16,FALSE)="","",VLOOKUP(A121,'Charriage - Geschiebehaushalt'!$A$2:$S$273,16,FALSE))</f>
        <v>a</v>
      </c>
      <c r="AB121" s="58" t="str">
        <f>IF(VLOOKUP(A121,'Débit - Abfluss'!$A$2:$K$273,3,FALSE)="","",VLOOKUP(A121,'Débit - Abfluss'!$A$2:$K$273,3,FALSE))</f>
        <v>61-80%</v>
      </c>
      <c r="AC121" s="59" t="str">
        <f>IF(VLOOKUP(A121,'Débit - Abfluss'!$A$2:$K$273,4,FALSE)="","",VLOOKUP(A121,'Débit - Abfluss'!$A$2:$K$273,4,FALSE))</f>
        <v/>
      </c>
      <c r="AD121" s="59" t="str">
        <f>IF(VLOOKUP(A121,'Débit - Abfluss'!$A$2:$K$273,5,FALSE)="","",VLOOKUP(A121,'Débit - Abfluss'!$A$2:$K$273,5,FALSE))</f>
        <v/>
      </c>
      <c r="AE121" s="59" t="str">
        <f>IF(VLOOKUP(A121,'Débit - Abfluss'!$A$2:$K$273,6,FALSE)="","",VLOOKUP(A121,'Débit - Abfluss'!$A$2:$K$273,6,FALSE))</f>
        <v>61-80%</v>
      </c>
      <c r="AF121" s="59" t="str">
        <f>IF(VLOOKUP(A121,'Débit - Abfluss'!$A$2:$K$273,7,FALSE)="","",VLOOKUP(A121,'Débit - Abfluss'!$A$2:$K$273,7,FALSE))</f>
        <v>force hydraulique</v>
      </c>
      <c r="AG121" s="60" t="str">
        <f>IF(VLOOKUP(A121,'Débit - Abfluss'!$A$2:$K$273,8,FALSE)="","",VLOOKUP(A121,'Débit - Abfluss'!$A$2:$K$273,8,FALSE))</f>
        <v>Non affecté / nicht betroffen</v>
      </c>
      <c r="AH121" s="72">
        <f>IF(VLOOKUP(A121,'Revitalisation-Revitalisierung'!$A$2:$O$273,3,FALSE)="","",VLOOKUP(A121,'Revitalisation-Revitalisierung'!$A$2:$O$273,3,FALSE))</f>
        <v>61.645454545454541</v>
      </c>
      <c r="AI121" s="73">
        <f>IF(VLOOKUP(A121,'Revitalisation-Revitalisierung'!$A$2:$O$273,4,FALSE)="","",VLOOKUP(A121,'Revitalisation-Revitalisierung'!$A$2:$O$273,4,FALSE))</f>
        <v>72.133461936155285</v>
      </c>
      <c r="AJ121" s="73">
        <f>IF(VLOOKUP(A121,'Revitalisation-Revitalisierung'!$A$2:$O$273,5,FALSE)="","",VLOOKUP(A121,'Revitalisation-Revitalisierung'!$A$2:$O$273,5,FALSE))</f>
        <v>10.454545454545455</v>
      </c>
      <c r="AK121" s="61" t="str">
        <f>IF(VLOOKUP(A121,'Revitalisation-Revitalisierung'!$A$2:$O$273,6,FALSE)="","",VLOOKUP(A121,'Revitalisation-Revitalisierung'!$A$2:$O$273,6,FALSE))</f>
        <v>très nécessaire, facile</v>
      </c>
      <c r="AL121" s="61" t="str">
        <f>IF(VLOOKUP(A121,'Revitalisation-Revitalisierung'!$A$2:$O$273,7,FALSE)="","",VLOOKUP(A121,'Revitalisation-Revitalisierung'!$A$2:$O$273,7,FALSE))</f>
        <v>nicht nötig</v>
      </c>
      <c r="AM121" s="61" t="str">
        <f>IF(VLOOKUP(A121,'Revitalisation-Revitalisierung'!$A$2:$O$273,8,FALSE)="","",VLOOKUP(A121,'Revitalisation-Revitalisierung'!$A$2:$O$273,8,FALSE))</f>
        <v>K2</v>
      </c>
      <c r="AN121" s="61" t="str">
        <f>IF(VLOOKUP(A121,'Revitalisation-Revitalisierung'!$A$2:$O$273,9,FALSE)="","",VLOOKUP(A121,'Revitalisation-Revitalisierung'!$A$2:$O$273,9,FALSE))</f>
        <v/>
      </c>
      <c r="AO121" s="61" t="str">
        <f>IF(VLOOKUP(A121,'Revitalisation-Revitalisierung'!$A$2:$O$273,10,FALSE)="","",VLOOKUP(A121,'Revitalisation-Revitalisierung'!$A$2:$O$273,10,FALSE))</f>
        <v/>
      </c>
      <c r="AP121" s="61" t="str">
        <f>IF(VLOOKUP(A121,'Revitalisation-Revitalisierung'!$A$2:$O$273,11,FALSE)="","",VLOOKUP(A121,'Revitalisation-Revitalisierung'!$A$2:$O$273,11,FALSE))</f>
        <v>Très nécessaire, facile / unbedingt nötig, einfach</v>
      </c>
      <c r="AQ121" s="62" t="str">
        <f>IF(VLOOKUP(A121,'Revitalisation-Revitalisierung'!$A$2:$O$273,12,FALSE)="","",VLOOKUP(A121,'Revitalisation-Revitalisierung'!$A$2:$O$273,12,FALSE))</f>
        <v>a</v>
      </c>
    </row>
    <row r="122" spans="1:43" ht="56.25" x14ac:dyDescent="0.25">
      <c r="A122" s="23">
        <v>149</v>
      </c>
      <c r="B122" s="63">
        <f>IF(VLOOKUP(A122,'Données de base - Grunddaten'!$A$2:$M$273,2,FALSE)="","",VLOOKUP(A122,'Données de base - Grunddaten'!$A$2:$M$273,2,FALSE))</f>
        <v>1</v>
      </c>
      <c r="C122" s="64" t="str">
        <f>IF(VLOOKUP(A122,'Données de base - Grunddaten'!$A$2:$M$273,3,FALSE)="","",VLOOKUP(A122,'Données de base - Grunddaten'!$A$2:$M$273,3,FALSE))</f>
        <v>Albinasca</v>
      </c>
      <c r="D122" s="64" t="str">
        <f>IF(VLOOKUP(A122,'Données de base - Grunddaten'!$A$2:$M$273,4,FALSE)="","",VLOOKUP(A122,'Données de base - Grunddaten'!$A$2:$M$273,4,FALSE))</f>
        <v>Ticino</v>
      </c>
      <c r="E122" s="64" t="str">
        <f>IF(VLOOKUP(A122,'Données de base - Grunddaten'!$A$2:$M$273,5,FALSE)="","",VLOOKUP(A122,'Données de base - Grunddaten'!$A$2:$M$273,5,FALSE))</f>
        <v>TI</v>
      </c>
      <c r="F122" s="64" t="str">
        <f>IF(VLOOKUP(A122,'Données de base - Grunddaten'!$A$2:$M$273,6,FALSE)="","",VLOOKUP(A122,'Données de base - Grunddaten'!$A$2:$M$273,6,FALSE))</f>
        <v>Alpes méridionales</v>
      </c>
      <c r="G122" s="64" t="str">
        <f>IF(VLOOKUP(A122,'Données de base - Grunddaten'!$A$2:$M$273,7,FALSE)="","",VLOOKUP(A122,'Données de base - Grunddaten'!$A$2:$M$273,7,FALSE))</f>
        <v>Montagnard sup.</v>
      </c>
      <c r="H122" s="64">
        <f>IF(VLOOKUP(A122,'Données de base - Grunddaten'!$A$2:$M$273,8,FALSE)="","",VLOOKUP(A122,'Données de base - Grunddaten'!$A$2:$M$273,8,FALSE))</f>
        <v>1180</v>
      </c>
      <c r="I122" s="64">
        <f>IF(VLOOKUP(A122,'Données de base - Grunddaten'!$A$2:$M$273,9,FALSE)="","",VLOOKUP(A122,'Données de base - Grunddaten'!$A$2:$M$273,9,FALSE))</f>
        <v>1992</v>
      </c>
      <c r="J122" s="64">
        <f>IF(VLOOKUP(A122,'Données de base - Grunddaten'!$A$2:$M$273,10,FALSE)="","",VLOOKUP(A122,'Données de base - Grunddaten'!$A$2:$M$273,10,FALSE))</f>
        <v>41</v>
      </c>
      <c r="K122" s="64" t="str">
        <f>IF(VLOOKUP(A122,'Données de base - Grunddaten'!$A$2:$M$273,11,FALSE)="","",VLOOKUP(A122,'Données de base - Grunddaten'!$A$2:$M$273,11,FALSE))</f>
        <v>Cours d'eau naturels de l'étage montagnard</v>
      </c>
      <c r="L122" s="64" t="str">
        <f>IF(VLOOKUP(A122,'Données de base - Grunddaten'!$A$2:$M$273,12,FALSE)="","",VLOOKUP(A122,'Données de base - Grunddaten'!$A$2:$M$273,12,FALSE))</f>
        <v>en tresses</v>
      </c>
      <c r="M122" s="65" t="str">
        <f>IF(VLOOKUP(A122,'Données de base - Grunddaten'!$A$2:$M$273,13,FALSE)="","",VLOOKUP(A122,'Données de base - Grunddaten'!$A$2:$M$273,13,FALSE))</f>
        <v>en tresses</v>
      </c>
      <c r="N122" s="36" t="str">
        <f>IF(VLOOKUP(A122,'Charriage - Geschiebehaushalt'!A122:S393,3,FALSE)="","",VLOOKUP(A122,'Charriage - Geschiebehaushalt'!$A$2:$S$273,3,FALSE))</f>
        <v>pertinent</v>
      </c>
      <c r="O122" s="37" t="str">
        <f>IF(VLOOKUP(A122,'Charriage - Geschiebehaushalt'!A122:S393,4,FALSE)="","",VLOOKUP(A122,'Charriage - Geschiebehaushalt'!$A$2:$S$273,4,FALSE))</f>
        <v>non documenté</v>
      </c>
      <c r="P122" s="70" t="str">
        <f>IF(VLOOKUP(A122,'Charriage - Geschiebehaushalt'!A122:S393,5,FALSE)="","",VLOOKUP(A122,'Charriage - Geschiebehaushalt'!$A$2:$S$273,5,FALSE))</f>
        <v/>
      </c>
      <c r="Q122" s="37" t="str">
        <f>IF(VLOOKUP(A122,'Charriage - Geschiebehaushalt'!A122:S393,6,FALSE)="","",VLOOKUP(A122,'Charriage - Geschiebehaushalt'!$A$2:$S$273,6,FALSE))</f>
        <v>non documenté</v>
      </c>
      <c r="R122" s="70">
        <f>IF(VLOOKUP(A122,'Charriage - Geschiebehaushalt'!A122:S393,7,FALSE)="","",VLOOKUP(A122,'Charriage - Geschiebehaushalt'!$A$2:$S$273,7,FALSE))</f>
        <v>0</v>
      </c>
      <c r="S122" s="37" t="str">
        <f>IF(VLOOKUP(A122,'Charriage - Geschiebehaushalt'!A122:S393,8,FALSE)="","",VLOOKUP(A122,'Charriage - Geschiebehaushalt'!$A$2:$S$273,8,FALSE))</f>
        <v>pas ou faiblement entravé</v>
      </c>
      <c r="T122" s="70">
        <f>IF(VLOOKUP(A122,'Charriage - Geschiebehaushalt'!A122:S393,9,FALSE)="","",VLOOKUP(A122,'Charriage - Geschiebehaushalt'!$A$2:$S$273,9,FALSE))</f>
        <v>0.40928414445</v>
      </c>
      <c r="U122" s="37" t="str">
        <f>IF(VLOOKUP(A122,'Charriage - Geschiebehaushalt'!A122:S393,10,FALSE)="","",VLOOKUP(A122,'Charriage - Geschiebehaushalt'!$A$2:$S$273,10,FALSE))</f>
        <v>déficit non apparent en charriage ou en remobilisation des sédiments</v>
      </c>
      <c r="V122" s="37" t="str">
        <f>IF(VLOOKUP(A122,'Charriage - Geschiebehaushalt'!A122:S393,11,FALSE)="","",VLOOKUP(A122,'Charriage - Geschiebehaushalt'!$A$2:$S$273,11,FALSE))</f>
        <v/>
      </c>
      <c r="W122" s="37" t="str">
        <f>IF(VLOOKUP(A122,'Charriage - Geschiebehaushalt'!A122:S393,12,FALSE)="","",VLOOKUP(A122,'Charriage - Geschiebehaushalt'!$A$2:$S$273,12,FALSE))</f>
        <v/>
      </c>
      <c r="X122" s="37" t="str">
        <f>IF(VLOOKUP(A122,'Charriage - Geschiebehaushalt'!A122:S393,13,FALSE)="","",VLOOKUP(A122,'Charriage - Geschiebehaushalt'!$A$2:$S$273,13,FALSE))</f>
        <v/>
      </c>
      <c r="Y122" s="37" t="str">
        <f>IF(VLOOKUP(A122,'Charriage - Geschiebehaushalt'!A122:S393,14,FALSE)="","",VLOOKUP(A122,'Charriage - Geschiebehaushalt'!$A$2:$S$273,14,FALSE))</f>
        <v/>
      </c>
      <c r="Z122" s="37" t="str">
        <f>IF(VLOOKUP(A122,'Charriage - Geschiebehaushalt'!A122:S393,15,FALSE)="","",VLOOKUP(A122,'Charriage - Geschiebehaushalt'!$A$2:$S$273,15,FALSE))</f>
        <v>Déficit non apparent en charriage ou en remobilisation des sédiments / kein sichtbares Defizit beim Geschiebehaushalt bzw. bei der Mobilisierung von Geschiebe</v>
      </c>
      <c r="AA122" s="53" t="str">
        <f>IF(VLOOKUP(A122,'Charriage - Geschiebehaushalt'!A122:S393,16,FALSE)="","",VLOOKUP(A122,'Charriage - Geschiebehaushalt'!$A$2:$S$273,16,FALSE))</f>
        <v>b</v>
      </c>
      <c r="AB122" s="58" t="str">
        <f>IF(VLOOKUP(A122,'Débit - Abfluss'!$A$2:$K$273,3,FALSE)="","",VLOOKUP(A122,'Débit - Abfluss'!$A$2:$K$273,3,FALSE))</f>
        <v>61-80%</v>
      </c>
      <c r="AC122" s="59" t="str">
        <f>IF(VLOOKUP(A122,'Débit - Abfluss'!$A$2:$K$273,4,FALSE)="","",VLOOKUP(A122,'Débit - Abfluss'!$A$2:$K$273,4,FALSE))</f>
        <v/>
      </c>
      <c r="AD122" s="59" t="str">
        <f>IF(VLOOKUP(A122,'Débit - Abfluss'!$A$2:$K$273,5,FALSE)="","",VLOOKUP(A122,'Débit - Abfluss'!$A$2:$K$273,5,FALSE))</f>
        <v/>
      </c>
      <c r="AE122" s="59" t="str">
        <f>IF(VLOOKUP(A122,'Débit - Abfluss'!$A$2:$K$273,6,FALSE)="","",VLOOKUP(A122,'Débit - Abfluss'!$A$2:$K$273,6,FALSE))</f>
        <v>61-80%</v>
      </c>
      <c r="AF122" s="59" t="str">
        <f>IF(VLOOKUP(A122,'Débit - Abfluss'!$A$2:$K$273,7,FALSE)="","",VLOOKUP(A122,'Débit - Abfluss'!$A$2:$K$273,7,FALSE))</f>
        <v>force hydraulique</v>
      </c>
      <c r="AG122" s="60" t="str">
        <f>IF(VLOOKUP(A122,'Débit - Abfluss'!$A$2:$K$273,8,FALSE)="","",VLOOKUP(A122,'Débit - Abfluss'!$A$2:$K$273,8,FALSE))</f>
        <v>Non affecté / nicht betroffen</v>
      </c>
      <c r="AH122" s="72">
        <f>IF(VLOOKUP(A122,'Revitalisation-Revitalisierung'!$A$2:$O$273,3,FALSE)="","",VLOOKUP(A122,'Revitalisation-Revitalisierung'!$A$2:$O$273,3,FALSE))</f>
        <v>0</v>
      </c>
      <c r="AI122" s="73">
        <f>IF(VLOOKUP(A122,'Revitalisation-Revitalisierung'!$A$2:$O$273,4,FALSE)="","",VLOOKUP(A122,'Revitalisation-Revitalisierung'!$A$2:$O$273,4,FALSE))</f>
        <v>0</v>
      </c>
      <c r="AJ122" s="73">
        <f>IF(VLOOKUP(A122,'Revitalisation-Revitalisierung'!$A$2:$O$273,5,FALSE)="","",VLOOKUP(A122,'Revitalisation-Revitalisierung'!$A$2:$O$273,5,FALSE))</f>
        <v>0</v>
      </c>
      <c r="AK122" s="61" t="str">
        <f>IF(VLOOKUP(A122,'Revitalisation-Revitalisierung'!$A$2:$O$273,6,FALSE)="","",VLOOKUP(A122,'Revitalisation-Revitalisierung'!$A$2:$O$273,6,FALSE))</f>
        <v>non nécessaire</v>
      </c>
      <c r="AL122" s="61" t="str">
        <f>IF(VLOOKUP(A122,'Revitalisation-Revitalisierung'!$A$2:$O$273,7,FALSE)="","",VLOOKUP(A122,'Revitalisation-Revitalisierung'!$A$2:$O$273,7,FALSE))</f>
        <v/>
      </c>
      <c r="AM122" s="61" t="str">
        <f>IF(VLOOKUP(A122,'Revitalisation-Revitalisierung'!$A$2:$O$273,8,FALSE)="","",VLOOKUP(A122,'Revitalisation-Revitalisierung'!$A$2:$O$273,8,FALSE))</f>
        <v>K3</v>
      </c>
      <c r="AN122" s="61" t="str">
        <f>IF(VLOOKUP(A122,'Revitalisation-Revitalisierung'!$A$2:$O$273,9,FALSE)="","",VLOOKUP(A122,'Revitalisation-Revitalisierung'!$A$2:$O$273,9,FALSE))</f>
        <v/>
      </c>
      <c r="AO122" s="61" t="str">
        <f>IF(VLOOKUP(A122,'Revitalisation-Revitalisierung'!$A$2:$O$273,10,FALSE)="","",VLOOKUP(A122,'Revitalisation-Revitalisierung'!$A$2:$O$273,10,FALSE))</f>
        <v/>
      </c>
      <c r="AP122" s="61" t="str">
        <f>IF(VLOOKUP(A122,'Revitalisation-Revitalisierung'!$A$2:$O$273,11,FALSE)="","",VLOOKUP(A122,'Revitalisation-Revitalisierung'!$A$2:$O$273,11,FALSE))</f>
        <v>Non nécessaire / nicht nötig</v>
      </c>
      <c r="AQ122" s="62" t="str">
        <f>IF(VLOOKUP(A122,'Revitalisation-Revitalisierung'!$A$2:$O$273,12,FALSE)="","",VLOOKUP(A122,'Revitalisation-Revitalisierung'!$A$2:$O$273,12,FALSE))</f>
        <v>a</v>
      </c>
    </row>
    <row r="123" spans="1:43" ht="45" x14ac:dyDescent="0.25">
      <c r="A123" s="29">
        <v>150.1</v>
      </c>
      <c r="B123" s="63">
        <f>IF(VLOOKUP(A123,'Données de base - Grunddaten'!$A$2:$M$273,2,FALSE)="","",VLOOKUP(A123,'Données de base - Grunddaten'!$A$2:$M$273,2,FALSE))</f>
        <v>1</v>
      </c>
      <c r="C123" s="64" t="str">
        <f>IF(VLOOKUP(A123,'Données de base - Grunddaten'!$A$2:$M$273,3,FALSE)="","",VLOOKUP(A123,'Données de base - Grunddaten'!$A$2:$M$273,3,FALSE))</f>
        <v>Bolla di Loderio</v>
      </c>
      <c r="D123" s="64" t="str">
        <f>IF(VLOOKUP(A123,'Données de base - Grunddaten'!$A$2:$M$273,4,FALSE)="","",VLOOKUP(A123,'Données de base - Grunddaten'!$A$2:$M$273,4,FALSE))</f>
        <v>Brenno</v>
      </c>
      <c r="E123" s="64" t="str">
        <f>IF(VLOOKUP(A123,'Données de base - Grunddaten'!$A$2:$M$273,5,FALSE)="","",VLOOKUP(A123,'Données de base - Grunddaten'!$A$2:$M$273,5,FALSE))</f>
        <v>TI</v>
      </c>
      <c r="F123" s="64" t="str">
        <f>IF(VLOOKUP(A123,'Données de base - Grunddaten'!$A$2:$M$273,6,FALSE)="","",VLOOKUP(A123,'Données de base - Grunddaten'!$A$2:$M$273,6,FALSE))</f>
        <v>Alpes méridionales</v>
      </c>
      <c r="G123" s="64" t="str">
        <f>IF(VLOOKUP(A123,'Données de base - Grunddaten'!$A$2:$M$273,7,FALSE)="","",VLOOKUP(A123,'Données de base - Grunddaten'!$A$2:$M$273,7,FALSE))</f>
        <v>Collinéen</v>
      </c>
      <c r="H123" s="64">
        <f>IF(VLOOKUP(A123,'Données de base - Grunddaten'!$A$2:$M$273,8,FALSE)="","",VLOOKUP(A123,'Données de base - Grunddaten'!$A$2:$M$273,8,FALSE))</f>
        <v>355</v>
      </c>
      <c r="I123" s="64">
        <f>IF(VLOOKUP(A123,'Données de base - Grunddaten'!$A$2:$M$273,9,FALSE)="","",VLOOKUP(A123,'Données de base - Grunddaten'!$A$2:$M$273,9,FALSE))</f>
        <v>1992</v>
      </c>
      <c r="J123" s="64">
        <f>IF(VLOOKUP(A123,'Données de base - Grunddaten'!$A$2:$M$273,10,FALSE)="","",VLOOKUP(A123,'Données de base - Grunddaten'!$A$2:$M$273,10,FALSE))</f>
        <v>61</v>
      </c>
      <c r="K123" s="64" t="str">
        <f>IF(VLOOKUP(A123,'Données de base - Grunddaten'!$A$2:$M$273,11,FALSE)="","",VLOOKUP(A123,'Données de base - Grunddaten'!$A$2:$M$273,11,FALSE))</f>
        <v>Cours d'eau naturels de l'étage collinéen du Sud des Alpes</v>
      </c>
      <c r="L123" s="64" t="str">
        <f>IF(VLOOKUP(A123,'Données de base - Grunddaten'!$A$2:$M$273,12,FALSE)="","",VLOOKUP(A123,'Données de base - Grunddaten'!$A$2:$M$273,12,FALSE))</f>
        <v>en tresses</v>
      </c>
      <c r="M123" s="65" t="str">
        <f>IF(VLOOKUP(A123,'Données de base - Grunddaten'!$A$2:$M$273,13,FALSE)="","",VLOOKUP(A123,'Données de base - Grunddaten'!$A$2:$M$273,13,FALSE))</f>
        <v>cours rectiligne</v>
      </c>
      <c r="N123" s="36" t="str">
        <f>IF(VLOOKUP(A123,'Charriage - Geschiebehaushalt'!A123:S394,3,FALSE)="","",VLOOKUP(A123,'Charriage - Geschiebehaushalt'!$A$2:$S$273,3,FALSE))</f>
        <v>pertinent</v>
      </c>
      <c r="O123" s="37" t="str">
        <f>IF(VLOOKUP(A123,'Charriage - Geschiebehaushalt'!A123:S394,4,FALSE)="","",VLOOKUP(A123,'Charriage - Geschiebehaushalt'!$A$2:$S$273,4,FALSE))</f>
        <v>21-50%</v>
      </c>
      <c r="P123" s="70" t="str">
        <f>IF(VLOOKUP(A123,'Charriage - Geschiebehaushalt'!A123:S394,5,FALSE)="","",VLOOKUP(A123,'Charriage - Geschiebehaushalt'!$A$2:$S$273,5,FALSE))</f>
        <v/>
      </c>
      <c r="Q123" s="37" t="str">
        <f>IF(VLOOKUP(A123,'Charriage - Geschiebehaushalt'!A123:S394,6,FALSE)="","",VLOOKUP(A123,'Charriage - Geschiebehaushalt'!$A$2:$S$273,6,FALSE))</f>
        <v>non documenté</v>
      </c>
      <c r="R123" s="70">
        <f>IF(VLOOKUP(A123,'Charriage - Geschiebehaushalt'!A123:S394,7,FALSE)="","",VLOOKUP(A123,'Charriage - Geschiebehaushalt'!$A$2:$S$273,7,FALSE))</f>
        <v>0.66985895248337701</v>
      </c>
      <c r="S123" s="37" t="str">
        <f>IF(VLOOKUP(A123,'Charriage - Geschiebehaushalt'!A123:S394,8,FALSE)="","",VLOOKUP(A123,'Charriage - Geschiebehaushalt'!$A$2:$S$273,8,FALSE))</f>
        <v>la remobilisation des sédiments est perturbée</v>
      </c>
      <c r="T123" s="70">
        <f>IF(VLOOKUP(A123,'Charriage - Geschiebehaushalt'!A123:S394,9,FALSE)="","",VLOOKUP(A123,'Charriage - Geschiebehaushalt'!$A$2:$S$273,9,FALSE))</f>
        <v>0.20414845716999999</v>
      </c>
      <c r="U123" s="37" t="str">
        <f>IF(VLOOKUP(A123,'Charriage - Geschiebehaushalt'!A123:S394,10,FALSE)="","",VLOOKUP(A123,'Charriage - Geschiebehaushalt'!$A$2:$S$273,10,FALSE))</f>
        <v>déficit dans les formations pionnières</v>
      </c>
      <c r="V123" s="37" t="str">
        <f>IF(VLOOKUP(A123,'Charriage - Geschiebehaushalt'!A123:S394,11,FALSE)="","",VLOOKUP(A123,'Charriage - Geschiebehaushalt'!$A$2:$S$273,11,FALSE))</f>
        <v/>
      </c>
      <c r="W123" s="37" t="str">
        <f>IF(VLOOKUP(A123,'Charriage - Geschiebehaushalt'!A123:S394,12,FALSE)="","",VLOOKUP(A123,'Charriage - Geschiebehaushalt'!$A$2:$S$273,12,FALSE))</f>
        <v/>
      </c>
      <c r="X123" s="37" t="str">
        <f>IF(VLOOKUP(A123,'Charriage - Geschiebehaushalt'!A123:S394,13,FALSE)="","",VLOOKUP(A123,'Charriage - Geschiebehaushalt'!$A$2:$S$273,13,FALSE))</f>
        <v/>
      </c>
      <c r="Y123" s="37" t="str">
        <f>IF(VLOOKUP(A123,'Charriage - Geschiebehaushalt'!A123:S394,14,FALSE)="","",VLOOKUP(A123,'Charriage - Geschiebehaushalt'!$A$2:$S$273,14,FALSE))</f>
        <v/>
      </c>
      <c r="Z123" s="37" t="str">
        <f>IF(VLOOKUP(A123,'Charriage - Geschiebehaushalt'!A123:S394,15,FALSE)="","",VLOOKUP(A123,'Charriage - Geschiebehaushalt'!$A$2:$S$273,15,FALSE))</f>
        <v>21-50%</v>
      </c>
      <c r="AA123" s="53" t="str">
        <f>IF(VLOOKUP(A123,'Charriage - Geschiebehaushalt'!A123:S394,16,FALSE)="","",VLOOKUP(A123,'Charriage - Geschiebehaushalt'!$A$2:$S$273,16,FALSE))</f>
        <v>a</v>
      </c>
      <c r="AB123" s="58" t="str">
        <f>IF(VLOOKUP(A123,'Débit - Abfluss'!$A$2:$K$273,3,FALSE)="","",VLOOKUP(A123,'Débit - Abfluss'!$A$2:$K$273,3,FALSE))</f>
        <v>21-40%</v>
      </c>
      <c r="AC123" s="59" t="str">
        <f>IF(VLOOKUP(A123,'Débit - Abfluss'!$A$2:$K$273,4,FALSE)="","",VLOOKUP(A123,'Débit - Abfluss'!$A$2:$K$273,4,FALSE))</f>
        <v/>
      </c>
      <c r="AD123" s="59" t="str">
        <f>IF(VLOOKUP(A123,'Débit - Abfluss'!$A$2:$K$273,5,FALSE)="","",VLOOKUP(A123,'Débit - Abfluss'!$A$2:$K$273,5,FALSE))</f>
        <v/>
      </c>
      <c r="AE123" s="59" t="str">
        <f>IF(VLOOKUP(A123,'Débit - Abfluss'!$A$2:$K$273,6,FALSE)="","",VLOOKUP(A123,'Débit - Abfluss'!$A$2:$K$273,6,FALSE))</f>
        <v>21-40%</v>
      </c>
      <c r="AF123" s="59" t="str">
        <f>IF(VLOOKUP(A123,'Débit - Abfluss'!$A$2:$K$273,7,FALSE)="","",VLOOKUP(A123,'Débit - Abfluss'!$A$2:$K$273,7,FALSE))</f>
        <v>force hydraulique</v>
      </c>
      <c r="AG123" s="60" t="str">
        <f>IF(VLOOKUP(A123,'Débit - Abfluss'!$A$2:$K$273,8,FALSE)="","",VLOOKUP(A123,'Débit - Abfluss'!$A$2:$K$273,8,FALSE))</f>
        <v>Non affecté / nicht betroffen</v>
      </c>
      <c r="AH123" s="72">
        <f>IF(VLOOKUP(A123,'Revitalisation-Revitalisierung'!$A$2:$O$273,3,FALSE)="","",VLOOKUP(A123,'Revitalisation-Revitalisierung'!$A$2:$O$273,3,FALSE))</f>
        <v>67.190909090909088</v>
      </c>
      <c r="AI123" s="73">
        <f>IF(VLOOKUP(A123,'Revitalisation-Revitalisierung'!$A$2:$O$273,4,FALSE)="","",VLOOKUP(A123,'Revitalisation-Revitalisierung'!$A$2:$O$273,4,FALSE))</f>
        <v>73.089218156712832</v>
      </c>
      <c r="AJ123" s="73">
        <f>IF(VLOOKUP(A123,'Revitalisation-Revitalisierung'!$A$2:$O$273,5,FALSE)="","",VLOOKUP(A123,'Revitalisation-Revitalisierung'!$A$2:$O$273,5,FALSE))</f>
        <v>5.9090909090909092</v>
      </c>
      <c r="AK123" s="61" t="str">
        <f>IF(VLOOKUP(A123,'Revitalisation-Revitalisierung'!$A$2:$O$273,6,FALSE)="","",VLOOKUP(A123,'Revitalisation-Revitalisierung'!$A$2:$O$273,6,FALSE))</f>
        <v>très nécessaire, facile</v>
      </c>
      <c r="AL123" s="61" t="str">
        <f>IF(VLOOKUP(A123,'Revitalisation-Revitalisierung'!$A$2:$O$273,7,FALSE)="","",VLOOKUP(A123,'Revitalisation-Revitalisierung'!$A$2:$O$273,7,FALSE))</f>
        <v/>
      </c>
      <c r="AM123" s="61" t="str">
        <f>IF(VLOOKUP(A123,'Revitalisation-Revitalisierung'!$A$2:$O$273,8,FALSE)="","",VLOOKUP(A123,'Revitalisation-Revitalisierung'!$A$2:$O$273,8,FALSE))</f>
        <v>K1</v>
      </c>
      <c r="AN123" s="61" t="str">
        <f>IF(VLOOKUP(A123,'Revitalisation-Revitalisierung'!$A$2:$O$273,9,FALSE)="","",VLOOKUP(A123,'Revitalisation-Revitalisierung'!$A$2:$O$273,9,FALSE))</f>
        <v/>
      </c>
      <c r="AO123" s="61" t="str">
        <f>IF(VLOOKUP(A123,'Revitalisation-Revitalisierung'!$A$2:$O$273,10,FALSE)="","",VLOOKUP(A123,'Revitalisation-Revitalisierung'!$A$2:$O$273,10,FALSE))</f>
        <v/>
      </c>
      <c r="AP123" s="61" t="str">
        <f>IF(VLOOKUP(A123,'Revitalisation-Revitalisierung'!$A$2:$O$273,11,FALSE)="","",VLOOKUP(A123,'Revitalisation-Revitalisierung'!$A$2:$O$273,11,FALSE))</f>
        <v>Très nécessaire, facile / unbedingt nötig, einfach</v>
      </c>
      <c r="AQ123" s="62" t="str">
        <f>IF(VLOOKUP(A123,'Revitalisation-Revitalisierung'!$A$2:$O$273,12,FALSE)="","",VLOOKUP(A123,'Revitalisation-Revitalisierung'!$A$2:$O$273,12,FALSE))</f>
        <v>a</v>
      </c>
    </row>
    <row r="124" spans="1:43" ht="45" x14ac:dyDescent="0.25">
      <c r="A124" s="29">
        <v>150.19999999999999</v>
      </c>
      <c r="B124" s="63">
        <f>IF(VLOOKUP(A124,'Données de base - Grunddaten'!$A$2:$M$273,2,FALSE)="","",VLOOKUP(A124,'Données de base - Grunddaten'!$A$2:$M$273,2,FALSE))</f>
        <v>2</v>
      </c>
      <c r="C124" s="64" t="str">
        <f>IF(VLOOKUP(A124,'Données de base - Grunddaten'!$A$2:$M$273,3,FALSE)="","",VLOOKUP(A124,'Données de base - Grunddaten'!$A$2:$M$273,3,FALSE))</f>
        <v>Bolla di Loderio</v>
      </c>
      <c r="D124" s="64" t="str">
        <f>IF(VLOOKUP(A124,'Données de base - Grunddaten'!$A$2:$M$273,4,FALSE)="","",VLOOKUP(A124,'Données de base - Grunddaten'!$A$2:$M$273,4,FALSE))</f>
        <v>Brenno</v>
      </c>
      <c r="E124" s="64" t="str">
        <f>IF(VLOOKUP(A124,'Données de base - Grunddaten'!$A$2:$M$273,5,FALSE)="","",VLOOKUP(A124,'Données de base - Grunddaten'!$A$2:$M$273,5,FALSE))</f>
        <v>TI</v>
      </c>
      <c r="F124" s="64" t="str">
        <f>IF(VLOOKUP(A124,'Données de base - Grunddaten'!$A$2:$M$273,6,FALSE)="","",VLOOKUP(A124,'Données de base - Grunddaten'!$A$2:$M$273,6,FALSE))</f>
        <v>Alpes méridionales</v>
      </c>
      <c r="G124" s="64" t="str">
        <f>IF(VLOOKUP(A124,'Données de base - Grunddaten'!$A$2:$M$273,7,FALSE)="","",VLOOKUP(A124,'Données de base - Grunddaten'!$A$2:$M$273,7,FALSE))</f>
        <v>Collinéen</v>
      </c>
      <c r="H124" s="64">
        <f>IF(VLOOKUP(A124,'Données de base - Grunddaten'!$A$2:$M$273,8,FALSE)="","",VLOOKUP(A124,'Données de base - Grunddaten'!$A$2:$M$273,8,FALSE))</f>
        <v>355</v>
      </c>
      <c r="I124" s="64">
        <f>IF(VLOOKUP(A124,'Données de base - Grunddaten'!$A$2:$M$273,9,FALSE)="","",VLOOKUP(A124,'Données de base - Grunddaten'!$A$2:$M$273,9,FALSE))</f>
        <v>1992</v>
      </c>
      <c r="J124" s="64">
        <f>IF(VLOOKUP(A124,'Données de base - Grunddaten'!$A$2:$M$273,10,FALSE)="","",VLOOKUP(A124,'Données de base - Grunddaten'!$A$2:$M$273,10,FALSE))</f>
        <v>62</v>
      </c>
      <c r="K124" s="64" t="str">
        <f>IF(VLOOKUP(A124,'Données de base - Grunddaten'!$A$2:$M$273,11,FALSE)="","",VLOOKUP(A124,'Données de base - Grunddaten'!$A$2:$M$273,11,FALSE))</f>
        <v>Cours d'eau naturels de l'étage collinéen du Sud des Alpes</v>
      </c>
      <c r="L124" s="64" t="str">
        <f>IF(VLOOKUP(A124,'Données de base - Grunddaten'!$A$2:$M$273,12,FALSE)="","",VLOOKUP(A124,'Données de base - Grunddaten'!$A$2:$M$273,12,FALSE))</f>
        <v>en tresses</v>
      </c>
      <c r="M124" s="65" t="str">
        <f>IF(VLOOKUP(A124,'Données de base - Grunddaten'!$A$2:$M$273,13,FALSE)="","",VLOOKUP(A124,'Données de base - Grunddaten'!$A$2:$M$273,13,FALSE))</f>
        <v>en tresses</v>
      </c>
      <c r="N124" s="36" t="str">
        <f>IF(VLOOKUP(A124,'Charriage - Geschiebehaushalt'!A124:S395,3,FALSE)="","",VLOOKUP(A124,'Charriage - Geschiebehaushalt'!$A$2:$S$273,3,FALSE))</f>
        <v>pertinent</v>
      </c>
      <c r="O124" s="37" t="str">
        <f>IF(VLOOKUP(A124,'Charriage - Geschiebehaushalt'!A124:S395,4,FALSE)="","",VLOOKUP(A124,'Charriage - Geschiebehaushalt'!$A$2:$S$273,4,FALSE))</f>
        <v>21-50%</v>
      </c>
      <c r="P124" s="70" t="str">
        <f>IF(VLOOKUP(A124,'Charriage - Geschiebehaushalt'!A124:S395,5,FALSE)="","",VLOOKUP(A124,'Charriage - Geschiebehaushalt'!$A$2:$S$273,5,FALSE))</f>
        <v/>
      </c>
      <c r="Q124" s="37" t="str">
        <f>IF(VLOOKUP(A124,'Charriage - Geschiebehaushalt'!A124:S395,6,FALSE)="","",VLOOKUP(A124,'Charriage - Geschiebehaushalt'!$A$2:$S$273,6,FALSE))</f>
        <v>non documenté</v>
      </c>
      <c r="R124" s="70">
        <f>IF(VLOOKUP(A124,'Charriage - Geschiebehaushalt'!A124:S395,7,FALSE)="","",VLOOKUP(A124,'Charriage - Geschiebehaushalt'!$A$2:$S$273,7,FALSE))</f>
        <v>0.66985895248337701</v>
      </c>
      <c r="S124" s="37" t="str">
        <f>IF(VLOOKUP(A124,'Charriage - Geschiebehaushalt'!A124:S395,8,FALSE)="","",VLOOKUP(A124,'Charriage - Geschiebehaushalt'!$A$2:$S$273,8,FALSE))</f>
        <v>la remobilisation des sédiments est perturbée</v>
      </c>
      <c r="T124" s="70">
        <f>IF(VLOOKUP(A124,'Charriage - Geschiebehaushalt'!A124:S395,9,FALSE)="","",VLOOKUP(A124,'Charriage - Geschiebehaushalt'!$A$2:$S$273,9,FALSE))</f>
        <v>0.20414845716999999</v>
      </c>
      <c r="U124" s="37" t="str">
        <f>IF(VLOOKUP(A124,'Charriage - Geschiebehaushalt'!A124:S395,10,FALSE)="","",VLOOKUP(A124,'Charriage - Geschiebehaushalt'!$A$2:$S$273,10,FALSE))</f>
        <v>déficit dans les formations pionnières</v>
      </c>
      <c r="V124" s="37" t="str">
        <f>IF(VLOOKUP(A124,'Charriage - Geschiebehaushalt'!A124:S395,11,FALSE)="","",VLOOKUP(A124,'Charriage - Geschiebehaushalt'!$A$2:$S$273,11,FALSE))</f>
        <v/>
      </c>
      <c r="W124" s="37" t="str">
        <f>IF(VLOOKUP(A124,'Charriage - Geschiebehaushalt'!A124:S395,12,FALSE)="","",VLOOKUP(A124,'Charriage - Geschiebehaushalt'!$A$2:$S$273,12,FALSE))</f>
        <v/>
      </c>
      <c r="X124" s="37" t="str">
        <f>IF(VLOOKUP(A124,'Charriage - Geschiebehaushalt'!A124:S395,13,FALSE)="","",VLOOKUP(A124,'Charriage - Geschiebehaushalt'!$A$2:$S$273,13,FALSE))</f>
        <v/>
      </c>
      <c r="Y124" s="37" t="str">
        <f>IF(VLOOKUP(A124,'Charriage - Geschiebehaushalt'!A124:S395,14,FALSE)="","",VLOOKUP(A124,'Charriage - Geschiebehaushalt'!$A$2:$S$273,14,FALSE))</f>
        <v/>
      </c>
      <c r="Z124" s="37" t="str">
        <f>IF(VLOOKUP(A124,'Charriage - Geschiebehaushalt'!A124:S395,15,FALSE)="","",VLOOKUP(A124,'Charriage - Geschiebehaushalt'!$A$2:$S$273,15,FALSE))</f>
        <v>21-50%</v>
      </c>
      <c r="AA124" s="53" t="str">
        <f>IF(VLOOKUP(A124,'Charriage - Geschiebehaushalt'!A124:S395,16,FALSE)="","",VLOOKUP(A124,'Charriage - Geschiebehaushalt'!$A$2:$S$273,16,FALSE))</f>
        <v>a</v>
      </c>
      <c r="AB124" s="58" t="str">
        <f>IF(VLOOKUP(A124,'Débit - Abfluss'!$A$2:$K$273,3,FALSE)="","",VLOOKUP(A124,'Débit - Abfluss'!$A$2:$K$273,3,FALSE))</f>
        <v>21-40%</v>
      </c>
      <c r="AC124" s="59" t="str">
        <f>IF(VLOOKUP(A124,'Débit - Abfluss'!$A$2:$K$273,4,FALSE)="","",VLOOKUP(A124,'Débit - Abfluss'!$A$2:$K$273,4,FALSE))</f>
        <v/>
      </c>
      <c r="AD124" s="59" t="str">
        <f>IF(VLOOKUP(A124,'Débit - Abfluss'!$A$2:$K$273,5,FALSE)="","",VLOOKUP(A124,'Débit - Abfluss'!$A$2:$K$273,5,FALSE))</f>
        <v/>
      </c>
      <c r="AE124" s="59" t="str">
        <f>IF(VLOOKUP(A124,'Débit - Abfluss'!$A$2:$K$273,6,FALSE)="","",VLOOKUP(A124,'Débit - Abfluss'!$A$2:$K$273,6,FALSE))</f>
        <v>21-40%</v>
      </c>
      <c r="AF124" s="59" t="str">
        <f>IF(VLOOKUP(A124,'Débit - Abfluss'!$A$2:$K$273,7,FALSE)="","",VLOOKUP(A124,'Débit - Abfluss'!$A$2:$K$273,7,FALSE))</f>
        <v>force hydraulique</v>
      </c>
      <c r="AG124" s="60" t="str">
        <f>IF(VLOOKUP(A124,'Débit - Abfluss'!$A$2:$K$273,8,FALSE)="","",VLOOKUP(A124,'Débit - Abfluss'!$A$2:$K$273,8,FALSE))</f>
        <v>Non affecté / nicht betroffen</v>
      </c>
      <c r="AH124" s="72" t="str">
        <f>IF(VLOOKUP(A124,'Revitalisation-Revitalisierung'!$A$2:$O$273,3,FALSE)="","",VLOOKUP(A124,'Revitalisation-Revitalisierung'!$A$2:$O$273,3,FALSE))</f>
        <v/>
      </c>
      <c r="AI124" s="73" t="str">
        <f>IF(VLOOKUP(A124,'Revitalisation-Revitalisierung'!$A$2:$O$273,4,FALSE)="","",VLOOKUP(A124,'Revitalisation-Revitalisierung'!$A$2:$O$273,4,FALSE))</f>
        <v/>
      </c>
      <c r="AJ124" s="73" t="str">
        <f>IF(VLOOKUP(A124,'Revitalisation-Revitalisierung'!$A$2:$O$273,5,FALSE)="","",VLOOKUP(A124,'Revitalisation-Revitalisierung'!$A$2:$O$273,5,FALSE))</f>
        <v/>
      </c>
      <c r="AK124" s="61" t="str">
        <f>IF(VLOOKUP(A124,'Revitalisation-Revitalisierung'!$A$2:$O$273,6,FALSE)="","",VLOOKUP(A124,'Revitalisation-Revitalisierung'!$A$2:$O$273,6,FALSE))</f>
        <v/>
      </c>
      <c r="AL124" s="61" t="str">
        <f>IF(VLOOKUP(A124,'Revitalisation-Revitalisierung'!$A$2:$O$273,7,FALSE)="","",VLOOKUP(A124,'Revitalisation-Revitalisierung'!$A$2:$O$273,7,FALSE))</f>
        <v/>
      </c>
      <c r="AM124" s="61" t="str">
        <f>IF(VLOOKUP(A124,'Revitalisation-Revitalisierung'!$A$2:$O$273,8,FALSE)="","",VLOOKUP(A124,'Revitalisation-Revitalisierung'!$A$2:$O$273,8,FALSE))</f>
        <v/>
      </c>
      <c r="AN124" s="61" t="str">
        <f>IF(VLOOKUP(A124,'Revitalisation-Revitalisierung'!$A$2:$O$273,9,FALSE)="","",VLOOKUP(A124,'Revitalisation-Revitalisierung'!$A$2:$O$273,9,FALSE))</f>
        <v>peu  nécessaire, facile</v>
      </c>
      <c r="AO124" s="61" t="str">
        <f>IF(VLOOKUP(A124,'Revitalisation-Revitalisierung'!$A$2:$O$273,10,FALSE)="","",VLOOKUP(A124,'Revitalisation-Revitalisierung'!$A$2:$O$273,10,FALSE))</f>
        <v>assainir le charriage et revitaliser l'affluent</v>
      </c>
      <c r="AP124" s="61" t="str">
        <f>IF(VLOOKUP(A124,'Revitalisation-Revitalisierung'!$A$2:$O$273,11,FALSE)="","",VLOOKUP(A124,'Revitalisation-Revitalisierung'!$A$2:$O$273,11,FALSE))</f>
        <v>Partiellement nécessaire, facile / teilweise nötig, einfach</v>
      </c>
      <c r="AQ124" s="62" t="str">
        <f>IF(VLOOKUP(A124,'Revitalisation-Revitalisierung'!$A$2:$O$273,12,FALSE)="","",VLOOKUP(A124,'Revitalisation-Revitalisierung'!$A$2:$O$273,12,FALSE))</f>
        <v>a</v>
      </c>
    </row>
    <row r="125" spans="1:43" ht="45" x14ac:dyDescent="0.25">
      <c r="A125" s="29">
        <v>151</v>
      </c>
      <c r="B125" s="63">
        <f>IF(VLOOKUP(A125,'Données de base - Grunddaten'!$A$2:$M$273,2,FALSE)="","",VLOOKUP(A125,'Données de base - Grunddaten'!$A$2:$M$273,2,FALSE))</f>
        <v>1</v>
      </c>
      <c r="C125" s="64" t="str">
        <f>IF(VLOOKUP(A125,'Données de base - Grunddaten'!$A$2:$M$273,3,FALSE)="","",VLOOKUP(A125,'Données de base - Grunddaten'!$A$2:$M$273,3,FALSE))</f>
        <v>Brenno di Blenio</v>
      </c>
      <c r="D125" s="64" t="str">
        <f>IF(VLOOKUP(A125,'Données de base - Grunddaten'!$A$2:$M$273,4,FALSE)="","",VLOOKUP(A125,'Données de base - Grunddaten'!$A$2:$M$273,4,FALSE))</f>
        <v>Brenno</v>
      </c>
      <c r="E125" s="64" t="str">
        <f>IF(VLOOKUP(A125,'Données de base - Grunddaten'!$A$2:$M$273,5,FALSE)="","",VLOOKUP(A125,'Données de base - Grunddaten'!$A$2:$M$273,5,FALSE))</f>
        <v>TI</v>
      </c>
      <c r="F125" s="64" t="str">
        <f>IF(VLOOKUP(A125,'Données de base - Grunddaten'!$A$2:$M$273,6,FALSE)="","",VLOOKUP(A125,'Données de base - Grunddaten'!$A$2:$M$273,6,FALSE))</f>
        <v>Alpes méridionales</v>
      </c>
      <c r="G125" s="64" t="str">
        <f>IF(VLOOKUP(A125,'Données de base - Grunddaten'!$A$2:$M$273,7,FALSE)="","",VLOOKUP(A125,'Données de base - Grunddaten'!$A$2:$M$273,7,FALSE))</f>
        <v>Collinéen</v>
      </c>
      <c r="H125" s="64">
        <f>IF(VLOOKUP(A125,'Données de base - Grunddaten'!$A$2:$M$273,8,FALSE)="","",VLOOKUP(A125,'Données de base - Grunddaten'!$A$2:$M$273,8,FALSE))</f>
        <v>590</v>
      </c>
      <c r="I125" s="64">
        <f>IF(VLOOKUP(A125,'Données de base - Grunddaten'!$A$2:$M$273,9,FALSE)="","",VLOOKUP(A125,'Données de base - Grunddaten'!$A$2:$M$273,9,FALSE))</f>
        <v>1992</v>
      </c>
      <c r="J125" s="64">
        <f>IF(VLOOKUP(A125,'Données de base - Grunddaten'!$A$2:$M$273,10,FALSE)="","",VLOOKUP(A125,'Données de base - Grunddaten'!$A$2:$M$273,10,FALSE))</f>
        <v>41</v>
      </c>
      <c r="K125" s="64" t="str">
        <f>IF(VLOOKUP(A125,'Données de base - Grunddaten'!$A$2:$M$273,11,FALSE)="","",VLOOKUP(A125,'Données de base - Grunddaten'!$A$2:$M$273,11,FALSE))</f>
        <v>Cours d'eau naturels de l'étage montagnard</v>
      </c>
      <c r="L125" s="64" t="str">
        <f>IF(VLOOKUP(A125,'Données de base - Grunddaten'!$A$2:$M$273,12,FALSE)="","",VLOOKUP(A125,'Données de base - Grunddaten'!$A$2:$M$273,12,FALSE))</f>
        <v>en tresses</v>
      </c>
      <c r="M125" s="65" t="str">
        <f>IF(VLOOKUP(A125,'Données de base - Grunddaten'!$A$2:$M$273,13,FALSE)="","",VLOOKUP(A125,'Données de base - Grunddaten'!$A$2:$M$273,13,FALSE))</f>
        <v>en tresses</v>
      </c>
      <c r="N125" s="36" t="str">
        <f>IF(VLOOKUP(A125,'Charriage - Geschiebehaushalt'!A125:S396,3,FALSE)="","",VLOOKUP(A125,'Charriage - Geschiebehaushalt'!$A$2:$S$273,3,FALSE))</f>
        <v>pertinent</v>
      </c>
      <c r="O125" s="37" t="str">
        <f>IF(VLOOKUP(A125,'Charriage - Geschiebehaushalt'!A125:S396,4,FALSE)="","",VLOOKUP(A125,'Charriage - Geschiebehaushalt'!$A$2:$S$273,4,FALSE))</f>
        <v>21-50%</v>
      </c>
      <c r="P125" s="70" t="str">
        <f>IF(VLOOKUP(A125,'Charriage - Geschiebehaushalt'!A125:S396,5,FALSE)="","",VLOOKUP(A125,'Charriage - Geschiebehaushalt'!$A$2:$S$273,5,FALSE))</f>
        <v/>
      </c>
      <c r="Q125" s="37" t="str">
        <f>IF(VLOOKUP(A125,'Charriage - Geschiebehaushalt'!A125:S396,6,FALSE)="","",VLOOKUP(A125,'Charriage - Geschiebehaushalt'!$A$2:$S$273,6,FALSE))</f>
        <v>non documenté</v>
      </c>
      <c r="R125" s="70">
        <f>IF(VLOOKUP(A125,'Charriage - Geschiebehaushalt'!A125:S396,7,FALSE)="","",VLOOKUP(A125,'Charriage - Geschiebehaushalt'!$A$2:$S$273,7,FALSE))</f>
        <v>0.61431315334771175</v>
      </c>
      <c r="S125" s="37" t="str">
        <f>IF(VLOOKUP(A125,'Charriage - Geschiebehaushalt'!A125:S396,8,FALSE)="","",VLOOKUP(A125,'Charriage - Geschiebehaushalt'!$A$2:$S$273,8,FALSE))</f>
        <v>la remobilisation des sédiments est perturbée</v>
      </c>
      <c r="T125" s="70">
        <f>IF(VLOOKUP(A125,'Charriage - Geschiebehaushalt'!A125:S396,9,FALSE)="","",VLOOKUP(A125,'Charriage - Geschiebehaushalt'!$A$2:$S$273,9,FALSE))</f>
        <v>0.12302526133</v>
      </c>
      <c r="U125" s="37" t="str">
        <f>IF(VLOOKUP(A125,'Charriage - Geschiebehaushalt'!A125:S396,10,FALSE)="","",VLOOKUP(A125,'Charriage - Geschiebehaushalt'!$A$2:$S$273,10,FALSE))</f>
        <v>déficit dans les formations pionnières</v>
      </c>
      <c r="V125" s="37" t="str">
        <f>IF(VLOOKUP(A125,'Charriage - Geschiebehaushalt'!A125:S396,11,FALSE)="","",VLOOKUP(A125,'Charriage - Geschiebehaushalt'!$A$2:$S$273,11,FALSE))</f>
        <v/>
      </c>
      <c r="W125" s="37" t="str">
        <f>IF(VLOOKUP(A125,'Charriage - Geschiebehaushalt'!A125:S396,12,FALSE)="","",VLOOKUP(A125,'Charriage - Geschiebehaushalt'!$A$2:$S$273,12,FALSE))</f>
        <v/>
      </c>
      <c r="X125" s="37" t="str">
        <f>IF(VLOOKUP(A125,'Charriage - Geschiebehaushalt'!A125:S396,13,FALSE)="","",VLOOKUP(A125,'Charriage - Geschiebehaushalt'!$A$2:$S$273,13,FALSE))</f>
        <v/>
      </c>
      <c r="Y125" s="37" t="str">
        <f>IF(VLOOKUP(A125,'Charriage - Geschiebehaushalt'!A125:S396,14,FALSE)="","",VLOOKUP(A125,'Charriage - Geschiebehaushalt'!$A$2:$S$273,14,FALSE))</f>
        <v/>
      </c>
      <c r="Z125" s="37" t="str">
        <f>IF(VLOOKUP(A125,'Charriage - Geschiebehaushalt'!A125:S396,15,FALSE)="","",VLOOKUP(A125,'Charriage - Geschiebehaushalt'!$A$2:$S$273,15,FALSE))</f>
        <v>21-50%</v>
      </c>
      <c r="AA125" s="53" t="str">
        <f>IF(VLOOKUP(A125,'Charriage - Geschiebehaushalt'!A125:S396,16,FALSE)="","",VLOOKUP(A125,'Charriage - Geschiebehaushalt'!$A$2:$S$273,16,FALSE))</f>
        <v>a</v>
      </c>
      <c r="AB125" s="58" t="str">
        <f>IF(VLOOKUP(A125,'Débit - Abfluss'!$A$2:$K$273,3,FALSE)="","",VLOOKUP(A125,'Débit - Abfluss'!$A$2:$K$273,3,FALSE))</f>
        <v>0-20%</v>
      </c>
      <c r="AC125" s="59" t="str">
        <f>IF(VLOOKUP(A125,'Débit - Abfluss'!$A$2:$K$273,4,FALSE)="","",VLOOKUP(A125,'Débit - Abfluss'!$A$2:$K$273,4,FALSE))</f>
        <v/>
      </c>
      <c r="AD125" s="59" t="str">
        <f>IF(VLOOKUP(A125,'Débit - Abfluss'!$A$2:$K$273,5,FALSE)="","",VLOOKUP(A125,'Débit - Abfluss'!$A$2:$K$273,5,FALSE))</f>
        <v/>
      </c>
      <c r="AE125" s="59" t="str">
        <f>IF(VLOOKUP(A125,'Débit - Abfluss'!$A$2:$K$273,6,FALSE)="","",VLOOKUP(A125,'Débit - Abfluss'!$A$2:$K$273,6,FALSE))</f>
        <v>0-20%</v>
      </c>
      <c r="AF125" s="59" t="str">
        <f>IF(VLOOKUP(A125,'Débit - Abfluss'!$A$2:$K$273,7,FALSE)="","",VLOOKUP(A125,'Débit - Abfluss'!$A$2:$K$273,7,FALSE))</f>
        <v>force hydraulique</v>
      </c>
      <c r="AG125" s="60" t="str">
        <f>IF(VLOOKUP(A125,'Débit - Abfluss'!$A$2:$K$273,8,FALSE)="","",VLOOKUP(A125,'Débit - Abfluss'!$A$2:$K$273,8,FALSE))</f>
        <v>Non affecté / nicht betroffen</v>
      </c>
      <c r="AH125" s="72">
        <f>IF(VLOOKUP(A125,'Revitalisation-Revitalisierung'!$A$2:$O$273,3,FALSE)="","",VLOOKUP(A125,'Revitalisation-Revitalisierung'!$A$2:$O$273,3,FALSE))</f>
        <v>-39.127272727272725</v>
      </c>
      <c r="AI125" s="73">
        <f>IF(VLOOKUP(A125,'Revitalisation-Revitalisierung'!$A$2:$O$273,4,FALSE)="","",VLOOKUP(A125,'Revitalisation-Revitalisierung'!$A$2:$O$273,4,FALSE))</f>
        <v>8.6037445780744779</v>
      </c>
      <c r="AJ125" s="73">
        <f>IF(VLOOKUP(A125,'Revitalisation-Revitalisierung'!$A$2:$O$273,5,FALSE)="","",VLOOKUP(A125,'Revitalisation-Revitalisierung'!$A$2:$O$273,5,FALSE))</f>
        <v>47.727272727272727</v>
      </c>
      <c r="AK125" s="61" t="str">
        <f>IF(VLOOKUP(A125,'Revitalisation-Revitalisierung'!$A$2:$O$273,6,FALSE)="","",VLOOKUP(A125,'Revitalisation-Revitalisierung'!$A$2:$O$273,6,FALSE))</f>
        <v>peu nécessaire, difficile</v>
      </c>
      <c r="AL125" s="61" t="str">
        <f>IF(VLOOKUP(A125,'Revitalisation-Revitalisierung'!$A$2:$O$273,7,FALSE)="","",VLOOKUP(A125,'Revitalisation-Revitalisierung'!$A$2:$O$273,7,FALSE))</f>
        <v/>
      </c>
      <c r="AM125" s="61" t="str">
        <f>IF(VLOOKUP(A125,'Revitalisation-Revitalisierung'!$A$2:$O$273,8,FALSE)="","",VLOOKUP(A125,'Revitalisation-Revitalisierung'!$A$2:$O$273,8,FALSE))</f>
        <v>K1</v>
      </c>
      <c r="AN125" s="61" t="str">
        <f>IF(VLOOKUP(A125,'Revitalisation-Revitalisierung'!$A$2:$O$273,9,FALSE)="","",VLOOKUP(A125,'Revitalisation-Revitalisierung'!$A$2:$O$273,9,FALSE))</f>
        <v/>
      </c>
      <c r="AO125" s="61" t="str">
        <f>IF(VLOOKUP(A125,'Revitalisation-Revitalisierung'!$A$2:$O$273,10,FALSE)="","",VLOOKUP(A125,'Revitalisation-Revitalisierung'!$A$2:$O$273,10,FALSE))</f>
        <v/>
      </c>
      <c r="AP125" s="61" t="str">
        <f>IF(VLOOKUP(A125,'Revitalisation-Revitalisierung'!$A$2:$O$273,11,FALSE)="","",VLOOKUP(A125,'Revitalisation-Revitalisierung'!$A$2:$O$273,11,FALSE))</f>
        <v>Partiellement nécessaire, difficile / teilweise nötig, schwierig</v>
      </c>
      <c r="AQ125" s="62" t="str">
        <f>IF(VLOOKUP(A125,'Revitalisation-Revitalisierung'!$A$2:$O$273,12,FALSE)="","",VLOOKUP(A125,'Revitalisation-Revitalisierung'!$A$2:$O$273,12,FALSE))</f>
        <v>a</v>
      </c>
    </row>
    <row r="126" spans="1:43" ht="56.25" x14ac:dyDescent="0.25">
      <c r="A126" s="23">
        <v>155</v>
      </c>
      <c r="B126" s="63">
        <f>IF(VLOOKUP(A126,'Données de base - Grunddaten'!$A$2:$M$273,2,FALSE)="","",VLOOKUP(A126,'Données de base - Grunddaten'!$A$2:$M$273,2,FALSE))</f>
        <v>1</v>
      </c>
      <c r="C126" s="64" t="str">
        <f>IF(VLOOKUP(A126,'Données de base - Grunddaten'!$A$2:$M$273,3,FALSE)="","",VLOOKUP(A126,'Données de base - Grunddaten'!$A$2:$M$273,3,FALSE))</f>
        <v>Campall</v>
      </c>
      <c r="D126" s="64" t="str">
        <f>IF(VLOOKUP(A126,'Données de base - Grunddaten'!$A$2:$M$273,4,FALSE)="","",VLOOKUP(A126,'Données de base - Grunddaten'!$A$2:$M$273,4,FALSE))</f>
        <v>Brenno del Lucomagno</v>
      </c>
      <c r="E126" s="64" t="str">
        <f>IF(VLOOKUP(A126,'Données de base - Grunddaten'!$A$2:$M$273,5,FALSE)="","",VLOOKUP(A126,'Données de base - Grunddaten'!$A$2:$M$273,5,FALSE))</f>
        <v>TI</v>
      </c>
      <c r="F126" s="64" t="str">
        <f>IF(VLOOKUP(A126,'Données de base - Grunddaten'!$A$2:$M$273,6,FALSE)="","",VLOOKUP(A126,'Données de base - Grunddaten'!$A$2:$M$273,6,FALSE))</f>
        <v>Alpes méridionales</v>
      </c>
      <c r="G126" s="64" t="str">
        <f>IF(VLOOKUP(A126,'Données de base - Grunddaten'!$A$2:$M$273,7,FALSE)="","",VLOOKUP(A126,'Données de base - Grunddaten'!$A$2:$M$273,7,FALSE))</f>
        <v>Subalpin inf.</v>
      </c>
      <c r="H126" s="64">
        <f>IF(VLOOKUP(A126,'Données de base - Grunddaten'!$A$2:$M$273,8,FALSE)="","",VLOOKUP(A126,'Données de base - Grunddaten'!$A$2:$M$273,8,FALSE))</f>
        <v>1420</v>
      </c>
      <c r="I126" s="64">
        <f>IF(VLOOKUP(A126,'Données de base - Grunddaten'!$A$2:$M$273,9,FALSE)="","",VLOOKUP(A126,'Données de base - Grunddaten'!$A$2:$M$273,9,FALSE))</f>
        <v>1992</v>
      </c>
      <c r="J126" s="64">
        <f>IF(VLOOKUP(A126,'Données de base - Grunddaten'!$A$2:$M$273,10,FALSE)="","",VLOOKUP(A126,'Données de base - Grunddaten'!$A$2:$M$273,10,FALSE))</f>
        <v>41</v>
      </c>
      <c r="K126" s="64" t="str">
        <f>IF(VLOOKUP(A126,'Données de base - Grunddaten'!$A$2:$M$273,11,FALSE)="","",VLOOKUP(A126,'Données de base - Grunddaten'!$A$2:$M$273,11,FALSE))</f>
        <v>Cours d'eau naturels de l'étage montagnard</v>
      </c>
      <c r="L126" s="64" t="str">
        <f>IF(VLOOKUP(A126,'Données de base - Grunddaten'!$A$2:$M$273,12,FALSE)="","",VLOOKUP(A126,'Données de base - Grunddaten'!$A$2:$M$273,12,FALSE))</f>
        <v>en tresses</v>
      </c>
      <c r="M126" s="65" t="str">
        <f>IF(VLOOKUP(A126,'Données de base - Grunddaten'!$A$2:$M$273,13,FALSE)="","",VLOOKUP(A126,'Données de base - Grunddaten'!$A$2:$M$273,13,FALSE))</f>
        <v>en tresses</v>
      </c>
      <c r="N126" s="36" t="str">
        <f>IF(VLOOKUP(A126,'Charriage - Geschiebehaushalt'!A126:S397,3,FALSE)="","",VLOOKUP(A126,'Charriage - Geschiebehaushalt'!$A$2:$S$273,3,FALSE))</f>
        <v>pertinent</v>
      </c>
      <c r="O126" s="37" t="str">
        <f>IF(VLOOKUP(A126,'Charriage - Geschiebehaushalt'!A126:S397,4,FALSE)="","",VLOOKUP(A126,'Charriage - Geschiebehaushalt'!$A$2:$S$273,4,FALSE))</f>
        <v>non documenté</v>
      </c>
      <c r="P126" s="70" t="str">
        <f>IF(VLOOKUP(A126,'Charriage - Geschiebehaushalt'!A126:S397,5,FALSE)="","",VLOOKUP(A126,'Charriage - Geschiebehaushalt'!$A$2:$S$273,5,FALSE))</f>
        <v/>
      </c>
      <c r="Q126" s="37" t="str">
        <f>IF(VLOOKUP(A126,'Charriage - Geschiebehaushalt'!A126:S397,6,FALSE)="","",VLOOKUP(A126,'Charriage - Geschiebehaushalt'!$A$2:$S$273,6,FALSE))</f>
        <v>non documenté</v>
      </c>
      <c r="R126" s="70">
        <f>IF(VLOOKUP(A126,'Charriage - Geschiebehaushalt'!A126:S397,7,FALSE)="","",VLOOKUP(A126,'Charriage - Geschiebehaushalt'!$A$2:$S$273,7,FALSE))</f>
        <v>0</v>
      </c>
      <c r="S126" s="37" t="str">
        <f>IF(VLOOKUP(A126,'Charriage - Geschiebehaushalt'!A126:S397,8,FALSE)="","",VLOOKUP(A126,'Charriage - Geschiebehaushalt'!$A$2:$S$273,8,FALSE))</f>
        <v>pas ou faiblement entravé</v>
      </c>
      <c r="T126" s="70">
        <f>IF(VLOOKUP(A126,'Charriage - Geschiebehaushalt'!A126:S397,9,FALSE)="","",VLOOKUP(A126,'Charriage - Geschiebehaushalt'!$A$2:$S$273,9,FALSE))</f>
        <v>0.53947623569000003</v>
      </c>
      <c r="U126" s="37" t="str">
        <f>IF(VLOOKUP(A126,'Charriage - Geschiebehaushalt'!A126:S397,10,FALSE)="","",VLOOKUP(A126,'Charriage - Geschiebehaushalt'!$A$2:$S$273,10,FALSE))</f>
        <v>déficit non apparent en charriage ou en remobilisation des sédiments</v>
      </c>
      <c r="V126" s="37" t="str">
        <f>IF(VLOOKUP(A126,'Charriage - Geschiebehaushalt'!A126:S397,11,FALSE)="","",VLOOKUP(A126,'Charriage - Geschiebehaushalt'!$A$2:$S$273,11,FALSE))</f>
        <v/>
      </c>
      <c r="W126" s="37" t="str">
        <f>IF(VLOOKUP(A126,'Charriage - Geschiebehaushalt'!A126:S397,12,FALSE)="","",VLOOKUP(A126,'Charriage - Geschiebehaushalt'!$A$2:$S$273,12,FALSE))</f>
        <v/>
      </c>
      <c r="X126" s="37" t="str">
        <f>IF(VLOOKUP(A126,'Charriage - Geschiebehaushalt'!A126:S397,13,FALSE)="","",VLOOKUP(A126,'Charriage - Geschiebehaushalt'!$A$2:$S$273,13,FALSE))</f>
        <v/>
      </c>
      <c r="Y126" s="37" t="str">
        <f>IF(VLOOKUP(A126,'Charriage - Geschiebehaushalt'!A126:S397,14,FALSE)="","",VLOOKUP(A126,'Charriage - Geschiebehaushalt'!$A$2:$S$273,14,FALSE))</f>
        <v/>
      </c>
      <c r="Z126" s="37" t="str">
        <f>IF(VLOOKUP(A126,'Charriage - Geschiebehaushalt'!A126:S397,15,FALSE)="","",VLOOKUP(A126,'Charriage - Geschiebehaushalt'!$A$2:$S$273,15,FALSE))</f>
        <v>Déficit non apparent en charriage ou en remobilisation des sédiments / kein sichtbares Defizit beim Geschiebehaushalt bzw. bei der Mobilisierung von Geschiebe</v>
      </c>
      <c r="AA126" s="53" t="str">
        <f>IF(VLOOKUP(A126,'Charriage - Geschiebehaushalt'!A126:S397,16,FALSE)="","",VLOOKUP(A126,'Charriage - Geschiebehaushalt'!$A$2:$S$273,16,FALSE))</f>
        <v>b</v>
      </c>
      <c r="AB126" s="58" t="str">
        <f>IF(VLOOKUP(A126,'Débit - Abfluss'!$A$2:$K$273,3,FALSE)="","",VLOOKUP(A126,'Débit - Abfluss'!$A$2:$K$273,3,FALSE))</f>
        <v>0-20%</v>
      </c>
      <c r="AC126" s="59" t="str">
        <f>IF(VLOOKUP(A126,'Débit - Abfluss'!$A$2:$K$273,4,FALSE)="","",VLOOKUP(A126,'Débit - Abfluss'!$A$2:$K$273,4,FALSE))</f>
        <v/>
      </c>
      <c r="AD126" s="59" t="str">
        <f>IF(VLOOKUP(A126,'Débit - Abfluss'!$A$2:$K$273,5,FALSE)="","",VLOOKUP(A126,'Débit - Abfluss'!$A$2:$K$273,5,FALSE))</f>
        <v/>
      </c>
      <c r="AE126" s="59" t="str">
        <f>IF(VLOOKUP(A126,'Débit - Abfluss'!$A$2:$K$273,6,FALSE)="","",VLOOKUP(A126,'Débit - Abfluss'!$A$2:$K$273,6,FALSE))</f>
        <v>0-20%</v>
      </c>
      <c r="AF126" s="59" t="str">
        <f>IF(VLOOKUP(A126,'Débit - Abfluss'!$A$2:$K$273,7,FALSE)="","",VLOOKUP(A126,'Débit - Abfluss'!$A$2:$K$273,7,FALSE))</f>
        <v>force hydraulique</v>
      </c>
      <c r="AG126" s="60" t="str">
        <f>IF(VLOOKUP(A126,'Débit - Abfluss'!$A$2:$K$273,8,FALSE)="","",VLOOKUP(A126,'Débit - Abfluss'!$A$2:$K$273,8,FALSE))</f>
        <v>Non affecté / nicht betroffen</v>
      </c>
      <c r="AH126" s="72">
        <f>IF(VLOOKUP(A126,'Revitalisation-Revitalisierung'!$A$2:$O$273,3,FALSE)="","",VLOOKUP(A126,'Revitalisation-Revitalisierung'!$A$2:$O$273,3,FALSE))</f>
        <v>-18.636363636363637</v>
      </c>
      <c r="AI126" s="73">
        <f>IF(VLOOKUP(A126,'Revitalisation-Revitalisierung'!$A$2:$O$273,4,FALSE)="","",VLOOKUP(A126,'Revitalisation-Revitalisierung'!$A$2:$O$273,4,FALSE))</f>
        <v>0</v>
      </c>
      <c r="AJ126" s="73">
        <f>IF(VLOOKUP(A126,'Revitalisation-Revitalisierung'!$A$2:$O$273,5,FALSE)="","",VLOOKUP(A126,'Revitalisation-Revitalisierung'!$A$2:$O$273,5,FALSE))</f>
        <v>18.636363636363637</v>
      </c>
      <c r="AK126" s="61" t="str">
        <f>IF(VLOOKUP(A126,'Revitalisation-Revitalisierung'!$A$2:$O$273,6,FALSE)="","",VLOOKUP(A126,'Revitalisation-Revitalisierung'!$A$2:$O$273,6,FALSE))</f>
        <v>non nécessaire</v>
      </c>
      <c r="AL126" s="61" t="str">
        <f>IF(VLOOKUP(A126,'Revitalisation-Revitalisierung'!$A$2:$O$273,7,FALSE)="","",VLOOKUP(A126,'Revitalisation-Revitalisierung'!$A$2:$O$273,7,FALSE))</f>
        <v/>
      </c>
      <c r="AM126" s="61" t="str">
        <f>IF(VLOOKUP(A126,'Revitalisation-Revitalisierung'!$A$2:$O$273,8,FALSE)="","",VLOOKUP(A126,'Revitalisation-Revitalisierung'!$A$2:$O$273,8,FALSE))</f>
        <v>K1</v>
      </c>
      <c r="AN126" s="61" t="str">
        <f>IF(VLOOKUP(A126,'Revitalisation-Revitalisierung'!$A$2:$O$273,9,FALSE)="","",VLOOKUP(A126,'Revitalisation-Revitalisierung'!$A$2:$O$273,9,FALSE))</f>
        <v/>
      </c>
      <c r="AO126" s="61" t="str">
        <f>IF(VLOOKUP(A126,'Revitalisation-Revitalisierung'!$A$2:$O$273,10,FALSE)="","",VLOOKUP(A126,'Revitalisation-Revitalisierung'!$A$2:$O$273,10,FALSE))</f>
        <v/>
      </c>
      <c r="AP126" s="61" t="str">
        <f>IF(VLOOKUP(A126,'Revitalisation-Revitalisierung'!$A$2:$O$273,11,FALSE)="","",VLOOKUP(A126,'Revitalisation-Revitalisierung'!$A$2:$O$273,11,FALSE))</f>
        <v>Non nécessaire / nicht nötig</v>
      </c>
      <c r="AQ126" s="62" t="str">
        <f>IF(VLOOKUP(A126,'Revitalisation-Revitalisierung'!$A$2:$O$273,12,FALSE)="","",VLOOKUP(A126,'Revitalisation-Revitalisierung'!$A$2:$O$273,12,FALSE))</f>
        <v>a</v>
      </c>
    </row>
    <row r="127" spans="1:43" ht="45" x14ac:dyDescent="0.25">
      <c r="A127" s="23">
        <v>156</v>
      </c>
      <c r="B127" s="63">
        <f>IF(VLOOKUP(A127,'Données de base - Grunddaten'!$A$2:$M$273,2,FALSE)="","",VLOOKUP(A127,'Données de base - Grunddaten'!$A$2:$M$273,2,FALSE))</f>
        <v>1</v>
      </c>
      <c r="C127" s="64" t="str">
        <f>IF(VLOOKUP(A127,'Données de base - Grunddaten'!$A$2:$M$273,3,FALSE)="","",VLOOKUP(A127,'Données de base - Grunddaten'!$A$2:$M$273,3,FALSE))</f>
        <v>Bassa</v>
      </c>
      <c r="D127" s="64" t="str">
        <f>IF(VLOOKUP(A127,'Données de base - Grunddaten'!$A$2:$M$273,4,FALSE)="","",VLOOKUP(A127,'Données de base - Grunddaten'!$A$2:$M$273,4,FALSE))</f>
        <v>Moesa</v>
      </c>
      <c r="E127" s="64" t="str">
        <f>IF(VLOOKUP(A127,'Données de base - Grunddaten'!$A$2:$M$273,5,FALSE)="","",VLOOKUP(A127,'Données de base - Grunddaten'!$A$2:$M$273,5,FALSE))</f>
        <v>TI</v>
      </c>
      <c r="F127" s="64" t="str">
        <f>IF(VLOOKUP(A127,'Données de base - Grunddaten'!$A$2:$M$273,6,FALSE)="","",VLOOKUP(A127,'Données de base - Grunddaten'!$A$2:$M$273,6,FALSE))</f>
        <v>Tessin méridional</v>
      </c>
      <c r="G127" s="64" t="str">
        <f>IF(VLOOKUP(A127,'Données de base - Grunddaten'!$A$2:$M$273,7,FALSE)="","",VLOOKUP(A127,'Données de base - Grunddaten'!$A$2:$M$273,7,FALSE))</f>
        <v>Collinéen</v>
      </c>
      <c r="H127" s="64">
        <f>IF(VLOOKUP(A127,'Données de base - Grunddaten'!$A$2:$M$273,8,FALSE)="","",VLOOKUP(A127,'Données de base - Grunddaten'!$A$2:$M$273,8,FALSE))</f>
        <v>250</v>
      </c>
      <c r="I127" s="64">
        <f>IF(VLOOKUP(A127,'Données de base - Grunddaten'!$A$2:$M$273,9,FALSE)="","",VLOOKUP(A127,'Données de base - Grunddaten'!$A$2:$M$273,9,FALSE))</f>
        <v>1992</v>
      </c>
      <c r="J127" s="64">
        <f>IF(VLOOKUP(A127,'Données de base - Grunddaten'!$A$2:$M$273,10,FALSE)="","",VLOOKUP(A127,'Données de base - Grunddaten'!$A$2:$M$273,10,FALSE))</f>
        <v>62</v>
      </c>
      <c r="K127" s="64" t="str">
        <f>IF(VLOOKUP(A127,'Données de base - Grunddaten'!$A$2:$M$273,11,FALSE)="","",VLOOKUP(A127,'Données de base - Grunddaten'!$A$2:$M$273,11,FALSE))</f>
        <v>Cours d'eau corrigés de l'étage collinéen du Sud des Alpes</v>
      </c>
      <c r="L127" s="64" t="str">
        <f>IF(VLOOKUP(A127,'Données de base - Grunddaten'!$A$2:$M$273,12,FALSE)="","",VLOOKUP(A127,'Données de base - Grunddaten'!$A$2:$M$273,12,FALSE))</f>
        <v>en tresses</v>
      </c>
      <c r="M127" s="65" t="str">
        <f>IF(VLOOKUP(A127,'Données de base - Grunddaten'!$A$2:$M$273,13,FALSE)="","",VLOOKUP(A127,'Données de base - Grunddaten'!$A$2:$M$273,13,FALSE))</f>
        <v>cours rectiligne</v>
      </c>
      <c r="N127" s="36" t="str">
        <f>IF(VLOOKUP(A127,'Charriage - Geschiebehaushalt'!A127:S398,3,FALSE)="","",VLOOKUP(A127,'Charriage - Geschiebehaushalt'!$A$2:$S$273,3,FALSE))</f>
        <v>pertinent</v>
      </c>
      <c r="O127" s="37" t="str">
        <f>IF(VLOOKUP(A127,'Charriage - Geschiebehaushalt'!A127:S398,4,FALSE)="","",VLOOKUP(A127,'Charriage - Geschiebehaushalt'!$A$2:$S$273,4,FALSE))</f>
        <v>non documenté</v>
      </c>
      <c r="P127" s="70" t="str">
        <f>IF(VLOOKUP(A127,'Charriage - Geschiebehaushalt'!A127:S398,5,FALSE)="","",VLOOKUP(A127,'Charriage - Geschiebehaushalt'!$A$2:$S$273,5,FALSE))</f>
        <v/>
      </c>
      <c r="Q127" s="37" t="str">
        <f>IF(VLOOKUP(A127,'Charriage - Geschiebehaushalt'!A127:S398,6,FALSE)="","",VLOOKUP(A127,'Charriage - Geschiebehaushalt'!$A$2:$S$273,6,FALSE))</f>
        <v>non documenté</v>
      </c>
      <c r="R127" s="70">
        <f>IF(VLOOKUP(A127,'Charriage - Geschiebehaushalt'!A127:S398,7,FALSE)="","",VLOOKUP(A127,'Charriage - Geschiebehaushalt'!$A$2:$S$273,7,FALSE))</f>
        <v>0</v>
      </c>
      <c r="S127" s="37" t="str">
        <f>IF(VLOOKUP(A127,'Charriage - Geschiebehaushalt'!A127:S398,8,FALSE)="","",VLOOKUP(A127,'Charriage - Geschiebehaushalt'!$A$2:$S$273,8,FALSE))</f>
        <v>pas ou faiblement entravé</v>
      </c>
      <c r="T127" s="70">
        <f>IF(VLOOKUP(A127,'Charriage - Geschiebehaushalt'!A127:S398,9,FALSE)="","",VLOOKUP(A127,'Charriage - Geschiebehaushalt'!$A$2:$S$273,9,FALSE))</f>
        <v>0.1840969516</v>
      </c>
      <c r="U127" s="37" t="str">
        <f>IF(VLOOKUP(A127,'Charriage - Geschiebehaushalt'!A127:S398,10,FALSE)="","",VLOOKUP(A127,'Charriage - Geschiebehaushalt'!$A$2:$S$273,10,FALSE))</f>
        <v>déficit dans les formations pionnières</v>
      </c>
      <c r="V127" s="37" t="str">
        <f>IF(VLOOKUP(A127,'Charriage - Geschiebehaushalt'!A127:S398,11,FALSE)="","",VLOOKUP(A127,'Charriage - Geschiebehaushalt'!$A$2:$S$273,11,FALSE))</f>
        <v>Charriage faible, cours rectiligne</v>
      </c>
      <c r="W127" s="37" t="str">
        <f>IF(VLOOKUP(A127,'Charriage - Geschiebehaushalt'!A127:S398,12,FALSE)="","",VLOOKUP(A127,'Charriage - Geschiebehaushalt'!$A$2:$S$273,12,FALSE))</f>
        <v>charriage présumé perturbé</v>
      </c>
      <c r="X127" s="37" t="str">
        <f>IF(VLOOKUP(A127,'Charriage - Geschiebehaushalt'!A127:S398,13,FALSE)="","",VLOOKUP(A127,'Charriage - Geschiebehaushalt'!$A$2:$S$273,13,FALSE))</f>
        <v/>
      </c>
      <c r="Y127" s="37" t="str">
        <f>IF(VLOOKUP(A127,'Charriage - Geschiebehaushalt'!A127:S398,14,FALSE)="","",VLOOKUP(A127,'Charriage - Geschiebehaushalt'!$A$2:$S$273,14,FALSE))</f>
        <v/>
      </c>
      <c r="Z127" s="37" t="str">
        <f>IF(VLOOKUP(A127,'Charriage - Geschiebehaushalt'!A127:S398,15,FALSE)="","",VLOOKUP(A127,'Charriage - Geschiebehaushalt'!$A$2:$S$273,15,FALSE))</f>
        <v>Charriage présumé perturbé / Geschiebehaushalt vermutlich beeinträchtigt</v>
      </c>
      <c r="AA127" s="53" t="str">
        <f>IF(VLOOKUP(A127,'Charriage - Geschiebehaushalt'!A127:S398,16,FALSE)="","",VLOOKUP(A127,'Charriage - Geschiebehaushalt'!$A$2:$S$273,16,FALSE))</f>
        <v>b</v>
      </c>
      <c r="AB127" s="58" t="str">
        <f>IF(VLOOKUP(A127,'Débit - Abfluss'!$A$2:$K$273,3,FALSE)="","",VLOOKUP(A127,'Débit - Abfluss'!$A$2:$K$273,3,FALSE))</f>
        <v>81-100%</v>
      </c>
      <c r="AC127" s="59" t="str">
        <f>IF(VLOOKUP(A127,'Débit - Abfluss'!$A$2:$K$273,4,FALSE)="","",VLOOKUP(A127,'Débit - Abfluss'!$A$2:$K$273,4,FALSE))</f>
        <v/>
      </c>
      <c r="AD127" s="59" t="str">
        <f>IF(VLOOKUP(A127,'Débit - Abfluss'!$A$2:$K$273,5,FALSE)="","",VLOOKUP(A127,'Débit - Abfluss'!$A$2:$K$273,5,FALSE))</f>
        <v/>
      </c>
      <c r="AE127" s="59" t="str">
        <f>IF(VLOOKUP(A127,'Débit - Abfluss'!$A$2:$K$273,6,FALSE)="","",VLOOKUP(A127,'Débit - Abfluss'!$A$2:$K$273,6,FALSE))</f>
        <v>81-100%</v>
      </c>
      <c r="AF127" s="59" t="str">
        <f>IF(VLOOKUP(A127,'Débit - Abfluss'!$A$2:$K$273,7,FALSE)="","",VLOOKUP(A127,'Débit - Abfluss'!$A$2:$K$273,7,FALSE))</f>
        <v>force hydraulique</v>
      </c>
      <c r="AG127" s="60" t="str">
        <f>IF(VLOOKUP(A127,'Débit - Abfluss'!$A$2:$K$273,8,FALSE)="","",VLOOKUP(A127,'Débit - Abfluss'!$A$2:$K$273,8,FALSE))</f>
        <v>Potentiellement affecté / möglicherweise betroffen</v>
      </c>
      <c r="AH127" s="72">
        <f>IF(VLOOKUP(A127,'Revitalisation-Revitalisierung'!$A$2:$O$273,3,FALSE)="","",VLOOKUP(A127,'Revitalisation-Revitalisierung'!$A$2:$O$273,3,FALSE))</f>
        <v>0</v>
      </c>
      <c r="AI127" s="73">
        <f>IF(VLOOKUP(A127,'Revitalisation-Revitalisierung'!$A$2:$O$273,4,FALSE)="","",VLOOKUP(A127,'Revitalisation-Revitalisierung'!$A$2:$O$273,4,FALSE))</f>
        <v>0</v>
      </c>
      <c r="AJ127" s="73">
        <f>IF(VLOOKUP(A127,'Revitalisation-Revitalisierung'!$A$2:$O$273,5,FALSE)="","",VLOOKUP(A127,'Revitalisation-Revitalisierung'!$A$2:$O$273,5,FALSE))</f>
        <v>0</v>
      </c>
      <c r="AK127" s="61" t="str">
        <f>IF(VLOOKUP(A127,'Revitalisation-Revitalisierung'!$A$2:$O$273,6,FALSE)="","",VLOOKUP(A127,'Revitalisation-Revitalisierung'!$A$2:$O$273,6,FALSE))</f>
        <v>non nécessaire</v>
      </c>
      <c r="AL127" s="61" t="str">
        <f>IF(VLOOKUP(A127,'Revitalisation-Revitalisierung'!$A$2:$O$273,7,FALSE)="","",VLOOKUP(A127,'Revitalisation-Revitalisierung'!$A$2:$O$273,7,FALSE))</f>
        <v/>
      </c>
      <c r="AM127" s="61" t="str">
        <f>IF(VLOOKUP(A127,'Revitalisation-Revitalisierung'!$A$2:$O$273,8,FALSE)="","",VLOOKUP(A127,'Revitalisation-Revitalisierung'!$A$2:$O$273,8,FALSE))</f>
        <v>K3</v>
      </c>
      <c r="AN127" s="61" t="str">
        <f>IF(VLOOKUP(A127,'Revitalisation-Revitalisierung'!$A$2:$O$273,9,FALSE)="","",VLOOKUP(A127,'Revitalisation-Revitalisierung'!$A$2:$O$273,9,FALSE))</f>
        <v/>
      </c>
      <c r="AO127" s="61" t="str">
        <f>IF(VLOOKUP(A127,'Revitalisation-Revitalisierung'!$A$2:$O$273,10,FALSE)="","",VLOOKUP(A127,'Revitalisation-Revitalisierung'!$A$2:$O$273,10,FALSE))</f>
        <v/>
      </c>
      <c r="AP127" s="61" t="str">
        <f>IF(VLOOKUP(A127,'Revitalisation-Revitalisierung'!$A$2:$O$273,11,FALSE)="","",VLOOKUP(A127,'Revitalisation-Revitalisierung'!$A$2:$O$273,11,FALSE))</f>
        <v>Très nécessaire, facile / unbedingt nötig, einfach</v>
      </c>
      <c r="AQ127" s="62" t="str">
        <f>IF(VLOOKUP(A127,'Revitalisation-Revitalisierung'!$A$2:$O$273,12,FALSE)="","",VLOOKUP(A127,'Revitalisation-Revitalisierung'!$A$2:$O$273,12,FALSE))</f>
        <v>b</v>
      </c>
    </row>
    <row r="128" spans="1:43" ht="45" x14ac:dyDescent="0.25">
      <c r="A128" s="23">
        <v>157</v>
      </c>
      <c r="B128" s="63">
        <f>IF(VLOOKUP(A128,'Données de base - Grunddaten'!$A$2:$M$273,2,FALSE)="","",VLOOKUP(A128,'Données de base - Grunddaten'!$A$2:$M$273,2,FALSE))</f>
        <v>1</v>
      </c>
      <c r="C128" s="64" t="str">
        <f>IF(VLOOKUP(A128,'Données de base - Grunddaten'!$A$2:$M$273,3,FALSE)="","",VLOOKUP(A128,'Données de base - Grunddaten'!$A$2:$M$273,3,FALSE))</f>
        <v>Isola</v>
      </c>
      <c r="D128" s="64" t="str">
        <f>IF(VLOOKUP(A128,'Données de base - Grunddaten'!$A$2:$M$273,4,FALSE)="","",VLOOKUP(A128,'Données de base - Grunddaten'!$A$2:$M$273,4,FALSE))</f>
        <v>Moesa</v>
      </c>
      <c r="E128" s="64" t="str">
        <f>IF(VLOOKUP(A128,'Données de base - Grunddaten'!$A$2:$M$273,5,FALSE)="","",VLOOKUP(A128,'Données de base - Grunddaten'!$A$2:$M$273,5,FALSE))</f>
        <v>GR/TI</v>
      </c>
      <c r="F128" s="64" t="str">
        <f>IF(VLOOKUP(A128,'Données de base - Grunddaten'!$A$2:$M$273,6,FALSE)="","",VLOOKUP(A128,'Données de base - Grunddaten'!$A$2:$M$273,6,FALSE))</f>
        <v>Tessin méridional</v>
      </c>
      <c r="G128" s="64" t="str">
        <f>IF(VLOOKUP(A128,'Données de base - Grunddaten'!$A$2:$M$273,7,FALSE)="","",VLOOKUP(A128,'Données de base - Grunddaten'!$A$2:$M$273,7,FALSE))</f>
        <v>Collinéen</v>
      </c>
      <c r="H128" s="64">
        <f>IF(VLOOKUP(A128,'Données de base - Grunddaten'!$A$2:$M$273,8,FALSE)="","",VLOOKUP(A128,'Données de base - Grunddaten'!$A$2:$M$273,8,FALSE))</f>
        <v>260</v>
      </c>
      <c r="I128" s="64">
        <f>IF(VLOOKUP(A128,'Données de base - Grunddaten'!$A$2:$M$273,9,FALSE)="","",VLOOKUP(A128,'Données de base - Grunddaten'!$A$2:$M$273,9,FALSE))</f>
        <v>1992</v>
      </c>
      <c r="J128" s="64">
        <f>IF(VLOOKUP(A128,'Données de base - Grunddaten'!$A$2:$M$273,10,FALSE)="","",VLOOKUP(A128,'Données de base - Grunddaten'!$A$2:$M$273,10,FALSE))</f>
        <v>62</v>
      </c>
      <c r="K128" s="64" t="str">
        <f>IF(VLOOKUP(A128,'Données de base - Grunddaten'!$A$2:$M$273,11,FALSE)="","",VLOOKUP(A128,'Données de base - Grunddaten'!$A$2:$M$273,11,FALSE))</f>
        <v>Cours d'eau corrigés de l'étage collinéen du Sud des Alpes</v>
      </c>
      <c r="L128" s="64" t="str">
        <f>IF(VLOOKUP(A128,'Données de base - Grunddaten'!$A$2:$M$273,12,FALSE)="","",VLOOKUP(A128,'Données de base - Grunddaten'!$A$2:$M$273,12,FALSE))</f>
        <v>en méandres migrants ?????</v>
      </c>
      <c r="M128" s="65" t="str">
        <f>IF(VLOOKUP(A128,'Données de base - Grunddaten'!$A$2:$M$273,13,FALSE)="","",VLOOKUP(A128,'Données de base - Grunddaten'!$A$2:$M$273,13,FALSE))</f>
        <v>cours rectiligne</v>
      </c>
      <c r="N128" s="36" t="str">
        <f>IF(VLOOKUP(A128,'Charriage - Geschiebehaushalt'!A128:S399,3,FALSE)="","",VLOOKUP(A128,'Charriage - Geschiebehaushalt'!$A$2:$S$273,3,FALSE))</f>
        <v>pertinent</v>
      </c>
      <c r="O128" s="37" t="str">
        <f>IF(VLOOKUP(A128,'Charriage - Geschiebehaushalt'!A128:S399,4,FALSE)="","",VLOOKUP(A128,'Charriage - Geschiebehaushalt'!$A$2:$S$273,4,FALSE))</f>
        <v>non documenté</v>
      </c>
      <c r="P128" s="70" t="str">
        <f>IF(VLOOKUP(A128,'Charriage - Geschiebehaushalt'!A128:S399,5,FALSE)="","",VLOOKUP(A128,'Charriage - Geschiebehaushalt'!$A$2:$S$273,5,FALSE))</f>
        <v/>
      </c>
      <c r="Q128" s="37" t="str">
        <f>IF(VLOOKUP(A128,'Charriage - Geschiebehaushalt'!A128:S399,6,FALSE)="","",VLOOKUP(A128,'Charriage - Geschiebehaushalt'!$A$2:$S$273,6,FALSE))</f>
        <v>non documenté</v>
      </c>
      <c r="R128" s="70">
        <f>IF(VLOOKUP(A128,'Charriage - Geschiebehaushalt'!A128:S399,7,FALSE)="","",VLOOKUP(A128,'Charriage - Geschiebehaushalt'!$A$2:$S$273,7,FALSE))</f>
        <v>0</v>
      </c>
      <c r="S128" s="37" t="str">
        <f>IF(VLOOKUP(A128,'Charriage - Geschiebehaushalt'!A128:S399,8,FALSE)="","",VLOOKUP(A128,'Charriage - Geschiebehaushalt'!$A$2:$S$273,8,FALSE))</f>
        <v>pas ou faiblement entravé</v>
      </c>
      <c r="T128" s="70">
        <f>IF(VLOOKUP(A128,'Charriage - Geschiebehaushalt'!A128:S399,9,FALSE)="","",VLOOKUP(A128,'Charriage - Geschiebehaushalt'!$A$2:$S$273,9,FALSE))</f>
        <v>0.16622219158000001</v>
      </c>
      <c r="U128" s="37" t="str">
        <f>IF(VLOOKUP(A128,'Charriage - Geschiebehaushalt'!A128:S399,10,FALSE)="","",VLOOKUP(A128,'Charriage - Geschiebehaushalt'!$A$2:$S$273,10,FALSE))</f>
        <v>déficit dans les formations pionnières</v>
      </c>
      <c r="V128" s="37" t="str">
        <f>IF(VLOOKUP(A128,'Charriage - Geschiebehaushalt'!A128:S399,11,FALSE)="","",VLOOKUP(A128,'Charriage - Geschiebehaushalt'!$A$2:$S$273,11,FALSE))</f>
        <v xml:space="preserve">Objet derrière digue et autoroute. </v>
      </c>
      <c r="W128" s="37" t="str">
        <f>IF(VLOOKUP(A128,'Charriage - Geschiebehaushalt'!A128:S399,12,FALSE)="","",VLOOKUP(A128,'Charriage - Geschiebehaushalt'!$A$2:$S$273,12,FALSE))</f>
        <v>charriage présumé perturbé</v>
      </c>
      <c r="X128" s="37" t="str">
        <f>IF(VLOOKUP(A128,'Charriage - Geschiebehaushalt'!A128:S399,13,FALSE)="","",VLOOKUP(A128,'Charriage - Geschiebehaushalt'!$A$2:$S$273,13,FALSE))</f>
        <v/>
      </c>
      <c r="Y128" s="37" t="str">
        <f>IF(VLOOKUP(A128,'Charriage - Geschiebehaushalt'!A128:S399,14,FALSE)="","",VLOOKUP(A128,'Charriage - Geschiebehaushalt'!$A$2:$S$273,14,FALSE))</f>
        <v/>
      </c>
      <c r="Z128" s="37" t="str">
        <f>IF(VLOOKUP(A128,'Charriage - Geschiebehaushalt'!A128:S399,15,FALSE)="","",VLOOKUP(A128,'Charriage - Geschiebehaushalt'!$A$2:$S$273,15,FALSE))</f>
        <v>Charriage présumé perturbé / Geschiebehaushalt vermutlich beeinträchtigt</v>
      </c>
      <c r="AA128" s="53" t="str">
        <f>IF(VLOOKUP(A128,'Charriage - Geschiebehaushalt'!A128:S399,16,FALSE)="","",VLOOKUP(A128,'Charriage - Geschiebehaushalt'!$A$2:$S$273,16,FALSE))</f>
        <v>b</v>
      </c>
      <c r="AB128" s="58" t="str">
        <f>IF(VLOOKUP(A128,'Débit - Abfluss'!$A$2:$K$273,3,FALSE)="","",VLOOKUP(A128,'Débit - Abfluss'!$A$2:$K$273,3,FALSE))</f>
        <v>81-100%</v>
      </c>
      <c r="AC128" s="59" t="str">
        <f>IF(VLOOKUP(A128,'Débit - Abfluss'!$A$2:$K$273,4,FALSE)="","",VLOOKUP(A128,'Débit - Abfluss'!$A$2:$K$273,4,FALSE))</f>
        <v/>
      </c>
      <c r="AD128" s="59" t="str">
        <f>IF(VLOOKUP(A128,'Débit - Abfluss'!$A$2:$K$273,5,FALSE)="","",VLOOKUP(A128,'Débit - Abfluss'!$A$2:$K$273,5,FALSE))</f>
        <v/>
      </c>
      <c r="AE128" s="59" t="str">
        <f>IF(VLOOKUP(A128,'Débit - Abfluss'!$A$2:$K$273,6,FALSE)="","",VLOOKUP(A128,'Débit - Abfluss'!$A$2:$K$273,6,FALSE))</f>
        <v>81-100%</v>
      </c>
      <c r="AF128" s="59" t="str">
        <f>IF(VLOOKUP(A128,'Débit - Abfluss'!$A$2:$K$273,7,FALSE)="","",VLOOKUP(A128,'Débit - Abfluss'!$A$2:$K$273,7,FALSE))</f>
        <v>force hydraulique</v>
      </c>
      <c r="AG128" s="60" t="str">
        <f>IF(VLOOKUP(A128,'Débit - Abfluss'!$A$2:$K$273,8,FALSE)="","",VLOOKUP(A128,'Débit - Abfluss'!$A$2:$K$273,8,FALSE))</f>
        <v>Potentiellement affecté / möglicherweise betroffen</v>
      </c>
      <c r="AH128" s="72">
        <f>IF(VLOOKUP(A128,'Revitalisation-Revitalisierung'!$A$2:$O$273,3,FALSE)="","",VLOOKUP(A128,'Revitalisation-Revitalisierung'!$A$2:$O$273,3,FALSE))</f>
        <v>-4.5454545454545459</v>
      </c>
      <c r="AI128" s="73">
        <f>IF(VLOOKUP(A128,'Revitalisation-Revitalisierung'!$A$2:$O$273,4,FALSE)="","",VLOOKUP(A128,'Revitalisation-Revitalisierung'!$A$2:$O$273,4,FALSE))</f>
        <v>0</v>
      </c>
      <c r="AJ128" s="73">
        <f>IF(VLOOKUP(A128,'Revitalisation-Revitalisierung'!$A$2:$O$273,5,FALSE)="","",VLOOKUP(A128,'Revitalisation-Revitalisierung'!$A$2:$O$273,5,FALSE))</f>
        <v>4.5454545454545459</v>
      </c>
      <c r="AK128" s="61" t="str">
        <f>IF(VLOOKUP(A128,'Revitalisation-Revitalisierung'!$A$2:$O$273,6,FALSE)="","",VLOOKUP(A128,'Revitalisation-Revitalisierung'!$A$2:$O$273,6,FALSE))</f>
        <v>non nécessaire</v>
      </c>
      <c r="AL128" s="61" t="str">
        <f>IF(VLOOKUP(A128,'Revitalisation-Revitalisierung'!$A$2:$O$273,7,FALSE)="","",VLOOKUP(A128,'Revitalisation-Revitalisierung'!$A$2:$O$273,7,FALSE))</f>
        <v/>
      </c>
      <c r="AM128" s="61" t="str">
        <f>IF(VLOOKUP(A128,'Revitalisation-Revitalisierung'!$A$2:$O$273,8,FALSE)="","",VLOOKUP(A128,'Revitalisation-Revitalisierung'!$A$2:$O$273,8,FALSE))</f>
        <v>K3</v>
      </c>
      <c r="AN128" s="61" t="str">
        <f>IF(VLOOKUP(A128,'Revitalisation-Revitalisierung'!$A$2:$O$273,9,FALSE)="","",VLOOKUP(A128,'Revitalisation-Revitalisierung'!$A$2:$O$273,9,FALSE))</f>
        <v/>
      </c>
      <c r="AO128" s="61" t="str">
        <f>IF(VLOOKUP(A128,'Revitalisation-Revitalisierung'!$A$2:$O$273,10,FALSE)="","",VLOOKUP(A128,'Revitalisation-Revitalisierung'!$A$2:$O$273,10,FALSE))</f>
        <v/>
      </c>
      <c r="AP128" s="61" t="str">
        <f>IF(VLOOKUP(A128,'Revitalisation-Revitalisierung'!$A$2:$O$273,11,FALSE)="","",VLOOKUP(A128,'Revitalisation-Revitalisierung'!$A$2:$O$273,11,FALSE))</f>
        <v>Très nécessaire, difficile / unbedingt nötig, schwierig</v>
      </c>
      <c r="AQ128" s="62" t="str">
        <f>IF(VLOOKUP(A128,'Revitalisation-Revitalisierung'!$A$2:$O$273,12,FALSE)="","",VLOOKUP(A128,'Revitalisation-Revitalisierung'!$A$2:$O$273,12,FALSE))</f>
        <v>b</v>
      </c>
    </row>
    <row r="129" spans="1:43" ht="45" x14ac:dyDescent="0.25">
      <c r="A129" s="23">
        <v>158</v>
      </c>
      <c r="B129" s="63">
        <f>IF(VLOOKUP(A129,'Données de base - Grunddaten'!$A$2:$M$273,2,FALSE)="","",VLOOKUP(A129,'Données de base - Grunddaten'!$A$2:$M$273,2,FALSE))</f>
        <v>1</v>
      </c>
      <c r="C129" s="64" t="str">
        <f>IF(VLOOKUP(A129,'Données de base - Grunddaten'!$A$2:$M$273,3,FALSE)="","",VLOOKUP(A129,'Données de base - Grunddaten'!$A$2:$M$273,3,FALSE))</f>
        <v>Ai Fornas</v>
      </c>
      <c r="D129" s="64" t="str">
        <f>IF(VLOOKUP(A129,'Données de base - Grunddaten'!$A$2:$M$273,4,FALSE)="","",VLOOKUP(A129,'Données de base - Grunddaten'!$A$2:$M$273,4,FALSE))</f>
        <v>Moesa</v>
      </c>
      <c r="E129" s="64" t="str">
        <f>IF(VLOOKUP(A129,'Données de base - Grunddaten'!$A$2:$M$273,5,FALSE)="","",VLOOKUP(A129,'Données de base - Grunddaten'!$A$2:$M$273,5,FALSE))</f>
        <v>GR</v>
      </c>
      <c r="F129" s="64" t="str">
        <f>IF(VLOOKUP(A129,'Données de base - Grunddaten'!$A$2:$M$273,6,FALSE)="","",VLOOKUP(A129,'Données de base - Grunddaten'!$A$2:$M$273,6,FALSE))</f>
        <v>Tessin méridional</v>
      </c>
      <c r="G129" s="64" t="str">
        <f>IF(VLOOKUP(A129,'Données de base - Grunddaten'!$A$2:$M$273,7,FALSE)="","",VLOOKUP(A129,'Données de base - Grunddaten'!$A$2:$M$273,7,FALSE))</f>
        <v>Collinéen</v>
      </c>
      <c r="H129" s="64">
        <f>IF(VLOOKUP(A129,'Données de base - Grunddaten'!$A$2:$M$273,8,FALSE)="","",VLOOKUP(A129,'Données de base - Grunddaten'!$A$2:$M$273,8,FALSE))</f>
        <v>270</v>
      </c>
      <c r="I129" s="64">
        <f>IF(VLOOKUP(A129,'Données de base - Grunddaten'!$A$2:$M$273,9,FALSE)="","",VLOOKUP(A129,'Données de base - Grunddaten'!$A$2:$M$273,9,FALSE))</f>
        <v>1992</v>
      </c>
      <c r="J129" s="64">
        <f>IF(VLOOKUP(A129,'Données de base - Grunddaten'!$A$2:$M$273,10,FALSE)="","",VLOOKUP(A129,'Données de base - Grunddaten'!$A$2:$M$273,10,FALSE))</f>
        <v>62</v>
      </c>
      <c r="K129" s="64" t="str">
        <f>IF(VLOOKUP(A129,'Données de base - Grunddaten'!$A$2:$M$273,11,FALSE)="","",VLOOKUP(A129,'Données de base - Grunddaten'!$A$2:$M$273,11,FALSE))</f>
        <v>Cours d'eau corrigés de l'étage collinéen du Sud des Alpes</v>
      </c>
      <c r="L129" s="64" t="str">
        <f>IF(VLOOKUP(A129,'Données de base - Grunddaten'!$A$2:$M$273,12,FALSE)="","",VLOOKUP(A129,'Données de base - Grunddaten'!$A$2:$M$273,12,FALSE))</f>
        <v>en méandres migrants ?????</v>
      </c>
      <c r="M129" s="65" t="str">
        <f>IF(VLOOKUP(A129,'Données de base - Grunddaten'!$A$2:$M$273,13,FALSE)="","",VLOOKUP(A129,'Données de base - Grunddaten'!$A$2:$M$273,13,FALSE))</f>
        <v>cours rectiligne</v>
      </c>
      <c r="N129" s="36" t="str">
        <f>IF(VLOOKUP(A129,'Charriage - Geschiebehaushalt'!A129:S400,3,FALSE)="","",VLOOKUP(A129,'Charriage - Geschiebehaushalt'!$A$2:$S$273,3,FALSE))</f>
        <v>pertinent</v>
      </c>
      <c r="O129" s="37" t="str">
        <f>IF(VLOOKUP(A129,'Charriage - Geschiebehaushalt'!A129:S400,4,FALSE)="","",VLOOKUP(A129,'Charriage - Geschiebehaushalt'!$A$2:$S$273,4,FALSE))</f>
        <v>non documenté</v>
      </c>
      <c r="P129" s="70">
        <f>IF(VLOOKUP(A129,'Charriage - Geschiebehaushalt'!A129:S400,5,FALSE)="","",VLOOKUP(A129,'Charriage - Geschiebehaushalt'!$A$2:$S$273,5,FALSE))</f>
        <v>0.881068053791631</v>
      </c>
      <c r="Q129" s="37" t="str">
        <f>IF(VLOOKUP(A129,'Charriage - Geschiebehaushalt'!A129:S400,6,FALSE)="","",VLOOKUP(A129,'Charriage - Geschiebehaushalt'!$A$2:$S$273,6,FALSE))</f>
        <v>pas d'incision</v>
      </c>
      <c r="R129" s="70">
        <f>IF(VLOOKUP(A129,'Charriage - Geschiebehaushalt'!A129:S400,7,FALSE)="","",VLOOKUP(A129,'Charriage - Geschiebehaushalt'!$A$2:$S$273,7,FALSE))</f>
        <v>0.32502504685919498</v>
      </c>
      <c r="S129" s="37" t="str">
        <f>IF(VLOOKUP(A129,'Charriage - Geschiebehaushalt'!A129:S400,8,FALSE)="","",VLOOKUP(A129,'Charriage - Geschiebehaushalt'!$A$2:$S$273,8,FALSE))</f>
        <v>la remobilisation des sédiments est perturbée</v>
      </c>
      <c r="T129" s="70">
        <f>IF(VLOOKUP(A129,'Charriage - Geschiebehaushalt'!A129:S400,9,FALSE)="","",VLOOKUP(A129,'Charriage - Geschiebehaushalt'!$A$2:$S$273,9,FALSE))</f>
        <v>0.25155593261999998</v>
      </c>
      <c r="U129" s="37" t="str">
        <f>IF(VLOOKUP(A129,'Charriage - Geschiebehaushalt'!A129:S400,10,FALSE)="","",VLOOKUP(A129,'Charriage - Geschiebehaushalt'!$A$2:$S$273,10,FALSE))</f>
        <v>déficit non apparent en charriage ou en remobilisation des sédiments</v>
      </c>
      <c r="V129" s="37" t="str">
        <f>IF(VLOOKUP(A129,'Charriage - Geschiebehaushalt'!A129:S400,11,FALSE)="","",VLOOKUP(A129,'Charriage - Geschiebehaushalt'!$A$2:$S$273,11,FALSE))</f>
        <v/>
      </c>
      <c r="W129" s="37" t="str">
        <f>IF(VLOOKUP(A129,'Charriage - Geschiebehaushalt'!A129:S400,12,FALSE)="","",VLOOKUP(A129,'Charriage - Geschiebehaushalt'!$A$2:$S$273,12,FALSE))</f>
        <v/>
      </c>
      <c r="X129" s="37" t="str">
        <f>IF(VLOOKUP(A129,'Charriage - Geschiebehaushalt'!A129:S400,13,FALSE)="","",VLOOKUP(A129,'Charriage - Geschiebehaushalt'!$A$2:$S$273,13,FALSE))</f>
        <v/>
      </c>
      <c r="Y129" s="37" t="str">
        <f>IF(VLOOKUP(A129,'Charriage - Geschiebehaushalt'!A129:S400,14,FALSE)="","",VLOOKUP(A129,'Charriage - Geschiebehaushalt'!$A$2:$S$273,14,FALSE))</f>
        <v/>
      </c>
      <c r="Z129" s="37" t="str">
        <f>IF(VLOOKUP(A129,'Charriage - Geschiebehaushalt'!A129:S400,15,FALSE)="","",VLOOKUP(A129,'Charriage - Geschiebehaushalt'!$A$2:$S$273,15,FALSE))</f>
        <v>La remobilisation des sédiments est perturbée / Mobilisierung von Geschiebe beeinträchtigt</v>
      </c>
      <c r="AA129" s="53" t="str">
        <f>IF(VLOOKUP(A129,'Charriage - Geschiebehaushalt'!A129:S400,16,FALSE)="","",VLOOKUP(A129,'Charriage - Geschiebehaushalt'!$A$2:$S$273,16,FALSE))</f>
        <v>b</v>
      </c>
      <c r="AB129" s="58" t="str">
        <f>IF(VLOOKUP(A129,'Débit - Abfluss'!$A$2:$K$273,3,FALSE)="","",VLOOKUP(A129,'Débit - Abfluss'!$A$2:$K$273,3,FALSE))</f>
        <v>81-100%</v>
      </c>
      <c r="AC129" s="59" t="str">
        <f>IF(VLOOKUP(A129,'Débit - Abfluss'!$A$2:$K$273,4,FALSE)="","",VLOOKUP(A129,'Débit - Abfluss'!$A$2:$K$273,4,FALSE))</f>
        <v/>
      </c>
      <c r="AD129" s="59" t="str">
        <f>IF(VLOOKUP(A129,'Débit - Abfluss'!$A$2:$K$273,5,FALSE)="","",VLOOKUP(A129,'Débit - Abfluss'!$A$2:$K$273,5,FALSE))</f>
        <v/>
      </c>
      <c r="AE129" s="59" t="str">
        <f>IF(VLOOKUP(A129,'Débit - Abfluss'!$A$2:$K$273,6,FALSE)="","",VLOOKUP(A129,'Débit - Abfluss'!$A$2:$K$273,6,FALSE))</f>
        <v>81-100%</v>
      </c>
      <c r="AF129" s="59" t="str">
        <f>IF(VLOOKUP(A129,'Débit - Abfluss'!$A$2:$K$273,7,FALSE)="","",VLOOKUP(A129,'Débit - Abfluss'!$A$2:$K$273,7,FALSE))</f>
        <v>force hydraulique</v>
      </c>
      <c r="AG129" s="60" t="str">
        <f>IF(VLOOKUP(A129,'Débit - Abfluss'!$A$2:$K$273,8,FALSE)="","",VLOOKUP(A129,'Débit - Abfluss'!$A$2:$K$273,8,FALSE))</f>
        <v>Potentiellement affecté / möglicherweise betroffen</v>
      </c>
      <c r="AH129" s="72">
        <f>IF(VLOOKUP(A129,'Revitalisation-Revitalisierung'!$A$2:$O$273,3,FALSE)="","",VLOOKUP(A129,'Revitalisation-Revitalisierung'!$A$2:$O$273,3,FALSE))</f>
        <v>23.354545454545452</v>
      </c>
      <c r="AI129" s="73">
        <f>IF(VLOOKUP(A129,'Revitalisation-Revitalisierung'!$A$2:$O$273,4,FALSE)="","",VLOOKUP(A129,'Revitalisation-Revitalisierung'!$A$2:$O$273,4,FALSE))</f>
        <v>47.928530978313518</v>
      </c>
      <c r="AJ129" s="73">
        <f>IF(VLOOKUP(A129,'Revitalisation-Revitalisierung'!$A$2:$O$273,5,FALSE)="","",VLOOKUP(A129,'Revitalisation-Revitalisierung'!$A$2:$O$273,5,FALSE))</f>
        <v>24.545454545454547</v>
      </c>
      <c r="AK129" s="61" t="str">
        <f>IF(VLOOKUP(A129,'Revitalisation-Revitalisierung'!$A$2:$O$273,6,FALSE)="","",VLOOKUP(A129,'Revitalisation-Revitalisierung'!$A$2:$O$273,6,FALSE))</f>
        <v>très nécessaire, difficile</v>
      </c>
      <c r="AL129" s="61" t="str">
        <f>IF(VLOOKUP(A129,'Revitalisation-Revitalisierung'!$A$2:$O$273,7,FALSE)="","",VLOOKUP(A129,'Revitalisation-Revitalisierung'!$A$2:$O$273,7,FALSE))</f>
        <v/>
      </c>
      <c r="AM129" s="61" t="str">
        <f>IF(VLOOKUP(A129,'Revitalisation-Revitalisierung'!$A$2:$O$273,8,FALSE)="","",VLOOKUP(A129,'Revitalisation-Revitalisierung'!$A$2:$O$273,8,FALSE))</f>
        <v>K2</v>
      </c>
      <c r="AN129" s="61" t="str">
        <f>IF(VLOOKUP(A129,'Revitalisation-Revitalisierung'!$A$2:$O$273,9,FALSE)="","",VLOOKUP(A129,'Revitalisation-Revitalisierung'!$A$2:$O$273,9,FALSE))</f>
        <v/>
      </c>
      <c r="AO129" s="61" t="str">
        <f>IF(VLOOKUP(A129,'Revitalisation-Revitalisierung'!$A$2:$O$273,10,FALSE)="","",VLOOKUP(A129,'Revitalisation-Revitalisierung'!$A$2:$O$273,10,FALSE))</f>
        <v/>
      </c>
      <c r="AP129" s="61" t="str">
        <f>IF(VLOOKUP(A129,'Revitalisation-Revitalisierung'!$A$2:$O$273,11,FALSE)="","",VLOOKUP(A129,'Revitalisation-Revitalisierung'!$A$2:$O$273,11,FALSE))</f>
        <v>Très nécessaire, facile / unbedingt nötig, einfach</v>
      </c>
      <c r="AQ129" s="62" t="str">
        <f>IF(VLOOKUP(A129,'Revitalisation-Revitalisierung'!$A$2:$O$273,12,FALSE)="","",VLOOKUP(A129,'Revitalisation-Revitalisierung'!$A$2:$O$273,12,FALSE))</f>
        <v>b</v>
      </c>
    </row>
    <row r="130" spans="1:43" ht="67.5" x14ac:dyDescent="0.25">
      <c r="A130" s="23">
        <v>160</v>
      </c>
      <c r="B130" s="63">
        <f>IF(VLOOKUP(A130,'Données de base - Grunddaten'!$A$2:$M$273,2,FALSE)="","",VLOOKUP(A130,'Données de base - Grunddaten'!$A$2:$M$273,2,FALSE))</f>
        <v>1</v>
      </c>
      <c r="C130" s="64" t="str">
        <f>IF(VLOOKUP(A130,'Données de base - Grunddaten'!$A$2:$M$273,3,FALSE)="","",VLOOKUP(A130,'Données de base - Grunddaten'!$A$2:$M$273,3,FALSE))</f>
        <v>Pascoletto</v>
      </c>
      <c r="D130" s="64" t="str">
        <f>IF(VLOOKUP(A130,'Données de base - Grunddaten'!$A$2:$M$273,4,FALSE)="","",VLOOKUP(A130,'Données de base - Grunddaten'!$A$2:$M$273,4,FALSE))</f>
        <v>Moesa</v>
      </c>
      <c r="E130" s="64" t="str">
        <f>IF(VLOOKUP(A130,'Données de base - Grunddaten'!$A$2:$M$273,5,FALSE)="","",VLOOKUP(A130,'Données de base - Grunddaten'!$A$2:$M$273,5,FALSE))</f>
        <v>GR</v>
      </c>
      <c r="F130" s="64" t="str">
        <f>IF(VLOOKUP(A130,'Données de base - Grunddaten'!$A$2:$M$273,6,FALSE)="","",VLOOKUP(A130,'Données de base - Grunddaten'!$A$2:$M$273,6,FALSE))</f>
        <v>Tessin méridional</v>
      </c>
      <c r="G130" s="64" t="str">
        <f>IF(VLOOKUP(A130,'Données de base - Grunddaten'!$A$2:$M$273,7,FALSE)="","",VLOOKUP(A130,'Données de base - Grunddaten'!$A$2:$M$273,7,FALSE))</f>
        <v>Collinéen</v>
      </c>
      <c r="H130" s="64">
        <f>IF(VLOOKUP(A130,'Données de base - Grunddaten'!$A$2:$M$273,8,FALSE)="","",VLOOKUP(A130,'Données de base - Grunddaten'!$A$2:$M$273,8,FALSE))</f>
        <v>320</v>
      </c>
      <c r="I130" s="64">
        <f>IF(VLOOKUP(A130,'Données de base - Grunddaten'!$A$2:$M$273,9,FALSE)="","",VLOOKUP(A130,'Données de base - Grunddaten'!$A$2:$M$273,9,FALSE))</f>
        <v>1992</v>
      </c>
      <c r="J130" s="64">
        <f>IF(VLOOKUP(A130,'Données de base - Grunddaten'!$A$2:$M$273,10,FALSE)="","",VLOOKUP(A130,'Données de base - Grunddaten'!$A$2:$M$273,10,FALSE))</f>
        <v>62</v>
      </c>
      <c r="K130" s="64" t="str">
        <f>IF(VLOOKUP(A130,'Données de base - Grunddaten'!$A$2:$M$273,11,FALSE)="","",VLOOKUP(A130,'Données de base - Grunddaten'!$A$2:$M$273,11,FALSE))</f>
        <v>Cours d'eau corrigés de l'étage collinéen du Sud des Alpes</v>
      </c>
      <c r="L130" s="64" t="str">
        <f>IF(VLOOKUP(A130,'Données de base - Grunddaten'!$A$2:$M$273,12,FALSE)="","",VLOOKUP(A130,'Données de base - Grunddaten'!$A$2:$M$273,12,FALSE))</f>
        <v>en tresses</v>
      </c>
      <c r="M130" s="65" t="str">
        <f>IF(VLOOKUP(A130,'Données de base - Grunddaten'!$A$2:$M$273,13,FALSE)="","",VLOOKUP(A130,'Données de base - Grunddaten'!$A$2:$M$273,13,FALSE))</f>
        <v>en tresses</v>
      </c>
      <c r="N130" s="36" t="str">
        <f>IF(VLOOKUP(A130,'Charriage - Geschiebehaushalt'!A130:S401,3,FALSE)="","",VLOOKUP(A130,'Charriage - Geschiebehaushalt'!$A$2:$S$273,3,FALSE))</f>
        <v>pertinent</v>
      </c>
      <c r="O130" s="37" t="str">
        <f>IF(VLOOKUP(A130,'Charriage - Geschiebehaushalt'!A130:S401,4,FALSE)="","",VLOOKUP(A130,'Charriage - Geschiebehaushalt'!$A$2:$S$273,4,FALSE))</f>
        <v>non documenté</v>
      </c>
      <c r="P130" s="70">
        <f>IF(VLOOKUP(A130,'Charriage - Geschiebehaushalt'!A130:S401,5,FALSE)="","",VLOOKUP(A130,'Charriage - Geschiebehaushalt'!$A$2:$S$273,5,FALSE))</f>
        <v>-2.2609674016743</v>
      </c>
      <c r="Q130" s="37" t="str">
        <f>IF(VLOOKUP(A130,'Charriage - Geschiebehaushalt'!A130:S401,6,FALSE)="","",VLOOKUP(A130,'Charriage - Geschiebehaushalt'!$A$2:$S$273,6,FALSE))</f>
        <v>problème lié à un manque de charriage ou à un manque de remobilisation des sédiments</v>
      </c>
      <c r="R130" s="70">
        <f>IF(VLOOKUP(A130,'Charriage - Geschiebehaushalt'!A130:S401,7,FALSE)="","",VLOOKUP(A130,'Charriage - Geschiebehaushalt'!$A$2:$S$273,7,FALSE))</f>
        <v>1.0325566843688101</v>
      </c>
      <c r="S130" s="37" t="str">
        <f>IF(VLOOKUP(A130,'Charriage - Geschiebehaushalt'!A130:S401,8,FALSE)="","",VLOOKUP(A130,'Charriage - Geschiebehaushalt'!$A$2:$S$273,8,FALSE))</f>
        <v>la remobilisation des sédiments est perturbée</v>
      </c>
      <c r="T130" s="70">
        <f>IF(VLOOKUP(A130,'Charriage - Geschiebehaushalt'!A130:S401,9,FALSE)="","",VLOOKUP(A130,'Charriage - Geschiebehaushalt'!$A$2:$S$273,9,FALSE))</f>
        <v>9.4861242358000003E-2</v>
      </c>
      <c r="U130" s="37" t="str">
        <f>IF(VLOOKUP(A130,'Charriage - Geschiebehaushalt'!A130:S401,10,FALSE)="","",VLOOKUP(A130,'Charriage - Geschiebehaushalt'!$A$2:$S$273,10,FALSE))</f>
        <v>déficit dans les formations pionnières</v>
      </c>
      <c r="V130" s="37" t="str">
        <f>IF(VLOOKUP(A130,'Charriage - Geschiebehaushalt'!A130:S401,11,FALSE)="","",VLOOKUP(A130,'Charriage - Geschiebehaushalt'!$A$2:$S$273,11,FALSE))</f>
        <v/>
      </c>
      <c r="W130" s="37" t="str">
        <f>IF(VLOOKUP(A130,'Charriage - Geschiebehaushalt'!A130:S401,12,FALSE)="","",VLOOKUP(A130,'Charriage - Geschiebehaushalt'!$A$2:$S$273,12,FALSE))</f>
        <v/>
      </c>
      <c r="X130" s="37" t="str">
        <f>IF(VLOOKUP(A130,'Charriage - Geschiebehaushalt'!A130:S401,13,FALSE)="","",VLOOKUP(A130,'Charriage - Geschiebehaushalt'!$A$2:$S$273,13,FALSE))</f>
        <v/>
      </c>
      <c r="Y130" s="37" t="str">
        <f>IF(VLOOKUP(A130,'Charriage - Geschiebehaushalt'!A130:S401,14,FALSE)="","",VLOOKUP(A130,'Charriage - Geschiebehaushalt'!$A$2:$S$273,14,FALSE))</f>
        <v/>
      </c>
      <c r="Z130" s="37" t="str">
        <f>IF(VLOOKUP(A130,'Charriage - Geschiebehaushalt'!A130:S401,15,FALSE)="","",VLOOKUP(A130,'Charriage - Geschiebehaushalt'!$A$2:$S$273,15,FALSE))</f>
        <v>Problème lié à un manque de charriage ou à un manque de remobilisation des sédiments / Problem aufgrund Geschiebemangels bzw. mangelnder Mobilisierung von Geschiebe</v>
      </c>
      <c r="AA130" s="53" t="str">
        <f>IF(VLOOKUP(A130,'Charriage - Geschiebehaushalt'!A130:S401,16,FALSE)="","",VLOOKUP(A130,'Charriage - Geschiebehaushalt'!$A$2:$S$273,16,FALSE))</f>
        <v>b</v>
      </c>
      <c r="AB130" s="58" t="str">
        <f>IF(VLOOKUP(A130,'Débit - Abfluss'!$A$2:$K$273,3,FALSE)="","",VLOOKUP(A130,'Débit - Abfluss'!$A$2:$K$273,3,FALSE))</f>
        <v>81-100%</v>
      </c>
      <c r="AC130" s="59" t="str">
        <f>IF(VLOOKUP(A130,'Débit - Abfluss'!$A$2:$K$273,4,FALSE)="","",VLOOKUP(A130,'Débit - Abfluss'!$A$2:$K$273,4,FALSE))</f>
        <v/>
      </c>
      <c r="AD130" s="59" t="str">
        <f>IF(VLOOKUP(A130,'Débit - Abfluss'!$A$2:$K$273,5,FALSE)="","",VLOOKUP(A130,'Débit - Abfluss'!$A$2:$K$273,5,FALSE))</f>
        <v/>
      </c>
      <c r="AE130" s="59" t="str">
        <f>IF(VLOOKUP(A130,'Débit - Abfluss'!$A$2:$K$273,6,FALSE)="","",VLOOKUP(A130,'Débit - Abfluss'!$A$2:$K$273,6,FALSE))</f>
        <v>81-100%</v>
      </c>
      <c r="AF130" s="59" t="str">
        <f>IF(VLOOKUP(A130,'Débit - Abfluss'!$A$2:$K$273,7,FALSE)="","",VLOOKUP(A130,'Débit - Abfluss'!$A$2:$K$273,7,FALSE))</f>
        <v>force hydraulique</v>
      </c>
      <c r="AG130" s="60" t="str">
        <f>IF(VLOOKUP(A130,'Débit - Abfluss'!$A$2:$K$273,8,FALSE)="","",VLOOKUP(A130,'Débit - Abfluss'!$A$2:$K$273,8,FALSE))</f>
        <v>Potentiellement affecté / möglicherweise betroffen</v>
      </c>
      <c r="AH130" s="72">
        <f>IF(VLOOKUP(A130,'Revitalisation-Revitalisierung'!$A$2:$O$273,3,FALSE)="","",VLOOKUP(A130,'Revitalisation-Revitalisierung'!$A$2:$O$273,3,FALSE))</f>
        <v>72.390909090909091</v>
      </c>
      <c r="AI130" s="73">
        <f>IF(VLOOKUP(A130,'Revitalisation-Revitalisierung'!$A$2:$O$273,4,FALSE)="","",VLOOKUP(A130,'Revitalisation-Revitalisierung'!$A$2:$O$273,4,FALSE))</f>
        <v>78.253399547907819</v>
      </c>
      <c r="AJ130" s="73">
        <f>IF(VLOOKUP(A130,'Revitalisation-Revitalisierung'!$A$2:$O$273,5,FALSE)="","",VLOOKUP(A130,'Revitalisation-Revitalisierung'!$A$2:$O$273,5,FALSE))</f>
        <v>5.9090909090909092</v>
      </c>
      <c r="AK130" s="61" t="str">
        <f>IF(VLOOKUP(A130,'Revitalisation-Revitalisierung'!$A$2:$O$273,6,FALSE)="","",VLOOKUP(A130,'Revitalisation-Revitalisierung'!$A$2:$O$273,6,FALSE))</f>
        <v>très nécessaire, facile</v>
      </c>
      <c r="AL130" s="61" t="str">
        <f>IF(VLOOKUP(A130,'Revitalisation-Revitalisierung'!$A$2:$O$273,7,FALSE)="","",VLOOKUP(A130,'Revitalisation-Revitalisierung'!$A$2:$O$273,7,FALSE))</f>
        <v/>
      </c>
      <c r="AM130" s="61" t="str">
        <f>IF(VLOOKUP(A130,'Revitalisation-Revitalisierung'!$A$2:$O$273,8,FALSE)="","",VLOOKUP(A130,'Revitalisation-Revitalisierung'!$A$2:$O$273,8,FALSE))</f>
        <v>K1</v>
      </c>
      <c r="AN130" s="61" t="str">
        <f>IF(VLOOKUP(A130,'Revitalisation-Revitalisierung'!$A$2:$O$273,9,FALSE)="","",VLOOKUP(A130,'Revitalisation-Revitalisierung'!$A$2:$O$273,9,FALSE))</f>
        <v/>
      </c>
      <c r="AO130" s="61" t="str">
        <f>IF(VLOOKUP(A130,'Revitalisation-Revitalisierung'!$A$2:$O$273,10,FALSE)="","",VLOOKUP(A130,'Revitalisation-Revitalisierung'!$A$2:$O$273,10,FALSE))</f>
        <v/>
      </c>
      <c r="AP130" s="61" t="str">
        <f>IF(VLOOKUP(A130,'Revitalisation-Revitalisierung'!$A$2:$O$273,11,FALSE)="","",VLOOKUP(A130,'Revitalisation-Revitalisierung'!$A$2:$O$273,11,FALSE))</f>
        <v>Non nécessaire / nicht nötig</v>
      </c>
      <c r="AQ130" s="62" t="str">
        <f>IF(VLOOKUP(A130,'Revitalisation-Revitalisierung'!$A$2:$O$273,12,FALSE)="","",VLOOKUP(A130,'Revitalisation-Revitalisierung'!$A$2:$O$273,12,FALSE))</f>
        <v>b</v>
      </c>
    </row>
    <row r="131" spans="1:43" ht="67.5" x14ac:dyDescent="0.25">
      <c r="A131" s="23">
        <v>161</v>
      </c>
      <c r="B131" s="63">
        <f>IF(VLOOKUP(A131,'Données de base - Grunddaten'!$A$2:$M$273,2,FALSE)="","",VLOOKUP(A131,'Données de base - Grunddaten'!$A$2:$M$273,2,FALSE))</f>
        <v>1</v>
      </c>
      <c r="C131" s="64" t="str">
        <f>IF(VLOOKUP(A131,'Données de base - Grunddaten'!$A$2:$M$273,3,FALSE)="","",VLOOKUP(A131,'Données de base - Grunddaten'!$A$2:$M$273,3,FALSE))</f>
        <v>Rosera</v>
      </c>
      <c r="D131" s="64" t="str">
        <f>IF(VLOOKUP(A131,'Données de base - Grunddaten'!$A$2:$M$273,4,FALSE)="","",VLOOKUP(A131,'Données de base - Grunddaten'!$A$2:$M$273,4,FALSE))</f>
        <v>Moesa</v>
      </c>
      <c r="E131" s="64" t="str">
        <f>IF(VLOOKUP(A131,'Données de base - Grunddaten'!$A$2:$M$273,5,FALSE)="","",VLOOKUP(A131,'Données de base - Grunddaten'!$A$2:$M$273,5,FALSE))</f>
        <v>GR</v>
      </c>
      <c r="F131" s="64" t="str">
        <f>IF(VLOOKUP(A131,'Données de base - Grunddaten'!$A$2:$M$273,6,FALSE)="","",VLOOKUP(A131,'Données de base - Grunddaten'!$A$2:$M$273,6,FALSE))</f>
        <v>Alpes méridionales</v>
      </c>
      <c r="G131" s="64" t="str">
        <f>IF(VLOOKUP(A131,'Données de base - Grunddaten'!$A$2:$M$273,7,FALSE)="","",VLOOKUP(A131,'Données de base - Grunddaten'!$A$2:$M$273,7,FALSE))</f>
        <v>Collinéen</v>
      </c>
      <c r="H131" s="64">
        <f>IF(VLOOKUP(A131,'Données de base - Grunddaten'!$A$2:$M$273,8,FALSE)="","",VLOOKUP(A131,'Données de base - Grunddaten'!$A$2:$M$273,8,FALSE))</f>
        <v>410</v>
      </c>
      <c r="I131" s="64">
        <f>IF(VLOOKUP(A131,'Données de base - Grunddaten'!$A$2:$M$273,9,FALSE)="","",VLOOKUP(A131,'Données de base - Grunddaten'!$A$2:$M$273,9,FALSE))</f>
        <v>1992</v>
      </c>
      <c r="J131" s="64">
        <f>IF(VLOOKUP(A131,'Données de base - Grunddaten'!$A$2:$M$273,10,FALSE)="","",VLOOKUP(A131,'Données de base - Grunddaten'!$A$2:$M$273,10,FALSE))</f>
        <v>62</v>
      </c>
      <c r="K131" s="64" t="str">
        <f>IF(VLOOKUP(A131,'Données de base - Grunddaten'!$A$2:$M$273,11,FALSE)="","",VLOOKUP(A131,'Données de base - Grunddaten'!$A$2:$M$273,11,FALSE))</f>
        <v>Cours d'eau corrigés de l'étage collinéen du Sud des Alpes</v>
      </c>
      <c r="L131" s="64" t="str">
        <f>IF(VLOOKUP(A131,'Données de base - Grunddaten'!$A$2:$M$273,12,FALSE)="","",VLOOKUP(A131,'Données de base - Grunddaten'!$A$2:$M$273,12,FALSE))</f>
        <v>en tresses</v>
      </c>
      <c r="M131" s="65" t="str">
        <f>IF(VLOOKUP(A131,'Données de base - Grunddaten'!$A$2:$M$273,13,FALSE)="","",VLOOKUP(A131,'Données de base - Grunddaten'!$A$2:$M$273,13,FALSE))</f>
        <v>cours rectiligne (avec élargissement latéral)</v>
      </c>
      <c r="N131" s="36" t="str">
        <f>IF(VLOOKUP(A131,'Charriage - Geschiebehaushalt'!A131:S402,3,FALSE)="","",VLOOKUP(A131,'Charriage - Geschiebehaushalt'!$A$2:$S$273,3,FALSE))</f>
        <v>pertinent</v>
      </c>
      <c r="O131" s="37" t="str">
        <f>IF(VLOOKUP(A131,'Charriage - Geschiebehaushalt'!A131:S402,4,FALSE)="","",VLOOKUP(A131,'Charriage - Geschiebehaushalt'!$A$2:$S$273,4,FALSE))</f>
        <v>non documenté</v>
      </c>
      <c r="P131" s="70">
        <f>IF(VLOOKUP(A131,'Charriage - Geschiebehaushalt'!A131:S402,5,FALSE)="","",VLOOKUP(A131,'Charriage - Geschiebehaushalt'!$A$2:$S$273,5,FALSE))</f>
        <v>-4.3630512870886102</v>
      </c>
      <c r="Q131" s="37" t="str">
        <f>IF(VLOOKUP(A131,'Charriage - Geschiebehaushalt'!A131:S402,6,FALSE)="","",VLOOKUP(A131,'Charriage - Geschiebehaushalt'!$A$2:$S$273,6,FALSE))</f>
        <v>problème lié à un manque de charriage ou à un manque de remobilisation des sédiments</v>
      </c>
      <c r="R131" s="70">
        <f>IF(VLOOKUP(A131,'Charriage - Geschiebehaushalt'!A131:S402,7,FALSE)="","",VLOOKUP(A131,'Charriage - Geschiebehaushalt'!$A$2:$S$273,7,FALSE))</f>
        <v>0.80383635869196002</v>
      </c>
      <c r="S131" s="37" t="str">
        <f>IF(VLOOKUP(A131,'Charriage - Geschiebehaushalt'!A131:S402,8,FALSE)="","",VLOOKUP(A131,'Charriage - Geschiebehaushalt'!$A$2:$S$273,8,FALSE))</f>
        <v>la remobilisation des sédiments est perturbée</v>
      </c>
      <c r="T131" s="70">
        <f>IF(VLOOKUP(A131,'Charriage - Geschiebehaushalt'!A131:S402,9,FALSE)="","",VLOOKUP(A131,'Charriage - Geschiebehaushalt'!$A$2:$S$273,9,FALSE))</f>
        <v>0.30172513239999998</v>
      </c>
      <c r="U131" s="37" t="str">
        <f>IF(VLOOKUP(A131,'Charriage - Geschiebehaushalt'!A131:S402,10,FALSE)="","",VLOOKUP(A131,'Charriage - Geschiebehaushalt'!$A$2:$S$273,10,FALSE))</f>
        <v>déficit non apparent en charriage ou en remobilisation des sédiments</v>
      </c>
      <c r="V131" s="37" t="str">
        <f>IF(VLOOKUP(A131,'Charriage - Geschiebehaushalt'!A131:S402,11,FALSE)="","",VLOOKUP(A131,'Charriage - Geschiebehaushalt'!$A$2:$S$273,11,FALSE))</f>
        <v/>
      </c>
      <c r="W131" s="37" t="str">
        <f>IF(VLOOKUP(A131,'Charriage - Geschiebehaushalt'!A131:S402,12,FALSE)="","",VLOOKUP(A131,'Charriage - Geschiebehaushalt'!$A$2:$S$273,12,FALSE))</f>
        <v/>
      </c>
      <c r="X131" s="37" t="str">
        <f>IF(VLOOKUP(A131,'Charriage - Geschiebehaushalt'!A131:S402,13,FALSE)="","",VLOOKUP(A131,'Charriage - Geschiebehaushalt'!$A$2:$S$273,13,FALSE))</f>
        <v/>
      </c>
      <c r="Y131" s="37" t="str">
        <f>IF(VLOOKUP(A131,'Charriage - Geschiebehaushalt'!A131:S402,14,FALSE)="","",VLOOKUP(A131,'Charriage - Geschiebehaushalt'!$A$2:$S$273,14,FALSE))</f>
        <v/>
      </c>
      <c r="Z131" s="37" t="str">
        <f>IF(VLOOKUP(A131,'Charriage - Geschiebehaushalt'!A131:S402,15,FALSE)="","",VLOOKUP(A131,'Charriage - Geschiebehaushalt'!$A$2:$S$273,15,FALSE))</f>
        <v>Problème lié à un manque de charriage ou à un manque de remobilisation des sédiments / Problem aufgrund Geschiebemangels bzw. mangelnder Mobilisierung von Geschiebe</v>
      </c>
      <c r="AA131" s="53" t="str">
        <f>IF(VLOOKUP(A131,'Charriage - Geschiebehaushalt'!A131:S402,16,FALSE)="","",VLOOKUP(A131,'Charriage - Geschiebehaushalt'!$A$2:$S$273,16,FALSE))</f>
        <v>b</v>
      </c>
      <c r="AB131" s="58" t="str">
        <f>IF(VLOOKUP(A131,'Débit - Abfluss'!$A$2:$K$273,3,FALSE)="","",VLOOKUP(A131,'Débit - Abfluss'!$A$2:$K$273,3,FALSE))</f>
        <v>81-100%</v>
      </c>
      <c r="AC131" s="59" t="str">
        <f>IF(VLOOKUP(A131,'Débit - Abfluss'!$A$2:$K$273,4,FALSE)="","",VLOOKUP(A131,'Débit - Abfluss'!$A$2:$K$273,4,FALSE))</f>
        <v/>
      </c>
      <c r="AD131" s="59" t="str">
        <f>IF(VLOOKUP(A131,'Débit - Abfluss'!$A$2:$K$273,5,FALSE)="","",VLOOKUP(A131,'Débit - Abfluss'!$A$2:$K$273,5,FALSE))</f>
        <v/>
      </c>
      <c r="AE131" s="59" t="str">
        <f>IF(VLOOKUP(A131,'Débit - Abfluss'!$A$2:$K$273,6,FALSE)="","",VLOOKUP(A131,'Débit - Abfluss'!$A$2:$K$273,6,FALSE))</f>
        <v>81-100%</v>
      </c>
      <c r="AF131" s="59" t="str">
        <f>IF(VLOOKUP(A131,'Débit - Abfluss'!$A$2:$K$273,7,FALSE)="","",VLOOKUP(A131,'Débit - Abfluss'!$A$2:$K$273,7,FALSE))</f>
        <v>force hydraulique</v>
      </c>
      <c r="AG131" s="60" t="str">
        <f>IF(VLOOKUP(A131,'Débit - Abfluss'!$A$2:$K$273,8,FALSE)="","",VLOOKUP(A131,'Débit - Abfluss'!$A$2:$K$273,8,FALSE))</f>
        <v>Potentiellement affecté / möglicherweise betroffen</v>
      </c>
      <c r="AH131" s="72">
        <f>IF(VLOOKUP(A131,'Revitalisation-Revitalisierung'!$A$2:$O$273,3,FALSE)="","",VLOOKUP(A131,'Revitalisation-Revitalisierung'!$A$2:$O$273,3,FALSE))</f>
        <v>32.718181818181826</v>
      </c>
      <c r="AI131" s="73">
        <f>IF(VLOOKUP(A131,'Revitalisation-Revitalisierung'!$A$2:$O$273,4,FALSE)="","",VLOOKUP(A131,'Revitalisation-Revitalisierung'!$A$2:$O$273,4,FALSE))</f>
        <v>70.896101296666671</v>
      </c>
      <c r="AJ131" s="73">
        <f>IF(VLOOKUP(A131,'Revitalisation-Revitalisierung'!$A$2:$O$273,5,FALSE)="","",VLOOKUP(A131,'Revitalisation-Revitalisierung'!$A$2:$O$273,5,FALSE))</f>
        <v>38.18181818181818</v>
      </c>
      <c r="AK131" s="61" t="str">
        <f>IF(VLOOKUP(A131,'Revitalisation-Revitalisierung'!$A$2:$O$273,6,FALSE)="","",VLOOKUP(A131,'Revitalisation-Revitalisierung'!$A$2:$O$273,6,FALSE))</f>
        <v>très nécessaire, difficile</v>
      </c>
      <c r="AL131" s="61" t="str">
        <f>IF(VLOOKUP(A131,'Revitalisation-Revitalisierung'!$A$2:$O$273,7,FALSE)="","",VLOOKUP(A131,'Revitalisation-Revitalisierung'!$A$2:$O$273,7,FALSE))</f>
        <v/>
      </c>
      <c r="AM131" s="61" t="str">
        <f>IF(VLOOKUP(A131,'Revitalisation-Revitalisierung'!$A$2:$O$273,8,FALSE)="","",VLOOKUP(A131,'Revitalisation-Revitalisierung'!$A$2:$O$273,8,FALSE))</f>
        <v>K1</v>
      </c>
      <c r="AN131" s="61" t="str">
        <f>IF(VLOOKUP(A131,'Revitalisation-Revitalisierung'!$A$2:$O$273,9,FALSE)="","",VLOOKUP(A131,'Revitalisation-Revitalisierung'!$A$2:$O$273,9,FALSE))</f>
        <v/>
      </c>
      <c r="AO131" s="61" t="str">
        <f>IF(VLOOKUP(A131,'Revitalisation-Revitalisierung'!$A$2:$O$273,10,FALSE)="","",VLOOKUP(A131,'Revitalisation-Revitalisierung'!$A$2:$O$273,10,FALSE))</f>
        <v/>
      </c>
      <c r="AP131" s="61" t="str">
        <f>IF(VLOOKUP(A131,'Revitalisation-Revitalisierung'!$A$2:$O$273,11,FALSE)="","",VLOOKUP(A131,'Revitalisation-Revitalisierung'!$A$2:$O$273,11,FALSE))</f>
        <v>Très nécessaire, facile / unbedingt nötig, einfach</v>
      </c>
      <c r="AQ131" s="62" t="str">
        <f>IF(VLOOKUP(A131,'Revitalisation-Revitalisierung'!$A$2:$O$273,12,FALSE)="","",VLOOKUP(A131,'Revitalisation-Revitalisierung'!$A$2:$O$273,12,FALSE))</f>
        <v>b</v>
      </c>
    </row>
    <row r="132" spans="1:43" ht="45" x14ac:dyDescent="0.25">
      <c r="A132" s="23">
        <v>162</v>
      </c>
      <c r="B132" s="63">
        <f>IF(VLOOKUP(A132,'Données de base - Grunddaten'!$A$2:$M$273,2,FALSE)="","",VLOOKUP(A132,'Données de base - Grunddaten'!$A$2:$M$273,2,FALSE))</f>
        <v>1</v>
      </c>
      <c r="C132" s="64" t="str">
        <f>IF(VLOOKUP(A132,'Données de base - Grunddaten'!$A$2:$M$273,3,FALSE)="","",VLOOKUP(A132,'Données de base - Grunddaten'!$A$2:$M$273,3,FALSE))</f>
        <v>Pomareda</v>
      </c>
      <c r="D132" s="64" t="str">
        <f>IF(VLOOKUP(A132,'Données de base - Grunddaten'!$A$2:$M$273,4,FALSE)="","",VLOOKUP(A132,'Données de base - Grunddaten'!$A$2:$M$273,4,FALSE))</f>
        <v>Moesa</v>
      </c>
      <c r="E132" s="64" t="str">
        <f>IF(VLOOKUP(A132,'Données de base - Grunddaten'!$A$2:$M$273,5,FALSE)="","",VLOOKUP(A132,'Données de base - Grunddaten'!$A$2:$M$273,5,FALSE))</f>
        <v>GR</v>
      </c>
      <c r="F132" s="64" t="str">
        <f>IF(VLOOKUP(A132,'Données de base - Grunddaten'!$A$2:$M$273,6,FALSE)="","",VLOOKUP(A132,'Données de base - Grunddaten'!$A$2:$M$273,6,FALSE))</f>
        <v>Alpes méridionales</v>
      </c>
      <c r="G132" s="64" t="str">
        <f>IF(VLOOKUP(A132,'Données de base - Grunddaten'!$A$2:$M$273,7,FALSE)="","",VLOOKUP(A132,'Données de base - Grunddaten'!$A$2:$M$273,7,FALSE))</f>
        <v>Collinéen</v>
      </c>
      <c r="H132" s="64">
        <f>IF(VLOOKUP(A132,'Données de base - Grunddaten'!$A$2:$M$273,8,FALSE)="","",VLOOKUP(A132,'Données de base - Grunddaten'!$A$2:$M$273,8,FALSE))</f>
        <v>485</v>
      </c>
      <c r="I132" s="64">
        <f>IF(VLOOKUP(A132,'Données de base - Grunddaten'!$A$2:$M$273,9,FALSE)="","",VLOOKUP(A132,'Données de base - Grunddaten'!$A$2:$M$273,9,FALSE))</f>
        <v>1992</v>
      </c>
      <c r="J132" s="64">
        <f>IF(VLOOKUP(A132,'Données de base - Grunddaten'!$A$2:$M$273,10,FALSE)="","",VLOOKUP(A132,'Données de base - Grunddaten'!$A$2:$M$273,10,FALSE))</f>
        <v>61</v>
      </c>
      <c r="K132" s="64" t="str">
        <f>IF(VLOOKUP(A132,'Données de base - Grunddaten'!$A$2:$M$273,11,FALSE)="","",VLOOKUP(A132,'Données de base - Grunddaten'!$A$2:$M$273,11,FALSE))</f>
        <v>Cours d'eau naturels de l'étage collinéen du Sud des Alpes</v>
      </c>
      <c r="L132" s="64" t="str">
        <f>IF(VLOOKUP(A132,'Données de base - Grunddaten'!$A$2:$M$273,12,FALSE)="","",VLOOKUP(A132,'Données de base - Grunddaten'!$A$2:$M$273,12,FALSE))</f>
        <v>en tresses</v>
      </c>
      <c r="M132" s="65" t="str">
        <f>IF(VLOOKUP(A132,'Données de base - Grunddaten'!$A$2:$M$273,13,FALSE)="","",VLOOKUP(A132,'Données de base - Grunddaten'!$A$2:$M$273,13,FALSE))</f>
        <v>en méandres migrants</v>
      </c>
      <c r="N132" s="36" t="str">
        <f>IF(VLOOKUP(A132,'Charriage - Geschiebehaushalt'!A132:S403,3,FALSE)="","",VLOOKUP(A132,'Charriage - Geschiebehaushalt'!$A$2:$S$273,3,FALSE))</f>
        <v>pertinent</v>
      </c>
      <c r="O132" s="37" t="str">
        <f>IF(VLOOKUP(A132,'Charriage - Geschiebehaushalt'!A132:S403,4,FALSE)="","",VLOOKUP(A132,'Charriage - Geschiebehaushalt'!$A$2:$S$273,4,FALSE))</f>
        <v>non documenté</v>
      </c>
      <c r="P132" s="70" t="str">
        <f>IF(VLOOKUP(A132,'Charriage - Geschiebehaushalt'!A132:S403,5,FALSE)="","",VLOOKUP(A132,'Charriage - Geschiebehaushalt'!$A$2:$S$273,5,FALSE))</f>
        <v/>
      </c>
      <c r="Q132" s="37" t="str">
        <f>IF(VLOOKUP(A132,'Charriage - Geschiebehaushalt'!A132:S403,6,FALSE)="","",VLOOKUP(A132,'Charriage - Geschiebehaushalt'!$A$2:$S$273,6,FALSE))</f>
        <v>non documenté</v>
      </c>
      <c r="R132" s="70">
        <f>IF(VLOOKUP(A132,'Charriage - Geschiebehaushalt'!A132:S403,7,FALSE)="","",VLOOKUP(A132,'Charriage - Geschiebehaushalt'!$A$2:$S$273,7,FALSE))</f>
        <v>0.86799999999999999</v>
      </c>
      <c r="S132" s="37" t="str">
        <f>IF(VLOOKUP(A132,'Charriage - Geschiebehaushalt'!A132:S403,8,FALSE)="","",VLOOKUP(A132,'Charriage - Geschiebehaushalt'!$A$2:$S$273,8,FALSE))</f>
        <v>la remobilisation des sédiments est perturbée</v>
      </c>
      <c r="T132" s="70">
        <f>IF(VLOOKUP(A132,'Charriage - Geschiebehaushalt'!A132:S403,9,FALSE)="","",VLOOKUP(A132,'Charriage - Geschiebehaushalt'!$A$2:$S$273,9,FALSE))</f>
        <v>0.12273236718</v>
      </c>
      <c r="U132" s="37" t="str">
        <f>IF(VLOOKUP(A132,'Charriage - Geschiebehaushalt'!A132:S403,10,FALSE)="","",VLOOKUP(A132,'Charriage - Geschiebehaushalt'!$A$2:$S$273,10,FALSE))</f>
        <v>déficit dans les formations pionnières</v>
      </c>
      <c r="V132" s="37" t="str">
        <f>IF(VLOOKUP(A132,'Charriage - Geschiebehaushalt'!A132:S403,11,FALSE)="","",VLOOKUP(A132,'Charriage - Geschiebehaushalt'!$A$2:$S$273,11,FALSE))</f>
        <v/>
      </c>
      <c r="W132" s="37" t="str">
        <f>IF(VLOOKUP(A132,'Charriage - Geschiebehaushalt'!A132:S403,12,FALSE)="","",VLOOKUP(A132,'Charriage - Geschiebehaushalt'!$A$2:$S$273,12,FALSE))</f>
        <v/>
      </c>
      <c r="X132" s="37" t="str">
        <f>IF(VLOOKUP(A132,'Charriage - Geschiebehaushalt'!A132:S403,13,FALSE)="","",VLOOKUP(A132,'Charriage - Geschiebehaushalt'!$A$2:$S$273,13,FALSE))</f>
        <v/>
      </c>
      <c r="Y132" s="37" t="str">
        <f>IF(VLOOKUP(A132,'Charriage - Geschiebehaushalt'!A132:S403,14,FALSE)="","",VLOOKUP(A132,'Charriage - Geschiebehaushalt'!$A$2:$S$273,14,FALSE))</f>
        <v/>
      </c>
      <c r="Z132" s="37" t="str">
        <f>IF(VLOOKUP(A132,'Charriage - Geschiebehaushalt'!A132:S403,15,FALSE)="","",VLOOKUP(A132,'Charriage - Geschiebehaushalt'!$A$2:$S$273,15,FALSE))</f>
        <v>La remobilisation des sédiments est perturbée / Mobilisierung von Geschiebe beeinträchtigt</v>
      </c>
      <c r="AA132" s="53" t="str">
        <f>IF(VLOOKUP(A132,'Charriage - Geschiebehaushalt'!A132:S403,16,FALSE)="","",VLOOKUP(A132,'Charriage - Geschiebehaushalt'!$A$2:$S$273,16,FALSE))</f>
        <v>b</v>
      </c>
      <c r="AB132" s="58" t="str">
        <f>IF(VLOOKUP(A132,'Débit - Abfluss'!$A$2:$K$273,3,FALSE)="","",VLOOKUP(A132,'Débit - Abfluss'!$A$2:$K$273,3,FALSE))</f>
        <v>21-40%</v>
      </c>
      <c r="AC132" s="59" t="str">
        <f>IF(VLOOKUP(A132,'Débit - Abfluss'!$A$2:$K$273,4,FALSE)="","",VLOOKUP(A132,'Débit - Abfluss'!$A$2:$K$273,4,FALSE))</f>
        <v/>
      </c>
      <c r="AD132" s="59" t="str">
        <f>IF(VLOOKUP(A132,'Débit - Abfluss'!$A$2:$K$273,5,FALSE)="","",VLOOKUP(A132,'Débit - Abfluss'!$A$2:$K$273,5,FALSE))</f>
        <v/>
      </c>
      <c r="AE132" s="59" t="str">
        <f>IF(VLOOKUP(A132,'Débit - Abfluss'!$A$2:$K$273,6,FALSE)="","",VLOOKUP(A132,'Débit - Abfluss'!$A$2:$K$273,6,FALSE))</f>
        <v>21-40%</v>
      </c>
      <c r="AF132" s="59" t="str">
        <f>IF(VLOOKUP(A132,'Débit - Abfluss'!$A$2:$K$273,7,FALSE)="","",VLOOKUP(A132,'Débit - Abfluss'!$A$2:$K$273,7,FALSE))</f>
        <v>force hydraulique</v>
      </c>
      <c r="AG132" s="60" t="str">
        <f>IF(VLOOKUP(A132,'Débit - Abfluss'!$A$2:$K$273,8,FALSE)="","",VLOOKUP(A132,'Débit - Abfluss'!$A$2:$K$273,8,FALSE))</f>
        <v>Potentiellement affecté / möglicherweise betroffen</v>
      </c>
      <c r="AH132" s="72">
        <f>IF(VLOOKUP(A132,'Revitalisation-Revitalisierung'!$A$2:$O$273,3,FALSE)="","",VLOOKUP(A132,'Revitalisation-Revitalisierung'!$A$2:$O$273,3,FALSE))</f>
        <v>15.390909090909091</v>
      </c>
      <c r="AI132" s="73">
        <f>IF(VLOOKUP(A132,'Revitalisation-Revitalisierung'!$A$2:$O$273,4,FALSE)="","",VLOOKUP(A132,'Revitalisation-Revitalisierung'!$A$2:$O$273,4,FALSE))</f>
        <v>71.296420526540018</v>
      </c>
      <c r="AJ132" s="73">
        <f>IF(VLOOKUP(A132,'Revitalisation-Revitalisierung'!$A$2:$O$273,5,FALSE)="","",VLOOKUP(A132,'Revitalisation-Revitalisierung'!$A$2:$O$273,5,FALSE))</f>
        <v>55.909090909090907</v>
      </c>
      <c r="AK132" s="61" t="str">
        <f>IF(VLOOKUP(A132,'Revitalisation-Revitalisierung'!$A$2:$O$273,6,FALSE)="","",VLOOKUP(A132,'Revitalisation-Revitalisierung'!$A$2:$O$273,6,FALSE))</f>
        <v>très nécessaire, difficile</v>
      </c>
      <c r="AL132" s="61" t="str">
        <f>IF(VLOOKUP(A132,'Revitalisation-Revitalisierung'!$A$2:$O$273,7,FALSE)="","",VLOOKUP(A132,'Revitalisation-Revitalisierung'!$A$2:$O$273,7,FALSE))</f>
        <v>schwierig</v>
      </c>
      <c r="AM132" s="61" t="str">
        <f>IF(VLOOKUP(A132,'Revitalisation-Revitalisierung'!$A$2:$O$273,8,FALSE)="","",VLOOKUP(A132,'Revitalisation-Revitalisierung'!$A$2:$O$273,8,FALSE))</f>
        <v/>
      </c>
      <c r="AN132" s="61" t="str">
        <f>IF(VLOOKUP(A132,'Revitalisation-Revitalisierung'!$A$2:$O$273,9,FALSE)="","",VLOOKUP(A132,'Revitalisation-Revitalisierung'!$A$2:$O$273,9,FALSE))</f>
        <v/>
      </c>
      <c r="AO132" s="61" t="str">
        <f>IF(VLOOKUP(A132,'Revitalisation-Revitalisierung'!$A$2:$O$273,10,FALSE)="","",VLOOKUP(A132,'Revitalisation-Revitalisierung'!$A$2:$O$273,10,FALSE))</f>
        <v/>
      </c>
      <c r="AP132" s="61" t="str">
        <f>IF(VLOOKUP(A132,'Revitalisation-Revitalisierung'!$A$2:$O$273,11,FALSE)="","",VLOOKUP(A132,'Revitalisation-Revitalisierung'!$A$2:$O$273,11,FALSE))</f>
        <v>Très nécessaire, facile / unbedingt nötig, einfach</v>
      </c>
      <c r="AQ132" s="62" t="str">
        <f>IF(VLOOKUP(A132,'Revitalisation-Revitalisierung'!$A$2:$O$273,12,FALSE)="","",VLOOKUP(A132,'Revitalisation-Revitalisierung'!$A$2:$O$273,12,FALSE))</f>
        <v>b</v>
      </c>
    </row>
    <row r="133" spans="1:43" ht="45" x14ac:dyDescent="0.25">
      <c r="A133" s="23">
        <v>164</v>
      </c>
      <c r="B133" s="63">
        <f>IF(VLOOKUP(A133,'Données de base - Grunddaten'!$A$2:$M$273,2,FALSE)="","",VLOOKUP(A133,'Données de base - Grunddaten'!$A$2:$M$273,2,FALSE))</f>
        <v>1</v>
      </c>
      <c r="C133" s="64" t="str">
        <f>IF(VLOOKUP(A133,'Données de base - Grunddaten'!$A$2:$M$273,3,FALSE)="","",VLOOKUP(A133,'Données de base - Grunddaten'!$A$2:$M$273,3,FALSE))</f>
        <v>Canton</v>
      </c>
      <c r="D133" s="64" t="str">
        <f>IF(VLOOKUP(A133,'Données de base - Grunddaten'!$A$2:$M$273,4,FALSE)="","",VLOOKUP(A133,'Données de base - Grunddaten'!$A$2:$M$273,4,FALSE))</f>
        <v>Moesa</v>
      </c>
      <c r="E133" s="64" t="str">
        <f>IF(VLOOKUP(A133,'Données de base - Grunddaten'!$A$2:$M$273,5,FALSE)="","",VLOOKUP(A133,'Données de base - Grunddaten'!$A$2:$M$273,5,FALSE))</f>
        <v>GR</v>
      </c>
      <c r="F133" s="64" t="str">
        <f>IF(VLOOKUP(A133,'Données de base - Grunddaten'!$A$2:$M$273,6,FALSE)="","",VLOOKUP(A133,'Données de base - Grunddaten'!$A$2:$M$273,6,FALSE))</f>
        <v>Alpes méridionales</v>
      </c>
      <c r="G133" s="64" t="str">
        <f>IF(VLOOKUP(A133,'Données de base - Grunddaten'!$A$2:$M$273,7,FALSE)="","",VLOOKUP(A133,'Données de base - Grunddaten'!$A$2:$M$273,7,FALSE))</f>
        <v>Collinéen</v>
      </c>
      <c r="H133" s="64">
        <f>IF(VLOOKUP(A133,'Données de base - Grunddaten'!$A$2:$M$273,8,FALSE)="","",VLOOKUP(A133,'Données de base - Grunddaten'!$A$2:$M$273,8,FALSE))</f>
        <v>590</v>
      </c>
      <c r="I133" s="64">
        <f>IF(VLOOKUP(A133,'Données de base - Grunddaten'!$A$2:$M$273,9,FALSE)="","",VLOOKUP(A133,'Données de base - Grunddaten'!$A$2:$M$273,9,FALSE))</f>
        <v>1992</v>
      </c>
      <c r="J133" s="64">
        <f>IF(VLOOKUP(A133,'Données de base - Grunddaten'!$A$2:$M$273,10,FALSE)="","",VLOOKUP(A133,'Données de base - Grunddaten'!$A$2:$M$273,10,FALSE))</f>
        <v>61</v>
      </c>
      <c r="K133" s="64" t="str">
        <f>IF(VLOOKUP(A133,'Données de base - Grunddaten'!$A$2:$M$273,11,FALSE)="","",VLOOKUP(A133,'Données de base - Grunddaten'!$A$2:$M$273,11,FALSE))</f>
        <v>Cours d'eau naturels de l'étage collinéen du Sud des Alpes</v>
      </c>
      <c r="L133" s="64" t="str">
        <f>IF(VLOOKUP(A133,'Données de base - Grunddaten'!$A$2:$M$273,12,FALSE)="","",VLOOKUP(A133,'Données de base - Grunddaten'!$A$2:$M$273,12,FALSE))</f>
        <v>en méandres migrants</v>
      </c>
      <c r="M133" s="65" t="str">
        <f>IF(VLOOKUP(A133,'Données de base - Grunddaten'!$A$2:$M$273,13,FALSE)="","",VLOOKUP(A133,'Données de base - Grunddaten'!$A$2:$M$273,13,FALSE))</f>
        <v>en méandres migrants</v>
      </c>
      <c r="N133" s="36" t="str">
        <f>IF(VLOOKUP(A133,'Charriage - Geschiebehaushalt'!A133:S404,3,FALSE)="","",VLOOKUP(A133,'Charriage - Geschiebehaushalt'!$A$2:$S$273,3,FALSE))</f>
        <v>pertinent</v>
      </c>
      <c r="O133" s="37" t="str">
        <f>IF(VLOOKUP(A133,'Charriage - Geschiebehaushalt'!A133:S404,4,FALSE)="","",VLOOKUP(A133,'Charriage - Geschiebehaushalt'!$A$2:$S$273,4,FALSE))</f>
        <v>non documenté</v>
      </c>
      <c r="P133" s="70" t="str">
        <f>IF(VLOOKUP(A133,'Charriage - Geschiebehaushalt'!A133:S404,5,FALSE)="","",VLOOKUP(A133,'Charriage - Geschiebehaushalt'!$A$2:$S$273,5,FALSE))</f>
        <v/>
      </c>
      <c r="Q133" s="37" t="str">
        <f>IF(VLOOKUP(A133,'Charriage - Geschiebehaushalt'!A133:S404,6,FALSE)="","",VLOOKUP(A133,'Charriage - Geschiebehaushalt'!$A$2:$S$273,6,FALSE))</f>
        <v>non documenté</v>
      </c>
      <c r="R133" s="70">
        <f>IF(VLOOKUP(A133,'Charriage - Geschiebehaushalt'!A133:S404,7,FALSE)="","",VLOOKUP(A133,'Charriage - Geschiebehaushalt'!$A$2:$S$273,7,FALSE))</f>
        <v>6.7810987129744401E-3</v>
      </c>
      <c r="S133" s="37" t="str">
        <f>IF(VLOOKUP(A133,'Charriage - Geschiebehaushalt'!A133:S404,8,FALSE)="","",VLOOKUP(A133,'Charriage - Geschiebehaushalt'!$A$2:$S$273,8,FALSE))</f>
        <v>pas ou faiblement entravé</v>
      </c>
      <c r="T133" s="70">
        <f>IF(VLOOKUP(A133,'Charriage - Geschiebehaushalt'!A133:S404,9,FALSE)="","",VLOOKUP(A133,'Charriage - Geschiebehaushalt'!$A$2:$S$273,9,FALSE))</f>
        <v>9.4646610623000005E-2</v>
      </c>
      <c r="U133" s="37" t="str">
        <f>IF(VLOOKUP(A133,'Charriage - Geschiebehaushalt'!A133:S404,10,FALSE)="","",VLOOKUP(A133,'Charriage - Geschiebehaushalt'!$A$2:$S$273,10,FALSE))</f>
        <v>déficit dans les formations pionnières</v>
      </c>
      <c r="V133" s="37" t="str">
        <f>IF(VLOOKUP(A133,'Charriage - Geschiebehaushalt'!A133:S404,11,FALSE)="","",VLOOKUP(A133,'Charriage - Geschiebehaushalt'!$A$2:$S$273,11,FALSE))</f>
        <v>Objet situé sous des gorges. Cours large, tendance à bras multiples (tresses). Mais proximité autoroute ne permet peut-être pas charriage naturel</v>
      </c>
      <c r="W133" s="37" t="str">
        <f>IF(VLOOKUP(A133,'Charriage - Geschiebehaushalt'!A133:S404,12,FALSE)="","",VLOOKUP(A133,'Charriage - Geschiebehaushalt'!$A$2:$S$273,12,FALSE))</f>
        <v>charriage présumé faiblement perturbé</v>
      </c>
      <c r="X133" s="37" t="str">
        <f>IF(VLOOKUP(A133,'Charriage - Geschiebehaushalt'!A133:S404,13,FALSE)="","",VLOOKUP(A133,'Charriage - Geschiebehaushalt'!$A$2:$S$273,13,FALSE))</f>
        <v/>
      </c>
      <c r="Y133" s="37" t="str">
        <f>IF(VLOOKUP(A133,'Charriage - Geschiebehaushalt'!A133:S404,14,FALSE)="","",VLOOKUP(A133,'Charriage - Geschiebehaushalt'!$A$2:$S$273,14,FALSE))</f>
        <v/>
      </c>
      <c r="Z133" s="37" t="str">
        <f>IF(VLOOKUP(A133,'Charriage - Geschiebehaushalt'!A133:S404,15,FALSE)="","",VLOOKUP(A133,'Charriage - Geschiebehaushalt'!$A$2:$S$273,15,FALSE))</f>
        <v>Charriage présumé faiblement perturbé / Geschiebe vermutlich leicht beeinträchtigt</v>
      </c>
      <c r="AA133" s="53" t="str">
        <f>IF(VLOOKUP(A133,'Charriage - Geschiebehaushalt'!A133:S404,16,FALSE)="","",VLOOKUP(A133,'Charriage - Geschiebehaushalt'!$A$2:$S$273,16,FALSE))</f>
        <v>b</v>
      </c>
      <c r="AB133" s="58" t="str">
        <f>IF(VLOOKUP(A133,'Débit - Abfluss'!$A$2:$K$273,3,FALSE)="","",VLOOKUP(A133,'Débit - Abfluss'!$A$2:$K$273,3,FALSE))</f>
        <v>21-40%</v>
      </c>
      <c r="AC133" s="59" t="str">
        <f>IF(VLOOKUP(A133,'Débit - Abfluss'!$A$2:$K$273,4,FALSE)="","",VLOOKUP(A133,'Débit - Abfluss'!$A$2:$K$273,4,FALSE))</f>
        <v/>
      </c>
      <c r="AD133" s="59" t="str">
        <f>IF(VLOOKUP(A133,'Débit - Abfluss'!$A$2:$K$273,5,FALSE)="","",VLOOKUP(A133,'Débit - Abfluss'!$A$2:$K$273,5,FALSE))</f>
        <v/>
      </c>
      <c r="AE133" s="59" t="str">
        <f>IF(VLOOKUP(A133,'Débit - Abfluss'!$A$2:$K$273,6,FALSE)="","",VLOOKUP(A133,'Débit - Abfluss'!$A$2:$K$273,6,FALSE))</f>
        <v>21-40%</v>
      </c>
      <c r="AF133" s="59" t="str">
        <f>IF(VLOOKUP(A133,'Débit - Abfluss'!$A$2:$K$273,7,FALSE)="","",VLOOKUP(A133,'Débit - Abfluss'!$A$2:$K$273,7,FALSE))</f>
        <v>force hydraulique</v>
      </c>
      <c r="AG133" s="60" t="str">
        <f>IF(VLOOKUP(A133,'Débit - Abfluss'!$A$2:$K$273,8,FALSE)="","",VLOOKUP(A133,'Débit - Abfluss'!$A$2:$K$273,8,FALSE))</f>
        <v>Non affecté / nicht betroffen</v>
      </c>
      <c r="AH133" s="72">
        <f>IF(VLOOKUP(A133,'Revitalisation-Revitalisierung'!$A$2:$O$273,3,FALSE)="","",VLOOKUP(A133,'Revitalisation-Revitalisierung'!$A$2:$O$273,3,FALSE))</f>
        <v>-3.1818181818181817</v>
      </c>
      <c r="AI133" s="73">
        <f>IF(VLOOKUP(A133,'Revitalisation-Revitalisierung'!$A$2:$O$273,4,FALSE)="","",VLOOKUP(A133,'Revitalisation-Revitalisierung'!$A$2:$O$273,4,FALSE))</f>
        <v>0</v>
      </c>
      <c r="AJ133" s="73">
        <f>IF(VLOOKUP(A133,'Revitalisation-Revitalisierung'!$A$2:$O$273,5,FALSE)="","",VLOOKUP(A133,'Revitalisation-Revitalisierung'!$A$2:$O$273,5,FALSE))</f>
        <v>3.1818181818181817</v>
      </c>
      <c r="AK133" s="61" t="str">
        <f>IF(VLOOKUP(A133,'Revitalisation-Revitalisierung'!$A$2:$O$273,6,FALSE)="","",VLOOKUP(A133,'Revitalisation-Revitalisierung'!$A$2:$O$273,6,FALSE))</f>
        <v>non nécessaire</v>
      </c>
      <c r="AL133" s="61" t="str">
        <f>IF(VLOOKUP(A133,'Revitalisation-Revitalisierung'!$A$2:$O$273,7,FALSE)="","",VLOOKUP(A133,'Revitalisation-Revitalisierung'!$A$2:$O$273,7,FALSE))</f>
        <v/>
      </c>
      <c r="AM133" s="61" t="str">
        <f>IF(VLOOKUP(A133,'Revitalisation-Revitalisierung'!$A$2:$O$273,8,FALSE)="","",VLOOKUP(A133,'Revitalisation-Revitalisierung'!$A$2:$O$273,8,FALSE))</f>
        <v>K3</v>
      </c>
      <c r="AN133" s="61" t="str">
        <f>IF(VLOOKUP(A133,'Revitalisation-Revitalisierung'!$A$2:$O$273,9,FALSE)="","",VLOOKUP(A133,'Revitalisation-Revitalisierung'!$A$2:$O$273,9,FALSE))</f>
        <v/>
      </c>
      <c r="AO133" s="61" t="str">
        <f>IF(VLOOKUP(A133,'Revitalisation-Revitalisierung'!$A$2:$O$273,10,FALSE)="","",VLOOKUP(A133,'Revitalisation-Revitalisierung'!$A$2:$O$273,10,FALSE))</f>
        <v/>
      </c>
      <c r="AP133" s="61" t="str">
        <f>IF(VLOOKUP(A133,'Revitalisation-Revitalisierung'!$A$2:$O$273,11,FALSE)="","",VLOOKUP(A133,'Revitalisation-Revitalisierung'!$A$2:$O$273,11,FALSE))</f>
        <v>Non nécessaire / nicht nötig</v>
      </c>
      <c r="AQ133" s="62" t="str">
        <f>IF(VLOOKUP(A133,'Revitalisation-Revitalisierung'!$A$2:$O$273,12,FALSE)="","",VLOOKUP(A133,'Revitalisation-Revitalisierung'!$A$2:$O$273,12,FALSE))</f>
        <v>a</v>
      </c>
    </row>
    <row r="134" spans="1:43" ht="45" x14ac:dyDescent="0.25">
      <c r="A134" s="23">
        <v>166</v>
      </c>
      <c r="B134" s="63">
        <f>IF(VLOOKUP(A134,'Données de base - Grunddaten'!$A$2:$M$273,2,FALSE)="","",VLOOKUP(A134,'Données de base - Grunddaten'!$A$2:$M$273,2,FALSE))</f>
        <v>1</v>
      </c>
      <c r="C134" s="64" t="str">
        <f>IF(VLOOKUP(A134,'Données de base - Grunddaten'!$A$2:$M$273,3,FALSE)="","",VLOOKUP(A134,'Données de base - Grunddaten'!$A$2:$M$273,3,FALSE))</f>
        <v>Pian di Alne</v>
      </c>
      <c r="D134" s="64" t="str">
        <f>IF(VLOOKUP(A134,'Données de base - Grunddaten'!$A$2:$M$273,4,FALSE)="","",VLOOKUP(A134,'Données de base - Grunddaten'!$A$2:$M$273,4,FALSE))</f>
        <v>Calancasca</v>
      </c>
      <c r="E134" s="64" t="str">
        <f>IF(VLOOKUP(A134,'Données de base - Grunddaten'!$A$2:$M$273,5,FALSE)="","",VLOOKUP(A134,'Données de base - Grunddaten'!$A$2:$M$273,5,FALSE))</f>
        <v>GR</v>
      </c>
      <c r="F134" s="64" t="str">
        <f>IF(VLOOKUP(A134,'Données de base - Grunddaten'!$A$2:$M$273,6,FALSE)="","",VLOOKUP(A134,'Données de base - Grunddaten'!$A$2:$M$273,6,FALSE))</f>
        <v>Alpes méridionales</v>
      </c>
      <c r="G134" s="64" t="str">
        <f>IF(VLOOKUP(A134,'Données de base - Grunddaten'!$A$2:$M$273,7,FALSE)="","",VLOOKUP(A134,'Données de base - Grunddaten'!$A$2:$M$273,7,FALSE))</f>
        <v>Montagnard sup.</v>
      </c>
      <c r="H134" s="64">
        <f>IF(VLOOKUP(A134,'Données de base - Grunddaten'!$A$2:$M$273,8,FALSE)="","",VLOOKUP(A134,'Données de base - Grunddaten'!$A$2:$M$273,8,FALSE))</f>
        <v>985</v>
      </c>
      <c r="I134" s="64">
        <f>IF(VLOOKUP(A134,'Données de base - Grunddaten'!$A$2:$M$273,9,FALSE)="","",VLOOKUP(A134,'Données de base - Grunddaten'!$A$2:$M$273,9,FALSE))</f>
        <v>1992</v>
      </c>
      <c r="J134" s="64">
        <f>IF(VLOOKUP(A134,'Données de base - Grunddaten'!$A$2:$M$273,10,FALSE)="","",VLOOKUP(A134,'Données de base - Grunddaten'!$A$2:$M$273,10,FALSE))</f>
        <v>42</v>
      </c>
      <c r="K134" s="64" t="str">
        <f>IF(VLOOKUP(A134,'Données de base - Grunddaten'!$A$2:$M$273,11,FALSE)="","",VLOOKUP(A134,'Données de base - Grunddaten'!$A$2:$M$273,11,FALSE))</f>
        <v>Cours d'eau corrigés de l'étage montagnard</v>
      </c>
      <c r="L134" s="64" t="str">
        <f>IF(VLOOKUP(A134,'Données de base - Grunddaten'!$A$2:$M$273,12,FALSE)="","",VLOOKUP(A134,'Données de base - Grunddaten'!$A$2:$M$273,12,FALSE))</f>
        <v>en tresses</v>
      </c>
      <c r="M134" s="65" t="str">
        <f>IF(VLOOKUP(A134,'Données de base - Grunddaten'!$A$2:$M$273,13,FALSE)="","",VLOOKUP(A134,'Données de base - Grunddaten'!$A$2:$M$273,13,FALSE))</f>
        <v>en tresses (dégradé)</v>
      </c>
      <c r="N134" s="36" t="str">
        <f>IF(VLOOKUP(A134,'Charriage - Geschiebehaushalt'!A134:S405,3,FALSE)="","",VLOOKUP(A134,'Charriage - Geschiebehaushalt'!$A$2:$S$273,3,FALSE))</f>
        <v>pertinent</v>
      </c>
      <c r="O134" s="37" t="str">
        <f>IF(VLOOKUP(A134,'Charriage - Geschiebehaushalt'!A134:S405,4,FALSE)="","",VLOOKUP(A134,'Charriage - Geschiebehaushalt'!$A$2:$S$273,4,FALSE))</f>
        <v>non documenté</v>
      </c>
      <c r="P134" s="70" t="str">
        <f>IF(VLOOKUP(A134,'Charriage - Geschiebehaushalt'!A134:S405,5,FALSE)="","",VLOOKUP(A134,'Charriage - Geschiebehaushalt'!$A$2:$S$273,5,FALSE))</f>
        <v/>
      </c>
      <c r="Q134" s="37" t="str">
        <f>IF(VLOOKUP(A134,'Charriage - Geschiebehaushalt'!A134:S405,6,FALSE)="","",VLOOKUP(A134,'Charriage - Geschiebehaushalt'!$A$2:$S$273,6,FALSE))</f>
        <v>non documenté</v>
      </c>
      <c r="R134" s="70">
        <f>IF(VLOOKUP(A134,'Charriage - Geschiebehaushalt'!A134:S405,7,FALSE)="","",VLOOKUP(A134,'Charriage - Geschiebehaushalt'!$A$2:$S$273,7,FALSE))</f>
        <v>0.78351997556178898</v>
      </c>
      <c r="S134" s="37" t="str">
        <f>IF(VLOOKUP(A134,'Charriage - Geschiebehaushalt'!A134:S405,8,FALSE)="","",VLOOKUP(A134,'Charriage - Geschiebehaushalt'!$A$2:$S$273,8,FALSE))</f>
        <v>la remobilisation des sédiments est perturbée</v>
      </c>
      <c r="T134" s="70">
        <f>IF(VLOOKUP(A134,'Charriage - Geschiebehaushalt'!A134:S405,9,FALSE)="","",VLOOKUP(A134,'Charriage - Geschiebehaushalt'!$A$2:$S$273,9,FALSE))</f>
        <v>0.38657007724999998</v>
      </c>
      <c r="U134" s="37" t="str">
        <f>IF(VLOOKUP(A134,'Charriage - Geschiebehaushalt'!A134:S405,10,FALSE)="","",VLOOKUP(A134,'Charriage - Geschiebehaushalt'!$A$2:$S$273,10,FALSE))</f>
        <v>déficit non apparent en charriage ou en remobilisation des sédiments</v>
      </c>
      <c r="V134" s="37" t="str">
        <f>IF(VLOOKUP(A134,'Charriage - Geschiebehaushalt'!A134:S405,11,FALSE)="","",VLOOKUP(A134,'Charriage - Geschiebehaushalt'!$A$2:$S$273,11,FALSE))</f>
        <v/>
      </c>
      <c r="W134" s="37" t="str">
        <f>IF(VLOOKUP(A134,'Charriage - Geschiebehaushalt'!A134:S405,12,FALSE)="","",VLOOKUP(A134,'Charriage - Geschiebehaushalt'!$A$2:$S$273,12,FALSE))</f>
        <v/>
      </c>
      <c r="X134" s="37" t="str">
        <f>IF(VLOOKUP(A134,'Charriage - Geschiebehaushalt'!A134:S405,13,FALSE)="","",VLOOKUP(A134,'Charriage - Geschiebehaushalt'!$A$2:$S$273,13,FALSE))</f>
        <v/>
      </c>
      <c r="Y134" s="37" t="str">
        <f>IF(VLOOKUP(A134,'Charriage - Geschiebehaushalt'!A134:S405,14,FALSE)="","",VLOOKUP(A134,'Charriage - Geschiebehaushalt'!$A$2:$S$273,14,FALSE))</f>
        <v/>
      </c>
      <c r="Z134" s="37" t="str">
        <f>IF(VLOOKUP(A134,'Charriage - Geschiebehaushalt'!A134:S405,15,FALSE)="","",VLOOKUP(A134,'Charriage - Geschiebehaushalt'!$A$2:$S$273,15,FALSE))</f>
        <v>La remobilisation des sédiments est perturbée / Mobilisierung von Geschiebe beeinträchtigt</v>
      </c>
      <c r="AA134" s="53" t="str">
        <f>IF(VLOOKUP(A134,'Charriage - Geschiebehaushalt'!A134:S405,16,FALSE)="","",VLOOKUP(A134,'Charriage - Geschiebehaushalt'!$A$2:$S$273,16,FALSE))</f>
        <v>b</v>
      </c>
      <c r="AB134" s="58" t="str">
        <f>IF(VLOOKUP(A134,'Débit - Abfluss'!$A$2:$K$273,3,FALSE)="","",VLOOKUP(A134,'Débit - Abfluss'!$A$2:$K$273,3,FALSE))</f>
        <v>41-60%</v>
      </c>
      <c r="AC134" s="59" t="str">
        <f>IF(VLOOKUP(A134,'Débit - Abfluss'!$A$2:$K$273,4,FALSE)="","",VLOOKUP(A134,'Débit - Abfluss'!$A$2:$K$273,4,FALSE))</f>
        <v/>
      </c>
      <c r="AD134" s="59" t="str">
        <f>IF(VLOOKUP(A134,'Débit - Abfluss'!$A$2:$K$273,5,FALSE)="","",VLOOKUP(A134,'Débit - Abfluss'!$A$2:$K$273,5,FALSE))</f>
        <v/>
      </c>
      <c r="AE134" s="59" t="str">
        <f>IF(VLOOKUP(A134,'Débit - Abfluss'!$A$2:$K$273,6,FALSE)="","",VLOOKUP(A134,'Débit - Abfluss'!$A$2:$K$273,6,FALSE))</f>
        <v>41-60%</v>
      </c>
      <c r="AF134" s="59" t="str">
        <f>IF(VLOOKUP(A134,'Débit - Abfluss'!$A$2:$K$273,7,FALSE)="","",VLOOKUP(A134,'Débit - Abfluss'!$A$2:$K$273,7,FALSE))</f>
        <v>force hydraulique</v>
      </c>
      <c r="AG134" s="60" t="str">
        <f>IF(VLOOKUP(A134,'Débit - Abfluss'!$A$2:$K$273,8,FALSE)="","",VLOOKUP(A134,'Débit - Abfluss'!$A$2:$K$273,8,FALSE))</f>
        <v>Non affecté / nicht betroffen</v>
      </c>
      <c r="AH134" s="72">
        <f>IF(VLOOKUP(A134,'Revitalisation-Revitalisierung'!$A$2:$O$273,3,FALSE)="","",VLOOKUP(A134,'Revitalisation-Revitalisierung'!$A$2:$O$273,3,FALSE))</f>
        <v>42.86363636363636</v>
      </c>
      <c r="AI134" s="73">
        <f>IF(VLOOKUP(A134,'Revitalisation-Revitalisierung'!$A$2:$O$273,4,FALSE)="","",VLOOKUP(A134,'Revitalisation-Revitalisierung'!$A$2:$O$273,4,FALSE))</f>
        <v>66.533809601658845</v>
      </c>
      <c r="AJ134" s="73">
        <f>IF(VLOOKUP(A134,'Revitalisation-Revitalisierung'!$A$2:$O$273,5,FALSE)="","",VLOOKUP(A134,'Revitalisation-Revitalisierung'!$A$2:$O$273,5,FALSE))</f>
        <v>23.636363636363637</v>
      </c>
      <c r="AK134" s="61" t="str">
        <f>IF(VLOOKUP(A134,'Revitalisation-Revitalisierung'!$A$2:$O$273,6,FALSE)="","",VLOOKUP(A134,'Revitalisation-Revitalisierung'!$A$2:$O$273,6,FALSE))</f>
        <v>très nécessaire, difficile</v>
      </c>
      <c r="AL134" s="61" t="str">
        <f>IF(VLOOKUP(A134,'Revitalisation-Revitalisierung'!$A$2:$O$273,7,FALSE)="","",VLOOKUP(A134,'Revitalisation-Revitalisierung'!$A$2:$O$273,7,FALSE))</f>
        <v/>
      </c>
      <c r="AM134" s="61" t="str">
        <f>IF(VLOOKUP(A134,'Revitalisation-Revitalisierung'!$A$2:$O$273,8,FALSE)="","",VLOOKUP(A134,'Revitalisation-Revitalisierung'!$A$2:$O$273,8,FALSE))</f>
        <v>K1</v>
      </c>
      <c r="AN134" s="61" t="str">
        <f>IF(VLOOKUP(A134,'Revitalisation-Revitalisierung'!$A$2:$O$273,9,FALSE)="","",VLOOKUP(A134,'Revitalisation-Revitalisierung'!$A$2:$O$273,9,FALSE))</f>
        <v/>
      </c>
      <c r="AO134" s="61" t="str">
        <f>IF(VLOOKUP(A134,'Revitalisation-Revitalisierung'!$A$2:$O$273,10,FALSE)="","",VLOOKUP(A134,'Revitalisation-Revitalisierung'!$A$2:$O$273,10,FALSE))</f>
        <v/>
      </c>
      <c r="AP134" s="61" t="str">
        <f>IF(VLOOKUP(A134,'Revitalisation-Revitalisierung'!$A$2:$O$273,11,FALSE)="","",VLOOKUP(A134,'Revitalisation-Revitalisierung'!$A$2:$O$273,11,FALSE))</f>
        <v>Très nécessaire, difficile / unbedingt nötig, schwierig</v>
      </c>
      <c r="AQ134" s="62" t="str">
        <f>IF(VLOOKUP(A134,'Revitalisation-Revitalisierung'!$A$2:$O$273,12,FALSE)="","",VLOOKUP(A134,'Revitalisation-Revitalisierung'!$A$2:$O$273,12,FALSE))</f>
        <v>a</v>
      </c>
    </row>
    <row r="135" spans="1:43" ht="45" x14ac:dyDescent="0.25">
      <c r="A135" s="23">
        <v>167</v>
      </c>
      <c r="B135" s="63">
        <f>IF(VLOOKUP(A135,'Données de base - Grunddaten'!$A$2:$M$273,2,FALSE)="","",VLOOKUP(A135,'Données de base - Grunddaten'!$A$2:$M$273,2,FALSE))</f>
        <v>1</v>
      </c>
      <c r="C135" s="64" t="str">
        <f>IF(VLOOKUP(A135,'Données de base - Grunddaten'!$A$2:$M$273,3,FALSE)="","",VLOOKUP(A135,'Données de base - Grunddaten'!$A$2:$M$273,3,FALSE))</f>
        <v>Boschetti</v>
      </c>
      <c r="D135" s="64" t="str">
        <f>IF(VLOOKUP(A135,'Données de base - Grunddaten'!$A$2:$M$273,4,FALSE)="","",VLOOKUP(A135,'Données de base - Grunddaten'!$A$2:$M$273,4,FALSE))</f>
        <v>Ticino</v>
      </c>
      <c r="E135" s="64" t="str">
        <f>IF(VLOOKUP(A135,'Données de base - Grunddaten'!$A$2:$M$273,5,FALSE)="","",VLOOKUP(A135,'Données de base - Grunddaten'!$A$2:$M$273,5,FALSE))</f>
        <v>TI</v>
      </c>
      <c r="F135" s="64" t="str">
        <f>IF(VLOOKUP(A135,'Données de base - Grunddaten'!$A$2:$M$273,6,FALSE)="","",VLOOKUP(A135,'Données de base - Grunddaten'!$A$2:$M$273,6,FALSE))</f>
        <v>Tessin méridional</v>
      </c>
      <c r="G135" s="64" t="str">
        <f>IF(VLOOKUP(A135,'Données de base - Grunddaten'!$A$2:$M$273,7,FALSE)="","",VLOOKUP(A135,'Données de base - Grunddaten'!$A$2:$M$273,7,FALSE))</f>
        <v>Collinéen</v>
      </c>
      <c r="H135" s="64">
        <f>IF(VLOOKUP(A135,'Données de base - Grunddaten'!$A$2:$M$273,8,FALSE)="","",VLOOKUP(A135,'Données de base - Grunddaten'!$A$2:$M$273,8,FALSE))</f>
        <v>215</v>
      </c>
      <c r="I135" s="64">
        <f>IF(VLOOKUP(A135,'Données de base - Grunddaten'!$A$2:$M$273,9,FALSE)="","",VLOOKUP(A135,'Données de base - Grunddaten'!$A$2:$M$273,9,FALSE))</f>
        <v>1992</v>
      </c>
      <c r="J135" s="64">
        <f>IF(VLOOKUP(A135,'Données de base - Grunddaten'!$A$2:$M$273,10,FALSE)="","",VLOOKUP(A135,'Données de base - Grunddaten'!$A$2:$M$273,10,FALSE))</f>
        <v>62</v>
      </c>
      <c r="K135" s="64" t="str">
        <f>IF(VLOOKUP(A135,'Données de base - Grunddaten'!$A$2:$M$273,11,FALSE)="","",VLOOKUP(A135,'Données de base - Grunddaten'!$A$2:$M$273,11,FALSE))</f>
        <v>Cours d'eau corrigés de l'étage collinéen du Sud des Alpes</v>
      </c>
      <c r="L135" s="64" t="str">
        <f>IF(VLOOKUP(A135,'Données de base - Grunddaten'!$A$2:$M$273,12,FALSE)="","",VLOOKUP(A135,'Données de base - Grunddaten'!$A$2:$M$273,12,FALSE))</f>
        <v>en tresses</v>
      </c>
      <c r="M135" s="65" t="str">
        <f>IF(VLOOKUP(A135,'Données de base - Grunddaten'!$A$2:$M$273,13,FALSE)="","",VLOOKUP(A135,'Données de base - Grunddaten'!$A$2:$M$273,13,FALSE))</f>
        <v>cours rectiligne</v>
      </c>
      <c r="N135" s="36" t="str">
        <f>IF(VLOOKUP(A135,'Charriage - Geschiebehaushalt'!A135:S406,3,FALSE)="","",VLOOKUP(A135,'Charriage - Geschiebehaushalt'!$A$2:$S$273,3,FALSE))</f>
        <v>pertinent</v>
      </c>
      <c r="O135" s="37" t="str">
        <f>IF(VLOOKUP(A135,'Charriage - Geschiebehaushalt'!A135:S406,4,FALSE)="","",VLOOKUP(A135,'Charriage - Geschiebehaushalt'!$A$2:$S$273,4,FALSE))</f>
        <v>non documenté</v>
      </c>
      <c r="P135" s="70" t="str">
        <f>IF(VLOOKUP(A135,'Charriage - Geschiebehaushalt'!A135:S406,5,FALSE)="","",VLOOKUP(A135,'Charriage - Geschiebehaushalt'!$A$2:$S$273,5,FALSE))</f>
        <v/>
      </c>
      <c r="Q135" s="37" t="str">
        <f>IF(VLOOKUP(A135,'Charriage - Geschiebehaushalt'!A135:S406,6,FALSE)="","",VLOOKUP(A135,'Charriage - Geschiebehaushalt'!$A$2:$S$273,6,FALSE))</f>
        <v>non documenté</v>
      </c>
      <c r="R135" s="70">
        <f>IF(VLOOKUP(A135,'Charriage - Geschiebehaushalt'!A135:S406,7,FALSE)="","",VLOOKUP(A135,'Charriage - Geschiebehaushalt'!$A$2:$S$273,7,FALSE))</f>
        <v>0.36205902004548501</v>
      </c>
      <c r="S135" s="37" t="str">
        <f>IF(VLOOKUP(A135,'Charriage - Geschiebehaushalt'!A135:S406,8,FALSE)="","",VLOOKUP(A135,'Charriage - Geschiebehaushalt'!$A$2:$S$273,8,FALSE))</f>
        <v>la remobilisation des sédiments est perturbée</v>
      </c>
      <c r="T135" s="70">
        <f>IF(VLOOKUP(A135,'Charriage - Geschiebehaushalt'!A135:S406,9,FALSE)="","",VLOOKUP(A135,'Charriage - Geschiebehaushalt'!$A$2:$S$273,9,FALSE))</f>
        <v>1.6466133748E-2</v>
      </c>
      <c r="U135" s="37" t="str">
        <f>IF(VLOOKUP(A135,'Charriage - Geschiebehaushalt'!A135:S406,10,FALSE)="","",VLOOKUP(A135,'Charriage - Geschiebehaushalt'!$A$2:$S$273,10,FALSE))</f>
        <v>déficit dans les formations pionnières</v>
      </c>
      <c r="V135" s="37" t="str">
        <f>IF(VLOOKUP(A135,'Charriage - Geschiebehaushalt'!A135:S406,11,FALSE)="","",VLOOKUP(A135,'Charriage - Geschiebehaushalt'!$A$2:$S$273,11,FALSE))</f>
        <v/>
      </c>
      <c r="W135" s="37" t="str">
        <f>IF(VLOOKUP(A135,'Charriage - Geschiebehaushalt'!A135:S406,12,FALSE)="","",VLOOKUP(A135,'Charriage - Geschiebehaushalt'!$A$2:$S$273,12,FALSE))</f>
        <v/>
      </c>
      <c r="X135" s="37" t="str">
        <f>IF(VLOOKUP(A135,'Charriage - Geschiebehaushalt'!A135:S406,13,FALSE)="","",VLOOKUP(A135,'Charriage - Geschiebehaushalt'!$A$2:$S$273,13,FALSE))</f>
        <v/>
      </c>
      <c r="Y135" s="37" t="str">
        <f>IF(VLOOKUP(A135,'Charriage - Geschiebehaushalt'!A135:S406,14,FALSE)="","",VLOOKUP(A135,'Charriage - Geschiebehaushalt'!$A$2:$S$273,14,FALSE))</f>
        <v/>
      </c>
      <c r="Z135" s="37" t="str">
        <f>IF(VLOOKUP(A135,'Charriage - Geschiebehaushalt'!A135:S406,15,FALSE)="","",VLOOKUP(A135,'Charriage - Geschiebehaushalt'!$A$2:$S$273,15,FALSE))</f>
        <v>Charriage présumé perturbé / Geschiebehaushalt vermutlich beeinträchtigt</v>
      </c>
      <c r="AA135" s="53" t="str">
        <f>IF(VLOOKUP(A135,'Charriage - Geschiebehaushalt'!A135:S406,16,FALSE)="","",VLOOKUP(A135,'Charriage - Geschiebehaushalt'!$A$2:$S$273,16,FALSE))</f>
        <v>b</v>
      </c>
      <c r="AB135" s="58" t="str">
        <f>IF(VLOOKUP(A135,'Débit - Abfluss'!$A$2:$K$273,3,FALSE)="","",VLOOKUP(A135,'Débit - Abfluss'!$A$2:$K$273,3,FALSE))</f>
        <v>81-100%</v>
      </c>
      <c r="AC135" s="59" t="str">
        <f>IF(VLOOKUP(A135,'Débit - Abfluss'!$A$2:$K$273,4,FALSE)="","",VLOOKUP(A135,'Débit - Abfluss'!$A$2:$K$273,4,FALSE))</f>
        <v/>
      </c>
      <c r="AD135" s="59" t="str">
        <f>IF(VLOOKUP(A135,'Débit - Abfluss'!$A$2:$K$273,5,FALSE)="","",VLOOKUP(A135,'Débit - Abfluss'!$A$2:$K$273,5,FALSE))</f>
        <v/>
      </c>
      <c r="AE135" s="59" t="str">
        <f>IF(VLOOKUP(A135,'Débit - Abfluss'!$A$2:$K$273,6,FALSE)="","",VLOOKUP(A135,'Débit - Abfluss'!$A$2:$K$273,6,FALSE))</f>
        <v>81-100%</v>
      </c>
      <c r="AF135" s="59" t="str">
        <f>IF(VLOOKUP(A135,'Débit - Abfluss'!$A$2:$K$273,7,FALSE)="","",VLOOKUP(A135,'Débit - Abfluss'!$A$2:$K$273,7,FALSE))</f>
        <v>force hydraulique</v>
      </c>
      <c r="AG135" s="60" t="str">
        <f>IF(VLOOKUP(A135,'Débit - Abfluss'!$A$2:$K$273,8,FALSE)="","",VLOOKUP(A135,'Débit - Abfluss'!$A$2:$K$273,8,FALSE))</f>
        <v>Potentiellement affecté / möglicherweise betroffen</v>
      </c>
      <c r="AH135" s="72">
        <f>IF(VLOOKUP(A135,'Revitalisation-Revitalisierung'!$A$2:$O$273,3,FALSE)="","",VLOOKUP(A135,'Revitalisation-Revitalisierung'!$A$2:$O$273,3,FALSE))</f>
        <v>63.545454545454547</v>
      </c>
      <c r="AI135" s="73">
        <f>IF(VLOOKUP(A135,'Revitalisation-Revitalisierung'!$A$2:$O$273,4,FALSE)="","",VLOOKUP(A135,'Revitalisation-Revitalisierung'!$A$2:$O$273,4,FALSE))</f>
        <v>69.042643133976128</v>
      </c>
      <c r="AJ135" s="73">
        <f>IF(VLOOKUP(A135,'Revitalisation-Revitalisierung'!$A$2:$O$273,5,FALSE)="","",VLOOKUP(A135,'Revitalisation-Revitalisierung'!$A$2:$O$273,5,FALSE))</f>
        <v>5.4545454545454541</v>
      </c>
      <c r="AK135" s="61" t="str">
        <f>IF(VLOOKUP(A135,'Revitalisation-Revitalisierung'!$A$2:$O$273,6,FALSE)="","",VLOOKUP(A135,'Revitalisation-Revitalisierung'!$A$2:$O$273,6,FALSE))</f>
        <v>très nécessaire, facile</v>
      </c>
      <c r="AL135" s="61" t="str">
        <f>IF(VLOOKUP(A135,'Revitalisation-Revitalisierung'!$A$2:$O$273,7,FALSE)="","",VLOOKUP(A135,'Revitalisation-Revitalisierung'!$A$2:$O$273,7,FALSE))</f>
        <v/>
      </c>
      <c r="AM135" s="61" t="str">
        <f>IF(VLOOKUP(A135,'Revitalisation-Revitalisierung'!$A$2:$O$273,8,FALSE)="","",VLOOKUP(A135,'Revitalisation-Revitalisierung'!$A$2:$O$273,8,FALSE))</f>
        <v>K1</v>
      </c>
      <c r="AN135" s="61" t="str">
        <f>IF(VLOOKUP(A135,'Revitalisation-Revitalisierung'!$A$2:$O$273,9,FALSE)="","",VLOOKUP(A135,'Revitalisation-Revitalisierung'!$A$2:$O$273,9,FALSE))</f>
        <v/>
      </c>
      <c r="AO135" s="61" t="str">
        <f>IF(VLOOKUP(A135,'Revitalisation-Revitalisierung'!$A$2:$O$273,10,FALSE)="","",VLOOKUP(A135,'Revitalisation-Revitalisierung'!$A$2:$O$273,10,FALSE))</f>
        <v/>
      </c>
      <c r="AP135" s="61" t="str">
        <f>IF(VLOOKUP(A135,'Revitalisation-Revitalisierung'!$A$2:$O$273,11,FALSE)="","",VLOOKUP(A135,'Revitalisation-Revitalisierung'!$A$2:$O$273,11,FALSE))</f>
        <v>Très nécessaire, facile / unbedingt nötig, einfach</v>
      </c>
      <c r="AQ135" s="62" t="str">
        <f>IF(VLOOKUP(A135,'Revitalisation-Revitalisierung'!$A$2:$O$273,12,FALSE)="","",VLOOKUP(A135,'Revitalisation-Revitalisierung'!$A$2:$O$273,12,FALSE))</f>
        <v>a</v>
      </c>
    </row>
    <row r="136" spans="1:43" ht="45" x14ac:dyDescent="0.25">
      <c r="A136" s="23">
        <v>168</v>
      </c>
      <c r="B136" s="63">
        <f>IF(VLOOKUP(A136,'Données de base - Grunddaten'!$A$2:$M$273,2,FALSE)="","",VLOOKUP(A136,'Données de base - Grunddaten'!$A$2:$M$273,2,FALSE))</f>
        <v>1</v>
      </c>
      <c r="C136" s="64" t="str">
        <f>IF(VLOOKUP(A136,'Données de base - Grunddaten'!$A$2:$M$273,3,FALSE)="","",VLOOKUP(A136,'Données de base - Grunddaten'!$A$2:$M$273,3,FALSE))</f>
        <v>Ciossa Antognini</v>
      </c>
      <c r="D136" s="64" t="str">
        <f>IF(VLOOKUP(A136,'Données de base - Grunddaten'!$A$2:$M$273,4,FALSE)="","",VLOOKUP(A136,'Données de base - Grunddaten'!$A$2:$M$273,4,FALSE))</f>
        <v>Ticino</v>
      </c>
      <c r="E136" s="64" t="str">
        <f>IF(VLOOKUP(A136,'Données de base - Grunddaten'!$A$2:$M$273,5,FALSE)="","",VLOOKUP(A136,'Données de base - Grunddaten'!$A$2:$M$273,5,FALSE))</f>
        <v>TI</v>
      </c>
      <c r="F136" s="64" t="str">
        <f>IF(VLOOKUP(A136,'Données de base - Grunddaten'!$A$2:$M$273,6,FALSE)="","",VLOOKUP(A136,'Données de base - Grunddaten'!$A$2:$M$273,6,FALSE))</f>
        <v>Tessin méridional</v>
      </c>
      <c r="G136" s="64" t="str">
        <f>IF(VLOOKUP(A136,'Données de base - Grunddaten'!$A$2:$M$273,7,FALSE)="","",VLOOKUP(A136,'Données de base - Grunddaten'!$A$2:$M$273,7,FALSE))</f>
        <v>Collinéen</v>
      </c>
      <c r="H136" s="64">
        <f>IF(VLOOKUP(A136,'Données de base - Grunddaten'!$A$2:$M$273,8,FALSE)="","",VLOOKUP(A136,'Données de base - Grunddaten'!$A$2:$M$273,8,FALSE))</f>
        <v>200</v>
      </c>
      <c r="I136" s="64">
        <f>IF(VLOOKUP(A136,'Données de base - Grunddaten'!$A$2:$M$273,9,FALSE)="","",VLOOKUP(A136,'Données de base - Grunddaten'!$A$2:$M$273,9,FALSE))</f>
        <v>1992</v>
      </c>
      <c r="J136" s="64">
        <f>IF(VLOOKUP(A136,'Données de base - Grunddaten'!$A$2:$M$273,10,FALSE)="","",VLOOKUP(A136,'Données de base - Grunddaten'!$A$2:$M$273,10,FALSE))</f>
        <v>62</v>
      </c>
      <c r="K136" s="64" t="str">
        <f>IF(VLOOKUP(A136,'Données de base - Grunddaten'!$A$2:$M$273,11,FALSE)="","",VLOOKUP(A136,'Données de base - Grunddaten'!$A$2:$M$273,11,FALSE))</f>
        <v>Cours d'eau corrigés de l'étage collinéen du Sud des Alpes</v>
      </c>
      <c r="L136" s="64" t="str">
        <f>IF(VLOOKUP(A136,'Données de base - Grunddaten'!$A$2:$M$273,12,FALSE)="","",VLOOKUP(A136,'Données de base - Grunddaten'!$A$2:$M$273,12,FALSE))</f>
        <v>en tresses</v>
      </c>
      <c r="M136" s="65" t="str">
        <f>IF(VLOOKUP(A136,'Données de base - Grunddaten'!$A$2:$M$273,13,FALSE)="","",VLOOKUP(A136,'Données de base - Grunddaten'!$A$2:$M$273,13,FALSE))</f>
        <v>cours rectiligne</v>
      </c>
      <c r="N136" s="36" t="str">
        <f>IF(VLOOKUP(A136,'Charriage - Geschiebehaushalt'!A136:S407,3,FALSE)="","",VLOOKUP(A136,'Charriage - Geschiebehaushalt'!$A$2:$S$273,3,FALSE))</f>
        <v>pertinent</v>
      </c>
      <c r="O136" s="37" t="str">
        <f>IF(VLOOKUP(A136,'Charriage - Geschiebehaushalt'!A136:S407,4,FALSE)="","",VLOOKUP(A136,'Charriage - Geschiebehaushalt'!$A$2:$S$273,4,FALSE))</f>
        <v>non documenté</v>
      </c>
      <c r="P136" s="70" t="str">
        <f>IF(VLOOKUP(A136,'Charriage - Geschiebehaushalt'!A136:S407,5,FALSE)="","",VLOOKUP(A136,'Charriage - Geschiebehaushalt'!$A$2:$S$273,5,FALSE))</f>
        <v/>
      </c>
      <c r="Q136" s="37" t="str">
        <f>IF(VLOOKUP(A136,'Charriage - Geschiebehaushalt'!A136:S407,6,FALSE)="","",VLOOKUP(A136,'Charriage - Geschiebehaushalt'!$A$2:$S$273,6,FALSE))</f>
        <v>non documenté</v>
      </c>
      <c r="R136" s="70">
        <f>IF(VLOOKUP(A136,'Charriage - Geschiebehaushalt'!A136:S407,7,FALSE)="","",VLOOKUP(A136,'Charriage - Geschiebehaushalt'!$A$2:$S$273,7,FALSE))</f>
        <v>0.53982165837891505</v>
      </c>
      <c r="S136" s="37" t="str">
        <f>IF(VLOOKUP(A136,'Charriage - Geschiebehaushalt'!A136:S407,8,FALSE)="","",VLOOKUP(A136,'Charriage - Geschiebehaushalt'!$A$2:$S$273,8,FALSE))</f>
        <v>la remobilisation des sédiments est perturbée</v>
      </c>
      <c r="T136" s="70">
        <f>IF(VLOOKUP(A136,'Charriage - Geschiebehaushalt'!A136:S407,9,FALSE)="","",VLOOKUP(A136,'Charriage - Geschiebehaushalt'!$A$2:$S$273,9,FALSE))</f>
        <v>0.13950436630999999</v>
      </c>
      <c r="U136" s="37" t="str">
        <f>IF(VLOOKUP(A136,'Charriage - Geschiebehaushalt'!A136:S407,10,FALSE)="","",VLOOKUP(A136,'Charriage - Geschiebehaushalt'!$A$2:$S$273,10,FALSE))</f>
        <v>déficit dans les formations pionnières</v>
      </c>
      <c r="V136" s="37" t="str">
        <f>IF(VLOOKUP(A136,'Charriage - Geschiebehaushalt'!A136:S407,11,FALSE)="","",VLOOKUP(A136,'Charriage - Geschiebehaushalt'!$A$2:$S$273,11,FALSE))</f>
        <v/>
      </c>
      <c r="W136" s="37" t="str">
        <f>IF(VLOOKUP(A136,'Charriage - Geschiebehaushalt'!A136:S407,12,FALSE)="","",VLOOKUP(A136,'Charriage - Geschiebehaushalt'!$A$2:$S$273,12,FALSE))</f>
        <v/>
      </c>
      <c r="X136" s="37" t="str">
        <f>IF(VLOOKUP(A136,'Charriage - Geschiebehaushalt'!A136:S407,13,FALSE)="","",VLOOKUP(A136,'Charriage - Geschiebehaushalt'!$A$2:$S$273,13,FALSE))</f>
        <v/>
      </c>
      <c r="Y136" s="37" t="str">
        <f>IF(VLOOKUP(A136,'Charriage - Geschiebehaushalt'!A136:S407,14,FALSE)="","",VLOOKUP(A136,'Charriage - Geschiebehaushalt'!$A$2:$S$273,14,FALSE))</f>
        <v/>
      </c>
      <c r="Z136" s="37" t="str">
        <f>IF(VLOOKUP(A136,'Charriage - Geschiebehaushalt'!A136:S407,15,FALSE)="","",VLOOKUP(A136,'Charriage - Geschiebehaushalt'!$A$2:$S$273,15,FALSE))</f>
        <v>Charriage présumé perturbé / Geschiebehaushalt vermutlich beeinträchtigt</v>
      </c>
      <c r="AA136" s="53" t="str">
        <f>IF(VLOOKUP(A136,'Charriage - Geschiebehaushalt'!A136:S407,16,FALSE)="","",VLOOKUP(A136,'Charriage - Geschiebehaushalt'!$A$2:$S$273,16,FALSE))</f>
        <v>b</v>
      </c>
      <c r="AB136" s="58" t="str">
        <f>IF(VLOOKUP(A136,'Débit - Abfluss'!$A$2:$K$273,3,FALSE)="","",VLOOKUP(A136,'Débit - Abfluss'!$A$2:$K$273,3,FALSE))</f>
        <v>81-100%</v>
      </c>
      <c r="AC136" s="59" t="str">
        <f>IF(VLOOKUP(A136,'Débit - Abfluss'!$A$2:$K$273,4,FALSE)="","",VLOOKUP(A136,'Débit - Abfluss'!$A$2:$K$273,4,FALSE))</f>
        <v/>
      </c>
      <c r="AD136" s="59" t="str">
        <f>IF(VLOOKUP(A136,'Débit - Abfluss'!$A$2:$K$273,5,FALSE)="","",VLOOKUP(A136,'Débit - Abfluss'!$A$2:$K$273,5,FALSE))</f>
        <v/>
      </c>
      <c r="AE136" s="59" t="str">
        <f>IF(VLOOKUP(A136,'Débit - Abfluss'!$A$2:$K$273,6,FALSE)="","",VLOOKUP(A136,'Débit - Abfluss'!$A$2:$K$273,6,FALSE))</f>
        <v>81-100%</v>
      </c>
      <c r="AF136" s="59" t="str">
        <f>IF(VLOOKUP(A136,'Débit - Abfluss'!$A$2:$K$273,7,FALSE)="","",VLOOKUP(A136,'Débit - Abfluss'!$A$2:$K$273,7,FALSE))</f>
        <v>force hydraulique</v>
      </c>
      <c r="AG136" s="60" t="str">
        <f>IF(VLOOKUP(A136,'Débit - Abfluss'!$A$2:$K$273,8,FALSE)="","",VLOOKUP(A136,'Débit - Abfluss'!$A$2:$K$273,8,FALSE))</f>
        <v>Potentiellement affecté / möglicherweise betroffen</v>
      </c>
      <c r="AH136" s="72">
        <f>IF(VLOOKUP(A136,'Revitalisation-Revitalisierung'!$A$2:$O$273,3,FALSE)="","",VLOOKUP(A136,'Revitalisation-Revitalisierung'!$A$2:$O$273,3,FALSE))</f>
        <v>72.627272727272739</v>
      </c>
      <c r="AI136" s="73">
        <f>IF(VLOOKUP(A136,'Revitalisation-Revitalisierung'!$A$2:$O$273,4,FALSE)="","",VLOOKUP(A136,'Revitalisation-Revitalisierung'!$A$2:$O$273,4,FALSE))</f>
        <v>74.882039901105045</v>
      </c>
      <c r="AJ136" s="73">
        <f>IF(VLOOKUP(A136,'Revitalisation-Revitalisierung'!$A$2:$O$273,5,FALSE)="","",VLOOKUP(A136,'Revitalisation-Revitalisierung'!$A$2:$O$273,5,FALSE))</f>
        <v>2.2727272727272729</v>
      </c>
      <c r="AK136" s="61" t="str">
        <f>IF(VLOOKUP(A136,'Revitalisation-Revitalisierung'!$A$2:$O$273,6,FALSE)="","",VLOOKUP(A136,'Revitalisation-Revitalisierung'!$A$2:$O$273,6,FALSE))</f>
        <v>très nécessaire, facile</v>
      </c>
      <c r="AL136" s="61" t="str">
        <f>IF(VLOOKUP(A136,'Revitalisation-Revitalisierung'!$A$2:$O$273,7,FALSE)="","",VLOOKUP(A136,'Revitalisation-Revitalisierung'!$A$2:$O$273,7,FALSE))</f>
        <v/>
      </c>
      <c r="AM136" s="61" t="str">
        <f>IF(VLOOKUP(A136,'Revitalisation-Revitalisierung'!$A$2:$O$273,8,FALSE)="","",VLOOKUP(A136,'Revitalisation-Revitalisierung'!$A$2:$O$273,8,FALSE))</f>
        <v>K1</v>
      </c>
      <c r="AN136" s="61" t="str">
        <f>IF(VLOOKUP(A136,'Revitalisation-Revitalisierung'!$A$2:$O$273,9,FALSE)="","",VLOOKUP(A136,'Revitalisation-Revitalisierung'!$A$2:$O$273,9,FALSE))</f>
        <v/>
      </c>
      <c r="AO136" s="61" t="str">
        <f>IF(VLOOKUP(A136,'Revitalisation-Revitalisierung'!$A$2:$O$273,10,FALSE)="","",VLOOKUP(A136,'Revitalisation-Revitalisierung'!$A$2:$O$273,10,FALSE))</f>
        <v/>
      </c>
      <c r="AP136" s="61" t="str">
        <f>IF(VLOOKUP(A136,'Revitalisation-Revitalisierung'!$A$2:$O$273,11,FALSE)="","",VLOOKUP(A136,'Revitalisation-Revitalisierung'!$A$2:$O$273,11,FALSE))</f>
        <v>Très nécessaire, facile / unbedingt nötig, einfach</v>
      </c>
      <c r="AQ136" s="62" t="str">
        <f>IF(VLOOKUP(A136,'Revitalisation-Revitalisierung'!$A$2:$O$273,12,FALSE)="","",VLOOKUP(A136,'Revitalisation-Revitalisierung'!$A$2:$O$273,12,FALSE))</f>
        <v>a</v>
      </c>
    </row>
    <row r="137" spans="1:43" ht="45" x14ac:dyDescent="0.25">
      <c r="A137" s="29">
        <v>169.1</v>
      </c>
      <c r="B137" s="63">
        <f>IF(VLOOKUP(A137,'Données de base - Grunddaten'!$A$2:$M$273,2,FALSE)="","",VLOOKUP(A137,'Données de base - Grunddaten'!$A$2:$M$273,2,FALSE))</f>
        <v>1</v>
      </c>
      <c r="C137" s="64" t="str">
        <f>IF(VLOOKUP(A137,'Données de base - Grunddaten'!$A$2:$M$273,3,FALSE)="","",VLOOKUP(A137,'Données de base - Grunddaten'!$A$2:$M$273,3,FALSE))</f>
        <v>Bolle di Magadino</v>
      </c>
      <c r="D137" s="64" t="str">
        <f>IF(VLOOKUP(A137,'Données de base - Grunddaten'!$A$2:$M$273,4,FALSE)="","",VLOOKUP(A137,'Données de base - Grunddaten'!$A$2:$M$273,4,FALSE))</f>
        <v>Lago Maggiore, Ticino, Verzasca</v>
      </c>
      <c r="E137" s="64" t="str">
        <f>IF(VLOOKUP(A137,'Données de base - Grunddaten'!$A$2:$M$273,5,FALSE)="","",VLOOKUP(A137,'Données de base - Grunddaten'!$A$2:$M$273,5,FALSE))</f>
        <v>TI</v>
      </c>
      <c r="F137" s="64" t="str">
        <f>IF(VLOOKUP(A137,'Données de base - Grunddaten'!$A$2:$M$273,6,FALSE)="","",VLOOKUP(A137,'Données de base - Grunddaten'!$A$2:$M$273,6,FALSE))</f>
        <v>Tessin méridional</v>
      </c>
      <c r="G137" s="64" t="str">
        <f>IF(VLOOKUP(A137,'Données de base - Grunddaten'!$A$2:$M$273,7,FALSE)="","",VLOOKUP(A137,'Données de base - Grunddaten'!$A$2:$M$273,7,FALSE))</f>
        <v>Collinéen</v>
      </c>
      <c r="H137" s="64">
        <f>IF(VLOOKUP(A137,'Données de base - Grunddaten'!$A$2:$M$273,8,FALSE)="","",VLOOKUP(A137,'Données de base - Grunddaten'!$A$2:$M$273,8,FALSE))</f>
        <v>190</v>
      </c>
      <c r="I137" s="64">
        <f>IF(VLOOKUP(A137,'Données de base - Grunddaten'!$A$2:$M$273,9,FALSE)="","",VLOOKUP(A137,'Données de base - Grunddaten'!$A$2:$M$273,9,FALSE))</f>
        <v>1992</v>
      </c>
      <c r="J137" s="64">
        <f>IF(VLOOKUP(A137,'Données de base - Grunddaten'!$A$2:$M$273,10,FALSE)="","",VLOOKUP(A137,'Données de base - Grunddaten'!$A$2:$M$273,10,FALSE))</f>
        <v>90</v>
      </c>
      <c r="K137" s="64" t="str">
        <f>IF(VLOOKUP(A137,'Données de base - Grunddaten'!$A$2:$M$273,11,FALSE)="","",VLOOKUP(A137,'Données de base - Grunddaten'!$A$2:$M$273,11,FALSE))</f>
        <v>Delta</v>
      </c>
      <c r="L137" s="64" t="str">
        <f>IF(VLOOKUP(A137,'Données de base - Grunddaten'!$A$2:$M$273,12,FALSE)="","",VLOOKUP(A137,'Données de base - Grunddaten'!$A$2:$M$273,12,FALSE))</f>
        <v>en tresses</v>
      </c>
      <c r="M137" s="65" t="str">
        <f>IF(VLOOKUP(A137,'Données de base - Grunddaten'!$A$2:$M$273,13,FALSE)="","",VLOOKUP(A137,'Données de base - Grunddaten'!$A$2:$M$273,13,FALSE))</f>
        <v>en tresses</v>
      </c>
      <c r="N137" s="36" t="str">
        <f>IF(VLOOKUP(A137,'Charriage - Geschiebehaushalt'!A137:S408,3,FALSE)="","",VLOOKUP(A137,'Charriage - Geschiebehaushalt'!$A$2:$S$273,3,FALSE))</f>
        <v>pertinent</v>
      </c>
      <c r="O137" s="37" t="str">
        <f>IF(VLOOKUP(A137,'Charriage - Geschiebehaushalt'!A137:S408,4,FALSE)="","",VLOOKUP(A137,'Charriage - Geschiebehaushalt'!$A$2:$S$273,4,FALSE))</f>
        <v>non documenté</v>
      </c>
      <c r="P137" s="70" t="str">
        <f>IF(VLOOKUP(A137,'Charriage - Geschiebehaushalt'!A137:S408,5,FALSE)="","",VLOOKUP(A137,'Charriage - Geschiebehaushalt'!$A$2:$S$273,5,FALSE))</f>
        <v/>
      </c>
      <c r="Q137" s="37" t="str">
        <f>IF(VLOOKUP(A137,'Charriage - Geschiebehaushalt'!A137:S408,6,FALSE)="","",VLOOKUP(A137,'Charriage - Geschiebehaushalt'!$A$2:$S$273,6,FALSE))</f>
        <v>non documenté</v>
      </c>
      <c r="R137" s="70">
        <f>IF(VLOOKUP(A137,'Charriage - Geschiebehaushalt'!A137:S408,7,FALSE)="","",VLOOKUP(A137,'Charriage - Geschiebehaushalt'!$A$2:$S$273,7,FALSE))</f>
        <v>0.10099755641505501</v>
      </c>
      <c r="S137" s="37" t="str">
        <f>IF(VLOOKUP(A137,'Charriage - Geschiebehaushalt'!A137:S408,8,FALSE)="","",VLOOKUP(A137,'Charriage - Geschiebehaushalt'!$A$2:$S$273,8,FALSE))</f>
        <v>pas ou faiblement entravé</v>
      </c>
      <c r="T137" s="70">
        <f>IF(VLOOKUP(A137,'Charriage - Geschiebehaushalt'!A137:S408,9,FALSE)="","",VLOOKUP(A137,'Charriage - Geschiebehaushalt'!$A$2:$S$273,9,FALSE))</f>
        <v>0.37747844869000002</v>
      </c>
      <c r="U137" s="37" t="str">
        <f>IF(VLOOKUP(A137,'Charriage - Geschiebehaushalt'!A137:S408,10,FALSE)="","",VLOOKUP(A137,'Charriage - Geschiebehaushalt'!$A$2:$S$273,10,FALSE))</f>
        <v>déficit non apparent en charriage ou en remobilisation des sédiments</v>
      </c>
      <c r="V137" s="37" t="str">
        <f>IF(VLOOKUP(A137,'Charriage - Geschiebehaushalt'!A137:S408,11,FALSE)="","",VLOOKUP(A137,'Charriage - Geschiebehaushalt'!$A$2:$S$273,11,FALSE))</f>
        <v/>
      </c>
      <c r="W137" s="37" t="str">
        <f>IF(VLOOKUP(A137,'Charriage - Geschiebehaushalt'!A137:S408,12,FALSE)="","",VLOOKUP(A137,'Charriage - Geschiebehaushalt'!$A$2:$S$273,12,FALSE))</f>
        <v/>
      </c>
      <c r="X137" s="37" t="str">
        <f>IF(VLOOKUP(A137,'Charriage - Geschiebehaushalt'!A137:S408,13,FALSE)="","",VLOOKUP(A137,'Charriage - Geschiebehaushalt'!$A$2:$S$273,13,FALSE))</f>
        <v/>
      </c>
      <c r="Y137" s="37" t="str">
        <f>IF(VLOOKUP(A137,'Charriage - Geschiebehaushalt'!A137:S408,14,FALSE)="","",VLOOKUP(A137,'Charriage - Geschiebehaushalt'!$A$2:$S$273,14,FALSE))</f>
        <v/>
      </c>
      <c r="Z137" s="37" t="str">
        <f>IF(VLOOKUP(A137,'Charriage - Geschiebehaushalt'!A137:S408,15,FALSE)="","",VLOOKUP(A137,'Charriage - Geschiebehaushalt'!$A$2:$S$273,15,FALSE))</f>
        <v>Charriage présumé perturbé / Geschiebehaushalt vermutlich beeinträchtigt</v>
      </c>
      <c r="AA137" s="53" t="str">
        <f>IF(VLOOKUP(A137,'Charriage - Geschiebehaushalt'!A137:S408,16,FALSE)="","",VLOOKUP(A137,'Charriage - Geschiebehaushalt'!$A$2:$S$273,16,FALSE))</f>
        <v>b</v>
      </c>
      <c r="AB137" s="58" t="str">
        <f>IF(VLOOKUP(A137,'Débit - Abfluss'!$A$2:$K$273,3,FALSE)="","",VLOOKUP(A137,'Débit - Abfluss'!$A$2:$K$273,3,FALSE))</f>
        <v>81-100%</v>
      </c>
      <c r="AC137" s="59" t="str">
        <f>IF(VLOOKUP(A137,'Débit - Abfluss'!$A$2:$K$273,4,FALSE)="","",VLOOKUP(A137,'Débit - Abfluss'!$A$2:$K$273,4,FALSE))</f>
        <v/>
      </c>
      <c r="AD137" s="59" t="str">
        <f>IF(VLOOKUP(A137,'Débit - Abfluss'!$A$2:$K$273,5,FALSE)="","",VLOOKUP(A137,'Débit - Abfluss'!$A$2:$K$273,5,FALSE))</f>
        <v/>
      </c>
      <c r="AE137" s="59" t="str">
        <f>IF(VLOOKUP(A137,'Débit - Abfluss'!$A$2:$K$273,6,FALSE)="","",VLOOKUP(A137,'Débit - Abfluss'!$A$2:$K$273,6,FALSE))</f>
        <v>81-100%</v>
      </c>
      <c r="AF137" s="59" t="str">
        <f>IF(VLOOKUP(A137,'Débit - Abfluss'!$A$2:$K$273,7,FALSE)="","",VLOOKUP(A137,'Débit - Abfluss'!$A$2:$K$273,7,FALSE))</f>
        <v>force hydraulique</v>
      </c>
      <c r="AG137" s="60" t="str">
        <f>IF(VLOOKUP(A137,'Débit - Abfluss'!$A$2:$K$273,8,FALSE)="","",VLOOKUP(A137,'Débit - Abfluss'!$A$2:$K$273,8,FALSE))</f>
        <v>Potentiellement affecté / möglicherweise betroffen</v>
      </c>
      <c r="AH137" s="72" t="str">
        <f>IF(VLOOKUP(A137,'Revitalisation-Revitalisierung'!$A$2:$O$273,3,FALSE)="","",VLOOKUP(A137,'Revitalisation-Revitalisierung'!$A$2:$O$273,3,FALSE))</f>
        <v/>
      </c>
      <c r="AI137" s="73" t="str">
        <f>IF(VLOOKUP(A137,'Revitalisation-Revitalisierung'!$A$2:$O$273,4,FALSE)="","",VLOOKUP(A137,'Revitalisation-Revitalisierung'!$A$2:$O$273,4,FALSE))</f>
        <v/>
      </c>
      <c r="AJ137" s="73" t="str">
        <f>IF(VLOOKUP(A137,'Revitalisation-Revitalisierung'!$A$2:$O$273,5,FALSE)="","",VLOOKUP(A137,'Revitalisation-Revitalisierung'!$A$2:$O$273,5,FALSE))</f>
        <v/>
      </c>
      <c r="AK137" s="61" t="str">
        <f>IF(VLOOKUP(A137,'Revitalisation-Revitalisierung'!$A$2:$O$273,6,FALSE)="","",VLOOKUP(A137,'Revitalisation-Revitalisierung'!$A$2:$O$273,6,FALSE))</f>
        <v/>
      </c>
      <c r="AL137" s="61" t="str">
        <f>IF(VLOOKUP(A137,'Revitalisation-Revitalisierung'!$A$2:$O$273,7,FALSE)="","",VLOOKUP(A137,'Revitalisation-Revitalisierung'!$A$2:$O$273,7,FALSE))</f>
        <v/>
      </c>
      <c r="AM137" s="61" t="str">
        <f>IF(VLOOKUP(A137,'Revitalisation-Revitalisierung'!$A$2:$O$273,8,FALSE)="","",VLOOKUP(A137,'Revitalisation-Revitalisierung'!$A$2:$O$273,8,FALSE))</f>
        <v>K2</v>
      </c>
      <c r="AN137" s="61" t="str">
        <f>IF(VLOOKUP(A137,'Revitalisation-Revitalisierung'!$A$2:$O$273,9,FALSE)="","",VLOOKUP(A137,'Revitalisation-Revitalisierung'!$A$2:$O$273,9,FALSE))</f>
        <v>non nécessaire</v>
      </c>
      <c r="AO137" s="61" t="str">
        <f>IF(VLOOKUP(A137,'Revitalisation-Revitalisierung'!$A$2:$O$273,10,FALSE)="","",VLOOKUP(A137,'Revitalisation-Revitalisierung'!$A$2:$O$273,10,FALSE))</f>
        <v>revitalisation terminée</v>
      </c>
      <c r="AP137" s="61" t="str">
        <f>IF(VLOOKUP(A137,'Revitalisation-Revitalisierung'!$A$2:$O$273,11,FALSE)="","",VLOOKUP(A137,'Revitalisation-Revitalisierung'!$A$2:$O$273,11,FALSE))</f>
        <v>Non nécessaire / nicht nötig</v>
      </c>
      <c r="AQ137" s="62" t="str">
        <f>IF(VLOOKUP(A137,'Revitalisation-Revitalisierung'!$A$2:$O$273,12,FALSE)="","",VLOOKUP(A137,'Revitalisation-Revitalisierung'!$A$2:$O$273,12,FALSE))</f>
        <v>a</v>
      </c>
    </row>
    <row r="138" spans="1:43" ht="45" x14ac:dyDescent="0.25">
      <c r="A138" s="29">
        <v>169.2</v>
      </c>
      <c r="B138" s="63">
        <f>IF(VLOOKUP(A138,'Données de base - Grunddaten'!$A$2:$M$273,2,FALSE)="","",VLOOKUP(A138,'Données de base - Grunddaten'!$A$2:$M$273,2,FALSE))</f>
        <v>2</v>
      </c>
      <c r="C138" s="64" t="str">
        <f>IF(VLOOKUP(A138,'Données de base - Grunddaten'!$A$2:$M$273,3,FALSE)="","",VLOOKUP(A138,'Données de base - Grunddaten'!$A$2:$M$273,3,FALSE))</f>
        <v>Bolle di Magadino</v>
      </c>
      <c r="D138" s="64" t="str">
        <f>IF(VLOOKUP(A138,'Données de base - Grunddaten'!$A$2:$M$273,4,FALSE)="","",VLOOKUP(A138,'Données de base - Grunddaten'!$A$2:$M$273,4,FALSE))</f>
        <v>Lago Maggiore, Ticino, Verzasca</v>
      </c>
      <c r="E138" s="64" t="str">
        <f>IF(VLOOKUP(A138,'Données de base - Grunddaten'!$A$2:$M$273,5,FALSE)="","",VLOOKUP(A138,'Données de base - Grunddaten'!$A$2:$M$273,5,FALSE))</f>
        <v>TI</v>
      </c>
      <c r="F138" s="64" t="str">
        <f>IF(VLOOKUP(A138,'Données de base - Grunddaten'!$A$2:$M$273,6,FALSE)="","",VLOOKUP(A138,'Données de base - Grunddaten'!$A$2:$M$273,6,FALSE))</f>
        <v>Tessin méridional</v>
      </c>
      <c r="G138" s="64" t="str">
        <f>IF(VLOOKUP(A138,'Données de base - Grunddaten'!$A$2:$M$273,7,FALSE)="","",VLOOKUP(A138,'Données de base - Grunddaten'!$A$2:$M$273,7,FALSE))</f>
        <v>Collinéen</v>
      </c>
      <c r="H138" s="64">
        <f>IF(VLOOKUP(A138,'Données de base - Grunddaten'!$A$2:$M$273,8,FALSE)="","",VLOOKUP(A138,'Données de base - Grunddaten'!$A$2:$M$273,8,FALSE))</f>
        <v>190</v>
      </c>
      <c r="I138" s="64">
        <f>IF(VLOOKUP(A138,'Données de base - Grunddaten'!$A$2:$M$273,9,FALSE)="","",VLOOKUP(A138,'Données de base - Grunddaten'!$A$2:$M$273,9,FALSE))</f>
        <v>1992</v>
      </c>
      <c r="J138" s="64">
        <f>IF(VLOOKUP(A138,'Données de base - Grunddaten'!$A$2:$M$273,10,FALSE)="","",VLOOKUP(A138,'Données de base - Grunddaten'!$A$2:$M$273,10,FALSE))</f>
        <v>62</v>
      </c>
      <c r="K138" s="64" t="str">
        <f>IF(VLOOKUP(A138,'Données de base - Grunddaten'!$A$2:$M$273,11,FALSE)="","",VLOOKUP(A138,'Données de base - Grunddaten'!$A$2:$M$273,11,FALSE))</f>
        <v>Cours d'eau corrigés de l'étage collinéen du Sud des Alpes</v>
      </c>
      <c r="L138" s="64" t="str">
        <f>IF(VLOOKUP(A138,'Données de base - Grunddaten'!$A$2:$M$273,12,FALSE)="","",VLOOKUP(A138,'Données de base - Grunddaten'!$A$2:$M$273,12,FALSE))</f>
        <v>en tresses</v>
      </c>
      <c r="M138" s="65" t="str">
        <f>IF(VLOOKUP(A138,'Données de base - Grunddaten'!$A$2:$M$273,13,FALSE)="","",VLOOKUP(A138,'Données de base - Grunddaten'!$A$2:$M$273,13,FALSE))</f>
        <v>cours rectiligne</v>
      </c>
      <c r="N138" s="36" t="str">
        <f>IF(VLOOKUP(A138,'Charriage - Geschiebehaushalt'!A138:S409,3,FALSE)="","",VLOOKUP(A138,'Charriage - Geschiebehaushalt'!$A$2:$S$273,3,FALSE))</f>
        <v>pertinent</v>
      </c>
      <c r="O138" s="37" t="str">
        <f>IF(VLOOKUP(A138,'Charriage - Geschiebehaushalt'!A138:S409,4,FALSE)="","",VLOOKUP(A138,'Charriage - Geschiebehaushalt'!$A$2:$S$273,4,FALSE))</f>
        <v>non documenté</v>
      </c>
      <c r="P138" s="70" t="str">
        <f>IF(VLOOKUP(A138,'Charriage - Geschiebehaushalt'!A138:S409,5,FALSE)="","",VLOOKUP(A138,'Charriage - Geschiebehaushalt'!$A$2:$S$273,5,FALSE))</f>
        <v/>
      </c>
      <c r="Q138" s="37" t="str">
        <f>IF(VLOOKUP(A138,'Charriage - Geschiebehaushalt'!A138:S409,6,FALSE)="","",VLOOKUP(A138,'Charriage - Geschiebehaushalt'!$A$2:$S$273,6,FALSE))</f>
        <v>non documenté</v>
      </c>
      <c r="R138" s="70">
        <f>IF(VLOOKUP(A138,'Charriage - Geschiebehaushalt'!A138:S409,7,FALSE)="","",VLOOKUP(A138,'Charriage - Geschiebehaushalt'!$A$2:$S$273,7,FALSE))</f>
        <v>1.2861113854453401</v>
      </c>
      <c r="S138" s="37" t="str">
        <f>IF(VLOOKUP(A138,'Charriage - Geschiebehaushalt'!A138:S409,8,FALSE)="","",VLOOKUP(A138,'Charriage - Geschiebehaushalt'!$A$2:$S$273,8,FALSE))</f>
        <v>la remobilisation des sédiments est perturbée</v>
      </c>
      <c r="T138" s="70">
        <f>IF(VLOOKUP(A138,'Charriage - Geschiebehaushalt'!A138:S409,9,FALSE)="","",VLOOKUP(A138,'Charriage - Geschiebehaushalt'!$A$2:$S$273,9,FALSE))</f>
        <v>0.22187013757999999</v>
      </c>
      <c r="U138" s="37" t="str">
        <f>IF(VLOOKUP(A138,'Charriage - Geschiebehaushalt'!A138:S409,10,FALSE)="","",VLOOKUP(A138,'Charriage - Geschiebehaushalt'!$A$2:$S$273,10,FALSE))</f>
        <v>déficit dans les formations pionnières</v>
      </c>
      <c r="V138" s="37" t="str">
        <f>IF(VLOOKUP(A138,'Charriage - Geschiebehaushalt'!A138:S409,11,FALSE)="","",VLOOKUP(A138,'Charriage - Geschiebehaushalt'!$A$2:$S$273,11,FALSE))</f>
        <v/>
      </c>
      <c r="W138" s="37" t="str">
        <f>IF(VLOOKUP(A138,'Charriage - Geschiebehaushalt'!A138:S409,12,FALSE)="","",VLOOKUP(A138,'Charriage - Geschiebehaushalt'!$A$2:$S$273,12,FALSE))</f>
        <v/>
      </c>
      <c r="X138" s="37" t="str">
        <f>IF(VLOOKUP(A138,'Charriage - Geschiebehaushalt'!A138:S409,13,FALSE)="","",VLOOKUP(A138,'Charriage - Geschiebehaushalt'!$A$2:$S$273,13,FALSE))</f>
        <v/>
      </c>
      <c r="Y138" s="37" t="str">
        <f>IF(VLOOKUP(A138,'Charriage - Geschiebehaushalt'!A138:S409,14,FALSE)="","",VLOOKUP(A138,'Charriage - Geschiebehaushalt'!$A$2:$S$273,14,FALSE))</f>
        <v/>
      </c>
      <c r="Z138" s="37" t="str">
        <f>IF(VLOOKUP(A138,'Charriage - Geschiebehaushalt'!A138:S409,15,FALSE)="","",VLOOKUP(A138,'Charriage - Geschiebehaushalt'!$A$2:$S$273,15,FALSE))</f>
        <v>Charriage présumé perturbé / Geschiebehaushalt vermutlich beeinträchtigt</v>
      </c>
      <c r="AA138" s="53" t="str">
        <f>IF(VLOOKUP(A138,'Charriage - Geschiebehaushalt'!A138:S409,16,FALSE)="","",VLOOKUP(A138,'Charriage - Geschiebehaushalt'!$A$2:$S$273,16,FALSE))</f>
        <v>b</v>
      </c>
      <c r="AB138" s="58" t="str">
        <f>IF(VLOOKUP(A138,'Débit - Abfluss'!$A$2:$K$273,3,FALSE)="","",VLOOKUP(A138,'Débit - Abfluss'!$A$2:$K$273,3,FALSE))</f>
        <v>81-100%</v>
      </c>
      <c r="AC138" s="59" t="str">
        <f>IF(VLOOKUP(A138,'Débit - Abfluss'!$A$2:$K$273,4,FALSE)="","",VLOOKUP(A138,'Débit - Abfluss'!$A$2:$K$273,4,FALSE))</f>
        <v/>
      </c>
      <c r="AD138" s="59" t="str">
        <f>IF(VLOOKUP(A138,'Débit - Abfluss'!$A$2:$K$273,5,FALSE)="","",VLOOKUP(A138,'Débit - Abfluss'!$A$2:$K$273,5,FALSE))</f>
        <v/>
      </c>
      <c r="AE138" s="59" t="str">
        <f>IF(VLOOKUP(A138,'Débit - Abfluss'!$A$2:$K$273,6,FALSE)="","",VLOOKUP(A138,'Débit - Abfluss'!$A$2:$K$273,6,FALSE))</f>
        <v>81-100%</v>
      </c>
      <c r="AF138" s="59" t="str">
        <f>IF(VLOOKUP(A138,'Débit - Abfluss'!$A$2:$K$273,7,FALSE)="","",VLOOKUP(A138,'Débit - Abfluss'!$A$2:$K$273,7,FALSE))</f>
        <v>force hydraulique</v>
      </c>
      <c r="AG138" s="60" t="str">
        <f>IF(VLOOKUP(A138,'Débit - Abfluss'!$A$2:$K$273,8,FALSE)="","",VLOOKUP(A138,'Débit - Abfluss'!$A$2:$K$273,8,FALSE))</f>
        <v>Potentiellement affecté / möglicherweise betroffen</v>
      </c>
      <c r="AH138" s="72">
        <f>IF(VLOOKUP(A138,'Revitalisation-Revitalisierung'!$A$2:$O$273,3,FALSE)="","",VLOOKUP(A138,'Revitalisation-Revitalisierung'!$A$2:$O$273,3,FALSE))</f>
        <v>55.6</v>
      </c>
      <c r="AI138" s="73">
        <f>IF(VLOOKUP(A138,'Revitalisation-Revitalisierung'!$A$2:$O$273,4,FALSE)="","",VLOOKUP(A138,'Revitalisation-Revitalisierung'!$A$2:$O$273,4,FALSE))</f>
        <v>2.9373864398786451</v>
      </c>
      <c r="AJ138" s="73">
        <f>IF(VLOOKUP(A138,'Revitalisation-Revitalisierung'!$A$2:$O$273,5,FALSE)="","",VLOOKUP(A138,'Revitalisation-Revitalisierung'!$A$2:$O$273,5,FALSE))</f>
        <v>10</v>
      </c>
      <c r="AK138" s="61" t="str">
        <f>IF(VLOOKUP(A138,'Revitalisation-Revitalisierung'!$A$2:$O$273,6,FALSE)="","",VLOOKUP(A138,'Revitalisation-Revitalisierung'!$A$2:$O$273,6,FALSE))</f>
        <v>peu nécessaire, facile</v>
      </c>
      <c r="AL138" s="61" t="str">
        <f>IF(VLOOKUP(A138,'Revitalisation-Revitalisierung'!$A$2:$O$273,7,FALSE)="","",VLOOKUP(A138,'Revitalisation-Revitalisierung'!$A$2:$O$273,7,FALSE))</f>
        <v/>
      </c>
      <c r="AM138" s="61" t="str">
        <f>IF(VLOOKUP(A138,'Revitalisation-Revitalisierung'!$A$2:$O$273,8,FALSE)="","",VLOOKUP(A138,'Revitalisation-Revitalisierung'!$A$2:$O$273,8,FALSE))</f>
        <v>K1</v>
      </c>
      <c r="AN138" s="61" t="str">
        <f>IF(VLOOKUP(A138,'Revitalisation-Revitalisierung'!$A$2:$O$273,9,FALSE)="","",VLOOKUP(A138,'Revitalisation-Revitalisierung'!$A$2:$O$273,9,FALSE))</f>
        <v/>
      </c>
      <c r="AO138" s="61" t="str">
        <f>IF(VLOOKUP(A138,'Revitalisation-Revitalisierung'!$A$2:$O$273,10,FALSE)="","",VLOOKUP(A138,'Revitalisation-Revitalisierung'!$A$2:$O$273,10,FALSE))</f>
        <v/>
      </c>
      <c r="AP138" s="61" t="str">
        <f>IF(VLOOKUP(A138,'Revitalisation-Revitalisierung'!$A$2:$O$273,11,FALSE)="","",VLOOKUP(A138,'Revitalisation-Revitalisierung'!$A$2:$O$273,11,FALSE))</f>
        <v>Très nécessaire, facile / unbedingt nötig, einfach</v>
      </c>
      <c r="AQ138" s="62" t="str">
        <f>IF(VLOOKUP(A138,'Revitalisation-Revitalisierung'!$A$2:$O$273,12,FALSE)="","",VLOOKUP(A138,'Revitalisation-Revitalisierung'!$A$2:$O$273,12,FALSE))</f>
        <v>b</v>
      </c>
    </row>
    <row r="139" spans="1:43" ht="45" x14ac:dyDescent="0.25">
      <c r="A139" s="23">
        <v>170</v>
      </c>
      <c r="B139" s="63">
        <f>IF(VLOOKUP(A139,'Données de base - Grunddaten'!$A$2:$M$273,2,FALSE)="","",VLOOKUP(A139,'Données de base - Grunddaten'!$A$2:$M$273,2,FALSE))</f>
        <v>1</v>
      </c>
      <c r="C139" s="64" t="str">
        <f>IF(VLOOKUP(A139,'Données de base - Grunddaten'!$A$2:$M$273,3,FALSE)="","",VLOOKUP(A139,'Données de base - Grunddaten'!$A$2:$M$273,3,FALSE))</f>
        <v>Saleggio</v>
      </c>
      <c r="D139" s="64" t="str">
        <f>IF(VLOOKUP(A139,'Données de base - Grunddaten'!$A$2:$M$273,4,FALSE)="","",VLOOKUP(A139,'Données de base - Grunddaten'!$A$2:$M$273,4,FALSE))</f>
        <v>Maggia</v>
      </c>
      <c r="E139" s="64" t="str">
        <f>IF(VLOOKUP(A139,'Données de base - Grunddaten'!$A$2:$M$273,5,FALSE)="","",VLOOKUP(A139,'Données de base - Grunddaten'!$A$2:$M$273,5,FALSE))</f>
        <v>TI</v>
      </c>
      <c r="F139" s="64" t="str">
        <f>IF(VLOOKUP(A139,'Données de base - Grunddaten'!$A$2:$M$273,6,FALSE)="","",VLOOKUP(A139,'Données de base - Grunddaten'!$A$2:$M$273,6,FALSE))</f>
        <v>Tessin méridional</v>
      </c>
      <c r="G139" s="64" t="str">
        <f>IF(VLOOKUP(A139,'Données de base - Grunddaten'!$A$2:$M$273,7,FALSE)="","",VLOOKUP(A139,'Données de base - Grunddaten'!$A$2:$M$273,7,FALSE))</f>
        <v>Collinéen</v>
      </c>
      <c r="H139" s="64">
        <f>IF(VLOOKUP(A139,'Données de base - Grunddaten'!$A$2:$M$273,8,FALSE)="","",VLOOKUP(A139,'Données de base - Grunddaten'!$A$2:$M$273,8,FALSE))</f>
        <v>300</v>
      </c>
      <c r="I139" s="64">
        <f>IF(VLOOKUP(A139,'Données de base - Grunddaten'!$A$2:$M$273,9,FALSE)="","",VLOOKUP(A139,'Données de base - Grunddaten'!$A$2:$M$273,9,FALSE))</f>
        <v>1992</v>
      </c>
      <c r="J139" s="64">
        <f>IF(VLOOKUP(A139,'Données de base - Grunddaten'!$A$2:$M$273,10,FALSE)="","",VLOOKUP(A139,'Données de base - Grunddaten'!$A$2:$M$273,10,FALSE))</f>
        <v>61</v>
      </c>
      <c r="K139" s="64" t="str">
        <f>IF(VLOOKUP(A139,'Données de base - Grunddaten'!$A$2:$M$273,11,FALSE)="","",VLOOKUP(A139,'Données de base - Grunddaten'!$A$2:$M$273,11,FALSE))</f>
        <v>Cours d'eau naturels de l'étage collinéen du Sud des Alpes</v>
      </c>
      <c r="L139" s="64" t="str">
        <f>IF(VLOOKUP(A139,'Données de base - Grunddaten'!$A$2:$M$273,12,FALSE)="","",VLOOKUP(A139,'Données de base - Grunddaten'!$A$2:$M$273,12,FALSE))</f>
        <v>en tresses</v>
      </c>
      <c r="M139" s="65" t="str">
        <f>IF(VLOOKUP(A139,'Données de base - Grunddaten'!$A$2:$M$273,13,FALSE)="","",VLOOKUP(A139,'Données de base - Grunddaten'!$A$2:$M$273,13,FALSE))</f>
        <v>cours rectiligne (en bancs alternés)</v>
      </c>
      <c r="N139" s="36" t="str">
        <f>IF(VLOOKUP(A139,'Charriage - Geschiebehaushalt'!A139:S410,3,FALSE)="","",VLOOKUP(A139,'Charriage - Geschiebehaushalt'!$A$2:$S$273,3,FALSE))</f>
        <v>pertinent</v>
      </c>
      <c r="O139" s="37" t="str">
        <f>IF(VLOOKUP(A139,'Charriage - Geschiebehaushalt'!A139:S410,4,FALSE)="","",VLOOKUP(A139,'Charriage - Geschiebehaushalt'!$A$2:$S$273,4,FALSE))</f>
        <v>non documenté</v>
      </c>
      <c r="P139" s="70" t="str">
        <f>IF(VLOOKUP(A139,'Charriage - Geschiebehaushalt'!A139:S410,5,FALSE)="","",VLOOKUP(A139,'Charriage - Geschiebehaushalt'!$A$2:$S$273,5,FALSE))</f>
        <v/>
      </c>
      <c r="Q139" s="37" t="str">
        <f>IF(VLOOKUP(A139,'Charriage - Geschiebehaushalt'!A139:S410,6,FALSE)="","",VLOOKUP(A139,'Charriage - Geschiebehaushalt'!$A$2:$S$273,6,FALSE))</f>
        <v>non documenté</v>
      </c>
      <c r="R139" s="70">
        <f>IF(VLOOKUP(A139,'Charriage - Geschiebehaushalt'!A139:S410,7,FALSE)="","",VLOOKUP(A139,'Charriage - Geschiebehaushalt'!$A$2:$S$273,7,FALSE))</f>
        <v>0.31862011603373003</v>
      </c>
      <c r="S139" s="37" t="str">
        <f>IF(VLOOKUP(A139,'Charriage - Geschiebehaushalt'!A139:S410,8,FALSE)="","",VLOOKUP(A139,'Charriage - Geschiebehaushalt'!$A$2:$S$273,8,FALSE))</f>
        <v>la remobilisation des sédiments est perturbée</v>
      </c>
      <c r="T139" s="70">
        <f>IF(VLOOKUP(A139,'Charriage - Geschiebehaushalt'!A139:S410,9,FALSE)="","",VLOOKUP(A139,'Charriage - Geschiebehaushalt'!$A$2:$S$273,9,FALSE))</f>
        <v>0.12437150512</v>
      </c>
      <c r="U139" s="37" t="str">
        <f>IF(VLOOKUP(A139,'Charriage - Geschiebehaushalt'!A139:S410,10,FALSE)="","",VLOOKUP(A139,'Charriage - Geschiebehaushalt'!$A$2:$S$273,10,FALSE))</f>
        <v>déficit dans les formations pionnières</v>
      </c>
      <c r="V139" s="37" t="str">
        <f>IF(VLOOKUP(A139,'Charriage - Geschiebehaushalt'!A139:S410,11,FALSE)="","",VLOOKUP(A139,'Charriage - Geschiebehaushalt'!$A$2:$S$273,11,FALSE))</f>
        <v/>
      </c>
      <c r="W139" s="37" t="str">
        <f>IF(VLOOKUP(A139,'Charriage - Geschiebehaushalt'!A139:S410,12,FALSE)="","",VLOOKUP(A139,'Charriage - Geschiebehaushalt'!$A$2:$S$273,12,FALSE))</f>
        <v/>
      </c>
      <c r="X139" s="37" t="str">
        <f>IF(VLOOKUP(A139,'Charriage - Geschiebehaushalt'!A139:S410,13,FALSE)="","",VLOOKUP(A139,'Charriage - Geschiebehaushalt'!$A$2:$S$273,13,FALSE))</f>
        <v/>
      </c>
      <c r="Y139" s="37" t="str">
        <f>IF(VLOOKUP(A139,'Charriage - Geschiebehaushalt'!A139:S410,14,FALSE)="","",VLOOKUP(A139,'Charriage - Geschiebehaushalt'!$A$2:$S$273,14,FALSE))</f>
        <v/>
      </c>
      <c r="Z139" s="37" t="str">
        <f>IF(VLOOKUP(A139,'Charriage - Geschiebehaushalt'!A139:S410,15,FALSE)="","",VLOOKUP(A139,'Charriage - Geschiebehaushalt'!$A$2:$S$273,15,FALSE))</f>
        <v>Charriage présumé perturbé / Geschiebehaushalt vermutlich beeinträchtigt</v>
      </c>
      <c r="AA139" s="53" t="str">
        <f>IF(VLOOKUP(A139,'Charriage - Geschiebehaushalt'!A139:S410,16,FALSE)="","",VLOOKUP(A139,'Charriage - Geschiebehaushalt'!$A$2:$S$273,16,FALSE))</f>
        <v>b</v>
      </c>
      <c r="AB139" s="58" t="str">
        <f>IF(VLOOKUP(A139,'Débit - Abfluss'!$A$2:$K$273,3,FALSE)="","",VLOOKUP(A139,'Débit - Abfluss'!$A$2:$K$273,3,FALSE))</f>
        <v>21-40%</v>
      </c>
      <c r="AC139" s="59" t="str">
        <f>IF(VLOOKUP(A139,'Débit - Abfluss'!$A$2:$K$273,4,FALSE)="","",VLOOKUP(A139,'Débit - Abfluss'!$A$2:$K$273,4,FALSE))</f>
        <v/>
      </c>
      <c r="AD139" s="59" t="str">
        <f>IF(VLOOKUP(A139,'Débit - Abfluss'!$A$2:$K$273,5,FALSE)="","",VLOOKUP(A139,'Débit - Abfluss'!$A$2:$K$273,5,FALSE))</f>
        <v/>
      </c>
      <c r="AE139" s="59" t="str">
        <f>IF(VLOOKUP(A139,'Débit - Abfluss'!$A$2:$K$273,6,FALSE)="","",VLOOKUP(A139,'Débit - Abfluss'!$A$2:$K$273,6,FALSE))</f>
        <v>21-40%</v>
      </c>
      <c r="AF139" s="59" t="str">
        <f>IF(VLOOKUP(A139,'Débit - Abfluss'!$A$2:$K$273,7,FALSE)="","",VLOOKUP(A139,'Débit - Abfluss'!$A$2:$K$273,7,FALSE))</f>
        <v>force hydraulique</v>
      </c>
      <c r="AG139" s="60" t="str">
        <f>IF(VLOOKUP(A139,'Débit - Abfluss'!$A$2:$K$273,8,FALSE)="","",VLOOKUP(A139,'Débit - Abfluss'!$A$2:$K$273,8,FALSE))</f>
        <v>Non affecté / nicht betroffen</v>
      </c>
      <c r="AH139" s="72">
        <f>IF(VLOOKUP(A139,'Revitalisation-Revitalisierung'!$A$2:$O$273,3,FALSE)="","",VLOOKUP(A139,'Revitalisation-Revitalisierung'!$A$2:$O$273,3,FALSE))</f>
        <v>24.154545454545456</v>
      </c>
      <c r="AI139" s="73">
        <f>IF(VLOOKUP(A139,'Revitalisation-Revitalisierung'!$A$2:$O$273,4,FALSE)="","",VLOOKUP(A139,'Revitalisation-Revitalisierung'!$A$2:$O$273,4,FALSE))</f>
        <v>63.66860766019466</v>
      </c>
      <c r="AJ139" s="73">
        <f>IF(VLOOKUP(A139,'Revitalisation-Revitalisierung'!$A$2:$O$273,5,FALSE)="","",VLOOKUP(A139,'Revitalisation-Revitalisierung'!$A$2:$O$273,5,FALSE))</f>
        <v>39.545454545454547</v>
      </c>
      <c r="AK139" s="61" t="str">
        <f>IF(VLOOKUP(A139,'Revitalisation-Revitalisierung'!$A$2:$O$273,6,FALSE)="","",VLOOKUP(A139,'Revitalisation-Revitalisierung'!$A$2:$O$273,6,FALSE))</f>
        <v>très nécessaire, difficile</v>
      </c>
      <c r="AL139" s="61" t="str">
        <f>IF(VLOOKUP(A139,'Revitalisation-Revitalisierung'!$A$2:$O$273,7,FALSE)="","",VLOOKUP(A139,'Revitalisation-Revitalisierung'!$A$2:$O$273,7,FALSE))</f>
        <v>leicht</v>
      </c>
      <c r="AM139" s="61" t="str">
        <f>IF(VLOOKUP(A139,'Revitalisation-Revitalisierung'!$A$2:$O$273,8,FALSE)="","",VLOOKUP(A139,'Revitalisation-Revitalisierung'!$A$2:$O$273,8,FALSE))</f>
        <v>K1</v>
      </c>
      <c r="AN139" s="61" t="str">
        <f>IF(VLOOKUP(A139,'Revitalisation-Revitalisierung'!$A$2:$O$273,9,FALSE)="","",VLOOKUP(A139,'Revitalisation-Revitalisierung'!$A$2:$O$273,9,FALSE))</f>
        <v/>
      </c>
      <c r="AO139" s="61" t="str">
        <f>IF(VLOOKUP(A139,'Revitalisation-Revitalisierung'!$A$2:$O$273,10,FALSE)="","",VLOOKUP(A139,'Revitalisation-Revitalisierung'!$A$2:$O$273,10,FALSE))</f>
        <v/>
      </c>
      <c r="AP139" s="61" t="str">
        <f>IF(VLOOKUP(A139,'Revitalisation-Revitalisierung'!$A$2:$O$273,11,FALSE)="","",VLOOKUP(A139,'Revitalisation-Revitalisierung'!$A$2:$O$273,11,FALSE))</f>
        <v>Très nécessaire, facile / unbedingt nötig, einfach</v>
      </c>
      <c r="AQ139" s="62" t="str">
        <f>IF(VLOOKUP(A139,'Revitalisation-Revitalisierung'!$A$2:$O$273,12,FALSE)="","",VLOOKUP(A139,'Revitalisation-Revitalisierung'!$A$2:$O$273,12,FALSE))</f>
        <v>b</v>
      </c>
    </row>
    <row r="140" spans="1:43" ht="45" x14ac:dyDescent="0.25">
      <c r="A140" s="29">
        <v>171</v>
      </c>
      <c r="B140" s="63">
        <f>IF(VLOOKUP(A140,'Données de base - Grunddaten'!$A$2:$M$273,2,FALSE)="","",VLOOKUP(A140,'Données de base - Grunddaten'!$A$2:$M$273,2,FALSE))</f>
        <v>1</v>
      </c>
      <c r="C140" s="64" t="str">
        <f>IF(VLOOKUP(A140,'Données de base - Grunddaten'!$A$2:$M$273,3,FALSE)="","",VLOOKUP(A140,'Données de base - Grunddaten'!$A$2:$M$273,3,FALSE))</f>
        <v>Maggia</v>
      </c>
      <c r="D140" s="64" t="str">
        <f>IF(VLOOKUP(A140,'Données de base - Grunddaten'!$A$2:$M$273,4,FALSE)="","",VLOOKUP(A140,'Données de base - Grunddaten'!$A$2:$M$273,4,FALSE))</f>
        <v>Maggia</v>
      </c>
      <c r="E140" s="64" t="str">
        <f>IF(VLOOKUP(A140,'Données de base - Grunddaten'!$A$2:$M$273,5,FALSE)="","",VLOOKUP(A140,'Données de base - Grunddaten'!$A$2:$M$273,5,FALSE))</f>
        <v>TI</v>
      </c>
      <c r="F140" s="64" t="str">
        <f>IF(VLOOKUP(A140,'Données de base - Grunddaten'!$A$2:$M$273,6,FALSE)="","",VLOOKUP(A140,'Données de base - Grunddaten'!$A$2:$M$273,6,FALSE))</f>
        <v>Tessin méridional, Alpes méridionales</v>
      </c>
      <c r="G140" s="64" t="str">
        <f>IF(VLOOKUP(A140,'Données de base - Grunddaten'!$A$2:$M$273,7,FALSE)="","",VLOOKUP(A140,'Données de base - Grunddaten'!$A$2:$M$273,7,FALSE))</f>
        <v>Collinéen</v>
      </c>
      <c r="H140" s="64">
        <f>IF(VLOOKUP(A140,'Données de base - Grunddaten'!$A$2:$M$273,8,FALSE)="","",VLOOKUP(A140,'Données de base - Grunddaten'!$A$2:$M$273,8,FALSE))</f>
        <v>360</v>
      </c>
      <c r="I140" s="64">
        <f>IF(VLOOKUP(A140,'Données de base - Grunddaten'!$A$2:$M$273,9,FALSE)="","",VLOOKUP(A140,'Données de base - Grunddaten'!$A$2:$M$273,9,FALSE))</f>
        <v>1992</v>
      </c>
      <c r="J140" s="64">
        <f>IF(VLOOKUP(A140,'Données de base - Grunddaten'!$A$2:$M$273,10,FALSE)="","",VLOOKUP(A140,'Données de base - Grunddaten'!$A$2:$M$273,10,FALSE))</f>
        <v>61</v>
      </c>
      <c r="K140" s="64" t="str">
        <f>IF(VLOOKUP(A140,'Données de base - Grunddaten'!$A$2:$M$273,11,FALSE)="","",VLOOKUP(A140,'Données de base - Grunddaten'!$A$2:$M$273,11,FALSE))</f>
        <v>Cours d'eau naturels de l'étage collinéen du Sud des Alpes</v>
      </c>
      <c r="L140" s="64" t="str">
        <f>IF(VLOOKUP(A140,'Données de base - Grunddaten'!$A$2:$M$273,12,FALSE)="","",VLOOKUP(A140,'Données de base - Grunddaten'!$A$2:$M$273,12,FALSE))</f>
        <v>en tresses</v>
      </c>
      <c r="M140" s="65" t="str">
        <f>IF(VLOOKUP(A140,'Données de base - Grunddaten'!$A$2:$M$273,13,FALSE)="","",VLOOKUP(A140,'Données de base - Grunddaten'!$A$2:$M$273,13,FALSE))</f>
        <v>en tresses</v>
      </c>
      <c r="N140" s="36" t="str">
        <f>IF(VLOOKUP(A140,'Charriage - Geschiebehaushalt'!A140:S411,3,FALSE)="","",VLOOKUP(A140,'Charriage - Geschiebehaushalt'!$A$2:$S$273,3,FALSE))</f>
        <v>pertinent</v>
      </c>
      <c r="O140" s="37" t="str">
        <f>IF(VLOOKUP(A140,'Charriage - Geschiebehaushalt'!A140:S411,4,FALSE)="","",VLOOKUP(A140,'Charriage - Geschiebehaushalt'!$A$2:$S$273,4,FALSE))</f>
        <v>non documenté</v>
      </c>
      <c r="P140" s="70" t="str">
        <f>IF(VLOOKUP(A140,'Charriage - Geschiebehaushalt'!A140:S411,5,FALSE)="","",VLOOKUP(A140,'Charriage - Geschiebehaushalt'!$A$2:$S$273,5,FALSE))</f>
        <v/>
      </c>
      <c r="Q140" s="37" t="str">
        <f>IF(VLOOKUP(A140,'Charriage - Geschiebehaushalt'!A140:S411,6,FALSE)="","",VLOOKUP(A140,'Charriage - Geschiebehaushalt'!$A$2:$S$273,6,FALSE))</f>
        <v>non documenté</v>
      </c>
      <c r="R140" s="70">
        <f>IF(VLOOKUP(A140,'Charriage - Geschiebehaushalt'!A140:S411,7,FALSE)="","",VLOOKUP(A140,'Charriage - Geschiebehaushalt'!$A$2:$S$273,7,FALSE))</f>
        <v>0.13363219922484301</v>
      </c>
      <c r="S140" s="37" t="str">
        <f>IF(VLOOKUP(A140,'Charriage - Geschiebehaushalt'!A140:S411,8,FALSE)="","",VLOOKUP(A140,'Charriage - Geschiebehaushalt'!$A$2:$S$273,8,FALSE))</f>
        <v>pas ou faiblement entravé</v>
      </c>
      <c r="T140" s="70">
        <f>IF(VLOOKUP(A140,'Charriage - Geschiebehaushalt'!A140:S411,9,FALSE)="","",VLOOKUP(A140,'Charriage - Geschiebehaushalt'!$A$2:$S$273,9,FALSE))</f>
        <v>0.17435170982000001</v>
      </c>
      <c r="U140" s="37" t="str">
        <f>IF(VLOOKUP(A140,'Charriage - Geschiebehaushalt'!A140:S411,10,FALSE)="","",VLOOKUP(A140,'Charriage - Geschiebehaushalt'!$A$2:$S$273,10,FALSE))</f>
        <v>déficit dans les formations pionnières</v>
      </c>
      <c r="V140" s="37" t="str">
        <f>IF(VLOOKUP(A140,'Charriage - Geschiebehaushalt'!A140:S411,11,FALSE)="","",VLOOKUP(A140,'Charriage - Geschiebehaushalt'!$A$2:$S$273,11,FALSE))</f>
        <v/>
      </c>
      <c r="W140" s="37" t="str">
        <f>IF(VLOOKUP(A140,'Charriage - Geschiebehaushalt'!A140:S411,12,FALSE)="","",VLOOKUP(A140,'Charriage - Geschiebehaushalt'!$A$2:$S$273,12,FALSE))</f>
        <v>A vérifier</v>
      </c>
      <c r="X140" s="37" t="str">
        <f>IF(VLOOKUP(A140,'Charriage - Geschiebehaushalt'!A140:S411,13,FALSE)="","",VLOOKUP(A140,'Charriage - Geschiebehaushalt'!$A$2:$S$273,13,FALSE))</f>
        <v>un barrage situé à proximité de la zone alluviale</v>
      </c>
      <c r="Y140" s="37" t="str">
        <f>IF(VLOOKUP(A140,'Charriage - Geschiebehaushalt'!A140:S411,14,FALSE)="","",VLOOKUP(A140,'Charriage - Geschiebehaushalt'!$A$2:$S$273,14,FALSE))</f>
        <v>charriage présumé perturbé</v>
      </c>
      <c r="Z140" s="37" t="str">
        <f>IF(VLOOKUP(A140,'Charriage - Geschiebehaushalt'!A140:S411,15,FALSE)="","",VLOOKUP(A140,'Charriage - Geschiebehaushalt'!$A$2:$S$273,15,FALSE))</f>
        <v>Charriage présumé perturbé / Geschiebehaushalt vermutlich beeinträchtigt</v>
      </c>
      <c r="AA140" s="53" t="str">
        <f>IF(VLOOKUP(A140,'Charriage - Geschiebehaushalt'!A140:S411,16,FALSE)="","",VLOOKUP(A140,'Charriage - Geschiebehaushalt'!$A$2:$S$273,16,FALSE))</f>
        <v>b</v>
      </c>
      <c r="AB140" s="58" t="str">
        <f>IF(VLOOKUP(A140,'Débit - Abfluss'!$A$2:$K$273,3,FALSE)="","",VLOOKUP(A140,'Débit - Abfluss'!$A$2:$K$273,3,FALSE))</f>
        <v>21-40%</v>
      </c>
      <c r="AC140" s="59" t="str">
        <f>IF(VLOOKUP(A140,'Débit - Abfluss'!$A$2:$K$273,4,FALSE)="","",VLOOKUP(A140,'Débit - Abfluss'!$A$2:$K$273,4,FALSE))</f>
        <v/>
      </c>
      <c r="AD140" s="59" t="str">
        <f>IF(VLOOKUP(A140,'Débit - Abfluss'!$A$2:$K$273,5,FALSE)="","",VLOOKUP(A140,'Débit - Abfluss'!$A$2:$K$273,5,FALSE))</f>
        <v/>
      </c>
      <c r="AE140" s="59" t="str">
        <f>IF(VLOOKUP(A140,'Débit - Abfluss'!$A$2:$K$273,6,FALSE)="","",VLOOKUP(A140,'Débit - Abfluss'!$A$2:$K$273,6,FALSE))</f>
        <v>21-40%</v>
      </c>
      <c r="AF140" s="59" t="str">
        <f>IF(VLOOKUP(A140,'Débit - Abfluss'!$A$2:$K$273,7,FALSE)="","",VLOOKUP(A140,'Débit - Abfluss'!$A$2:$K$273,7,FALSE))</f>
        <v>force hydraulique</v>
      </c>
      <c r="AG140" s="60" t="str">
        <f>IF(VLOOKUP(A140,'Débit - Abfluss'!$A$2:$K$273,8,FALSE)="","",VLOOKUP(A140,'Débit - Abfluss'!$A$2:$K$273,8,FALSE))</f>
        <v>Non affecté / nicht betroffen</v>
      </c>
      <c r="AH140" s="72">
        <f>IF(VLOOKUP(A140,'Revitalisation-Revitalisierung'!$A$2:$O$273,3,FALSE)="","",VLOOKUP(A140,'Revitalisation-Revitalisierung'!$A$2:$O$273,3,FALSE))</f>
        <v>-35.309090909090905</v>
      </c>
      <c r="AI140" s="73">
        <f>IF(VLOOKUP(A140,'Revitalisation-Revitalisierung'!$A$2:$O$273,4,FALSE)="","",VLOOKUP(A140,'Revitalisation-Revitalisierung'!$A$2:$O$273,4,FALSE))</f>
        <v>10.628506108160048</v>
      </c>
      <c r="AJ140" s="73">
        <f>IF(VLOOKUP(A140,'Revitalisation-Revitalisierung'!$A$2:$O$273,5,FALSE)="","",VLOOKUP(A140,'Revitalisation-Revitalisierung'!$A$2:$O$273,5,FALSE))</f>
        <v>45.909090909090907</v>
      </c>
      <c r="AK140" s="61" t="str">
        <f>IF(VLOOKUP(A140,'Revitalisation-Revitalisierung'!$A$2:$O$273,6,FALSE)="","",VLOOKUP(A140,'Revitalisation-Revitalisierung'!$A$2:$O$273,6,FALSE))</f>
        <v>peu nécessaire, difficile</v>
      </c>
      <c r="AL140" s="61" t="str">
        <f>IF(VLOOKUP(A140,'Revitalisation-Revitalisierung'!$A$2:$O$273,7,FALSE)="","",VLOOKUP(A140,'Revitalisation-Revitalisierung'!$A$2:$O$273,7,FALSE))</f>
        <v/>
      </c>
      <c r="AM140" s="61" t="str">
        <f>IF(VLOOKUP(A140,'Revitalisation-Revitalisierung'!$A$2:$O$273,8,FALSE)="","",VLOOKUP(A140,'Revitalisation-Revitalisierung'!$A$2:$O$273,8,FALSE))</f>
        <v>K2</v>
      </c>
      <c r="AN140" s="61" t="str">
        <f>IF(VLOOKUP(A140,'Revitalisation-Revitalisierung'!$A$2:$O$273,9,FALSE)="","",VLOOKUP(A140,'Revitalisation-Revitalisierung'!$A$2:$O$273,9,FALSE))</f>
        <v/>
      </c>
      <c r="AO140" s="61" t="str">
        <f>IF(VLOOKUP(A140,'Revitalisation-Revitalisierung'!$A$2:$O$273,10,FALSE)="","",VLOOKUP(A140,'Revitalisation-Revitalisierung'!$A$2:$O$273,10,FALSE))</f>
        <v/>
      </c>
      <c r="AP140" s="61" t="str">
        <f>IF(VLOOKUP(A140,'Revitalisation-Revitalisierung'!$A$2:$O$273,11,FALSE)="","",VLOOKUP(A140,'Revitalisation-Revitalisierung'!$A$2:$O$273,11,FALSE))</f>
        <v>Partiellement nécessaire, difficile / teilweise nötig, schwierig</v>
      </c>
      <c r="AQ140" s="62" t="str">
        <f>IF(VLOOKUP(A140,'Revitalisation-Revitalisierung'!$A$2:$O$273,12,FALSE)="","",VLOOKUP(A140,'Revitalisation-Revitalisierung'!$A$2:$O$273,12,FALSE))</f>
        <v>a</v>
      </c>
    </row>
    <row r="141" spans="1:43" ht="33.75" x14ac:dyDescent="0.25">
      <c r="A141" s="23">
        <v>172</v>
      </c>
      <c r="B141" s="63">
        <f>IF(VLOOKUP(A141,'Données de base - Grunddaten'!$A$2:$M$273,2,FALSE)="","",VLOOKUP(A141,'Données de base - Grunddaten'!$A$2:$M$273,2,FALSE))</f>
        <v>1</v>
      </c>
      <c r="C141" s="64" t="str">
        <f>IF(VLOOKUP(A141,'Données de base - Grunddaten'!$A$2:$M$273,3,FALSE)="","",VLOOKUP(A141,'Données de base - Grunddaten'!$A$2:$M$273,3,FALSE))</f>
        <v>Somprei–Lovalt</v>
      </c>
      <c r="D141" s="64" t="str">
        <f>IF(VLOOKUP(A141,'Données de base - Grunddaten'!$A$2:$M$273,4,FALSE)="","",VLOOKUP(A141,'Données de base - Grunddaten'!$A$2:$M$273,4,FALSE))</f>
        <v>Maggia</v>
      </c>
      <c r="E141" s="64" t="str">
        <f>IF(VLOOKUP(A141,'Données de base - Grunddaten'!$A$2:$M$273,5,FALSE)="","",VLOOKUP(A141,'Données de base - Grunddaten'!$A$2:$M$273,5,FALSE))</f>
        <v>TI</v>
      </c>
      <c r="F141" s="64" t="str">
        <f>IF(VLOOKUP(A141,'Données de base - Grunddaten'!$A$2:$M$273,6,FALSE)="","",VLOOKUP(A141,'Données de base - Grunddaten'!$A$2:$M$273,6,FALSE))</f>
        <v>Alpes méridionales</v>
      </c>
      <c r="G141" s="64" t="str">
        <f>IF(VLOOKUP(A141,'Données de base - Grunddaten'!$A$2:$M$273,7,FALSE)="","",VLOOKUP(A141,'Données de base - Grunddaten'!$A$2:$M$273,7,FALSE))</f>
        <v>Montagnard inf.</v>
      </c>
      <c r="H141" s="64">
        <f>IF(VLOOKUP(A141,'Données de base - Grunddaten'!$A$2:$M$273,8,FALSE)="","",VLOOKUP(A141,'Données de base - Grunddaten'!$A$2:$M$273,8,FALSE))</f>
        <v>690</v>
      </c>
      <c r="I141" s="64">
        <f>IF(VLOOKUP(A141,'Données de base - Grunddaten'!$A$2:$M$273,9,FALSE)="","",VLOOKUP(A141,'Données de base - Grunddaten'!$A$2:$M$273,9,FALSE))</f>
        <v>1992</v>
      </c>
      <c r="J141" s="64">
        <f>IF(VLOOKUP(A141,'Données de base - Grunddaten'!$A$2:$M$273,10,FALSE)="","",VLOOKUP(A141,'Données de base - Grunddaten'!$A$2:$M$273,10,FALSE))</f>
        <v>41</v>
      </c>
      <c r="K141" s="64" t="str">
        <f>IF(VLOOKUP(A141,'Données de base - Grunddaten'!$A$2:$M$273,11,FALSE)="","",VLOOKUP(A141,'Données de base - Grunddaten'!$A$2:$M$273,11,FALSE))</f>
        <v>Cours d'eau naturels de l'étage montagnard</v>
      </c>
      <c r="L141" s="64" t="str">
        <f>IF(VLOOKUP(A141,'Données de base - Grunddaten'!$A$2:$M$273,12,FALSE)="","",VLOOKUP(A141,'Données de base - Grunddaten'!$A$2:$M$273,12,FALSE))</f>
        <v>en tresses</v>
      </c>
      <c r="M141" s="65" t="str">
        <f>IF(VLOOKUP(A141,'Données de base - Grunddaten'!$A$2:$M$273,13,FALSE)="","",VLOOKUP(A141,'Données de base - Grunddaten'!$A$2:$M$273,13,FALSE))</f>
        <v>en tresses (dégradé)</v>
      </c>
      <c r="N141" s="36" t="str">
        <f>IF(VLOOKUP(A141,'Charriage - Geschiebehaushalt'!A141:S412,3,FALSE)="","",VLOOKUP(A141,'Charriage - Geschiebehaushalt'!$A$2:$S$273,3,FALSE))</f>
        <v>pertinent</v>
      </c>
      <c r="O141" s="37" t="str">
        <f>IF(VLOOKUP(A141,'Charriage - Geschiebehaushalt'!A141:S412,4,FALSE)="","",VLOOKUP(A141,'Charriage - Geschiebehaushalt'!$A$2:$S$273,4,FALSE))</f>
        <v>non documenté</v>
      </c>
      <c r="P141" s="70" t="str">
        <f>IF(VLOOKUP(A141,'Charriage - Geschiebehaushalt'!A141:S412,5,FALSE)="","",VLOOKUP(A141,'Charriage - Geschiebehaushalt'!$A$2:$S$273,5,FALSE))</f>
        <v/>
      </c>
      <c r="Q141" s="37" t="str">
        <f>IF(VLOOKUP(A141,'Charriage - Geschiebehaushalt'!A141:S412,6,FALSE)="","",VLOOKUP(A141,'Charriage - Geschiebehaushalt'!$A$2:$S$273,6,FALSE))</f>
        <v>non documenté</v>
      </c>
      <c r="R141" s="70">
        <f>IF(VLOOKUP(A141,'Charriage - Geschiebehaushalt'!A141:S412,7,FALSE)="","",VLOOKUP(A141,'Charriage - Geschiebehaushalt'!$A$2:$S$273,7,FALSE))</f>
        <v>7.2776069664901202E-2</v>
      </c>
      <c r="S141" s="37" t="str">
        <f>IF(VLOOKUP(A141,'Charriage - Geschiebehaushalt'!A141:S412,8,FALSE)="","",VLOOKUP(A141,'Charriage - Geschiebehaushalt'!$A$2:$S$273,8,FALSE))</f>
        <v>pas ou faiblement entravé</v>
      </c>
      <c r="T141" s="70">
        <f>IF(VLOOKUP(A141,'Charriage - Geschiebehaushalt'!A141:S412,9,FALSE)="","",VLOOKUP(A141,'Charriage - Geschiebehaushalt'!$A$2:$S$273,9,FALSE))</f>
        <v>0.19803176964999999</v>
      </c>
      <c r="U141" s="37" t="str">
        <f>IF(VLOOKUP(A141,'Charriage - Geschiebehaushalt'!A141:S412,10,FALSE)="","",VLOOKUP(A141,'Charriage - Geschiebehaushalt'!$A$2:$S$273,10,FALSE))</f>
        <v>déficit dans les formations pionnières</v>
      </c>
      <c r="V141" s="37" t="str">
        <f>IF(VLOOKUP(A141,'Charriage - Geschiebehaushalt'!A141:S412,11,FALSE)="","",VLOOKUP(A141,'Charriage - Geschiebehaushalt'!$A$2:$S$273,11,FALSE))</f>
        <v>Visite 16.11.11 avec G. Carraro: incision de 2 m. Ouvrages hydroélectriques en amont.</v>
      </c>
      <c r="W141" s="37" t="str">
        <f>IF(VLOOKUP(A141,'Charriage - Geschiebehaushalt'!A141:S412,12,FALSE)="","",VLOOKUP(A141,'Charriage - Geschiebehaushalt'!$A$2:$S$273,12,FALSE))</f>
        <v>charriage présumé perturbé</v>
      </c>
      <c r="X141" s="37" t="str">
        <f>IF(VLOOKUP(A141,'Charriage - Geschiebehaushalt'!A141:S412,13,FALSE)="","",VLOOKUP(A141,'Charriage - Geschiebehaushalt'!$A$2:$S$273,13,FALSE))</f>
        <v/>
      </c>
      <c r="Y141" s="37" t="str">
        <f>IF(VLOOKUP(A141,'Charriage - Geschiebehaushalt'!A141:S412,14,FALSE)="","",VLOOKUP(A141,'Charriage - Geschiebehaushalt'!$A$2:$S$273,14,FALSE))</f>
        <v/>
      </c>
      <c r="Z141" s="37" t="str">
        <f>IF(VLOOKUP(A141,'Charriage - Geschiebehaushalt'!A141:S412,15,FALSE)="","",VLOOKUP(A141,'Charriage - Geschiebehaushalt'!$A$2:$S$273,15,FALSE))</f>
        <v>Charriage présumé perturbé / Geschiebehaushalt vermutlich beeinträchtigt</v>
      </c>
      <c r="AA141" s="53" t="str">
        <f>IF(VLOOKUP(A141,'Charriage - Geschiebehaushalt'!A141:S412,16,FALSE)="","",VLOOKUP(A141,'Charriage - Geschiebehaushalt'!$A$2:$S$273,16,FALSE))</f>
        <v>b</v>
      </c>
      <c r="AB141" s="58" t="str">
        <f>IF(VLOOKUP(A141,'Débit - Abfluss'!$A$2:$K$273,3,FALSE)="","",VLOOKUP(A141,'Débit - Abfluss'!$A$2:$K$273,3,FALSE))</f>
        <v>0-20%</v>
      </c>
      <c r="AC141" s="59" t="str">
        <f>IF(VLOOKUP(A141,'Débit - Abfluss'!$A$2:$K$273,4,FALSE)="","",VLOOKUP(A141,'Débit - Abfluss'!$A$2:$K$273,4,FALSE))</f>
        <v/>
      </c>
      <c r="AD141" s="59" t="str">
        <f>IF(VLOOKUP(A141,'Débit - Abfluss'!$A$2:$K$273,5,FALSE)="","",VLOOKUP(A141,'Débit - Abfluss'!$A$2:$K$273,5,FALSE))</f>
        <v/>
      </c>
      <c r="AE141" s="59" t="str">
        <f>IF(VLOOKUP(A141,'Débit - Abfluss'!$A$2:$K$273,6,FALSE)="","",VLOOKUP(A141,'Débit - Abfluss'!$A$2:$K$273,6,FALSE))</f>
        <v>0-20%</v>
      </c>
      <c r="AF141" s="59" t="str">
        <f>IF(VLOOKUP(A141,'Débit - Abfluss'!$A$2:$K$273,7,FALSE)="","",VLOOKUP(A141,'Débit - Abfluss'!$A$2:$K$273,7,FALSE))</f>
        <v>force hydraulique</v>
      </c>
      <c r="AG141" s="60" t="str">
        <f>IF(VLOOKUP(A141,'Débit - Abfluss'!$A$2:$K$273,8,FALSE)="","",VLOOKUP(A141,'Débit - Abfluss'!$A$2:$K$273,8,FALSE))</f>
        <v>Non affecté / nicht betroffen</v>
      </c>
      <c r="AH141" s="72">
        <f>IF(VLOOKUP(A141,'Revitalisation-Revitalisierung'!$A$2:$O$273,3,FALSE)="","",VLOOKUP(A141,'Revitalisation-Revitalisierung'!$A$2:$O$273,3,FALSE))</f>
        <v>-12.872727272727273</v>
      </c>
      <c r="AI141" s="73">
        <f>IF(VLOOKUP(A141,'Revitalisation-Revitalisierung'!$A$2:$O$273,4,FALSE)="","",VLOOKUP(A141,'Revitalisation-Revitalisierung'!$A$2:$O$273,4,FALSE))</f>
        <v>4.3546647013972084</v>
      </c>
      <c r="AJ141" s="73">
        <f>IF(VLOOKUP(A141,'Revitalisation-Revitalisierung'!$A$2:$O$273,5,FALSE)="","",VLOOKUP(A141,'Revitalisation-Revitalisierung'!$A$2:$O$273,5,FALSE))</f>
        <v>17.272727272727273</v>
      </c>
      <c r="AK141" s="61" t="str">
        <f>IF(VLOOKUP(A141,'Revitalisation-Revitalisierung'!$A$2:$O$273,6,FALSE)="","",VLOOKUP(A141,'Revitalisation-Revitalisierung'!$A$2:$O$273,6,FALSE))</f>
        <v>peu nécessaire, facile</v>
      </c>
      <c r="AL141" s="61" t="str">
        <f>IF(VLOOKUP(A141,'Revitalisation-Revitalisierung'!$A$2:$O$273,7,FALSE)="","",VLOOKUP(A141,'Revitalisation-Revitalisierung'!$A$2:$O$273,7,FALSE))</f>
        <v>leicht</v>
      </c>
      <c r="AM141" s="61" t="str">
        <f>IF(VLOOKUP(A141,'Revitalisation-Revitalisierung'!$A$2:$O$273,8,FALSE)="","",VLOOKUP(A141,'Revitalisation-Revitalisierung'!$A$2:$O$273,8,FALSE))</f>
        <v>K2</v>
      </c>
      <c r="AN141" s="61" t="str">
        <f>IF(VLOOKUP(A141,'Revitalisation-Revitalisierung'!$A$2:$O$273,9,FALSE)="","",VLOOKUP(A141,'Revitalisation-Revitalisierung'!$A$2:$O$273,9,FALSE))</f>
        <v/>
      </c>
      <c r="AO141" s="61" t="str">
        <f>IF(VLOOKUP(A141,'Revitalisation-Revitalisierung'!$A$2:$O$273,10,FALSE)="","",VLOOKUP(A141,'Revitalisation-Revitalisierung'!$A$2:$O$273,10,FALSE))</f>
        <v/>
      </c>
      <c r="AP141" s="61" t="str">
        <f>IF(VLOOKUP(A141,'Revitalisation-Revitalisierung'!$A$2:$O$273,11,FALSE)="","",VLOOKUP(A141,'Revitalisation-Revitalisierung'!$A$2:$O$273,11,FALSE))</f>
        <v>Partiellement nécessaire, facile / teilweise nötig, einfach</v>
      </c>
      <c r="AQ141" s="62" t="str">
        <f>IF(VLOOKUP(A141,'Revitalisation-Revitalisierung'!$A$2:$O$273,12,FALSE)="","",VLOOKUP(A141,'Revitalisation-Revitalisierung'!$A$2:$O$273,12,FALSE))</f>
        <v>a</v>
      </c>
    </row>
    <row r="142" spans="1:43" ht="45" x14ac:dyDescent="0.25">
      <c r="A142" s="23">
        <v>174</v>
      </c>
      <c r="B142" s="63">
        <f>IF(VLOOKUP(A142,'Données de base - Grunddaten'!$A$2:$M$273,2,FALSE)="","",VLOOKUP(A142,'Données de base - Grunddaten'!$A$2:$M$273,2,FALSE))</f>
        <v>1</v>
      </c>
      <c r="C142" s="64" t="str">
        <f>IF(VLOOKUP(A142,'Données de base - Grunddaten'!$A$2:$M$273,3,FALSE)="","",VLOOKUP(A142,'Données de base - Grunddaten'!$A$2:$M$273,3,FALSE))</f>
        <v>Strada</v>
      </c>
      <c r="D142" s="64" t="str">
        <f>IF(VLOOKUP(A142,'Données de base - Grunddaten'!$A$2:$M$273,4,FALSE)="","",VLOOKUP(A142,'Données de base - Grunddaten'!$A$2:$M$273,4,FALSE))</f>
        <v>Inn</v>
      </c>
      <c r="E142" s="64" t="str">
        <f>IF(VLOOKUP(A142,'Données de base - Grunddaten'!$A$2:$M$273,5,FALSE)="","",VLOOKUP(A142,'Données de base - Grunddaten'!$A$2:$M$273,5,FALSE))</f>
        <v>GR</v>
      </c>
      <c r="F142" s="64" t="str">
        <f>IF(VLOOKUP(A142,'Données de base - Grunddaten'!$A$2:$M$273,6,FALSE)="","",VLOOKUP(A142,'Données de base - Grunddaten'!$A$2:$M$273,6,FALSE))</f>
        <v>Alpes centrales orientales</v>
      </c>
      <c r="G142" s="64" t="str">
        <f>IF(VLOOKUP(A142,'Données de base - Grunddaten'!$A$2:$M$273,7,FALSE)="","",VLOOKUP(A142,'Données de base - Grunddaten'!$A$2:$M$273,7,FALSE))</f>
        <v>Montagnard sup.</v>
      </c>
      <c r="H142" s="64">
        <f>IF(VLOOKUP(A142,'Données de base - Grunddaten'!$A$2:$M$273,8,FALSE)="","",VLOOKUP(A142,'Données de base - Grunddaten'!$A$2:$M$273,8,FALSE))</f>
        <v>1070</v>
      </c>
      <c r="I142" s="64">
        <f>IF(VLOOKUP(A142,'Données de base - Grunddaten'!$A$2:$M$273,9,FALSE)="","",VLOOKUP(A142,'Données de base - Grunddaten'!$A$2:$M$273,9,FALSE))</f>
        <v>1992</v>
      </c>
      <c r="J142" s="64">
        <f>IF(VLOOKUP(A142,'Données de base - Grunddaten'!$A$2:$M$273,10,FALSE)="","",VLOOKUP(A142,'Données de base - Grunddaten'!$A$2:$M$273,10,FALSE))</f>
        <v>41</v>
      </c>
      <c r="K142" s="64" t="str">
        <f>IF(VLOOKUP(A142,'Données de base - Grunddaten'!$A$2:$M$273,11,FALSE)="","",VLOOKUP(A142,'Données de base - Grunddaten'!$A$2:$M$273,11,FALSE))</f>
        <v>Cours d'eau naturels de l'étage montagnard</v>
      </c>
      <c r="L142" s="64" t="str">
        <f>IF(VLOOKUP(A142,'Données de base - Grunddaten'!$A$2:$M$273,12,FALSE)="","",VLOOKUP(A142,'Données de base - Grunddaten'!$A$2:$M$273,12,FALSE))</f>
        <v>en tresses</v>
      </c>
      <c r="M142" s="65" t="str">
        <f>IF(VLOOKUP(A142,'Données de base - Grunddaten'!$A$2:$M$273,13,FALSE)="","",VLOOKUP(A142,'Données de base - Grunddaten'!$A$2:$M$273,13,FALSE))</f>
        <v>en tresses</v>
      </c>
      <c r="N142" s="36" t="str">
        <f>IF(VLOOKUP(A142,'Charriage - Geschiebehaushalt'!A142:S413,3,FALSE)="","",VLOOKUP(A142,'Charriage - Geschiebehaushalt'!$A$2:$S$273,3,FALSE))</f>
        <v>pertinent</v>
      </c>
      <c r="O142" s="37" t="str">
        <f>IF(VLOOKUP(A142,'Charriage - Geschiebehaushalt'!A142:S413,4,FALSE)="","",VLOOKUP(A142,'Charriage - Geschiebehaushalt'!$A$2:$S$273,4,FALSE))</f>
        <v>non documenté</v>
      </c>
      <c r="P142" s="70">
        <f>IF(VLOOKUP(A142,'Charriage - Geschiebehaushalt'!A142:S413,5,FALSE)="","",VLOOKUP(A142,'Charriage - Geschiebehaushalt'!$A$2:$S$273,5,FALSE))</f>
        <v>11.8317842507089</v>
      </c>
      <c r="Q142" s="37" t="str">
        <f>IF(VLOOKUP(A142,'Charriage - Geschiebehaushalt'!A142:S413,6,FALSE)="","",VLOOKUP(A142,'Charriage - Geschiebehaushalt'!$A$2:$S$273,6,FALSE))</f>
        <v>dépôt donc pas de problème de charriage</v>
      </c>
      <c r="R142" s="70">
        <f>IF(VLOOKUP(A142,'Charriage - Geschiebehaushalt'!A142:S413,7,FALSE)="","",VLOOKUP(A142,'Charriage - Geschiebehaushalt'!$A$2:$S$273,7,FALSE))</f>
        <v>0.104757739029132</v>
      </c>
      <c r="S142" s="37" t="str">
        <f>IF(VLOOKUP(A142,'Charriage - Geschiebehaushalt'!A142:S413,8,FALSE)="","",VLOOKUP(A142,'Charriage - Geschiebehaushalt'!$A$2:$S$273,8,FALSE))</f>
        <v>pas ou faiblement entravé</v>
      </c>
      <c r="T142" s="70">
        <f>IF(VLOOKUP(A142,'Charriage - Geschiebehaushalt'!A142:S413,9,FALSE)="","",VLOOKUP(A142,'Charriage - Geschiebehaushalt'!$A$2:$S$273,9,FALSE))</f>
        <v>0.39891636836</v>
      </c>
      <c r="U142" s="37" t="str">
        <f>IF(VLOOKUP(A142,'Charriage - Geschiebehaushalt'!A142:S413,10,FALSE)="","",VLOOKUP(A142,'Charriage - Geschiebehaushalt'!$A$2:$S$273,10,FALSE))</f>
        <v>déficit non apparent en charriage ou en remobilisation des sédiments</v>
      </c>
      <c r="V142" s="37" t="str">
        <f>IF(VLOOKUP(A142,'Charriage - Geschiebehaushalt'!A142:S413,11,FALSE)="","",VLOOKUP(A142,'Charriage - Geschiebehaushalt'!$A$2:$S$273,11,FALSE))</f>
        <v/>
      </c>
      <c r="W142" s="37" t="str">
        <f>IF(VLOOKUP(A142,'Charriage - Geschiebehaushalt'!A142:S413,12,FALSE)="","",VLOOKUP(A142,'Charriage - Geschiebehaushalt'!$A$2:$S$273,12,FALSE))</f>
        <v/>
      </c>
      <c r="X142" s="37" t="str">
        <f>IF(VLOOKUP(A142,'Charriage - Geschiebehaushalt'!A142:S413,13,FALSE)="","",VLOOKUP(A142,'Charriage - Geschiebehaushalt'!$A$2:$S$273,13,FALSE))</f>
        <v/>
      </c>
      <c r="Y142" s="37" t="str">
        <f>IF(VLOOKUP(A142,'Charriage - Geschiebehaushalt'!A142:S413,14,FALSE)="","",VLOOKUP(A142,'Charriage - Geschiebehaushalt'!$A$2:$S$273,14,FALSE))</f>
        <v/>
      </c>
      <c r="Z142" s="37" t="str">
        <f>IF(VLOOKUP(A142,'Charriage - Geschiebehaushalt'!A142:S413,15,FALSE)="","",VLOOKUP(A142,'Charriage - Geschiebehaushalt'!$A$2:$S$273,15,FALSE))</f>
        <v>Charriage présumé naturel / Geschiebehaushalt vermutlich natürlich</v>
      </c>
      <c r="AA142" s="53" t="str">
        <f>IF(VLOOKUP(A142,'Charriage - Geschiebehaushalt'!A142:S413,16,FALSE)="","",VLOOKUP(A142,'Charriage - Geschiebehaushalt'!$A$2:$S$273,16,FALSE))</f>
        <v>b</v>
      </c>
      <c r="AB142" s="58" t="str">
        <f>IF(VLOOKUP(A142,'Débit - Abfluss'!$A$2:$K$273,3,FALSE)="","",VLOOKUP(A142,'Débit - Abfluss'!$A$2:$K$273,3,FALSE))</f>
        <v>21-40%</v>
      </c>
      <c r="AC142" s="59" t="str">
        <f>IF(VLOOKUP(A142,'Débit - Abfluss'!$A$2:$K$273,4,FALSE)="","",VLOOKUP(A142,'Débit - Abfluss'!$A$2:$K$273,4,FALSE))</f>
        <v/>
      </c>
      <c r="AD142" s="59" t="str">
        <f>IF(VLOOKUP(A142,'Débit - Abfluss'!$A$2:$K$273,5,FALSE)="","",VLOOKUP(A142,'Débit - Abfluss'!$A$2:$K$273,5,FALSE))</f>
        <v/>
      </c>
      <c r="AE142" s="59" t="str">
        <f>IF(VLOOKUP(A142,'Débit - Abfluss'!$A$2:$K$273,6,FALSE)="","",VLOOKUP(A142,'Débit - Abfluss'!$A$2:$K$273,6,FALSE))</f>
        <v>21-40%</v>
      </c>
      <c r="AF142" s="59" t="str">
        <f>IF(VLOOKUP(A142,'Débit - Abfluss'!$A$2:$K$273,7,FALSE)="","",VLOOKUP(A142,'Débit - Abfluss'!$A$2:$K$273,7,FALSE))</f>
        <v>force hydraulique</v>
      </c>
      <c r="AG142" s="60" t="str">
        <f>IF(VLOOKUP(A142,'Débit - Abfluss'!$A$2:$K$273,8,FALSE)="","",VLOOKUP(A142,'Débit - Abfluss'!$A$2:$K$273,8,FALSE))</f>
        <v>Non affecté / nicht betroffen</v>
      </c>
      <c r="AH142" s="72">
        <f>IF(VLOOKUP(A142,'Revitalisation-Revitalisierung'!$A$2:$O$273,3,FALSE)="","",VLOOKUP(A142,'Revitalisation-Revitalisierung'!$A$2:$O$273,3,FALSE))</f>
        <v>1.8909090909090907</v>
      </c>
      <c r="AI142" s="73">
        <f>IF(VLOOKUP(A142,'Revitalisation-Revitalisierung'!$A$2:$O$273,4,FALSE)="","",VLOOKUP(A142,'Revitalisation-Revitalisierung'!$A$2:$O$273,4,FALSE))</f>
        <v>7.8152810729948916</v>
      </c>
      <c r="AJ142" s="73">
        <f>IF(VLOOKUP(A142,'Revitalisation-Revitalisierung'!$A$2:$O$273,5,FALSE)="","",VLOOKUP(A142,'Revitalisation-Revitalisierung'!$A$2:$O$273,5,FALSE))</f>
        <v>5.9090909090909092</v>
      </c>
      <c r="AK142" s="61" t="str">
        <f>IF(VLOOKUP(A142,'Revitalisation-Revitalisierung'!$A$2:$O$273,6,FALSE)="","",VLOOKUP(A142,'Revitalisation-Revitalisierung'!$A$2:$O$273,6,FALSE))</f>
        <v>peu nécessaire, facile</v>
      </c>
      <c r="AL142" s="61" t="str">
        <f>IF(VLOOKUP(A142,'Revitalisation-Revitalisierung'!$A$2:$O$273,7,FALSE)="","",VLOOKUP(A142,'Revitalisation-Revitalisierung'!$A$2:$O$273,7,FALSE))</f>
        <v/>
      </c>
      <c r="AM142" s="61" t="str">
        <f>IF(VLOOKUP(A142,'Revitalisation-Revitalisierung'!$A$2:$O$273,8,FALSE)="","",VLOOKUP(A142,'Revitalisation-Revitalisierung'!$A$2:$O$273,8,FALSE))</f>
        <v>K1</v>
      </c>
      <c r="AN142" s="61" t="str">
        <f>IF(VLOOKUP(A142,'Revitalisation-Revitalisierung'!$A$2:$O$273,9,FALSE)="","",VLOOKUP(A142,'Revitalisation-Revitalisierung'!$A$2:$O$273,9,FALSE))</f>
        <v/>
      </c>
      <c r="AO142" s="61" t="str">
        <f>IF(VLOOKUP(A142,'Revitalisation-Revitalisierung'!$A$2:$O$273,10,FALSE)="","",VLOOKUP(A142,'Revitalisation-Revitalisierung'!$A$2:$O$273,10,FALSE))</f>
        <v>déjà revitalisé</v>
      </c>
      <c r="AP142" s="61" t="str">
        <f>IF(VLOOKUP(A142,'Revitalisation-Revitalisierung'!$A$2:$O$273,11,FALSE)="","",VLOOKUP(A142,'Revitalisation-Revitalisierung'!$A$2:$O$273,11,FALSE))</f>
        <v>Non nécessaire / nicht nötig</v>
      </c>
      <c r="AQ142" s="62" t="str">
        <f>IF(VLOOKUP(A142,'Revitalisation-Revitalisierung'!$A$2:$O$273,12,FALSE)="","",VLOOKUP(A142,'Revitalisation-Revitalisierung'!$A$2:$O$273,12,FALSE))</f>
        <v>b</v>
      </c>
    </row>
    <row r="143" spans="1:43" ht="56.25" x14ac:dyDescent="0.25">
      <c r="A143" s="23">
        <v>176</v>
      </c>
      <c r="B143" s="63">
        <f>IF(VLOOKUP(A143,'Données de base - Grunddaten'!$A$2:$M$273,2,FALSE)="","",VLOOKUP(A143,'Données de base - Grunddaten'!$A$2:$M$273,2,FALSE))</f>
        <v>1</v>
      </c>
      <c r="C143" s="64" t="str">
        <f>IF(VLOOKUP(A143,'Données de base - Grunddaten'!$A$2:$M$273,3,FALSE)="","",VLOOKUP(A143,'Données de base - Grunddaten'!$A$2:$M$273,3,FALSE))</f>
        <v>Plan-Sot</v>
      </c>
      <c r="D143" s="64" t="str">
        <f>IF(VLOOKUP(A143,'Données de base - Grunddaten'!$A$2:$M$273,4,FALSE)="","",VLOOKUP(A143,'Données de base - Grunddaten'!$A$2:$M$273,4,FALSE))</f>
        <v>Inn</v>
      </c>
      <c r="E143" s="64" t="str">
        <f>IF(VLOOKUP(A143,'Données de base - Grunddaten'!$A$2:$M$273,5,FALSE)="","",VLOOKUP(A143,'Données de base - Grunddaten'!$A$2:$M$273,5,FALSE))</f>
        <v>GR</v>
      </c>
      <c r="F143" s="64" t="str">
        <f>IF(VLOOKUP(A143,'Données de base - Grunddaten'!$A$2:$M$273,6,FALSE)="","",VLOOKUP(A143,'Données de base - Grunddaten'!$A$2:$M$273,6,FALSE))</f>
        <v>Alpes centrales orientales</v>
      </c>
      <c r="G143" s="64" t="str">
        <f>IF(VLOOKUP(A143,'Données de base - Grunddaten'!$A$2:$M$273,7,FALSE)="","",VLOOKUP(A143,'Données de base - Grunddaten'!$A$2:$M$273,7,FALSE))</f>
        <v>Montagnard sup.</v>
      </c>
      <c r="H143" s="64">
        <f>IF(VLOOKUP(A143,'Données de base - Grunddaten'!$A$2:$M$273,8,FALSE)="","",VLOOKUP(A143,'Données de base - Grunddaten'!$A$2:$M$273,8,FALSE))</f>
        <v>1070</v>
      </c>
      <c r="I143" s="64">
        <f>IF(VLOOKUP(A143,'Données de base - Grunddaten'!$A$2:$M$273,9,FALSE)="","",VLOOKUP(A143,'Données de base - Grunddaten'!$A$2:$M$273,9,FALSE))</f>
        <v>1992</v>
      </c>
      <c r="J143" s="64">
        <f>IF(VLOOKUP(A143,'Données de base - Grunddaten'!$A$2:$M$273,10,FALSE)="","",VLOOKUP(A143,'Données de base - Grunddaten'!$A$2:$M$273,10,FALSE))</f>
        <v>41</v>
      </c>
      <c r="K143" s="64" t="str">
        <f>IF(VLOOKUP(A143,'Données de base - Grunddaten'!$A$2:$M$273,11,FALSE)="","",VLOOKUP(A143,'Données de base - Grunddaten'!$A$2:$M$273,11,FALSE))</f>
        <v>Cours d'eau naturels de l'étage montagnard</v>
      </c>
      <c r="L143" s="64" t="str">
        <f>IF(VLOOKUP(A143,'Données de base - Grunddaten'!$A$2:$M$273,12,FALSE)="","",VLOOKUP(A143,'Données de base - Grunddaten'!$A$2:$M$273,12,FALSE))</f>
        <v>en tresses</v>
      </c>
      <c r="M143" s="65" t="str">
        <f>IF(VLOOKUP(A143,'Données de base - Grunddaten'!$A$2:$M$273,13,FALSE)="","",VLOOKUP(A143,'Données de base - Grunddaten'!$A$2:$M$273,13,FALSE))</f>
        <v>en tresses</v>
      </c>
      <c r="N143" s="36" t="str">
        <f>IF(VLOOKUP(A143,'Charriage - Geschiebehaushalt'!A143:S414,3,FALSE)="","",VLOOKUP(A143,'Charriage - Geschiebehaushalt'!$A$2:$S$273,3,FALSE))</f>
        <v>pertinent</v>
      </c>
      <c r="O143" s="37" t="str">
        <f>IF(VLOOKUP(A143,'Charriage - Geschiebehaushalt'!A143:S414,4,FALSE)="","",VLOOKUP(A143,'Charriage - Geschiebehaushalt'!$A$2:$S$273,4,FALSE))</f>
        <v>non documenté</v>
      </c>
      <c r="P143" s="70">
        <f>IF(VLOOKUP(A143,'Charriage - Geschiebehaushalt'!A143:S414,5,FALSE)="","",VLOOKUP(A143,'Charriage - Geschiebehaushalt'!$A$2:$S$273,5,FALSE))</f>
        <v>-0.26432023070243799</v>
      </c>
      <c r="Q143" s="37" t="str">
        <f>IF(VLOOKUP(A143,'Charriage - Geschiebehaushalt'!A143:S414,6,FALSE)="","",VLOOKUP(A143,'Charriage - Geschiebehaushalt'!$A$2:$S$273,6,FALSE))</f>
        <v>pas d'incision</v>
      </c>
      <c r="R143" s="70">
        <f>IF(VLOOKUP(A143,'Charriage - Geschiebehaushalt'!A143:S414,7,FALSE)="","",VLOOKUP(A143,'Charriage - Geschiebehaushalt'!$A$2:$S$273,7,FALSE))</f>
        <v>0</v>
      </c>
      <c r="S143" s="37" t="str">
        <f>IF(VLOOKUP(A143,'Charriage - Geschiebehaushalt'!A143:S414,8,FALSE)="","",VLOOKUP(A143,'Charriage - Geschiebehaushalt'!$A$2:$S$273,8,FALSE))</f>
        <v>pas ou faiblement entravé</v>
      </c>
      <c r="T143" s="70">
        <f>IF(VLOOKUP(A143,'Charriage - Geschiebehaushalt'!A143:S414,9,FALSE)="","",VLOOKUP(A143,'Charriage - Geschiebehaushalt'!$A$2:$S$273,9,FALSE))</f>
        <v>0.42661315481000001</v>
      </c>
      <c r="U143" s="37" t="str">
        <f>IF(VLOOKUP(A143,'Charriage - Geschiebehaushalt'!A143:S414,10,FALSE)="","",VLOOKUP(A143,'Charriage - Geschiebehaushalt'!$A$2:$S$273,10,FALSE))</f>
        <v>déficit non apparent en charriage ou en remobilisation des sédiments</v>
      </c>
      <c r="V143" s="37" t="str">
        <f>IF(VLOOKUP(A143,'Charriage - Geschiebehaushalt'!A143:S414,11,FALSE)="","",VLOOKUP(A143,'Charriage - Geschiebehaushalt'!$A$2:$S$273,11,FALSE))</f>
        <v/>
      </c>
      <c r="W143" s="37" t="str">
        <f>IF(VLOOKUP(A143,'Charriage - Geschiebehaushalt'!A143:S414,12,FALSE)="","",VLOOKUP(A143,'Charriage - Geschiebehaushalt'!$A$2:$S$273,12,FALSE))</f>
        <v/>
      </c>
      <c r="X143" s="37" t="str">
        <f>IF(VLOOKUP(A143,'Charriage - Geschiebehaushalt'!A143:S414,13,FALSE)="","",VLOOKUP(A143,'Charriage - Geschiebehaushalt'!$A$2:$S$273,13,FALSE))</f>
        <v/>
      </c>
      <c r="Y143" s="37" t="str">
        <f>IF(VLOOKUP(A143,'Charriage - Geschiebehaushalt'!A143:S414,14,FALSE)="","",VLOOKUP(A143,'Charriage - Geschiebehaushalt'!$A$2:$S$273,14,FALSE))</f>
        <v/>
      </c>
      <c r="Z143" s="37" t="str">
        <f>IF(VLOOKUP(A143,'Charriage - Geschiebehaushalt'!A143:S414,15,FALSE)="","",VLOOKUP(A143,'Charriage - Geschiebehaushalt'!$A$2:$S$273,15,FALSE))</f>
        <v>Déficit non apparent en charriage ou en remobilisation des sédiments / kein sichtbares Defizit beim Geschiebehaushalt bzw. bei der Mobilisierung von Geschiebe</v>
      </c>
      <c r="AA143" s="53" t="str">
        <f>IF(VLOOKUP(A143,'Charriage - Geschiebehaushalt'!A143:S414,16,FALSE)="","",VLOOKUP(A143,'Charriage - Geschiebehaushalt'!$A$2:$S$273,16,FALSE))</f>
        <v>b</v>
      </c>
      <c r="AB143" s="58" t="str">
        <f>IF(VLOOKUP(A143,'Débit - Abfluss'!$A$2:$K$273,3,FALSE)="","",VLOOKUP(A143,'Débit - Abfluss'!$A$2:$K$273,3,FALSE))</f>
        <v>21-40%</v>
      </c>
      <c r="AC143" s="59" t="str">
        <f>IF(VLOOKUP(A143,'Débit - Abfluss'!$A$2:$K$273,4,FALSE)="","",VLOOKUP(A143,'Débit - Abfluss'!$A$2:$K$273,4,FALSE))</f>
        <v/>
      </c>
      <c r="AD143" s="59" t="str">
        <f>IF(VLOOKUP(A143,'Débit - Abfluss'!$A$2:$K$273,5,FALSE)="","",VLOOKUP(A143,'Débit - Abfluss'!$A$2:$K$273,5,FALSE))</f>
        <v/>
      </c>
      <c r="AE143" s="59" t="str">
        <f>IF(VLOOKUP(A143,'Débit - Abfluss'!$A$2:$K$273,6,FALSE)="","",VLOOKUP(A143,'Débit - Abfluss'!$A$2:$K$273,6,FALSE))</f>
        <v>21-40%</v>
      </c>
      <c r="AF143" s="59" t="str">
        <f>IF(VLOOKUP(A143,'Débit - Abfluss'!$A$2:$K$273,7,FALSE)="","",VLOOKUP(A143,'Débit - Abfluss'!$A$2:$K$273,7,FALSE))</f>
        <v>force hydraulique</v>
      </c>
      <c r="AG143" s="60" t="str">
        <f>IF(VLOOKUP(A143,'Débit - Abfluss'!$A$2:$K$273,8,FALSE)="","",VLOOKUP(A143,'Débit - Abfluss'!$A$2:$K$273,8,FALSE))</f>
        <v>Non affecté / nicht betroffen</v>
      </c>
      <c r="AH143" s="72">
        <f>IF(VLOOKUP(A143,'Revitalisation-Revitalisierung'!$A$2:$O$273,3,FALSE)="","",VLOOKUP(A143,'Revitalisation-Revitalisierung'!$A$2:$O$273,3,FALSE))</f>
        <v>-6.3636363636363633</v>
      </c>
      <c r="AI143" s="73">
        <f>IF(VLOOKUP(A143,'Revitalisation-Revitalisierung'!$A$2:$O$273,4,FALSE)="","",VLOOKUP(A143,'Revitalisation-Revitalisierung'!$A$2:$O$273,4,FALSE))</f>
        <v>0</v>
      </c>
      <c r="AJ143" s="73">
        <f>IF(VLOOKUP(A143,'Revitalisation-Revitalisierung'!$A$2:$O$273,5,FALSE)="","",VLOOKUP(A143,'Revitalisation-Revitalisierung'!$A$2:$O$273,5,FALSE))</f>
        <v>6.3636363636363633</v>
      </c>
      <c r="AK143" s="61" t="str">
        <f>IF(VLOOKUP(A143,'Revitalisation-Revitalisierung'!$A$2:$O$273,6,FALSE)="","",VLOOKUP(A143,'Revitalisation-Revitalisierung'!$A$2:$O$273,6,FALSE))</f>
        <v>non nécessaire</v>
      </c>
      <c r="AL143" s="61" t="str">
        <f>IF(VLOOKUP(A143,'Revitalisation-Revitalisierung'!$A$2:$O$273,7,FALSE)="","",VLOOKUP(A143,'Revitalisation-Revitalisierung'!$A$2:$O$273,7,FALSE))</f>
        <v/>
      </c>
      <c r="AM143" s="61" t="str">
        <f>IF(VLOOKUP(A143,'Revitalisation-Revitalisierung'!$A$2:$O$273,8,FALSE)="","",VLOOKUP(A143,'Revitalisation-Revitalisierung'!$A$2:$O$273,8,FALSE))</f>
        <v>K1</v>
      </c>
      <c r="AN143" s="61" t="str">
        <f>IF(VLOOKUP(A143,'Revitalisation-Revitalisierung'!$A$2:$O$273,9,FALSE)="","",VLOOKUP(A143,'Revitalisation-Revitalisierung'!$A$2:$O$273,9,FALSE))</f>
        <v/>
      </c>
      <c r="AO143" s="61" t="str">
        <f>IF(VLOOKUP(A143,'Revitalisation-Revitalisierung'!$A$2:$O$273,10,FALSE)="","",VLOOKUP(A143,'Revitalisation-Revitalisierung'!$A$2:$O$273,10,FALSE))</f>
        <v/>
      </c>
      <c r="AP143" s="61" t="str">
        <f>IF(VLOOKUP(A143,'Revitalisation-Revitalisierung'!$A$2:$O$273,11,FALSE)="","",VLOOKUP(A143,'Revitalisation-Revitalisierung'!$A$2:$O$273,11,FALSE))</f>
        <v>Non nécessaire / nicht nötig</v>
      </c>
      <c r="AQ143" s="62" t="str">
        <f>IF(VLOOKUP(A143,'Revitalisation-Revitalisierung'!$A$2:$O$273,12,FALSE)="","",VLOOKUP(A143,'Revitalisation-Revitalisierung'!$A$2:$O$273,12,FALSE))</f>
        <v>a</v>
      </c>
    </row>
    <row r="144" spans="1:43" ht="33.75" x14ac:dyDescent="0.25">
      <c r="A144" s="23">
        <v>177</v>
      </c>
      <c r="B144" s="63">
        <f>IF(VLOOKUP(A144,'Données de base - Grunddaten'!$A$2:$M$273,2,FALSE)="","",VLOOKUP(A144,'Données de base - Grunddaten'!$A$2:$M$273,2,FALSE))</f>
        <v>1</v>
      </c>
      <c r="C144" s="64" t="str">
        <f>IF(VLOOKUP(A144,'Données de base - Grunddaten'!$A$2:$M$273,3,FALSE)="","",VLOOKUP(A144,'Données de base - Grunddaten'!$A$2:$M$273,3,FALSE))</f>
        <v>Panas-ch–Resgia</v>
      </c>
      <c r="D144" s="64" t="str">
        <f>IF(VLOOKUP(A144,'Données de base - Grunddaten'!$A$2:$M$273,4,FALSE)="","",VLOOKUP(A144,'Données de base - Grunddaten'!$A$2:$M$273,4,FALSE))</f>
        <v>Inn</v>
      </c>
      <c r="E144" s="64" t="str">
        <f>IF(VLOOKUP(A144,'Données de base - Grunddaten'!$A$2:$M$273,5,FALSE)="","",VLOOKUP(A144,'Données de base - Grunddaten'!$A$2:$M$273,5,FALSE))</f>
        <v>GR</v>
      </c>
      <c r="F144" s="64" t="str">
        <f>IF(VLOOKUP(A144,'Données de base - Grunddaten'!$A$2:$M$273,6,FALSE)="","",VLOOKUP(A144,'Données de base - Grunddaten'!$A$2:$M$273,6,FALSE))</f>
        <v>Alpes centrales orientales</v>
      </c>
      <c r="G144" s="64" t="str">
        <f>IF(VLOOKUP(A144,'Données de base - Grunddaten'!$A$2:$M$273,7,FALSE)="","",VLOOKUP(A144,'Données de base - Grunddaten'!$A$2:$M$273,7,FALSE))</f>
        <v>Montagnard sup.</v>
      </c>
      <c r="H144" s="64">
        <f>IF(VLOOKUP(A144,'Données de base - Grunddaten'!$A$2:$M$273,8,FALSE)="","",VLOOKUP(A144,'Données de base - Grunddaten'!$A$2:$M$273,8,FALSE))</f>
        <v>1088</v>
      </c>
      <c r="I144" s="64">
        <f>IF(VLOOKUP(A144,'Données de base - Grunddaten'!$A$2:$M$273,9,FALSE)="","",VLOOKUP(A144,'Données de base - Grunddaten'!$A$2:$M$273,9,FALSE))</f>
        <v>1992</v>
      </c>
      <c r="J144" s="64">
        <f>IF(VLOOKUP(A144,'Données de base - Grunddaten'!$A$2:$M$273,10,FALSE)="","",VLOOKUP(A144,'Données de base - Grunddaten'!$A$2:$M$273,10,FALSE))</f>
        <v>41</v>
      </c>
      <c r="K144" s="64" t="str">
        <f>IF(VLOOKUP(A144,'Données de base - Grunddaten'!$A$2:$M$273,11,FALSE)="","",VLOOKUP(A144,'Données de base - Grunddaten'!$A$2:$M$273,11,FALSE))</f>
        <v>Cours d'eau naturels de l'étage montagnard</v>
      </c>
      <c r="L144" s="64" t="str">
        <f>IF(VLOOKUP(A144,'Données de base - Grunddaten'!$A$2:$M$273,12,FALSE)="","",VLOOKUP(A144,'Données de base - Grunddaten'!$A$2:$M$273,12,FALSE))</f>
        <v>méandres migrants (en bancs alternés)</v>
      </c>
      <c r="M144" s="65" t="str">
        <f>IF(VLOOKUP(A144,'Données de base - Grunddaten'!$A$2:$M$273,13,FALSE)="","",VLOOKUP(A144,'Données de base - Grunddaten'!$A$2:$M$273,13,FALSE))</f>
        <v>cours rectiligne (en bancs alternés)</v>
      </c>
      <c r="N144" s="36" t="str">
        <f>IF(VLOOKUP(A144,'Charriage - Geschiebehaushalt'!A144:S415,3,FALSE)="","",VLOOKUP(A144,'Charriage - Geschiebehaushalt'!$A$2:$S$273,3,FALSE))</f>
        <v>pertinent</v>
      </c>
      <c r="O144" s="37" t="str">
        <f>IF(VLOOKUP(A144,'Charriage - Geschiebehaushalt'!A144:S415,4,FALSE)="","",VLOOKUP(A144,'Charriage - Geschiebehaushalt'!$A$2:$S$273,4,FALSE))</f>
        <v>non documenté</v>
      </c>
      <c r="P144" s="70">
        <f>IF(VLOOKUP(A144,'Charriage - Geschiebehaushalt'!A144:S415,5,FALSE)="","",VLOOKUP(A144,'Charriage - Geschiebehaushalt'!$A$2:$S$273,5,FALSE))</f>
        <v>-0.474283717459897</v>
      </c>
      <c r="Q144" s="37" t="str">
        <f>IF(VLOOKUP(A144,'Charriage - Geschiebehaushalt'!A144:S415,6,FALSE)="","",VLOOKUP(A144,'Charriage - Geschiebehaushalt'!$A$2:$S$273,6,FALSE))</f>
        <v>pas d'incision</v>
      </c>
      <c r="R144" s="70">
        <f>IF(VLOOKUP(A144,'Charriage - Geschiebehaushalt'!A144:S415,7,FALSE)="","",VLOOKUP(A144,'Charriage - Geschiebehaushalt'!$A$2:$S$273,7,FALSE))</f>
        <v>1.1606285783557799E-2</v>
      </c>
      <c r="S144" s="37" t="str">
        <f>IF(VLOOKUP(A144,'Charriage - Geschiebehaushalt'!A144:S415,8,FALSE)="","",VLOOKUP(A144,'Charriage - Geschiebehaushalt'!$A$2:$S$273,8,FALSE))</f>
        <v>pas ou faiblement entravé</v>
      </c>
      <c r="T144" s="70">
        <f>IF(VLOOKUP(A144,'Charriage - Geschiebehaushalt'!A144:S415,9,FALSE)="","",VLOOKUP(A144,'Charriage - Geschiebehaushalt'!$A$2:$S$273,9,FALSE))</f>
        <v>0.24972785682000001</v>
      </c>
      <c r="U144" s="37" t="str">
        <f>IF(VLOOKUP(A144,'Charriage - Geschiebehaushalt'!A144:S415,10,FALSE)="","",VLOOKUP(A144,'Charriage - Geschiebehaushalt'!$A$2:$S$273,10,FALSE))</f>
        <v>déficit dans les formations pionnières</v>
      </c>
      <c r="V144" s="37" t="str">
        <f>IF(VLOOKUP(A144,'Charriage - Geschiebehaushalt'!A144:S415,11,FALSE)="","",VLOOKUP(A144,'Charriage - Geschiebehaushalt'!$A$2:$S$273,11,FALSE))</f>
        <v>Charriage interrompu par ouvrage 3.5 km en amont, mais apport de 2 affluents (torrents)</v>
      </c>
      <c r="W144" s="37" t="str">
        <f>IF(VLOOKUP(A144,'Charriage - Geschiebehaushalt'!A144:S415,12,FALSE)="","",VLOOKUP(A144,'Charriage - Geschiebehaushalt'!$A$2:$S$273,12,FALSE))</f>
        <v>charriage présumé perturbé</v>
      </c>
      <c r="X144" s="37" t="str">
        <f>IF(VLOOKUP(A144,'Charriage - Geschiebehaushalt'!A144:S415,13,FALSE)="","",VLOOKUP(A144,'Charriage - Geschiebehaushalt'!$A$2:$S$273,13,FALSE))</f>
        <v/>
      </c>
      <c r="Y144" s="37" t="str">
        <f>IF(VLOOKUP(A144,'Charriage - Geschiebehaushalt'!A144:S415,14,FALSE)="","",VLOOKUP(A144,'Charriage - Geschiebehaushalt'!$A$2:$S$273,14,FALSE))</f>
        <v/>
      </c>
      <c r="Z144" s="37" t="str">
        <f>IF(VLOOKUP(A144,'Charriage - Geschiebehaushalt'!A144:S415,15,FALSE)="","",VLOOKUP(A144,'Charriage - Geschiebehaushalt'!$A$2:$S$273,15,FALSE))</f>
        <v>Charriage présumé perturbé / Geschiebehaushalt vermutlich beeinträchtigt</v>
      </c>
      <c r="AA144" s="53" t="str">
        <f>IF(VLOOKUP(A144,'Charriage - Geschiebehaushalt'!A144:S415,16,FALSE)="","",VLOOKUP(A144,'Charriage - Geschiebehaushalt'!$A$2:$S$273,16,FALSE))</f>
        <v>b</v>
      </c>
      <c r="AB144" s="58" t="str">
        <f>IF(VLOOKUP(A144,'Débit - Abfluss'!$A$2:$K$273,3,FALSE)="","",VLOOKUP(A144,'Débit - Abfluss'!$A$2:$K$273,3,FALSE))</f>
        <v>21-40%</v>
      </c>
      <c r="AC144" s="59" t="str">
        <f>IF(VLOOKUP(A144,'Débit - Abfluss'!$A$2:$K$273,4,FALSE)="","",VLOOKUP(A144,'Débit - Abfluss'!$A$2:$K$273,4,FALSE))</f>
        <v/>
      </c>
      <c r="AD144" s="59" t="str">
        <f>IF(VLOOKUP(A144,'Débit - Abfluss'!$A$2:$K$273,5,FALSE)="","",VLOOKUP(A144,'Débit - Abfluss'!$A$2:$K$273,5,FALSE))</f>
        <v/>
      </c>
      <c r="AE144" s="59" t="str">
        <f>IF(VLOOKUP(A144,'Débit - Abfluss'!$A$2:$K$273,6,FALSE)="","",VLOOKUP(A144,'Débit - Abfluss'!$A$2:$K$273,6,FALSE))</f>
        <v>21-40%</v>
      </c>
      <c r="AF144" s="59" t="str">
        <f>IF(VLOOKUP(A144,'Débit - Abfluss'!$A$2:$K$273,7,FALSE)="","",VLOOKUP(A144,'Débit - Abfluss'!$A$2:$K$273,7,FALSE))</f>
        <v>force hydraulique</v>
      </c>
      <c r="AG144" s="60" t="str">
        <f>IF(VLOOKUP(A144,'Débit - Abfluss'!$A$2:$K$273,8,FALSE)="","",VLOOKUP(A144,'Débit - Abfluss'!$A$2:$K$273,8,FALSE))</f>
        <v>Non affecté / nicht betroffen</v>
      </c>
      <c r="AH144" s="72">
        <f>IF(VLOOKUP(A144,'Revitalisation-Revitalisierung'!$A$2:$O$273,3,FALSE)="","",VLOOKUP(A144,'Revitalisation-Revitalisierung'!$A$2:$O$273,3,FALSE))</f>
        <v>-6.8181818181818183</v>
      </c>
      <c r="AI144" s="73">
        <f>IF(VLOOKUP(A144,'Revitalisation-Revitalisierung'!$A$2:$O$273,4,FALSE)="","",VLOOKUP(A144,'Revitalisation-Revitalisierung'!$A$2:$O$273,4,FALSE))</f>
        <v>0</v>
      </c>
      <c r="AJ144" s="73">
        <f>IF(VLOOKUP(A144,'Revitalisation-Revitalisierung'!$A$2:$O$273,5,FALSE)="","",VLOOKUP(A144,'Revitalisation-Revitalisierung'!$A$2:$O$273,5,FALSE))</f>
        <v>6.8181818181818183</v>
      </c>
      <c r="AK144" s="61" t="str">
        <f>IF(VLOOKUP(A144,'Revitalisation-Revitalisierung'!$A$2:$O$273,6,FALSE)="","",VLOOKUP(A144,'Revitalisation-Revitalisierung'!$A$2:$O$273,6,FALSE))</f>
        <v>non nécessaire</v>
      </c>
      <c r="AL144" s="61" t="str">
        <f>IF(VLOOKUP(A144,'Revitalisation-Revitalisierung'!$A$2:$O$273,7,FALSE)="","",VLOOKUP(A144,'Revitalisation-Revitalisierung'!$A$2:$O$273,7,FALSE))</f>
        <v/>
      </c>
      <c r="AM144" s="61" t="str">
        <f>IF(VLOOKUP(A144,'Revitalisation-Revitalisierung'!$A$2:$O$273,8,FALSE)="","",VLOOKUP(A144,'Revitalisation-Revitalisierung'!$A$2:$O$273,8,FALSE))</f>
        <v>K2</v>
      </c>
      <c r="AN144" s="61" t="str">
        <f>IF(VLOOKUP(A144,'Revitalisation-Revitalisierung'!$A$2:$O$273,9,FALSE)="","",VLOOKUP(A144,'Revitalisation-Revitalisierung'!$A$2:$O$273,9,FALSE))</f>
        <v/>
      </c>
      <c r="AO144" s="61" t="str">
        <f>IF(VLOOKUP(A144,'Revitalisation-Revitalisierung'!$A$2:$O$273,10,FALSE)="","",VLOOKUP(A144,'Revitalisation-Revitalisierung'!$A$2:$O$273,10,FALSE))</f>
        <v/>
      </c>
      <c r="AP144" s="61" t="str">
        <f>IF(VLOOKUP(A144,'Revitalisation-Revitalisierung'!$A$2:$O$273,11,FALSE)="","",VLOOKUP(A144,'Revitalisation-Revitalisierung'!$A$2:$O$273,11,FALSE))</f>
        <v>Non nécessaire / nicht nötig</v>
      </c>
      <c r="AQ144" s="62" t="str">
        <f>IF(VLOOKUP(A144,'Revitalisation-Revitalisierung'!$A$2:$O$273,12,FALSE)="","",VLOOKUP(A144,'Revitalisation-Revitalisierung'!$A$2:$O$273,12,FALSE))</f>
        <v>a</v>
      </c>
    </row>
    <row r="145" spans="1:43" ht="45" x14ac:dyDescent="0.25">
      <c r="A145" s="23">
        <v>181</v>
      </c>
      <c r="B145" s="63">
        <f>IF(VLOOKUP(A145,'Données de base - Grunddaten'!$A$2:$M$273,2,FALSE)="","",VLOOKUP(A145,'Données de base - Grunddaten'!$A$2:$M$273,2,FALSE))</f>
        <v>1</v>
      </c>
      <c r="C145" s="64" t="str">
        <f>IF(VLOOKUP(A145,'Données de base - Grunddaten'!$A$2:$M$273,3,FALSE)="","",VLOOKUP(A145,'Données de base - Grunddaten'!$A$2:$M$273,3,FALSE))</f>
        <v>Lischana–Suronnas</v>
      </c>
      <c r="D145" s="64" t="str">
        <f>IF(VLOOKUP(A145,'Données de base - Grunddaten'!$A$2:$M$273,4,FALSE)="","",VLOOKUP(A145,'Données de base - Grunddaten'!$A$2:$M$273,4,FALSE))</f>
        <v>Inn</v>
      </c>
      <c r="E145" s="64" t="str">
        <f>IF(VLOOKUP(A145,'Données de base - Grunddaten'!$A$2:$M$273,5,FALSE)="","",VLOOKUP(A145,'Données de base - Grunddaten'!$A$2:$M$273,5,FALSE))</f>
        <v>GR</v>
      </c>
      <c r="F145" s="64" t="str">
        <f>IF(VLOOKUP(A145,'Données de base - Grunddaten'!$A$2:$M$273,6,FALSE)="","",VLOOKUP(A145,'Données de base - Grunddaten'!$A$2:$M$273,6,FALSE))</f>
        <v>Alpes centrales orientales</v>
      </c>
      <c r="G145" s="64" t="str">
        <f>IF(VLOOKUP(A145,'Données de base - Grunddaten'!$A$2:$M$273,7,FALSE)="","",VLOOKUP(A145,'Données de base - Grunddaten'!$A$2:$M$273,7,FALSE))</f>
        <v>Montagnard sup.</v>
      </c>
      <c r="H145" s="64">
        <f>IF(VLOOKUP(A145,'Données de base - Grunddaten'!$A$2:$M$273,8,FALSE)="","",VLOOKUP(A145,'Données de base - Grunddaten'!$A$2:$M$273,8,FALSE))</f>
        <v>1150</v>
      </c>
      <c r="I145" s="64">
        <f>IF(VLOOKUP(A145,'Données de base - Grunddaten'!$A$2:$M$273,9,FALSE)="","",VLOOKUP(A145,'Données de base - Grunddaten'!$A$2:$M$273,9,FALSE))</f>
        <v>1992</v>
      </c>
      <c r="J145" s="64">
        <f>IF(VLOOKUP(A145,'Données de base - Grunddaten'!$A$2:$M$273,10,FALSE)="","",VLOOKUP(A145,'Données de base - Grunddaten'!$A$2:$M$273,10,FALSE))</f>
        <v>41</v>
      </c>
      <c r="K145" s="64" t="str">
        <f>IF(VLOOKUP(A145,'Données de base - Grunddaten'!$A$2:$M$273,11,FALSE)="","",VLOOKUP(A145,'Données de base - Grunddaten'!$A$2:$M$273,11,FALSE))</f>
        <v>Cours d'eau naturels de l'étage montagnard</v>
      </c>
      <c r="L145" s="64" t="str">
        <f>IF(VLOOKUP(A145,'Données de base - Grunddaten'!$A$2:$M$273,12,FALSE)="","",VLOOKUP(A145,'Données de base - Grunddaten'!$A$2:$M$273,12,FALSE))</f>
        <v>en méandres migrants</v>
      </c>
      <c r="M145" s="65" t="str">
        <f>IF(VLOOKUP(A145,'Données de base - Grunddaten'!$A$2:$M$273,13,FALSE)="","",VLOOKUP(A145,'Données de base - Grunddaten'!$A$2:$M$273,13,FALSE))</f>
        <v>méandres migrants</v>
      </c>
      <c r="N145" s="36" t="str">
        <f>IF(VLOOKUP(A145,'Charriage - Geschiebehaushalt'!A145:S416,3,FALSE)="","",VLOOKUP(A145,'Charriage - Geschiebehaushalt'!$A$2:$S$273,3,FALSE))</f>
        <v>pertinent</v>
      </c>
      <c r="O145" s="37" t="str">
        <f>IF(VLOOKUP(A145,'Charriage - Geschiebehaushalt'!A145:S416,4,FALSE)="","",VLOOKUP(A145,'Charriage - Geschiebehaushalt'!$A$2:$S$273,4,FALSE))</f>
        <v>non documenté</v>
      </c>
      <c r="P145" s="70" t="str">
        <f>IF(VLOOKUP(A145,'Charriage - Geschiebehaushalt'!A145:S416,5,FALSE)="","",VLOOKUP(A145,'Charriage - Geschiebehaushalt'!$A$2:$S$273,5,FALSE))</f>
        <v/>
      </c>
      <c r="Q145" s="37" t="str">
        <f>IF(VLOOKUP(A145,'Charriage - Geschiebehaushalt'!A145:S416,6,FALSE)="","",VLOOKUP(A145,'Charriage - Geschiebehaushalt'!$A$2:$S$273,6,FALSE))</f>
        <v>non documenté</v>
      </c>
      <c r="R145" s="70">
        <f>IF(VLOOKUP(A145,'Charriage - Geschiebehaushalt'!A145:S416,7,FALSE)="","",VLOOKUP(A145,'Charriage - Geschiebehaushalt'!$A$2:$S$273,7,FALSE))</f>
        <v>0</v>
      </c>
      <c r="S145" s="37" t="str">
        <f>IF(VLOOKUP(A145,'Charriage - Geschiebehaushalt'!A145:S416,8,FALSE)="","",VLOOKUP(A145,'Charriage - Geschiebehaushalt'!$A$2:$S$273,8,FALSE))</f>
        <v>pas ou faiblement entravé</v>
      </c>
      <c r="T145" s="70">
        <f>IF(VLOOKUP(A145,'Charriage - Geschiebehaushalt'!A145:S416,9,FALSE)="","",VLOOKUP(A145,'Charriage - Geschiebehaushalt'!$A$2:$S$273,9,FALSE))</f>
        <v>0.30049135943999999</v>
      </c>
      <c r="U145" s="37" t="str">
        <f>IF(VLOOKUP(A145,'Charriage - Geschiebehaushalt'!A145:S416,10,FALSE)="","",VLOOKUP(A145,'Charriage - Geschiebehaushalt'!$A$2:$S$273,10,FALSE))</f>
        <v>déficit dans les formations pionnières</v>
      </c>
      <c r="V145" s="37" t="str">
        <f>IF(VLOOKUP(A145,'Charriage - Geschiebehaushalt'!A145:S416,11,FALSE)="","",VLOOKUP(A145,'Charriage - Geschiebehaushalt'!$A$2:$S$273,11,FALSE))</f>
        <v>Pas de barrage visible en amont, usine hydroélectrique juste en aval</v>
      </c>
      <c r="W145" s="37" t="str">
        <f>IF(VLOOKUP(A145,'Charriage - Geschiebehaushalt'!A145:S416,12,FALSE)="","",VLOOKUP(A145,'Charriage - Geschiebehaushalt'!$A$2:$S$273,12,FALSE))</f>
        <v>A vérifier</v>
      </c>
      <c r="X145" s="37" t="str">
        <f>IF(VLOOKUP(A145,'Charriage - Geschiebehaushalt'!A145:S416,13,FALSE)="","",VLOOKUP(A145,'Charriage - Geschiebehaushalt'!$A$2:$S$273,13,FALSE))</f>
        <v>2 barrages en amont à plus de 10 km</v>
      </c>
      <c r="Y145" s="37" t="str">
        <f>IF(VLOOKUP(A145,'Charriage - Geschiebehaushalt'!A145:S416,14,FALSE)="","",VLOOKUP(A145,'Charriage - Geschiebehaushalt'!$A$2:$S$273,14,FALSE))</f>
        <v>charriage présumé faiblement perturbé</v>
      </c>
      <c r="Z145" s="37" t="str">
        <f>IF(VLOOKUP(A145,'Charriage - Geschiebehaushalt'!A145:S416,15,FALSE)="","",VLOOKUP(A145,'Charriage - Geschiebehaushalt'!$A$2:$S$273,15,FALSE))</f>
        <v>Charriage présumé faiblement perturbé / Geschiebe vermutlich leicht beeinträchtigt</v>
      </c>
      <c r="AA145" s="53" t="str">
        <f>IF(VLOOKUP(A145,'Charriage - Geschiebehaushalt'!A145:S416,16,FALSE)="","",VLOOKUP(A145,'Charriage - Geschiebehaushalt'!$A$2:$S$273,16,FALSE))</f>
        <v>b</v>
      </c>
      <c r="AB145" s="58" t="str">
        <f>IF(VLOOKUP(A145,'Débit - Abfluss'!$A$2:$K$273,3,FALSE)="","",VLOOKUP(A145,'Débit - Abfluss'!$A$2:$K$273,3,FALSE))</f>
        <v>21-40%</v>
      </c>
      <c r="AC145" s="59" t="str">
        <f>IF(VLOOKUP(A145,'Débit - Abfluss'!$A$2:$K$273,4,FALSE)="","",VLOOKUP(A145,'Débit - Abfluss'!$A$2:$K$273,4,FALSE))</f>
        <v/>
      </c>
      <c r="AD145" s="59" t="str">
        <f>IF(VLOOKUP(A145,'Débit - Abfluss'!$A$2:$K$273,5,FALSE)="","",VLOOKUP(A145,'Débit - Abfluss'!$A$2:$K$273,5,FALSE))</f>
        <v/>
      </c>
      <c r="AE145" s="59" t="str">
        <f>IF(VLOOKUP(A145,'Débit - Abfluss'!$A$2:$K$273,6,FALSE)="","",VLOOKUP(A145,'Débit - Abfluss'!$A$2:$K$273,6,FALSE))</f>
        <v>21-40%</v>
      </c>
      <c r="AF145" s="59" t="str">
        <f>IF(VLOOKUP(A145,'Débit - Abfluss'!$A$2:$K$273,7,FALSE)="","",VLOOKUP(A145,'Débit - Abfluss'!$A$2:$K$273,7,FALSE))</f>
        <v>force hydraulique</v>
      </c>
      <c r="AG145" s="60" t="str">
        <f>IF(VLOOKUP(A145,'Débit - Abfluss'!$A$2:$K$273,8,FALSE)="","",VLOOKUP(A145,'Débit - Abfluss'!$A$2:$K$273,8,FALSE))</f>
        <v>Non affecté / nicht betroffen</v>
      </c>
      <c r="AH145" s="72">
        <f>IF(VLOOKUP(A145,'Revitalisation-Revitalisierung'!$A$2:$O$273,3,FALSE)="","",VLOOKUP(A145,'Revitalisation-Revitalisierung'!$A$2:$O$273,3,FALSE))</f>
        <v>0</v>
      </c>
      <c r="AI145" s="73">
        <f>IF(VLOOKUP(A145,'Revitalisation-Revitalisierung'!$A$2:$O$273,4,FALSE)="","",VLOOKUP(A145,'Revitalisation-Revitalisierung'!$A$2:$O$273,4,FALSE))</f>
        <v>0</v>
      </c>
      <c r="AJ145" s="73">
        <f>IF(VLOOKUP(A145,'Revitalisation-Revitalisierung'!$A$2:$O$273,5,FALSE)="","",VLOOKUP(A145,'Revitalisation-Revitalisierung'!$A$2:$O$273,5,FALSE))</f>
        <v>0</v>
      </c>
      <c r="AK145" s="61" t="str">
        <f>IF(VLOOKUP(A145,'Revitalisation-Revitalisierung'!$A$2:$O$273,6,FALSE)="","",VLOOKUP(A145,'Revitalisation-Revitalisierung'!$A$2:$O$273,6,FALSE))</f>
        <v>non nécessaire</v>
      </c>
      <c r="AL145" s="61" t="str">
        <f>IF(VLOOKUP(A145,'Revitalisation-Revitalisierung'!$A$2:$O$273,7,FALSE)="","",VLOOKUP(A145,'Revitalisation-Revitalisierung'!$A$2:$O$273,7,FALSE))</f>
        <v/>
      </c>
      <c r="AM145" s="61" t="str">
        <f>IF(VLOOKUP(A145,'Revitalisation-Revitalisierung'!$A$2:$O$273,8,FALSE)="","",VLOOKUP(A145,'Revitalisation-Revitalisierung'!$A$2:$O$273,8,FALSE))</f>
        <v>K2</v>
      </c>
      <c r="AN145" s="61" t="str">
        <f>IF(VLOOKUP(A145,'Revitalisation-Revitalisierung'!$A$2:$O$273,9,FALSE)="","",VLOOKUP(A145,'Revitalisation-Revitalisierung'!$A$2:$O$273,9,FALSE))</f>
        <v/>
      </c>
      <c r="AO145" s="61" t="str">
        <f>IF(VLOOKUP(A145,'Revitalisation-Revitalisierung'!$A$2:$O$273,10,FALSE)="","",VLOOKUP(A145,'Revitalisation-Revitalisierung'!$A$2:$O$273,10,FALSE))</f>
        <v/>
      </c>
      <c r="AP145" s="61" t="str">
        <f>IF(VLOOKUP(A145,'Revitalisation-Revitalisierung'!$A$2:$O$273,11,FALSE)="","",VLOOKUP(A145,'Revitalisation-Revitalisierung'!$A$2:$O$273,11,FALSE))</f>
        <v>Non nécessaire / nicht nötig</v>
      </c>
      <c r="AQ145" s="62" t="str">
        <f>IF(VLOOKUP(A145,'Revitalisation-Revitalisierung'!$A$2:$O$273,12,FALSE)="","",VLOOKUP(A145,'Revitalisation-Revitalisierung'!$A$2:$O$273,12,FALSE))</f>
        <v>a</v>
      </c>
    </row>
    <row r="146" spans="1:43" ht="45" x14ac:dyDescent="0.25">
      <c r="A146" s="23">
        <v>185</v>
      </c>
      <c r="B146" s="63">
        <f>IF(VLOOKUP(A146,'Données de base - Grunddaten'!$A$2:$M$273,2,FALSE)="","",VLOOKUP(A146,'Données de base - Grunddaten'!$A$2:$M$273,2,FALSE))</f>
        <v>1</v>
      </c>
      <c r="C146" s="64" t="str">
        <f>IF(VLOOKUP(A146,'Données de base - Grunddaten'!$A$2:$M$273,3,FALSE)="","",VLOOKUP(A146,'Données de base - Grunddaten'!$A$2:$M$273,3,FALSE))</f>
        <v>Sotruinas</v>
      </c>
      <c r="D146" s="64" t="str">
        <f>IF(VLOOKUP(A146,'Données de base - Grunddaten'!$A$2:$M$273,4,FALSE)="","",VLOOKUP(A146,'Données de base - Grunddaten'!$A$2:$M$273,4,FALSE))</f>
        <v>Inn</v>
      </c>
      <c r="E146" s="64" t="str">
        <f>IF(VLOOKUP(A146,'Données de base - Grunddaten'!$A$2:$M$273,5,FALSE)="","",VLOOKUP(A146,'Données de base - Grunddaten'!$A$2:$M$273,5,FALSE))</f>
        <v>GR</v>
      </c>
      <c r="F146" s="64" t="str">
        <f>IF(VLOOKUP(A146,'Données de base - Grunddaten'!$A$2:$M$273,6,FALSE)="","",VLOOKUP(A146,'Données de base - Grunddaten'!$A$2:$M$273,6,FALSE))</f>
        <v>Alpes centrales orientales</v>
      </c>
      <c r="G146" s="64" t="str">
        <f>IF(VLOOKUP(A146,'Données de base - Grunddaten'!$A$2:$M$273,7,FALSE)="","",VLOOKUP(A146,'Données de base - Grunddaten'!$A$2:$M$273,7,FALSE))</f>
        <v>Subalpin inf.</v>
      </c>
      <c r="H146" s="64">
        <f>IF(VLOOKUP(A146,'Données de base - Grunddaten'!$A$2:$M$273,8,FALSE)="","",VLOOKUP(A146,'Données de base - Grunddaten'!$A$2:$M$273,8,FALSE))</f>
        <v>1420</v>
      </c>
      <c r="I146" s="64">
        <f>IF(VLOOKUP(A146,'Données de base - Grunddaten'!$A$2:$M$273,9,FALSE)="","",VLOOKUP(A146,'Données de base - Grunddaten'!$A$2:$M$273,9,FALSE))</f>
        <v>1992</v>
      </c>
      <c r="J146" s="64">
        <f>IF(VLOOKUP(A146,'Données de base - Grunddaten'!$A$2:$M$273,10,FALSE)="","",VLOOKUP(A146,'Données de base - Grunddaten'!$A$2:$M$273,10,FALSE))</f>
        <v>41</v>
      </c>
      <c r="K146" s="64" t="str">
        <f>IF(VLOOKUP(A146,'Données de base - Grunddaten'!$A$2:$M$273,11,FALSE)="","",VLOOKUP(A146,'Données de base - Grunddaten'!$A$2:$M$273,11,FALSE))</f>
        <v>Cours d'eau naturels de l'étage montagnard</v>
      </c>
      <c r="L146" s="64" t="str">
        <f>IF(VLOOKUP(A146,'Données de base - Grunddaten'!$A$2:$M$273,12,FALSE)="","",VLOOKUP(A146,'Données de base - Grunddaten'!$A$2:$M$273,12,FALSE))</f>
        <v>en méandres migrants</v>
      </c>
      <c r="M146" s="65" t="str">
        <f>IF(VLOOKUP(A146,'Données de base - Grunddaten'!$A$2:$M$273,13,FALSE)="","",VLOOKUP(A146,'Données de base - Grunddaten'!$A$2:$M$273,13,FALSE))</f>
        <v>en méandres migrants</v>
      </c>
      <c r="N146" s="36" t="str">
        <f>IF(VLOOKUP(A146,'Charriage - Geschiebehaushalt'!A146:S417,3,FALSE)="","",VLOOKUP(A146,'Charriage - Geschiebehaushalt'!$A$2:$S$273,3,FALSE))</f>
        <v>pertinent</v>
      </c>
      <c r="O146" s="37" t="str">
        <f>IF(VLOOKUP(A146,'Charriage - Geschiebehaushalt'!A146:S417,4,FALSE)="","",VLOOKUP(A146,'Charriage - Geschiebehaushalt'!$A$2:$S$273,4,FALSE))</f>
        <v>non documenté</v>
      </c>
      <c r="P146" s="70" t="str">
        <f>IF(VLOOKUP(A146,'Charriage - Geschiebehaushalt'!A146:S417,5,FALSE)="","",VLOOKUP(A146,'Charriage - Geschiebehaushalt'!$A$2:$S$273,5,FALSE))</f>
        <v/>
      </c>
      <c r="Q146" s="37" t="str">
        <f>IF(VLOOKUP(A146,'Charriage - Geschiebehaushalt'!A146:S417,6,FALSE)="","",VLOOKUP(A146,'Charriage - Geschiebehaushalt'!$A$2:$S$273,6,FALSE))</f>
        <v>non documenté</v>
      </c>
      <c r="R146" s="70">
        <f>IF(VLOOKUP(A146,'Charriage - Geschiebehaushalt'!A146:S417,7,FALSE)="","",VLOOKUP(A146,'Charriage - Geschiebehaushalt'!$A$2:$S$273,7,FALSE))</f>
        <v>4.6635908145902197E-2</v>
      </c>
      <c r="S146" s="37" t="str">
        <f>IF(VLOOKUP(A146,'Charriage - Geschiebehaushalt'!A146:S417,8,FALSE)="","",VLOOKUP(A146,'Charriage - Geschiebehaushalt'!$A$2:$S$273,8,FALSE))</f>
        <v>pas ou faiblement entravé</v>
      </c>
      <c r="T146" s="70">
        <f>IF(VLOOKUP(A146,'Charriage - Geschiebehaushalt'!A146:S417,9,FALSE)="","",VLOOKUP(A146,'Charriage - Geschiebehaushalt'!$A$2:$S$273,9,FALSE))</f>
        <v>0.26760749190999999</v>
      </c>
      <c r="U146" s="37" t="str">
        <f>IF(VLOOKUP(A146,'Charriage - Geschiebehaushalt'!A146:S417,10,FALSE)="","",VLOOKUP(A146,'Charriage - Geschiebehaushalt'!$A$2:$S$273,10,FALSE))</f>
        <v>déficit dans les formations pionnières</v>
      </c>
      <c r="V146" s="37" t="str">
        <f>IF(VLOOKUP(A146,'Charriage - Geschiebehaushalt'!A146:S417,11,FALSE)="","",VLOOKUP(A146,'Charriage - Geschiebehaushalt'!$A$2:$S$273,11,FALSE))</f>
        <v>Pas de barrage visible en amont, mais extractions en Haute Engadine</v>
      </c>
      <c r="W146" s="37" t="str">
        <f>IF(VLOOKUP(A146,'Charriage - Geschiebehaushalt'!A146:S417,12,FALSE)="","",VLOOKUP(A146,'Charriage - Geschiebehaushalt'!$A$2:$S$273,12,FALSE))</f>
        <v>A vérifier</v>
      </c>
      <c r="X146" s="37" t="str">
        <f>IF(VLOOKUP(A146,'Charriage - Geschiebehaushalt'!A146:S417,13,FALSE)="","",VLOOKUP(A146,'Charriage - Geschiebehaushalt'!$A$2:$S$273,13,FALSE))</f>
        <v>2 barrages en amont à plus de 10 km</v>
      </c>
      <c r="Y146" s="37" t="str">
        <f>IF(VLOOKUP(A146,'Charriage - Geschiebehaushalt'!A146:S417,14,FALSE)="","",VLOOKUP(A146,'Charriage - Geschiebehaushalt'!$A$2:$S$273,14,FALSE))</f>
        <v>charriage présumé faiblement perturbé</v>
      </c>
      <c r="Z146" s="37" t="str">
        <f>IF(VLOOKUP(A146,'Charriage - Geschiebehaushalt'!A146:S417,15,FALSE)="","",VLOOKUP(A146,'Charriage - Geschiebehaushalt'!$A$2:$S$273,15,FALSE))</f>
        <v>Charriage présumé faiblement perturbé / Geschiebe vermutlich leicht beeinträchtigt</v>
      </c>
      <c r="AA146" s="53" t="str">
        <f>IF(VLOOKUP(A146,'Charriage - Geschiebehaushalt'!A146:S417,16,FALSE)="","",VLOOKUP(A146,'Charriage - Geschiebehaushalt'!$A$2:$S$273,16,FALSE))</f>
        <v>b</v>
      </c>
      <c r="AB146" s="58" t="str">
        <f>IF(VLOOKUP(A146,'Débit - Abfluss'!$A$2:$K$273,3,FALSE)="","",VLOOKUP(A146,'Débit - Abfluss'!$A$2:$K$273,3,FALSE))</f>
        <v>21-40%</v>
      </c>
      <c r="AC146" s="59" t="str">
        <f>IF(VLOOKUP(A146,'Débit - Abfluss'!$A$2:$K$273,4,FALSE)="","",VLOOKUP(A146,'Débit - Abfluss'!$A$2:$K$273,4,FALSE))</f>
        <v/>
      </c>
      <c r="AD146" s="59" t="str">
        <f>IF(VLOOKUP(A146,'Débit - Abfluss'!$A$2:$K$273,5,FALSE)="","",VLOOKUP(A146,'Débit - Abfluss'!$A$2:$K$273,5,FALSE))</f>
        <v/>
      </c>
      <c r="AE146" s="59" t="str">
        <f>IF(VLOOKUP(A146,'Débit - Abfluss'!$A$2:$K$273,6,FALSE)="","",VLOOKUP(A146,'Débit - Abfluss'!$A$2:$K$273,6,FALSE))</f>
        <v>21-40%</v>
      </c>
      <c r="AF146" s="59" t="str">
        <f>IF(VLOOKUP(A146,'Débit - Abfluss'!$A$2:$K$273,7,FALSE)="","",VLOOKUP(A146,'Débit - Abfluss'!$A$2:$K$273,7,FALSE))</f>
        <v>force hydraulique</v>
      </c>
      <c r="AG146" s="60" t="str">
        <f>IF(VLOOKUP(A146,'Débit - Abfluss'!$A$2:$K$273,8,FALSE)="","",VLOOKUP(A146,'Débit - Abfluss'!$A$2:$K$273,8,FALSE))</f>
        <v>Non affecté / nicht betroffen</v>
      </c>
      <c r="AH146" s="72">
        <f>IF(VLOOKUP(A146,'Revitalisation-Revitalisierung'!$A$2:$O$273,3,FALSE)="","",VLOOKUP(A146,'Revitalisation-Revitalisierung'!$A$2:$O$273,3,FALSE))</f>
        <v>-1.8181818181818181</v>
      </c>
      <c r="AI146" s="73">
        <f>IF(VLOOKUP(A146,'Revitalisation-Revitalisierung'!$A$2:$O$273,4,FALSE)="","",VLOOKUP(A146,'Revitalisation-Revitalisierung'!$A$2:$O$273,4,FALSE))</f>
        <v>0</v>
      </c>
      <c r="AJ146" s="73">
        <f>IF(VLOOKUP(A146,'Revitalisation-Revitalisierung'!$A$2:$O$273,5,FALSE)="","",VLOOKUP(A146,'Revitalisation-Revitalisierung'!$A$2:$O$273,5,FALSE))</f>
        <v>1.8181818181818181</v>
      </c>
      <c r="AK146" s="61" t="str">
        <f>IF(VLOOKUP(A146,'Revitalisation-Revitalisierung'!$A$2:$O$273,6,FALSE)="","",VLOOKUP(A146,'Revitalisation-Revitalisierung'!$A$2:$O$273,6,FALSE))</f>
        <v>non nécessaire</v>
      </c>
      <c r="AL146" s="61" t="str">
        <f>IF(VLOOKUP(A146,'Revitalisation-Revitalisierung'!$A$2:$O$273,7,FALSE)="","",VLOOKUP(A146,'Revitalisation-Revitalisierung'!$A$2:$O$273,7,FALSE))</f>
        <v/>
      </c>
      <c r="AM146" s="61" t="str">
        <f>IF(VLOOKUP(A146,'Revitalisation-Revitalisierung'!$A$2:$O$273,8,FALSE)="","",VLOOKUP(A146,'Revitalisation-Revitalisierung'!$A$2:$O$273,8,FALSE))</f>
        <v>K3</v>
      </c>
      <c r="AN146" s="61" t="str">
        <f>IF(VLOOKUP(A146,'Revitalisation-Revitalisierung'!$A$2:$O$273,9,FALSE)="","",VLOOKUP(A146,'Revitalisation-Revitalisierung'!$A$2:$O$273,9,FALSE))</f>
        <v/>
      </c>
      <c r="AO146" s="61" t="str">
        <f>IF(VLOOKUP(A146,'Revitalisation-Revitalisierung'!$A$2:$O$273,10,FALSE)="","",VLOOKUP(A146,'Revitalisation-Revitalisierung'!$A$2:$O$273,10,FALSE))</f>
        <v/>
      </c>
      <c r="AP146" s="61" t="str">
        <f>IF(VLOOKUP(A146,'Revitalisation-Revitalisierung'!$A$2:$O$273,11,FALSE)="","",VLOOKUP(A146,'Revitalisation-Revitalisierung'!$A$2:$O$273,11,FALSE))</f>
        <v>Non nécessaire / nicht nötig</v>
      </c>
      <c r="AQ146" s="62" t="str">
        <f>IF(VLOOKUP(A146,'Revitalisation-Revitalisierung'!$A$2:$O$273,12,FALSE)="","",VLOOKUP(A146,'Revitalisation-Revitalisierung'!$A$2:$O$273,12,FALSE))</f>
        <v>a</v>
      </c>
    </row>
    <row r="147" spans="1:43" ht="33.75" x14ac:dyDescent="0.25">
      <c r="A147" s="23">
        <v>187</v>
      </c>
      <c r="B147" s="63">
        <f>IF(VLOOKUP(A147,'Données de base - Grunddaten'!$A$2:$M$273,2,FALSE)="","",VLOOKUP(A147,'Données de base - Grunddaten'!$A$2:$M$273,2,FALSE))</f>
        <v>1</v>
      </c>
      <c r="C147" s="64" t="str">
        <f>IF(VLOOKUP(A147,'Données de base - Grunddaten'!$A$2:$M$273,3,FALSE)="","",VLOOKUP(A147,'Données de base - Grunddaten'!$A$2:$M$273,3,FALSE))</f>
        <v>Blaisch dal Piz dal Ras</v>
      </c>
      <c r="D147" s="64" t="str">
        <f>IF(VLOOKUP(A147,'Données de base - Grunddaten'!$A$2:$M$273,4,FALSE)="","",VLOOKUP(A147,'Données de base - Grunddaten'!$A$2:$M$273,4,FALSE))</f>
        <v>Susasca</v>
      </c>
      <c r="E147" s="64" t="str">
        <f>IF(VLOOKUP(A147,'Données de base - Grunddaten'!$A$2:$M$273,5,FALSE)="","",VLOOKUP(A147,'Données de base - Grunddaten'!$A$2:$M$273,5,FALSE))</f>
        <v>GR</v>
      </c>
      <c r="F147" s="64" t="str">
        <f>IF(VLOOKUP(A147,'Données de base - Grunddaten'!$A$2:$M$273,6,FALSE)="","",VLOOKUP(A147,'Données de base - Grunddaten'!$A$2:$M$273,6,FALSE))</f>
        <v>Alpes centrales orientales</v>
      </c>
      <c r="G147" s="64" t="str">
        <f>IF(VLOOKUP(A147,'Données de base - Grunddaten'!$A$2:$M$273,7,FALSE)="","",VLOOKUP(A147,'Données de base - Grunddaten'!$A$2:$M$273,7,FALSE))</f>
        <v>Subalpin sup.</v>
      </c>
      <c r="H147" s="64">
        <f>IF(VLOOKUP(A147,'Données de base - Grunddaten'!$A$2:$M$273,8,FALSE)="","",VLOOKUP(A147,'Données de base - Grunddaten'!$A$2:$M$273,8,FALSE))</f>
        <v>1780</v>
      </c>
      <c r="I147" s="64">
        <f>IF(VLOOKUP(A147,'Données de base - Grunddaten'!$A$2:$M$273,9,FALSE)="","",VLOOKUP(A147,'Données de base - Grunddaten'!$A$2:$M$273,9,FALSE))</f>
        <v>1992</v>
      </c>
      <c r="J147" s="64">
        <f>IF(VLOOKUP(A147,'Données de base - Grunddaten'!$A$2:$M$273,10,FALSE)="","",VLOOKUP(A147,'Données de base - Grunddaten'!$A$2:$M$273,10,FALSE))</f>
        <v>31</v>
      </c>
      <c r="K147" s="64" t="str">
        <f>IF(VLOOKUP(A147,'Données de base - Grunddaten'!$A$2:$M$273,11,FALSE)="","",VLOOKUP(A147,'Données de base - Grunddaten'!$A$2:$M$273,11,FALSE))</f>
        <v>Cours d'eau naturels de l'étage subalpin</v>
      </c>
      <c r="L147" s="64" t="str">
        <f>IF(VLOOKUP(A147,'Données de base - Grunddaten'!$A$2:$M$273,12,FALSE)="","",VLOOKUP(A147,'Données de base - Grunddaten'!$A$2:$M$273,12,FALSE))</f>
        <v>en tresses</v>
      </c>
      <c r="M147" s="65" t="str">
        <f>IF(VLOOKUP(A147,'Données de base - Grunddaten'!$A$2:$M$273,13,FALSE)="","",VLOOKUP(A147,'Données de base - Grunddaten'!$A$2:$M$273,13,FALSE))</f>
        <v>en tresses</v>
      </c>
      <c r="N147" s="36" t="str">
        <f>IF(VLOOKUP(A147,'Charriage - Geschiebehaushalt'!A147:S418,3,FALSE)="","",VLOOKUP(A147,'Charriage - Geschiebehaushalt'!$A$2:$S$273,3,FALSE))</f>
        <v>pertinent</v>
      </c>
      <c r="O147" s="37" t="str">
        <f>IF(VLOOKUP(A147,'Charriage - Geschiebehaushalt'!A147:S418,4,FALSE)="","",VLOOKUP(A147,'Charriage - Geschiebehaushalt'!$A$2:$S$273,4,FALSE))</f>
        <v>non documenté</v>
      </c>
      <c r="P147" s="70" t="str">
        <f>IF(VLOOKUP(A147,'Charriage - Geschiebehaushalt'!A147:S418,5,FALSE)="","",VLOOKUP(A147,'Charriage - Geschiebehaushalt'!$A$2:$S$273,5,FALSE))</f>
        <v/>
      </c>
      <c r="Q147" s="37" t="str">
        <f>IF(VLOOKUP(A147,'Charriage - Geschiebehaushalt'!A147:S418,6,FALSE)="","",VLOOKUP(A147,'Charriage - Geschiebehaushalt'!$A$2:$S$273,6,FALSE))</f>
        <v>non documenté</v>
      </c>
      <c r="R147" s="70">
        <f>IF(VLOOKUP(A147,'Charriage - Geschiebehaushalt'!A147:S418,7,FALSE)="","",VLOOKUP(A147,'Charriage - Geschiebehaushalt'!$A$2:$S$273,7,FALSE))</f>
        <v>7.7881022255517393E-2</v>
      </c>
      <c r="S147" s="37" t="str">
        <f>IF(VLOOKUP(A147,'Charriage - Geschiebehaushalt'!A147:S418,8,FALSE)="","",VLOOKUP(A147,'Charriage - Geschiebehaushalt'!$A$2:$S$273,8,FALSE))</f>
        <v>pas ou faiblement entravé</v>
      </c>
      <c r="T147" s="70">
        <f>IF(VLOOKUP(A147,'Charriage - Geschiebehaushalt'!A147:S418,9,FALSE)="","",VLOOKUP(A147,'Charriage - Geschiebehaushalt'!$A$2:$S$273,9,FALSE))</f>
        <v>5.9451539561000001E-2</v>
      </c>
      <c r="U147" s="37" t="str">
        <f>IF(VLOOKUP(A147,'Charriage - Geschiebehaushalt'!A147:S418,10,FALSE)="","",VLOOKUP(A147,'Charriage - Geschiebehaushalt'!$A$2:$S$273,10,FALSE))</f>
        <v>déficit dans les formations pionnières</v>
      </c>
      <c r="V147" s="37" t="str">
        <f>IF(VLOOKUP(A147,'Charriage - Geschiebehaushalt'!A147:S418,11,FALSE)="","",VLOOKUP(A147,'Charriage - Geschiebehaushalt'!$A$2:$S$273,11,FALSE))</f>
        <v>Extraction dans l'objets: 2 sites</v>
      </c>
      <c r="W147" s="37" t="str">
        <f>IF(VLOOKUP(A147,'Charriage - Geschiebehaushalt'!A147:S418,12,FALSE)="","",VLOOKUP(A147,'Charriage - Geschiebehaushalt'!$A$2:$S$273,12,FALSE))</f>
        <v>charriage présumé perturbé</v>
      </c>
      <c r="X147" s="37" t="str">
        <f>IF(VLOOKUP(A147,'Charriage - Geschiebehaushalt'!A147:S418,13,FALSE)="","",VLOOKUP(A147,'Charriage - Geschiebehaushalt'!$A$2:$S$273,13,FALSE))</f>
        <v/>
      </c>
      <c r="Y147" s="37" t="str">
        <f>IF(VLOOKUP(A147,'Charriage - Geschiebehaushalt'!A147:S418,14,FALSE)="","",VLOOKUP(A147,'Charriage - Geschiebehaushalt'!$A$2:$S$273,14,FALSE))</f>
        <v/>
      </c>
      <c r="Z147" s="37" t="str">
        <f>IF(VLOOKUP(A147,'Charriage - Geschiebehaushalt'!A147:S418,15,FALSE)="","",VLOOKUP(A147,'Charriage - Geschiebehaushalt'!$A$2:$S$273,15,FALSE))</f>
        <v>Charriage présumé perturbé / Geschiebehaushalt vermutlich beeinträchtigt</v>
      </c>
      <c r="AA147" s="53" t="str">
        <f>IF(VLOOKUP(A147,'Charriage - Geschiebehaushalt'!A147:S418,16,FALSE)="","",VLOOKUP(A147,'Charriage - Geschiebehaushalt'!$A$2:$S$273,16,FALSE))</f>
        <v>b</v>
      </c>
      <c r="AB147" s="58" t="str">
        <f>IF(VLOOKUP(A147,'Débit - Abfluss'!$A$2:$K$273,3,FALSE)="","",VLOOKUP(A147,'Débit - Abfluss'!$A$2:$K$273,3,FALSE))</f>
        <v>100%</v>
      </c>
      <c r="AC147" s="59" t="str">
        <f>IF(VLOOKUP(A147,'Débit - Abfluss'!$A$2:$K$273,4,FALSE)="","",VLOOKUP(A147,'Débit - Abfluss'!$A$2:$K$273,4,FALSE))</f>
        <v>aucune information supplémentaire</v>
      </c>
      <c r="AD147" s="59" t="str">
        <f>IF(VLOOKUP(A147,'Débit - Abfluss'!$A$2:$K$273,5,FALSE)="","",VLOOKUP(A147,'Débit - Abfluss'!$A$2:$K$273,5,FALSE))</f>
        <v>aucune information supplémentaire</v>
      </c>
      <c r="AE147" s="59" t="str">
        <f>IF(VLOOKUP(A147,'Débit - Abfluss'!$A$2:$K$273,6,FALSE)="","",VLOOKUP(A147,'Débit - Abfluss'!$A$2:$K$273,6,FALSE))</f>
        <v>100%</v>
      </c>
      <c r="AF147" s="59" t="str">
        <f>IF(VLOOKUP(A147,'Débit - Abfluss'!$A$2:$K$273,7,FALSE)="","",VLOOKUP(A147,'Débit - Abfluss'!$A$2:$K$273,7,FALSE))</f>
        <v/>
      </c>
      <c r="AG147" s="60" t="str">
        <f>IF(VLOOKUP(A147,'Débit - Abfluss'!$A$2:$K$273,8,FALSE)="","",VLOOKUP(A147,'Débit - Abfluss'!$A$2:$K$273,8,FALSE))</f>
        <v>Non affecté / nicht betroffen</v>
      </c>
      <c r="AH147" s="72">
        <f>IF(VLOOKUP(A147,'Revitalisation-Revitalisierung'!$A$2:$O$273,3,FALSE)="","",VLOOKUP(A147,'Revitalisation-Revitalisierung'!$A$2:$O$273,3,FALSE))</f>
        <v>2.6363636363636367</v>
      </c>
      <c r="AI147" s="73">
        <f>IF(VLOOKUP(A147,'Revitalisation-Revitalisierung'!$A$2:$O$273,4,FALSE)="","",VLOOKUP(A147,'Revitalisation-Revitalisierung'!$A$2:$O$273,4,FALSE))</f>
        <v>3.9867601784881157</v>
      </c>
      <c r="AJ147" s="73">
        <f>IF(VLOOKUP(A147,'Revitalisation-Revitalisierung'!$A$2:$O$273,5,FALSE)="","",VLOOKUP(A147,'Revitalisation-Revitalisierung'!$A$2:$O$273,5,FALSE))</f>
        <v>1.3636363636363635</v>
      </c>
      <c r="AK147" s="61" t="str">
        <f>IF(VLOOKUP(A147,'Revitalisation-Revitalisierung'!$A$2:$O$273,6,FALSE)="","",VLOOKUP(A147,'Revitalisation-Revitalisierung'!$A$2:$O$273,6,FALSE))</f>
        <v>peu nécessaire, facile</v>
      </c>
      <c r="AL147" s="61" t="str">
        <f>IF(VLOOKUP(A147,'Revitalisation-Revitalisierung'!$A$2:$O$273,7,FALSE)="","",VLOOKUP(A147,'Revitalisation-Revitalisierung'!$A$2:$O$273,7,FALSE))</f>
        <v/>
      </c>
      <c r="AM147" s="61" t="str">
        <f>IF(VLOOKUP(A147,'Revitalisation-Revitalisierung'!$A$2:$O$273,8,FALSE)="","",VLOOKUP(A147,'Revitalisation-Revitalisierung'!$A$2:$O$273,8,FALSE))</f>
        <v>K3</v>
      </c>
      <c r="AN147" s="61" t="str">
        <f>IF(VLOOKUP(A147,'Revitalisation-Revitalisierung'!$A$2:$O$273,9,FALSE)="","",VLOOKUP(A147,'Revitalisation-Revitalisierung'!$A$2:$O$273,9,FALSE))</f>
        <v/>
      </c>
      <c r="AO147" s="61" t="str">
        <f>IF(VLOOKUP(A147,'Revitalisation-Revitalisierung'!$A$2:$O$273,10,FALSE)="","",VLOOKUP(A147,'Revitalisation-Revitalisierung'!$A$2:$O$273,10,FALSE))</f>
        <v/>
      </c>
      <c r="AP147" s="61" t="str">
        <f>IF(VLOOKUP(A147,'Revitalisation-Revitalisierung'!$A$2:$O$273,11,FALSE)="","",VLOOKUP(A147,'Revitalisation-Revitalisierung'!$A$2:$O$273,11,FALSE))</f>
        <v>Partiellement nécessaire, facile / teilweise nötig, einfach</v>
      </c>
      <c r="AQ147" s="62" t="str">
        <f>IF(VLOOKUP(A147,'Revitalisation-Revitalisierung'!$A$2:$O$273,12,FALSE)="","",VLOOKUP(A147,'Revitalisation-Revitalisierung'!$A$2:$O$273,12,FALSE))</f>
        <v>a</v>
      </c>
    </row>
    <row r="148" spans="1:43" ht="45" x14ac:dyDescent="0.25">
      <c r="A148" s="23">
        <v>188</v>
      </c>
      <c r="B148" s="63">
        <f>IF(VLOOKUP(A148,'Données de base - Grunddaten'!$A$2:$M$273,2,FALSE)="","",VLOOKUP(A148,'Données de base - Grunddaten'!$A$2:$M$273,2,FALSE))</f>
        <v>1</v>
      </c>
      <c r="C148" s="64" t="str">
        <f>IF(VLOOKUP(A148,'Données de base - Grunddaten'!$A$2:$M$273,3,FALSE)="","",VLOOKUP(A148,'Données de base - Grunddaten'!$A$2:$M$273,3,FALSE))</f>
        <v>San Batrumieu</v>
      </c>
      <c r="D148" s="64" t="str">
        <f>IF(VLOOKUP(A148,'Données de base - Grunddaten'!$A$2:$M$273,4,FALSE)="","",VLOOKUP(A148,'Données de base - Grunddaten'!$A$2:$M$273,4,FALSE))</f>
        <v>Inn</v>
      </c>
      <c r="E148" s="64" t="str">
        <f>IF(VLOOKUP(A148,'Données de base - Grunddaten'!$A$2:$M$273,5,FALSE)="","",VLOOKUP(A148,'Données de base - Grunddaten'!$A$2:$M$273,5,FALSE))</f>
        <v>GR</v>
      </c>
      <c r="F148" s="64" t="str">
        <f>IF(VLOOKUP(A148,'Données de base - Grunddaten'!$A$2:$M$273,6,FALSE)="","",VLOOKUP(A148,'Données de base - Grunddaten'!$A$2:$M$273,6,FALSE))</f>
        <v>Alpes centrales orientales</v>
      </c>
      <c r="G148" s="64" t="str">
        <f>IF(VLOOKUP(A148,'Données de base - Grunddaten'!$A$2:$M$273,7,FALSE)="","",VLOOKUP(A148,'Données de base - Grunddaten'!$A$2:$M$273,7,FALSE))</f>
        <v>Subalpin sup.</v>
      </c>
      <c r="H148" s="64">
        <f>IF(VLOOKUP(A148,'Données de base - Grunddaten'!$A$2:$M$273,8,FALSE)="","",VLOOKUP(A148,'Données de base - Grunddaten'!$A$2:$M$273,8,FALSE))</f>
        <v>1670</v>
      </c>
      <c r="I148" s="64">
        <f>IF(VLOOKUP(A148,'Données de base - Grunddaten'!$A$2:$M$273,9,FALSE)="","",VLOOKUP(A148,'Données de base - Grunddaten'!$A$2:$M$273,9,FALSE))</f>
        <v>1992</v>
      </c>
      <c r="J148" s="64">
        <f>IF(VLOOKUP(A148,'Données de base - Grunddaten'!$A$2:$M$273,10,FALSE)="","",VLOOKUP(A148,'Données de base - Grunddaten'!$A$2:$M$273,10,FALSE))</f>
        <v>31</v>
      </c>
      <c r="K148" s="64" t="str">
        <f>IF(VLOOKUP(A148,'Données de base - Grunddaten'!$A$2:$M$273,11,FALSE)="","",VLOOKUP(A148,'Données de base - Grunddaten'!$A$2:$M$273,11,FALSE))</f>
        <v>Cours d'eau naturels de l'étage subalpin</v>
      </c>
      <c r="L148" s="64" t="str">
        <f>IF(VLOOKUP(A148,'Données de base - Grunddaten'!$A$2:$M$273,12,FALSE)="","",VLOOKUP(A148,'Données de base - Grunddaten'!$A$2:$M$273,12,FALSE))</f>
        <v>en tresses</v>
      </c>
      <c r="M148" s="65" t="str">
        <f>IF(VLOOKUP(A148,'Données de base - Grunddaten'!$A$2:$M$273,13,FALSE)="","",VLOOKUP(A148,'Données de base - Grunddaten'!$A$2:$M$273,13,FALSE))</f>
        <v>en tresses</v>
      </c>
      <c r="N148" s="36" t="str">
        <f>IF(VLOOKUP(A148,'Charriage - Geschiebehaushalt'!A148:S419,3,FALSE)="","",VLOOKUP(A148,'Charriage - Geschiebehaushalt'!$A$2:$S$273,3,FALSE))</f>
        <v>pertinent</v>
      </c>
      <c r="O148" s="37" t="str">
        <f>IF(VLOOKUP(A148,'Charriage - Geschiebehaushalt'!A148:S419,4,FALSE)="","",VLOOKUP(A148,'Charriage - Geschiebehaushalt'!$A$2:$S$273,4,FALSE))</f>
        <v>0-20%</v>
      </c>
      <c r="P148" s="70" t="str">
        <f>IF(VLOOKUP(A148,'Charriage - Geschiebehaushalt'!A148:S419,5,FALSE)="","",VLOOKUP(A148,'Charriage - Geschiebehaushalt'!$A$2:$S$273,5,FALSE))</f>
        <v/>
      </c>
      <c r="Q148" s="37" t="str">
        <f>IF(VLOOKUP(A148,'Charriage - Geschiebehaushalt'!A148:S419,6,FALSE)="","",VLOOKUP(A148,'Charriage - Geschiebehaushalt'!$A$2:$S$273,6,FALSE))</f>
        <v>non documenté</v>
      </c>
      <c r="R148" s="70">
        <f>IF(VLOOKUP(A148,'Charriage - Geschiebehaushalt'!A148:S419,7,FALSE)="","",VLOOKUP(A148,'Charriage - Geschiebehaushalt'!$A$2:$S$273,7,FALSE))</f>
        <v>0.37301211929105998</v>
      </c>
      <c r="S148" s="37" t="str">
        <f>IF(VLOOKUP(A148,'Charriage - Geschiebehaushalt'!A148:S419,8,FALSE)="","",VLOOKUP(A148,'Charriage - Geschiebehaushalt'!$A$2:$S$273,8,FALSE))</f>
        <v>la remobilisation des sédiments est perturbée</v>
      </c>
      <c r="T148" s="70">
        <f>IF(VLOOKUP(A148,'Charriage - Geschiebehaushalt'!A148:S419,9,FALSE)="","",VLOOKUP(A148,'Charriage - Geschiebehaushalt'!$A$2:$S$273,9,FALSE))</f>
        <v>0.39744935155</v>
      </c>
      <c r="U148" s="37" t="str">
        <f>IF(VLOOKUP(A148,'Charriage - Geschiebehaushalt'!A148:S419,10,FALSE)="","",VLOOKUP(A148,'Charriage - Geschiebehaushalt'!$A$2:$S$273,10,FALSE))</f>
        <v>déficit non apparent en charriage ou en remobilisation des sédiments</v>
      </c>
      <c r="V148" s="37" t="str">
        <f>IF(VLOOKUP(A148,'Charriage - Geschiebehaushalt'!A148:S419,11,FALSE)="","",VLOOKUP(A148,'Charriage - Geschiebehaushalt'!$A$2:$S$273,11,FALSE))</f>
        <v/>
      </c>
      <c r="W148" s="37" t="str">
        <f>IF(VLOOKUP(A148,'Charriage - Geschiebehaushalt'!A148:S419,12,FALSE)="","",VLOOKUP(A148,'Charriage - Geschiebehaushalt'!$A$2:$S$273,12,FALSE))</f>
        <v/>
      </c>
      <c r="X148" s="37" t="str">
        <f>IF(VLOOKUP(A148,'Charriage - Geschiebehaushalt'!A148:S419,13,FALSE)="","",VLOOKUP(A148,'Charriage - Geschiebehaushalt'!$A$2:$S$273,13,FALSE))</f>
        <v/>
      </c>
      <c r="Y148" s="37" t="str">
        <f>IF(VLOOKUP(A148,'Charriage - Geschiebehaushalt'!A148:S419,14,FALSE)="","",VLOOKUP(A148,'Charriage - Geschiebehaushalt'!$A$2:$S$273,14,FALSE))</f>
        <v/>
      </c>
      <c r="Z148" s="37" t="str">
        <f>IF(VLOOKUP(A148,'Charriage - Geschiebehaushalt'!A148:S419,15,FALSE)="","",VLOOKUP(A148,'Charriage - Geschiebehaushalt'!$A$2:$S$273,15,FALSE))</f>
        <v>0-20%</v>
      </c>
      <c r="AA148" s="53" t="str">
        <f>IF(VLOOKUP(A148,'Charriage - Geschiebehaushalt'!A148:S419,16,FALSE)="","",VLOOKUP(A148,'Charriage - Geschiebehaushalt'!$A$2:$S$273,16,FALSE))</f>
        <v>a</v>
      </c>
      <c r="AB148" s="58" t="str">
        <f>IF(VLOOKUP(A148,'Débit - Abfluss'!$A$2:$K$273,3,FALSE)="","",VLOOKUP(A148,'Débit - Abfluss'!$A$2:$K$273,3,FALSE))</f>
        <v>100%</v>
      </c>
      <c r="AC148" s="59" t="str">
        <f>IF(VLOOKUP(A148,'Débit - Abfluss'!$A$2:$K$273,4,FALSE)="","",VLOOKUP(A148,'Débit - Abfluss'!$A$2:$K$273,4,FALSE))</f>
        <v>aucune information supplémentaire</v>
      </c>
      <c r="AD148" s="59" t="str">
        <f>IF(VLOOKUP(A148,'Débit - Abfluss'!$A$2:$K$273,5,FALSE)="","",VLOOKUP(A148,'Débit - Abfluss'!$A$2:$K$273,5,FALSE))</f>
        <v>aucune information supplémentaire</v>
      </c>
      <c r="AE148" s="59" t="str">
        <f>IF(VLOOKUP(A148,'Débit - Abfluss'!$A$2:$K$273,6,FALSE)="","",VLOOKUP(A148,'Débit - Abfluss'!$A$2:$K$273,6,FALSE))</f>
        <v>100%</v>
      </c>
      <c r="AF148" s="59" t="str">
        <f>IF(VLOOKUP(A148,'Débit - Abfluss'!$A$2:$K$273,7,FALSE)="","",VLOOKUP(A148,'Débit - Abfluss'!$A$2:$K$273,7,FALSE))</f>
        <v/>
      </c>
      <c r="AG148" s="60" t="str">
        <f>IF(VLOOKUP(A148,'Débit - Abfluss'!$A$2:$K$273,8,FALSE)="","",VLOOKUP(A148,'Débit - Abfluss'!$A$2:$K$273,8,FALSE))</f>
        <v>Potentiellement affecté mais non plausible / möglicherweise betroffen aber nicht nachweisbar</v>
      </c>
      <c r="AH148" s="72">
        <f>IF(VLOOKUP(A148,'Revitalisation-Revitalisierung'!$A$2:$O$273,3,FALSE)="","",VLOOKUP(A148,'Revitalisation-Revitalisierung'!$A$2:$O$273,3,FALSE))</f>
        <v>48.218181818181819</v>
      </c>
      <c r="AI148" s="73">
        <f>IF(VLOOKUP(A148,'Revitalisation-Revitalisierung'!$A$2:$O$273,4,FALSE)="","",VLOOKUP(A148,'Revitalisation-Revitalisierung'!$A$2:$O$273,4,FALSE))</f>
        <v>56.441124848438768</v>
      </c>
      <c r="AJ148" s="73">
        <f>IF(VLOOKUP(A148,'Revitalisation-Revitalisierung'!$A$2:$O$273,5,FALSE)="","",VLOOKUP(A148,'Revitalisation-Revitalisierung'!$A$2:$O$273,5,FALSE))</f>
        <v>8.1818181818181817</v>
      </c>
      <c r="AK148" s="61" t="str">
        <f>IF(VLOOKUP(A148,'Revitalisation-Revitalisierung'!$A$2:$O$273,6,FALSE)="","",VLOOKUP(A148,'Revitalisation-Revitalisierung'!$A$2:$O$273,6,FALSE))</f>
        <v>très nécessaire, facile</v>
      </c>
      <c r="AL148" s="61" t="str">
        <f>IF(VLOOKUP(A148,'Revitalisation-Revitalisierung'!$A$2:$O$273,7,FALSE)="","",VLOOKUP(A148,'Revitalisation-Revitalisierung'!$A$2:$O$273,7,FALSE))</f>
        <v/>
      </c>
      <c r="AM148" s="61" t="str">
        <f>IF(VLOOKUP(A148,'Revitalisation-Revitalisierung'!$A$2:$O$273,8,FALSE)="","",VLOOKUP(A148,'Revitalisation-Revitalisierung'!$A$2:$O$273,8,FALSE))</f>
        <v>K1</v>
      </c>
      <c r="AN148" s="61" t="str">
        <f>IF(VLOOKUP(A148,'Revitalisation-Revitalisierung'!$A$2:$O$273,9,FALSE)="","",VLOOKUP(A148,'Revitalisation-Revitalisierung'!$A$2:$O$273,9,FALSE))</f>
        <v/>
      </c>
      <c r="AO148" s="61" t="str">
        <f>IF(VLOOKUP(A148,'Revitalisation-Revitalisierung'!$A$2:$O$273,10,FALSE)="","",VLOOKUP(A148,'Revitalisation-Revitalisierung'!$A$2:$O$273,10,FALSE))</f>
        <v>déjà revitalisé 2006</v>
      </c>
      <c r="AP148" s="61" t="str">
        <f>IF(VLOOKUP(A148,'Revitalisation-Revitalisierung'!$A$2:$O$273,11,FALSE)="","",VLOOKUP(A148,'Revitalisation-Revitalisierung'!$A$2:$O$273,11,FALSE))</f>
        <v>Non nécessaire / nicht nötig</v>
      </c>
      <c r="AQ148" s="62" t="str">
        <f>IF(VLOOKUP(A148,'Revitalisation-Revitalisierung'!$A$2:$O$273,12,FALSE)="","",VLOOKUP(A148,'Revitalisation-Revitalisierung'!$A$2:$O$273,12,FALSE))</f>
        <v>b</v>
      </c>
    </row>
    <row r="149" spans="1:43" ht="45" x14ac:dyDescent="0.25">
      <c r="A149" s="23">
        <v>190</v>
      </c>
      <c r="B149" s="63">
        <f>IF(VLOOKUP(A149,'Données de base - Grunddaten'!$A$2:$M$273,2,FALSE)="","",VLOOKUP(A149,'Données de base - Grunddaten'!$A$2:$M$273,2,FALSE))</f>
        <v>1</v>
      </c>
      <c r="C149" s="64" t="str">
        <f>IF(VLOOKUP(A149,'Données de base - Grunddaten'!$A$2:$M$273,3,FALSE)="","",VLOOKUP(A149,'Données de base - Grunddaten'!$A$2:$M$273,3,FALSE))</f>
        <v>Isla Glischa–Arvins–Seglias</v>
      </c>
      <c r="D149" s="64" t="str">
        <f>IF(VLOOKUP(A149,'Données de base - Grunddaten'!$A$2:$M$273,4,FALSE)="","",VLOOKUP(A149,'Données de base - Grunddaten'!$A$2:$M$273,4,FALSE))</f>
        <v>Inn, Chamuera</v>
      </c>
      <c r="E149" s="64" t="str">
        <f>IF(VLOOKUP(A149,'Données de base - Grunddaten'!$A$2:$M$273,5,FALSE)="","",VLOOKUP(A149,'Données de base - Grunddaten'!$A$2:$M$273,5,FALSE))</f>
        <v>GR</v>
      </c>
      <c r="F149" s="64" t="str">
        <f>IF(VLOOKUP(A149,'Données de base - Grunddaten'!$A$2:$M$273,6,FALSE)="","",VLOOKUP(A149,'Données de base - Grunddaten'!$A$2:$M$273,6,FALSE))</f>
        <v>Alpes centrales orientales</v>
      </c>
      <c r="G149" s="64" t="str">
        <f>IF(VLOOKUP(A149,'Données de base - Grunddaten'!$A$2:$M$273,7,FALSE)="","",VLOOKUP(A149,'Données de base - Grunddaten'!$A$2:$M$273,7,FALSE))</f>
        <v>Subalpin sup.</v>
      </c>
      <c r="H149" s="64">
        <f>IF(VLOOKUP(A149,'Données de base - Grunddaten'!$A$2:$M$273,8,FALSE)="","",VLOOKUP(A149,'Données de base - Grunddaten'!$A$2:$M$273,8,FALSE))</f>
        <v>1690</v>
      </c>
      <c r="I149" s="64">
        <f>IF(VLOOKUP(A149,'Données de base - Grunddaten'!$A$2:$M$273,9,FALSE)="","",VLOOKUP(A149,'Données de base - Grunddaten'!$A$2:$M$273,9,FALSE))</f>
        <v>1992</v>
      </c>
      <c r="J149" s="64">
        <f>IF(VLOOKUP(A149,'Données de base - Grunddaten'!$A$2:$M$273,10,FALSE)="","",VLOOKUP(A149,'Données de base - Grunddaten'!$A$2:$M$273,10,FALSE))</f>
        <v>32</v>
      </c>
      <c r="K149" s="64" t="str">
        <f>IF(VLOOKUP(A149,'Données de base - Grunddaten'!$A$2:$M$273,11,FALSE)="","",VLOOKUP(A149,'Données de base - Grunddaten'!$A$2:$M$273,11,FALSE))</f>
        <v>Cours d'eau corrigés de l'étage subalpin</v>
      </c>
      <c r="L149" s="64" t="str">
        <f>IF(VLOOKUP(A149,'Données de base - Grunddaten'!$A$2:$M$273,12,FALSE)="","",VLOOKUP(A149,'Données de base - Grunddaten'!$A$2:$M$273,12,FALSE))</f>
        <v>en tresses</v>
      </c>
      <c r="M149" s="65" t="str">
        <f>IF(VLOOKUP(A149,'Données de base - Grunddaten'!$A$2:$M$273,13,FALSE)="","",VLOOKUP(A149,'Données de base - Grunddaten'!$A$2:$M$273,13,FALSE))</f>
        <v>cours rectiligne</v>
      </c>
      <c r="N149" s="36" t="str">
        <f>IF(VLOOKUP(A149,'Charriage - Geschiebehaushalt'!A149:S420,3,FALSE)="","",VLOOKUP(A149,'Charriage - Geschiebehaushalt'!$A$2:$S$273,3,FALSE))</f>
        <v>pertinent</v>
      </c>
      <c r="O149" s="37" t="str">
        <f>IF(VLOOKUP(A149,'Charriage - Geschiebehaushalt'!A149:S420,4,FALSE)="","",VLOOKUP(A149,'Charriage - Geschiebehaushalt'!$A$2:$S$273,4,FALSE))</f>
        <v>0-20%</v>
      </c>
      <c r="P149" s="70">
        <f>IF(VLOOKUP(A149,'Charriage - Geschiebehaushalt'!A149:S420,5,FALSE)="","",VLOOKUP(A149,'Charriage - Geschiebehaushalt'!$A$2:$S$273,5,FALSE))</f>
        <v>-0.91112099286981796</v>
      </c>
      <c r="Q149" s="37" t="str">
        <f>IF(VLOOKUP(A149,'Charriage - Geschiebehaushalt'!A149:S420,6,FALSE)="","",VLOOKUP(A149,'Charriage - Geschiebehaushalt'!$A$2:$S$273,6,FALSE))</f>
        <v>pas d'incision</v>
      </c>
      <c r="R149" s="70">
        <f>IF(VLOOKUP(A149,'Charriage - Geschiebehaushalt'!A149:S420,7,FALSE)="","",VLOOKUP(A149,'Charriage - Geschiebehaushalt'!$A$2:$S$273,7,FALSE))</f>
        <v>0.67293332234886105</v>
      </c>
      <c r="S149" s="37" t="str">
        <f>IF(VLOOKUP(A149,'Charriage - Geschiebehaushalt'!A149:S420,8,FALSE)="","",VLOOKUP(A149,'Charriage - Geschiebehaushalt'!$A$2:$S$273,8,FALSE))</f>
        <v>la remobilisation des sédiments est perturbée</v>
      </c>
      <c r="T149" s="70">
        <f>IF(VLOOKUP(A149,'Charriage - Geschiebehaushalt'!A149:S420,9,FALSE)="","",VLOOKUP(A149,'Charriage - Geschiebehaushalt'!$A$2:$S$273,9,FALSE))</f>
        <v>0.49107661750999998</v>
      </c>
      <c r="U149" s="37" t="str">
        <f>IF(VLOOKUP(A149,'Charriage - Geschiebehaushalt'!A149:S420,10,FALSE)="","",VLOOKUP(A149,'Charriage - Geschiebehaushalt'!$A$2:$S$273,10,FALSE))</f>
        <v>déficit non apparent en charriage ou en remobilisation des sédiments</v>
      </c>
      <c r="V149" s="37" t="str">
        <f>IF(VLOOKUP(A149,'Charriage - Geschiebehaushalt'!A149:S420,11,FALSE)="","",VLOOKUP(A149,'Charriage - Geschiebehaushalt'!$A$2:$S$273,11,FALSE))</f>
        <v/>
      </c>
      <c r="W149" s="37" t="str">
        <f>IF(VLOOKUP(A149,'Charriage - Geschiebehaushalt'!A149:S420,12,FALSE)="","",VLOOKUP(A149,'Charriage - Geschiebehaushalt'!$A$2:$S$273,12,FALSE))</f>
        <v/>
      </c>
      <c r="X149" s="37" t="str">
        <f>IF(VLOOKUP(A149,'Charriage - Geschiebehaushalt'!A149:S420,13,FALSE)="","",VLOOKUP(A149,'Charriage - Geschiebehaushalt'!$A$2:$S$273,13,FALSE))</f>
        <v/>
      </c>
      <c r="Y149" s="37" t="str">
        <f>IF(VLOOKUP(A149,'Charriage - Geschiebehaushalt'!A149:S420,14,FALSE)="","",VLOOKUP(A149,'Charriage - Geschiebehaushalt'!$A$2:$S$273,14,FALSE))</f>
        <v/>
      </c>
      <c r="Z149" s="37" t="str">
        <f>IF(VLOOKUP(A149,'Charriage - Geschiebehaushalt'!A149:S420,15,FALSE)="","",VLOOKUP(A149,'Charriage - Geschiebehaushalt'!$A$2:$S$273,15,FALSE))</f>
        <v>0-20%</v>
      </c>
      <c r="AA149" s="53" t="str">
        <f>IF(VLOOKUP(A149,'Charriage - Geschiebehaushalt'!A149:S420,16,FALSE)="","",VLOOKUP(A149,'Charriage - Geschiebehaushalt'!$A$2:$S$273,16,FALSE))</f>
        <v>a</v>
      </c>
      <c r="AB149" s="58" t="str">
        <f>IF(VLOOKUP(A149,'Débit - Abfluss'!$A$2:$K$273,3,FALSE)="","",VLOOKUP(A149,'Débit - Abfluss'!$A$2:$K$273,3,FALSE))</f>
        <v>100%</v>
      </c>
      <c r="AC149" s="59" t="str">
        <f>IF(VLOOKUP(A149,'Débit - Abfluss'!$A$2:$K$273,4,FALSE)="","",VLOOKUP(A149,'Débit - Abfluss'!$A$2:$K$273,4,FALSE))</f>
        <v>aucune information supplémentaire</v>
      </c>
      <c r="AD149" s="59" t="str">
        <f>IF(VLOOKUP(A149,'Débit - Abfluss'!$A$2:$K$273,5,FALSE)="","",VLOOKUP(A149,'Débit - Abfluss'!$A$2:$K$273,5,FALSE))</f>
        <v>aucune information supplémentaire</v>
      </c>
      <c r="AE149" s="59" t="str">
        <f>IF(VLOOKUP(A149,'Débit - Abfluss'!$A$2:$K$273,6,FALSE)="","",VLOOKUP(A149,'Débit - Abfluss'!$A$2:$K$273,6,FALSE))</f>
        <v>100%</v>
      </c>
      <c r="AF149" s="59" t="str">
        <f>IF(VLOOKUP(A149,'Débit - Abfluss'!$A$2:$K$273,7,FALSE)="","",VLOOKUP(A149,'Débit - Abfluss'!$A$2:$K$273,7,FALSE))</f>
        <v/>
      </c>
      <c r="AG149" s="60" t="str">
        <f>IF(VLOOKUP(A149,'Débit - Abfluss'!$A$2:$K$273,8,FALSE)="","",VLOOKUP(A149,'Débit - Abfluss'!$A$2:$K$273,8,FALSE))</f>
        <v>Potentiellement affecté mais non plausible / möglicherweise betroffen aber nicht nachweisbar</v>
      </c>
      <c r="AH149" s="72">
        <f>IF(VLOOKUP(A149,'Revitalisation-Revitalisierung'!$A$2:$O$273,3,FALSE)="","",VLOOKUP(A149,'Revitalisation-Revitalisierung'!$A$2:$O$273,3,FALSE))</f>
        <v>19.627272727272725</v>
      </c>
      <c r="AI149" s="73">
        <f>IF(VLOOKUP(A149,'Revitalisation-Revitalisierung'!$A$2:$O$273,4,FALSE)="","",VLOOKUP(A149,'Revitalisation-Revitalisierung'!$A$2:$O$273,4,FALSE))</f>
        <v>46.905144047345082</v>
      </c>
      <c r="AJ149" s="73">
        <f>IF(VLOOKUP(A149,'Revitalisation-Revitalisierung'!$A$2:$O$273,5,FALSE)="","",VLOOKUP(A149,'Revitalisation-Revitalisierung'!$A$2:$O$273,5,FALSE))</f>
        <v>27.272727272727273</v>
      </c>
      <c r="AK149" s="61" t="str">
        <f>IF(VLOOKUP(A149,'Revitalisation-Revitalisierung'!$A$2:$O$273,6,FALSE)="","",VLOOKUP(A149,'Revitalisation-Revitalisierung'!$A$2:$O$273,6,FALSE))</f>
        <v>très nécessaire, difficile</v>
      </c>
      <c r="AL149" s="61" t="str">
        <f>IF(VLOOKUP(A149,'Revitalisation-Revitalisierung'!$A$2:$O$273,7,FALSE)="","",VLOOKUP(A149,'Revitalisation-Revitalisierung'!$A$2:$O$273,7,FALSE))</f>
        <v/>
      </c>
      <c r="AM149" s="61" t="str">
        <f>IF(VLOOKUP(A149,'Revitalisation-Revitalisierung'!$A$2:$O$273,8,FALSE)="","",VLOOKUP(A149,'Revitalisation-Revitalisierung'!$A$2:$O$273,8,FALSE))</f>
        <v>K1</v>
      </c>
      <c r="AN149" s="61" t="str">
        <f>IF(VLOOKUP(A149,'Revitalisation-Revitalisierung'!$A$2:$O$273,9,FALSE)="","",VLOOKUP(A149,'Revitalisation-Revitalisierung'!$A$2:$O$273,9,FALSE))</f>
        <v/>
      </c>
      <c r="AO149" s="61" t="str">
        <f>IF(VLOOKUP(A149,'Revitalisation-Revitalisierung'!$A$2:$O$273,10,FALSE)="","",VLOOKUP(A149,'Revitalisation-Revitalisierung'!$A$2:$O$273,10,FALSE))</f>
        <v/>
      </c>
      <c r="AP149" s="61" t="str">
        <f>IF(VLOOKUP(A149,'Revitalisation-Revitalisierung'!$A$2:$O$273,11,FALSE)="","",VLOOKUP(A149,'Revitalisation-Revitalisierung'!$A$2:$O$273,11,FALSE))</f>
        <v>Très nécessaire, facile / unbedingt nötig, einfach</v>
      </c>
      <c r="AQ149" s="62" t="str">
        <f>IF(VLOOKUP(A149,'Revitalisation-Revitalisierung'!$A$2:$O$273,12,FALSE)="","",VLOOKUP(A149,'Revitalisation-Revitalisierung'!$A$2:$O$273,12,FALSE))</f>
        <v>b</v>
      </c>
    </row>
    <row r="150" spans="1:43" ht="45" x14ac:dyDescent="0.25">
      <c r="A150" s="23">
        <v>194</v>
      </c>
      <c r="B150" s="63">
        <f>IF(VLOOKUP(A150,'Données de base - Grunddaten'!$A$2:$M$273,2,FALSE)="","",VLOOKUP(A150,'Données de base - Grunddaten'!$A$2:$M$273,2,FALSE))</f>
        <v>1</v>
      </c>
      <c r="C150" s="64" t="str">
        <f>IF(VLOOKUP(A150,'Données de base - Grunddaten'!$A$2:$M$273,3,FALSE)="","",VLOOKUP(A150,'Données de base - Grunddaten'!$A$2:$M$273,3,FALSE))</f>
        <v>Flaz</v>
      </c>
      <c r="D150" s="64" t="str">
        <f>IF(VLOOKUP(A150,'Données de base - Grunddaten'!$A$2:$M$273,4,FALSE)="","",VLOOKUP(A150,'Données de base - Grunddaten'!$A$2:$M$273,4,FALSE))</f>
        <v>Flaz, Inn</v>
      </c>
      <c r="E150" s="64" t="str">
        <f>IF(VLOOKUP(A150,'Données de base - Grunddaten'!$A$2:$M$273,5,FALSE)="","",VLOOKUP(A150,'Données de base - Grunddaten'!$A$2:$M$273,5,FALSE))</f>
        <v>GR</v>
      </c>
      <c r="F150" s="64" t="str">
        <f>IF(VLOOKUP(A150,'Données de base - Grunddaten'!$A$2:$M$273,6,FALSE)="","",VLOOKUP(A150,'Données de base - Grunddaten'!$A$2:$M$273,6,FALSE))</f>
        <v>Alpes centrales orientales</v>
      </c>
      <c r="G150" s="64" t="str">
        <f>IF(VLOOKUP(A150,'Données de base - Grunddaten'!$A$2:$M$273,7,FALSE)="","",VLOOKUP(A150,'Données de base - Grunddaten'!$A$2:$M$273,7,FALSE))</f>
        <v>Subalpin sup.</v>
      </c>
      <c r="H150" s="64">
        <f>IF(VLOOKUP(A150,'Données de base - Grunddaten'!$A$2:$M$273,8,FALSE)="","",VLOOKUP(A150,'Données de base - Grunddaten'!$A$2:$M$273,8,FALSE))</f>
        <v>1710</v>
      </c>
      <c r="I150" s="64">
        <f>IF(VLOOKUP(A150,'Données de base - Grunddaten'!$A$2:$M$273,9,FALSE)="","",VLOOKUP(A150,'Données de base - Grunddaten'!$A$2:$M$273,9,FALSE))</f>
        <v>1992</v>
      </c>
      <c r="J150" s="64">
        <f>IF(VLOOKUP(A150,'Données de base - Grunddaten'!$A$2:$M$273,10,FALSE)="","",VLOOKUP(A150,'Données de base - Grunddaten'!$A$2:$M$273,10,FALSE))</f>
        <v>32</v>
      </c>
      <c r="K150" s="64" t="str">
        <f>IF(VLOOKUP(A150,'Données de base - Grunddaten'!$A$2:$M$273,11,FALSE)="","",VLOOKUP(A150,'Données de base - Grunddaten'!$A$2:$M$273,11,FALSE))</f>
        <v>Cours d'eau corrigés de l'étage subalpin</v>
      </c>
      <c r="L150" s="64" t="str">
        <f>IF(VLOOKUP(A150,'Données de base - Grunddaten'!$A$2:$M$273,12,FALSE)="","",VLOOKUP(A150,'Données de base - Grunddaten'!$A$2:$M$273,12,FALSE))</f>
        <v>cours rectiligne</v>
      </c>
      <c r="M150" s="65" t="str">
        <f>IF(VLOOKUP(A150,'Données de base - Grunddaten'!$A$2:$M$273,13,FALSE)="","",VLOOKUP(A150,'Données de base - Grunddaten'!$A$2:$M$273,13,FALSE))</f>
        <v>cours rectiligne</v>
      </c>
      <c r="N150" s="36" t="str">
        <f>IF(VLOOKUP(A150,'Charriage - Geschiebehaushalt'!A150:S421,3,FALSE)="","",VLOOKUP(A150,'Charriage - Geschiebehaushalt'!$A$2:$S$273,3,FALSE))</f>
        <v>pertinent</v>
      </c>
      <c r="O150" s="37" t="str">
        <f>IF(VLOOKUP(A150,'Charriage - Geschiebehaushalt'!A150:S421,4,FALSE)="","",VLOOKUP(A150,'Charriage - Geschiebehaushalt'!$A$2:$S$273,4,FALSE))</f>
        <v>51-80%</v>
      </c>
      <c r="P150" s="70" t="str">
        <f>IF(VLOOKUP(A150,'Charriage - Geschiebehaushalt'!A150:S421,5,FALSE)="","",VLOOKUP(A150,'Charriage - Geschiebehaushalt'!$A$2:$S$273,5,FALSE))</f>
        <v/>
      </c>
      <c r="Q150" s="37" t="str">
        <f>IF(VLOOKUP(A150,'Charriage - Geschiebehaushalt'!A150:S421,6,FALSE)="","",VLOOKUP(A150,'Charriage - Geschiebehaushalt'!$A$2:$S$273,6,FALSE))</f>
        <v>non documenté</v>
      </c>
      <c r="R150" s="70">
        <f>IF(VLOOKUP(A150,'Charriage - Geschiebehaushalt'!A150:S421,7,FALSE)="","",VLOOKUP(A150,'Charriage - Geschiebehaushalt'!$A$2:$S$273,7,FALSE))</f>
        <v>0.635112348466225</v>
      </c>
      <c r="S150" s="37" t="str">
        <f>IF(VLOOKUP(A150,'Charriage - Geschiebehaushalt'!A150:S421,8,FALSE)="","",VLOOKUP(A150,'Charriage - Geschiebehaushalt'!$A$2:$S$273,8,FALSE))</f>
        <v>la remobilisation des sédiments est perturbée</v>
      </c>
      <c r="T150" s="70">
        <f>IF(VLOOKUP(A150,'Charriage - Geschiebehaushalt'!A150:S421,9,FALSE)="","",VLOOKUP(A150,'Charriage - Geschiebehaushalt'!$A$2:$S$273,9,FALSE))</f>
        <v>0.50950327495000003</v>
      </c>
      <c r="U150" s="37" t="str">
        <f>IF(VLOOKUP(A150,'Charriage - Geschiebehaushalt'!A150:S421,10,FALSE)="","",VLOOKUP(A150,'Charriage - Geschiebehaushalt'!$A$2:$S$273,10,FALSE))</f>
        <v>déficit non apparent en charriage ou en remobilisation des sédiments</v>
      </c>
      <c r="V150" s="37" t="str">
        <f>IF(VLOOKUP(A150,'Charriage - Geschiebehaushalt'!A150:S421,11,FALSE)="","",VLOOKUP(A150,'Charriage - Geschiebehaushalt'!$A$2:$S$273,11,FALSE))</f>
        <v/>
      </c>
      <c r="W150" s="37" t="str">
        <f>IF(VLOOKUP(A150,'Charriage - Geschiebehaushalt'!A150:S421,12,FALSE)="","",VLOOKUP(A150,'Charriage - Geschiebehaushalt'!$A$2:$S$273,12,FALSE))</f>
        <v/>
      </c>
      <c r="X150" s="37" t="str">
        <f>IF(VLOOKUP(A150,'Charriage - Geschiebehaushalt'!A150:S421,13,FALSE)="","",VLOOKUP(A150,'Charriage - Geschiebehaushalt'!$A$2:$S$273,13,FALSE))</f>
        <v/>
      </c>
      <c r="Y150" s="37" t="str">
        <f>IF(VLOOKUP(A150,'Charriage - Geschiebehaushalt'!A150:S421,14,FALSE)="","",VLOOKUP(A150,'Charriage - Geschiebehaushalt'!$A$2:$S$273,14,FALSE))</f>
        <v/>
      </c>
      <c r="Z150" s="37" t="str">
        <f>IF(VLOOKUP(A150,'Charriage - Geschiebehaushalt'!A150:S421,15,FALSE)="","",VLOOKUP(A150,'Charriage - Geschiebehaushalt'!$A$2:$S$273,15,FALSE))</f>
        <v>51-80%</v>
      </c>
      <c r="AA150" s="53" t="str">
        <f>IF(VLOOKUP(A150,'Charriage - Geschiebehaushalt'!A150:S421,16,FALSE)="","",VLOOKUP(A150,'Charriage - Geschiebehaushalt'!$A$2:$S$273,16,FALSE))</f>
        <v>a</v>
      </c>
      <c r="AB150" s="58" t="str">
        <f>IF(VLOOKUP(A150,'Débit - Abfluss'!$A$2:$K$273,3,FALSE)="","",VLOOKUP(A150,'Débit - Abfluss'!$A$2:$K$273,3,FALSE))</f>
        <v>100%</v>
      </c>
      <c r="AC150" s="59" t="str">
        <f>IF(VLOOKUP(A150,'Débit - Abfluss'!$A$2:$K$273,4,FALSE)="","",VLOOKUP(A150,'Débit - Abfluss'!$A$2:$K$273,4,FALSE))</f>
        <v>aucune information supplémentaire</v>
      </c>
      <c r="AD150" s="59" t="str">
        <f>IF(VLOOKUP(A150,'Débit - Abfluss'!$A$2:$K$273,5,FALSE)="","",VLOOKUP(A150,'Débit - Abfluss'!$A$2:$K$273,5,FALSE))</f>
        <v>aucune information supplémentaire</v>
      </c>
      <c r="AE150" s="59" t="str">
        <f>IF(VLOOKUP(A150,'Débit - Abfluss'!$A$2:$K$273,6,FALSE)="","",VLOOKUP(A150,'Débit - Abfluss'!$A$2:$K$273,6,FALSE))</f>
        <v>100%</v>
      </c>
      <c r="AF150" s="59" t="str">
        <f>IF(VLOOKUP(A150,'Débit - Abfluss'!$A$2:$K$273,7,FALSE)="","",VLOOKUP(A150,'Débit - Abfluss'!$A$2:$K$273,7,FALSE))</f>
        <v/>
      </c>
      <c r="AG150" s="60" t="str">
        <f>IF(VLOOKUP(A150,'Débit - Abfluss'!$A$2:$K$273,8,FALSE)="","",VLOOKUP(A150,'Débit - Abfluss'!$A$2:$K$273,8,FALSE))</f>
        <v>Potentiellement affecté / möglicherweise betroffen</v>
      </c>
      <c r="AH150" s="72">
        <f>IF(VLOOKUP(A150,'Revitalisation-Revitalisierung'!$A$2:$O$273,3,FALSE)="","",VLOOKUP(A150,'Revitalisation-Revitalisierung'!$A$2:$O$273,3,FALSE))</f>
        <v>42.8</v>
      </c>
      <c r="AI150" s="73">
        <f>IF(VLOOKUP(A150,'Revitalisation-Revitalisierung'!$A$2:$O$273,4,FALSE)="","",VLOOKUP(A150,'Revitalisation-Revitalisierung'!$A$2:$O$273,4,FALSE))</f>
        <v>42.809272955856216</v>
      </c>
      <c r="AJ150" s="73">
        <f>IF(VLOOKUP(A150,'Revitalisation-Revitalisierung'!$A$2:$O$273,5,FALSE)="","",VLOOKUP(A150,'Revitalisation-Revitalisierung'!$A$2:$O$273,5,FALSE))</f>
        <v>0</v>
      </c>
      <c r="AK150" s="61" t="str">
        <f>IF(VLOOKUP(A150,'Revitalisation-Revitalisierung'!$A$2:$O$273,6,FALSE)="","",VLOOKUP(A150,'Revitalisation-Revitalisierung'!$A$2:$O$273,6,FALSE))</f>
        <v>très nécessaire, facile</v>
      </c>
      <c r="AL150" s="61" t="str">
        <f>IF(VLOOKUP(A150,'Revitalisation-Revitalisierung'!$A$2:$O$273,7,FALSE)="","",VLOOKUP(A150,'Revitalisation-Revitalisierung'!$A$2:$O$273,7,FALSE))</f>
        <v/>
      </c>
      <c r="AM150" s="61" t="str">
        <f>IF(VLOOKUP(A150,'Revitalisation-Revitalisierung'!$A$2:$O$273,8,FALSE)="","",VLOOKUP(A150,'Revitalisation-Revitalisierung'!$A$2:$O$273,8,FALSE))</f>
        <v>K1</v>
      </c>
      <c r="AN150" s="61" t="str">
        <f>IF(VLOOKUP(A150,'Revitalisation-Revitalisierung'!$A$2:$O$273,9,FALSE)="","",VLOOKUP(A150,'Revitalisation-Revitalisierung'!$A$2:$O$273,9,FALSE))</f>
        <v/>
      </c>
      <c r="AO150" s="61" t="str">
        <f>IF(VLOOKUP(A150,'Revitalisation-Revitalisierung'!$A$2:$O$273,10,FALSE)="","",VLOOKUP(A150,'Revitalisation-Revitalisierung'!$A$2:$O$273,10,FALSE))</f>
        <v/>
      </c>
      <c r="AP150" s="61" t="str">
        <f>IF(VLOOKUP(A150,'Revitalisation-Revitalisierung'!$A$2:$O$273,11,FALSE)="","",VLOOKUP(A150,'Revitalisation-Revitalisierung'!$A$2:$O$273,11,FALSE))</f>
        <v>Très nécessaire, facile / unbedingt nötig, einfach</v>
      </c>
      <c r="AQ150" s="62" t="str">
        <f>IF(VLOOKUP(A150,'Revitalisation-Revitalisierung'!$A$2:$O$273,12,FALSE)="","",VLOOKUP(A150,'Revitalisation-Revitalisierung'!$A$2:$O$273,12,FALSE))</f>
        <v>a</v>
      </c>
    </row>
    <row r="151" spans="1:43" ht="45" x14ac:dyDescent="0.25">
      <c r="A151" s="23">
        <v>195</v>
      </c>
      <c r="B151" s="63">
        <f>IF(VLOOKUP(A151,'Données de base - Grunddaten'!$A$2:$M$273,2,FALSE)="","",VLOOKUP(A151,'Données de base - Grunddaten'!$A$2:$M$273,2,FALSE))</f>
        <v>1</v>
      </c>
      <c r="C151" s="64" t="str">
        <f>IF(VLOOKUP(A151,'Données de base - Grunddaten'!$A$2:$M$273,3,FALSE)="","",VLOOKUP(A151,'Données de base - Grunddaten'!$A$2:$M$273,3,FALSE))</f>
        <v>II Rom Valchava-Graveras (Müstair)</v>
      </c>
      <c r="D151" s="64" t="str">
        <f>IF(VLOOKUP(A151,'Données de base - Grunddaten'!$A$2:$M$273,4,FALSE)="","",VLOOKUP(A151,'Données de base - Grunddaten'!$A$2:$M$273,4,FALSE))</f>
        <v>II Rom</v>
      </c>
      <c r="E151" s="64" t="str">
        <f>IF(VLOOKUP(A151,'Données de base - Grunddaten'!$A$2:$M$273,5,FALSE)="","",VLOOKUP(A151,'Données de base - Grunddaten'!$A$2:$M$273,5,FALSE))</f>
        <v>GR</v>
      </c>
      <c r="F151" s="64" t="str">
        <f>IF(VLOOKUP(A151,'Données de base - Grunddaten'!$A$2:$M$273,6,FALSE)="","",VLOOKUP(A151,'Données de base - Grunddaten'!$A$2:$M$273,6,FALSE))</f>
        <v>Alpes centrales orientales</v>
      </c>
      <c r="G151" s="64" t="str">
        <f>IF(VLOOKUP(A151,'Données de base - Grunddaten'!$A$2:$M$273,7,FALSE)="","",VLOOKUP(A151,'Données de base - Grunddaten'!$A$2:$M$273,7,FALSE))</f>
        <v>Subalpin inf.</v>
      </c>
      <c r="H151" s="64">
        <f>IF(VLOOKUP(A151,'Données de base - Grunddaten'!$A$2:$M$273,8,FALSE)="","",VLOOKUP(A151,'Données de base - Grunddaten'!$A$2:$M$273,8,FALSE))</f>
        <v>1320</v>
      </c>
      <c r="I151" s="64">
        <f>IF(VLOOKUP(A151,'Données de base - Grunddaten'!$A$2:$M$273,9,FALSE)="","",VLOOKUP(A151,'Données de base - Grunddaten'!$A$2:$M$273,9,FALSE))</f>
        <v>1992</v>
      </c>
      <c r="J151" s="64">
        <f>IF(VLOOKUP(A151,'Données de base - Grunddaten'!$A$2:$M$273,10,FALSE)="","",VLOOKUP(A151,'Données de base - Grunddaten'!$A$2:$M$273,10,FALSE))</f>
        <v>31</v>
      </c>
      <c r="K151" s="64" t="str">
        <f>IF(VLOOKUP(A151,'Données de base - Grunddaten'!$A$2:$M$273,11,FALSE)="","",VLOOKUP(A151,'Données de base - Grunddaten'!$A$2:$M$273,11,FALSE))</f>
        <v>Cours d'eau naturels de l'étage subalpin</v>
      </c>
      <c r="L151" s="64" t="str">
        <f>IF(VLOOKUP(A151,'Données de base - Grunddaten'!$A$2:$M$273,12,FALSE)="","",VLOOKUP(A151,'Données de base - Grunddaten'!$A$2:$M$273,12,FALSE))</f>
        <v>méandres migrants</v>
      </c>
      <c r="M151" s="65" t="str">
        <f>IF(VLOOKUP(A151,'Données de base - Grunddaten'!$A$2:$M$273,13,FALSE)="","",VLOOKUP(A151,'Données de base - Grunddaten'!$A$2:$M$273,13,FALSE))</f>
        <v>cours rectiligne</v>
      </c>
      <c r="N151" s="36" t="str">
        <f>IF(VLOOKUP(A151,'Charriage - Geschiebehaushalt'!A151:S422,3,FALSE)="","",VLOOKUP(A151,'Charriage - Geschiebehaushalt'!$A$2:$S$273,3,FALSE))</f>
        <v>pertinent</v>
      </c>
      <c r="O151" s="37" t="str">
        <f>IF(VLOOKUP(A151,'Charriage - Geschiebehaushalt'!A151:S422,4,FALSE)="","",VLOOKUP(A151,'Charriage - Geschiebehaushalt'!$A$2:$S$273,4,FALSE))</f>
        <v>non documenté</v>
      </c>
      <c r="P151" s="70" t="str">
        <f>IF(VLOOKUP(A151,'Charriage - Geschiebehaushalt'!A151:S422,5,FALSE)="","",VLOOKUP(A151,'Charriage - Geschiebehaushalt'!$A$2:$S$273,5,FALSE))</f>
        <v/>
      </c>
      <c r="Q151" s="37" t="str">
        <f>IF(VLOOKUP(A151,'Charriage - Geschiebehaushalt'!A151:S422,6,FALSE)="","",VLOOKUP(A151,'Charriage - Geschiebehaushalt'!$A$2:$S$273,6,FALSE))</f>
        <v>non documenté</v>
      </c>
      <c r="R151" s="70">
        <f>IF(VLOOKUP(A151,'Charriage - Geschiebehaushalt'!A151:S422,7,FALSE)="","",VLOOKUP(A151,'Charriage - Geschiebehaushalt'!$A$2:$S$273,7,FALSE))</f>
        <v>0.54830601759287401</v>
      </c>
      <c r="S151" s="37" t="str">
        <f>IF(VLOOKUP(A151,'Charriage - Geschiebehaushalt'!A151:S422,8,FALSE)="","",VLOOKUP(A151,'Charriage - Geschiebehaushalt'!$A$2:$S$273,8,FALSE))</f>
        <v>la remobilisation des sédiments est perturbée</v>
      </c>
      <c r="T151" s="70">
        <f>IF(VLOOKUP(A151,'Charriage - Geschiebehaushalt'!A151:S422,9,FALSE)="","",VLOOKUP(A151,'Charriage - Geschiebehaushalt'!$A$2:$S$273,9,FALSE))</f>
        <v>0.48116237857999999</v>
      </c>
      <c r="U151" s="37" t="str">
        <f>IF(VLOOKUP(A151,'Charriage - Geschiebehaushalt'!A151:S422,10,FALSE)="","",VLOOKUP(A151,'Charriage - Geschiebehaushalt'!$A$2:$S$273,10,FALSE))</f>
        <v>déficit non apparent en charriage ou en remobilisation des sédiments</v>
      </c>
      <c r="V151" s="37" t="str">
        <f>IF(VLOOKUP(A151,'Charriage - Geschiebehaushalt'!A151:S422,11,FALSE)="","",VLOOKUP(A151,'Charriage - Geschiebehaushalt'!$A$2:$S$273,11,FALSE))</f>
        <v/>
      </c>
      <c r="W151" s="37" t="str">
        <f>IF(VLOOKUP(A151,'Charriage - Geschiebehaushalt'!A151:S422,12,FALSE)="","",VLOOKUP(A151,'Charriage - Geschiebehaushalt'!$A$2:$S$273,12,FALSE))</f>
        <v/>
      </c>
      <c r="X151" s="37" t="str">
        <f>IF(VLOOKUP(A151,'Charriage - Geschiebehaushalt'!A151:S422,13,FALSE)="","",VLOOKUP(A151,'Charriage - Geschiebehaushalt'!$A$2:$S$273,13,FALSE))</f>
        <v/>
      </c>
      <c r="Y151" s="37" t="str">
        <f>IF(VLOOKUP(A151,'Charriage - Geschiebehaushalt'!A151:S422,14,FALSE)="","",VLOOKUP(A151,'Charriage - Geschiebehaushalt'!$A$2:$S$273,14,FALSE))</f>
        <v/>
      </c>
      <c r="Z151" s="37" t="str">
        <f>IF(VLOOKUP(A151,'Charriage - Geschiebehaushalt'!A151:S422,15,FALSE)="","",VLOOKUP(A151,'Charriage - Geschiebehaushalt'!$A$2:$S$273,15,FALSE))</f>
        <v>La remobilisation des sédiments est perturbée / Mobilisierung von Geschiebe beeinträchtigt</v>
      </c>
      <c r="AA151" s="53" t="str">
        <f>IF(VLOOKUP(A151,'Charriage - Geschiebehaushalt'!A151:S422,16,FALSE)="","",VLOOKUP(A151,'Charriage - Geschiebehaushalt'!$A$2:$S$273,16,FALSE))</f>
        <v>b</v>
      </c>
      <c r="AB151" s="58" t="str">
        <f>IF(VLOOKUP(A151,'Débit - Abfluss'!$A$2:$K$273,3,FALSE)="","",VLOOKUP(A151,'Débit - Abfluss'!$A$2:$K$273,3,FALSE))</f>
        <v>61-80%</v>
      </c>
      <c r="AC151" s="59" t="str">
        <f>IF(VLOOKUP(A151,'Débit - Abfluss'!$A$2:$K$273,4,FALSE)="","",VLOOKUP(A151,'Débit - Abfluss'!$A$2:$K$273,4,FALSE))</f>
        <v/>
      </c>
      <c r="AD151" s="59" t="str">
        <f>IF(VLOOKUP(A151,'Débit - Abfluss'!$A$2:$K$273,5,FALSE)="","",VLOOKUP(A151,'Débit - Abfluss'!$A$2:$K$273,5,FALSE))</f>
        <v/>
      </c>
      <c r="AE151" s="59" t="str">
        <f>IF(VLOOKUP(A151,'Débit - Abfluss'!$A$2:$K$273,6,FALSE)="","",VLOOKUP(A151,'Débit - Abfluss'!$A$2:$K$273,6,FALSE))</f>
        <v>61-80%</v>
      </c>
      <c r="AF151" s="59" t="str">
        <f>IF(VLOOKUP(A151,'Débit - Abfluss'!$A$2:$K$273,7,FALSE)="","",VLOOKUP(A151,'Débit - Abfluss'!$A$2:$K$273,7,FALSE))</f>
        <v>force hydraulique</v>
      </c>
      <c r="AG151" s="60" t="str">
        <f>IF(VLOOKUP(A151,'Débit - Abfluss'!$A$2:$K$273,8,FALSE)="","",VLOOKUP(A151,'Débit - Abfluss'!$A$2:$K$273,8,FALSE))</f>
        <v>Non affecté / nicht betroffen</v>
      </c>
      <c r="AH151" s="72">
        <f>IF(VLOOKUP(A151,'Revitalisation-Revitalisierung'!$A$2:$O$273,3,FALSE)="","",VLOOKUP(A151,'Revitalisation-Revitalisierung'!$A$2:$O$273,3,FALSE))</f>
        <v>10.718181818181819</v>
      </c>
      <c r="AI151" s="73">
        <f>IF(VLOOKUP(A151,'Revitalisation-Revitalisierung'!$A$2:$O$273,4,FALSE)="","",VLOOKUP(A151,'Revitalisation-Revitalisierung'!$A$2:$O$273,4,FALSE))</f>
        <v>48.865708096104626</v>
      </c>
      <c r="AJ151" s="73">
        <f>IF(VLOOKUP(A151,'Revitalisation-Revitalisierung'!$A$2:$O$273,5,FALSE)="","",VLOOKUP(A151,'Revitalisation-Revitalisierung'!$A$2:$O$273,5,FALSE))</f>
        <v>38.18181818181818</v>
      </c>
      <c r="AK151" s="61" t="str">
        <f>IF(VLOOKUP(A151,'Revitalisation-Revitalisierung'!$A$2:$O$273,6,FALSE)="","",VLOOKUP(A151,'Revitalisation-Revitalisierung'!$A$2:$O$273,6,FALSE))</f>
        <v>très nécessaire, difficile</v>
      </c>
      <c r="AL151" s="61" t="str">
        <f>IF(VLOOKUP(A151,'Revitalisation-Revitalisierung'!$A$2:$O$273,7,FALSE)="","",VLOOKUP(A151,'Revitalisation-Revitalisierung'!$A$2:$O$273,7,FALSE))</f>
        <v/>
      </c>
      <c r="AM151" s="61" t="str">
        <f>IF(VLOOKUP(A151,'Revitalisation-Revitalisierung'!$A$2:$O$273,8,FALSE)="","",VLOOKUP(A151,'Revitalisation-Revitalisierung'!$A$2:$O$273,8,FALSE))</f>
        <v>K1</v>
      </c>
      <c r="AN151" s="61" t="str">
        <f>IF(VLOOKUP(A151,'Revitalisation-Revitalisierung'!$A$2:$O$273,9,FALSE)="","",VLOOKUP(A151,'Revitalisation-Revitalisierung'!$A$2:$O$273,9,FALSE))</f>
        <v/>
      </c>
      <c r="AO151" s="61" t="str">
        <f>IF(VLOOKUP(A151,'Revitalisation-Revitalisierung'!$A$2:$O$273,10,FALSE)="","",VLOOKUP(A151,'Revitalisation-Revitalisierung'!$A$2:$O$273,10,FALSE))</f>
        <v/>
      </c>
      <c r="AP151" s="61" t="str">
        <f>IF(VLOOKUP(A151,'Revitalisation-Revitalisierung'!$A$2:$O$273,11,FALSE)="","",VLOOKUP(A151,'Revitalisation-Revitalisierung'!$A$2:$O$273,11,FALSE))</f>
        <v>Très nécessaire, difficile / unbedingt nötig, schwierig</v>
      </c>
      <c r="AQ151" s="62" t="str">
        <f>IF(VLOOKUP(A151,'Revitalisation-Revitalisierung'!$A$2:$O$273,12,FALSE)="","",VLOOKUP(A151,'Revitalisation-Revitalisierung'!$A$2:$O$273,12,FALSE))</f>
        <v>a</v>
      </c>
    </row>
    <row r="152" spans="1:43" ht="33.75" x14ac:dyDescent="0.25">
      <c r="A152" s="23">
        <v>198</v>
      </c>
      <c r="B152" s="63">
        <f>IF(VLOOKUP(A152,'Données de base - Grunddaten'!$A$2:$M$273,2,FALSE)="","",VLOOKUP(A152,'Données de base - Grunddaten'!$A$2:$M$273,2,FALSE))</f>
        <v>1</v>
      </c>
      <c r="C152" s="64" t="str">
        <f>IF(VLOOKUP(A152,'Données de base - Grunddaten'!$A$2:$M$273,3,FALSE)="","",VLOOKUP(A152,'Données de base - Grunddaten'!$A$2:$M$273,3,FALSE))</f>
        <v>Les Grèves de Concise</v>
      </c>
      <c r="D152" s="64" t="str">
        <f>IF(VLOOKUP(A152,'Données de base - Grunddaten'!$A$2:$M$273,4,FALSE)="","",VLOOKUP(A152,'Données de base - Grunddaten'!$A$2:$M$273,4,FALSE))</f>
        <v>Lac de Neuchâtel</v>
      </c>
      <c r="E152" s="64" t="str">
        <f>IF(VLOOKUP(A152,'Données de base - Grunddaten'!$A$2:$M$273,5,FALSE)="","",VLOOKUP(A152,'Données de base - Grunddaten'!$A$2:$M$273,5,FALSE))</f>
        <v>VD</v>
      </c>
      <c r="F152" s="64" t="str">
        <f>IF(VLOOKUP(A152,'Données de base - Grunddaten'!$A$2:$M$273,6,FALSE)="","",VLOOKUP(A152,'Données de base - Grunddaten'!$A$2:$M$273,6,FALSE))</f>
        <v>Plateau occidental, Jura et Randen</v>
      </c>
      <c r="G152" s="64" t="str">
        <f>IF(VLOOKUP(A152,'Données de base - Grunddaten'!$A$2:$M$273,7,FALSE)="","",VLOOKUP(A152,'Données de base - Grunddaten'!$A$2:$M$273,7,FALSE))</f>
        <v>Collinéen</v>
      </c>
      <c r="H152" s="64">
        <f>IF(VLOOKUP(A152,'Données de base - Grunddaten'!$A$2:$M$273,8,FALSE)="","",VLOOKUP(A152,'Données de base - Grunddaten'!$A$2:$M$273,8,FALSE))</f>
        <v>430</v>
      </c>
      <c r="I152" s="64">
        <f>IF(VLOOKUP(A152,'Données de base - Grunddaten'!$A$2:$M$273,9,FALSE)="","",VLOOKUP(A152,'Données de base - Grunddaten'!$A$2:$M$273,9,FALSE))</f>
        <v>1992</v>
      </c>
      <c r="J152" s="64">
        <f>IF(VLOOKUP(A152,'Données de base - Grunddaten'!$A$2:$M$273,10,FALSE)="","",VLOOKUP(A152,'Données de base - Grunddaten'!$A$2:$M$273,10,FALSE))</f>
        <v>101</v>
      </c>
      <c r="K152" s="64" t="str">
        <f>IF(VLOOKUP(A152,'Données de base - Grunddaten'!$A$2:$M$273,11,FALSE)="","",VLOOKUP(A152,'Données de base - Grunddaten'!$A$2:$M$273,11,FALSE))</f>
        <v>Rives de lacs de l'étage collinéen</v>
      </c>
      <c r="L152" s="64" t="str">
        <f>IF(VLOOKUP(A152,'Données de base - Grunddaten'!$A$2:$M$273,12,FALSE)="","",VLOOKUP(A152,'Données de base - Grunddaten'!$A$2:$M$273,12,FALSE))</f>
        <v>rives lacustres</v>
      </c>
      <c r="M152" s="65" t="str">
        <f>IF(VLOOKUP(A152,'Données de base - Grunddaten'!$A$2:$M$273,13,FALSE)="","",VLOOKUP(A152,'Données de base - Grunddaten'!$A$2:$M$273,13,FALSE))</f>
        <v>rives lacustres</v>
      </c>
      <c r="N152" s="36" t="str">
        <f>IF(VLOOKUP(A152,'Charriage - Geschiebehaushalt'!A152:S423,3,FALSE)="","",VLOOKUP(A152,'Charriage - Geschiebehaushalt'!$A$2:$S$273,3,FALSE))</f>
        <v>non pertinent</v>
      </c>
      <c r="O152" s="37" t="str">
        <f>IF(VLOOKUP(A152,'Charriage - Geschiebehaushalt'!A152:S423,4,FALSE)="","",VLOOKUP(A152,'Charriage - Geschiebehaushalt'!$A$2:$S$273,4,FALSE))</f>
        <v/>
      </c>
      <c r="P152" s="70" t="str">
        <f>IF(VLOOKUP(A152,'Charriage - Geschiebehaushalt'!A152:S423,5,FALSE)="","",VLOOKUP(A152,'Charriage - Geschiebehaushalt'!$A$2:$S$273,5,FALSE))</f>
        <v/>
      </c>
      <c r="Q152" s="37" t="str">
        <f>IF(VLOOKUP(A152,'Charriage - Geschiebehaushalt'!A152:S423,6,FALSE)="","",VLOOKUP(A152,'Charriage - Geschiebehaushalt'!$A$2:$S$273,6,FALSE))</f>
        <v>non documenté</v>
      </c>
      <c r="R152" s="70">
        <f>IF(VLOOKUP(A152,'Charriage - Geschiebehaushalt'!A152:S423,7,FALSE)="","",VLOOKUP(A152,'Charriage - Geschiebehaushalt'!$A$2:$S$273,7,FALSE))</f>
        <v>0</v>
      </c>
      <c r="S152" s="37" t="str">
        <f>IF(VLOOKUP(A152,'Charriage - Geschiebehaushalt'!A152:S423,8,FALSE)="","",VLOOKUP(A152,'Charriage - Geschiebehaushalt'!$A$2:$S$273,8,FALSE))</f>
        <v>pas ou faiblement entravé</v>
      </c>
      <c r="T152" s="70">
        <f>IF(VLOOKUP(A152,'Charriage - Geschiebehaushalt'!A152:S423,9,FALSE)="","",VLOOKUP(A152,'Charriage - Geschiebehaushalt'!$A$2:$S$273,9,FALSE))</f>
        <v>0.10963255232999999</v>
      </c>
      <c r="U152" s="37" t="str">
        <f>IF(VLOOKUP(A152,'Charriage - Geschiebehaushalt'!A152:S423,10,FALSE)="","",VLOOKUP(A152,'Charriage - Geschiebehaushalt'!$A$2:$S$273,10,FALSE))</f>
        <v>déficit dans les formations pionnières</v>
      </c>
      <c r="V152" s="37" t="str">
        <f>IF(VLOOKUP(A152,'Charriage - Geschiebehaushalt'!A152:S423,11,FALSE)="","",VLOOKUP(A152,'Charriage - Geschiebehaushalt'!$A$2:$S$273,11,FALSE))</f>
        <v/>
      </c>
      <c r="W152" s="37" t="str">
        <f>IF(VLOOKUP(A152,'Charriage - Geschiebehaushalt'!A152:S423,12,FALSE)="","",VLOOKUP(A152,'Charriage - Geschiebehaushalt'!$A$2:$S$273,12,FALSE))</f>
        <v/>
      </c>
      <c r="X152" s="37" t="str">
        <f>IF(VLOOKUP(A152,'Charriage - Geschiebehaushalt'!A152:S423,13,FALSE)="","",VLOOKUP(A152,'Charriage - Geschiebehaushalt'!$A$2:$S$273,13,FALSE))</f>
        <v/>
      </c>
      <c r="Y152" s="37" t="str">
        <f>IF(VLOOKUP(A152,'Charriage - Geschiebehaushalt'!A152:S423,14,FALSE)="","",VLOOKUP(A152,'Charriage - Geschiebehaushalt'!$A$2:$S$273,14,FALSE))</f>
        <v/>
      </c>
      <c r="Z152" s="37" t="str">
        <f>IF(VLOOKUP(A152,'Charriage - Geschiebehaushalt'!A152:S423,15,FALSE)="","",VLOOKUP(A152,'Charriage - Geschiebehaushalt'!$A$2:$S$273,15,FALSE))</f>
        <v>non pertinent / nicht relevant</v>
      </c>
      <c r="AA152" s="53" t="str">
        <f>IF(VLOOKUP(A152,'Charriage - Geschiebehaushalt'!A152:S423,16,FALSE)="","",VLOOKUP(A152,'Charriage - Geschiebehaushalt'!$A$2:$S$273,16,FALSE))</f>
        <v>a</v>
      </c>
      <c r="AB152" s="58" t="str">
        <f>IF(VLOOKUP(A152,'Débit - Abfluss'!$A$2:$K$273,3,FALSE)="","",VLOOKUP(A152,'Débit - Abfluss'!$A$2:$K$273,3,FALSE))</f>
        <v>non pertinent</v>
      </c>
      <c r="AC152" s="59" t="str">
        <f>IF(VLOOKUP(A152,'Débit - Abfluss'!$A$2:$K$273,4,FALSE)="","",VLOOKUP(A152,'Débit - Abfluss'!$A$2:$K$273,4,FALSE))</f>
        <v/>
      </c>
      <c r="AD152" s="59" t="str">
        <f>IF(VLOOKUP(A152,'Débit - Abfluss'!$A$2:$K$273,5,FALSE)="","",VLOOKUP(A152,'Débit - Abfluss'!$A$2:$K$273,5,FALSE))</f>
        <v/>
      </c>
      <c r="AE152" s="59" t="str">
        <f>IF(VLOOKUP(A152,'Débit - Abfluss'!$A$2:$K$273,6,FALSE)="","",VLOOKUP(A152,'Débit - Abfluss'!$A$2:$K$273,6,FALSE))</f>
        <v>non pertinent / nicht relevant</v>
      </c>
      <c r="AF152" s="59" t="str">
        <f>IF(VLOOKUP(A152,'Débit - Abfluss'!$A$2:$K$273,7,FALSE)="","",VLOOKUP(A152,'Débit - Abfluss'!$A$2:$K$273,7,FALSE))</f>
        <v/>
      </c>
      <c r="AG152" s="60" t="str">
        <f>IF(VLOOKUP(A152,'Débit - Abfluss'!$A$2:$K$273,8,FALSE)="","",VLOOKUP(A152,'Débit - Abfluss'!$A$2:$K$273,8,FALSE))</f>
        <v>Non affecté / nicht betroffen</v>
      </c>
      <c r="AH152" s="72" t="str">
        <f>IF(VLOOKUP(A152,'Revitalisation-Revitalisierung'!$A$2:$O$273,3,FALSE)="","",VLOOKUP(A152,'Revitalisation-Revitalisierung'!$A$2:$O$273,3,FALSE))</f>
        <v/>
      </c>
      <c r="AI152" s="73" t="str">
        <f>IF(VLOOKUP(A152,'Revitalisation-Revitalisierung'!$A$2:$O$273,4,FALSE)="","",VLOOKUP(A152,'Revitalisation-Revitalisierung'!$A$2:$O$273,4,FALSE))</f>
        <v/>
      </c>
      <c r="AJ152" s="73" t="str">
        <f>IF(VLOOKUP(A152,'Revitalisation-Revitalisierung'!$A$2:$O$273,5,FALSE)="","",VLOOKUP(A152,'Revitalisation-Revitalisierung'!$A$2:$O$273,5,FALSE))</f>
        <v/>
      </c>
      <c r="AK152" s="61" t="str">
        <f>IF(VLOOKUP(A152,'Revitalisation-Revitalisierung'!$A$2:$O$273,6,FALSE)="","",VLOOKUP(A152,'Revitalisation-Revitalisierung'!$A$2:$O$273,6,FALSE))</f>
        <v>non pertinent</v>
      </c>
      <c r="AL152" s="61" t="str">
        <f>IF(VLOOKUP(A152,'Revitalisation-Revitalisierung'!$A$2:$O$273,7,FALSE)="","",VLOOKUP(A152,'Revitalisation-Revitalisierung'!$A$2:$O$273,7,FALSE))</f>
        <v/>
      </c>
      <c r="AM152" s="61" t="str">
        <f>IF(VLOOKUP(A152,'Revitalisation-Revitalisierung'!$A$2:$O$273,8,FALSE)="","",VLOOKUP(A152,'Revitalisation-Revitalisierung'!$A$2:$O$273,8,FALSE))</f>
        <v>K3</v>
      </c>
      <c r="AN152" s="61" t="str">
        <f>IF(VLOOKUP(A152,'Revitalisation-Revitalisierung'!$A$2:$O$273,9,FALSE)="","",VLOOKUP(A152,'Revitalisation-Revitalisierung'!$A$2:$O$273,9,FALSE))</f>
        <v/>
      </c>
      <c r="AO152" s="61" t="str">
        <f>IF(VLOOKUP(A152,'Revitalisation-Revitalisierung'!$A$2:$O$273,10,FALSE)="","",VLOOKUP(A152,'Revitalisation-Revitalisierung'!$A$2:$O$273,10,FALSE))</f>
        <v/>
      </c>
      <c r="AP152" s="61" t="str">
        <f>IF(VLOOKUP(A152,'Revitalisation-Revitalisierung'!$A$2:$O$273,11,FALSE)="","",VLOOKUP(A152,'Revitalisation-Revitalisierung'!$A$2:$O$273,11,FALSE))</f>
        <v>non pertinent / nicht relevant</v>
      </c>
      <c r="AQ152" s="62" t="str">
        <f>IF(VLOOKUP(A152,'Revitalisation-Revitalisierung'!$A$2:$O$273,12,FALSE)="","",VLOOKUP(A152,'Revitalisation-Revitalisierung'!$A$2:$O$273,12,FALSE))</f>
        <v>a</v>
      </c>
    </row>
    <row r="153" spans="1:43" ht="33.75" x14ac:dyDescent="0.25">
      <c r="A153" s="23">
        <v>200</v>
      </c>
      <c r="B153" s="63">
        <f>IF(VLOOKUP(A153,'Données de base - Grunddaten'!$A$2:$M$273,2,FALSE)="","",VLOOKUP(A153,'Données de base - Grunddaten'!$A$2:$M$273,2,FALSE))</f>
        <v>1</v>
      </c>
      <c r="C153" s="64" t="str">
        <f>IF(VLOOKUP(A153,'Données de base - Grunddaten'!$A$2:$M$273,3,FALSE)="","",VLOOKUP(A153,'Données de base - Grunddaten'!$A$2:$M$273,3,FALSE))</f>
        <v>Les Grèves de Grandson–Bonvillars–Onnens</v>
      </c>
      <c r="D153" s="64" t="str">
        <f>IF(VLOOKUP(A153,'Données de base - Grunddaten'!$A$2:$M$273,4,FALSE)="","",VLOOKUP(A153,'Données de base - Grunddaten'!$A$2:$M$273,4,FALSE))</f>
        <v>Lac de Neuchâtel</v>
      </c>
      <c r="E153" s="64" t="str">
        <f>IF(VLOOKUP(A153,'Données de base - Grunddaten'!$A$2:$M$273,5,FALSE)="","",VLOOKUP(A153,'Données de base - Grunddaten'!$A$2:$M$273,5,FALSE))</f>
        <v>VD</v>
      </c>
      <c r="F153" s="64" t="str">
        <f>IF(VLOOKUP(A153,'Données de base - Grunddaten'!$A$2:$M$273,6,FALSE)="","",VLOOKUP(A153,'Données de base - Grunddaten'!$A$2:$M$273,6,FALSE))</f>
        <v>Plateau occidental, Jura et Randen</v>
      </c>
      <c r="G153" s="64" t="str">
        <f>IF(VLOOKUP(A153,'Données de base - Grunddaten'!$A$2:$M$273,7,FALSE)="","",VLOOKUP(A153,'Données de base - Grunddaten'!$A$2:$M$273,7,FALSE))</f>
        <v>Collinéen</v>
      </c>
      <c r="H153" s="64">
        <f>IF(VLOOKUP(A153,'Données de base - Grunddaten'!$A$2:$M$273,8,FALSE)="","",VLOOKUP(A153,'Données de base - Grunddaten'!$A$2:$M$273,8,FALSE))</f>
        <v>430</v>
      </c>
      <c r="I153" s="64">
        <f>IF(VLOOKUP(A153,'Données de base - Grunddaten'!$A$2:$M$273,9,FALSE)="","",VLOOKUP(A153,'Données de base - Grunddaten'!$A$2:$M$273,9,FALSE))</f>
        <v>1992</v>
      </c>
      <c r="J153" s="64">
        <f>IF(VLOOKUP(A153,'Données de base - Grunddaten'!$A$2:$M$273,10,FALSE)="","",VLOOKUP(A153,'Données de base - Grunddaten'!$A$2:$M$273,10,FALSE))</f>
        <v>101</v>
      </c>
      <c r="K153" s="64" t="str">
        <f>IF(VLOOKUP(A153,'Données de base - Grunddaten'!$A$2:$M$273,11,FALSE)="","",VLOOKUP(A153,'Données de base - Grunddaten'!$A$2:$M$273,11,FALSE))</f>
        <v>Rives de lacs de l'étage collinéen</v>
      </c>
      <c r="L153" s="64" t="str">
        <f>IF(VLOOKUP(A153,'Données de base - Grunddaten'!$A$2:$M$273,12,FALSE)="","",VLOOKUP(A153,'Données de base - Grunddaten'!$A$2:$M$273,12,FALSE))</f>
        <v>rives lacustres</v>
      </c>
      <c r="M153" s="65" t="str">
        <f>IF(VLOOKUP(A153,'Données de base - Grunddaten'!$A$2:$M$273,13,FALSE)="","",VLOOKUP(A153,'Données de base - Grunddaten'!$A$2:$M$273,13,FALSE))</f>
        <v>rives lacustres</v>
      </c>
      <c r="N153" s="36" t="str">
        <f>IF(VLOOKUP(A153,'Charriage - Geschiebehaushalt'!A153:S424,3,FALSE)="","",VLOOKUP(A153,'Charriage - Geschiebehaushalt'!$A$2:$S$273,3,FALSE))</f>
        <v>non pertinent</v>
      </c>
      <c r="O153" s="37" t="str">
        <f>IF(VLOOKUP(A153,'Charriage - Geschiebehaushalt'!A153:S424,4,FALSE)="","",VLOOKUP(A153,'Charriage - Geschiebehaushalt'!$A$2:$S$273,4,FALSE))</f>
        <v/>
      </c>
      <c r="P153" s="70" t="str">
        <f>IF(VLOOKUP(A153,'Charriage - Geschiebehaushalt'!A153:S424,5,FALSE)="","",VLOOKUP(A153,'Charriage - Geschiebehaushalt'!$A$2:$S$273,5,FALSE))</f>
        <v/>
      </c>
      <c r="Q153" s="37" t="str">
        <f>IF(VLOOKUP(A153,'Charriage - Geschiebehaushalt'!A153:S424,6,FALSE)="","",VLOOKUP(A153,'Charriage - Geschiebehaushalt'!$A$2:$S$273,6,FALSE))</f>
        <v>non documenté</v>
      </c>
      <c r="R153" s="70">
        <f>IF(VLOOKUP(A153,'Charriage - Geschiebehaushalt'!A153:S424,7,FALSE)="","",VLOOKUP(A153,'Charriage - Geschiebehaushalt'!$A$2:$S$273,7,FALSE))</f>
        <v>7.2458540049746098E-2</v>
      </c>
      <c r="S153" s="37" t="str">
        <f>IF(VLOOKUP(A153,'Charriage - Geschiebehaushalt'!A153:S424,8,FALSE)="","",VLOOKUP(A153,'Charriage - Geschiebehaushalt'!$A$2:$S$273,8,FALSE))</f>
        <v>pas ou faiblement entravé</v>
      </c>
      <c r="T153" s="70">
        <f>IF(VLOOKUP(A153,'Charriage - Geschiebehaushalt'!A153:S424,9,FALSE)="","",VLOOKUP(A153,'Charriage - Geschiebehaushalt'!$A$2:$S$273,9,FALSE))</f>
        <v>0.15893700775</v>
      </c>
      <c r="U153" s="37" t="str">
        <f>IF(VLOOKUP(A153,'Charriage - Geschiebehaushalt'!A153:S424,10,FALSE)="","",VLOOKUP(A153,'Charriage - Geschiebehaushalt'!$A$2:$S$273,10,FALSE))</f>
        <v>déficit dans les formations pionnières</v>
      </c>
      <c r="V153" s="37" t="str">
        <f>IF(VLOOKUP(A153,'Charriage - Geschiebehaushalt'!A153:S424,11,FALSE)="","",VLOOKUP(A153,'Charriage - Geschiebehaushalt'!$A$2:$S$273,11,FALSE))</f>
        <v/>
      </c>
      <c r="W153" s="37" t="str">
        <f>IF(VLOOKUP(A153,'Charriage - Geschiebehaushalt'!A153:S424,12,FALSE)="","",VLOOKUP(A153,'Charriage - Geschiebehaushalt'!$A$2:$S$273,12,FALSE))</f>
        <v/>
      </c>
      <c r="X153" s="37" t="str">
        <f>IF(VLOOKUP(A153,'Charriage - Geschiebehaushalt'!A153:S424,13,FALSE)="","",VLOOKUP(A153,'Charriage - Geschiebehaushalt'!$A$2:$S$273,13,FALSE))</f>
        <v/>
      </c>
      <c r="Y153" s="37" t="str">
        <f>IF(VLOOKUP(A153,'Charriage - Geschiebehaushalt'!A153:S424,14,FALSE)="","",VLOOKUP(A153,'Charriage - Geschiebehaushalt'!$A$2:$S$273,14,FALSE))</f>
        <v/>
      </c>
      <c r="Z153" s="37" t="str">
        <f>IF(VLOOKUP(A153,'Charriage - Geschiebehaushalt'!A153:S424,15,FALSE)="","",VLOOKUP(A153,'Charriage - Geschiebehaushalt'!$A$2:$S$273,15,FALSE))</f>
        <v>non pertinent / nicht relevant</v>
      </c>
      <c r="AA153" s="53" t="str">
        <f>IF(VLOOKUP(A153,'Charriage - Geschiebehaushalt'!A153:S424,16,FALSE)="","",VLOOKUP(A153,'Charriage - Geschiebehaushalt'!$A$2:$S$273,16,FALSE))</f>
        <v>a</v>
      </c>
      <c r="AB153" s="58" t="str">
        <f>IF(VLOOKUP(A153,'Débit - Abfluss'!$A$2:$K$273,3,FALSE)="","",VLOOKUP(A153,'Débit - Abfluss'!$A$2:$K$273,3,FALSE))</f>
        <v>non pertinent</v>
      </c>
      <c r="AC153" s="59" t="str">
        <f>IF(VLOOKUP(A153,'Débit - Abfluss'!$A$2:$K$273,4,FALSE)="","",VLOOKUP(A153,'Débit - Abfluss'!$A$2:$K$273,4,FALSE))</f>
        <v/>
      </c>
      <c r="AD153" s="59" t="str">
        <f>IF(VLOOKUP(A153,'Débit - Abfluss'!$A$2:$K$273,5,FALSE)="","",VLOOKUP(A153,'Débit - Abfluss'!$A$2:$K$273,5,FALSE))</f>
        <v/>
      </c>
      <c r="AE153" s="59" t="str">
        <f>IF(VLOOKUP(A153,'Débit - Abfluss'!$A$2:$K$273,6,FALSE)="","",VLOOKUP(A153,'Débit - Abfluss'!$A$2:$K$273,6,FALSE))</f>
        <v>non pertinent / nicht relevant</v>
      </c>
      <c r="AF153" s="59" t="str">
        <f>IF(VLOOKUP(A153,'Débit - Abfluss'!$A$2:$K$273,7,FALSE)="","",VLOOKUP(A153,'Débit - Abfluss'!$A$2:$K$273,7,FALSE))</f>
        <v/>
      </c>
      <c r="AG153" s="60" t="str">
        <f>IF(VLOOKUP(A153,'Débit - Abfluss'!$A$2:$K$273,8,FALSE)="","",VLOOKUP(A153,'Débit - Abfluss'!$A$2:$K$273,8,FALSE))</f>
        <v>Non affecté / nicht betroffen</v>
      </c>
      <c r="AH153" s="72" t="str">
        <f>IF(VLOOKUP(A153,'Revitalisation-Revitalisierung'!$A$2:$O$273,3,FALSE)="","",VLOOKUP(A153,'Revitalisation-Revitalisierung'!$A$2:$O$273,3,FALSE))</f>
        <v/>
      </c>
      <c r="AI153" s="73" t="str">
        <f>IF(VLOOKUP(A153,'Revitalisation-Revitalisierung'!$A$2:$O$273,4,FALSE)="","",VLOOKUP(A153,'Revitalisation-Revitalisierung'!$A$2:$O$273,4,FALSE))</f>
        <v/>
      </c>
      <c r="AJ153" s="73" t="str">
        <f>IF(VLOOKUP(A153,'Revitalisation-Revitalisierung'!$A$2:$O$273,5,FALSE)="","",VLOOKUP(A153,'Revitalisation-Revitalisierung'!$A$2:$O$273,5,FALSE))</f>
        <v/>
      </c>
      <c r="AK153" s="61" t="str">
        <f>IF(VLOOKUP(A153,'Revitalisation-Revitalisierung'!$A$2:$O$273,6,FALSE)="","",VLOOKUP(A153,'Revitalisation-Revitalisierung'!$A$2:$O$273,6,FALSE))</f>
        <v>non pertinent</v>
      </c>
      <c r="AL153" s="61" t="str">
        <f>IF(VLOOKUP(A153,'Revitalisation-Revitalisierung'!$A$2:$O$273,7,FALSE)="","",VLOOKUP(A153,'Revitalisation-Revitalisierung'!$A$2:$O$273,7,FALSE))</f>
        <v/>
      </c>
      <c r="AM153" s="61" t="str">
        <f>IF(VLOOKUP(A153,'Revitalisation-Revitalisierung'!$A$2:$O$273,8,FALSE)="","",VLOOKUP(A153,'Revitalisation-Revitalisierung'!$A$2:$O$273,8,FALSE))</f>
        <v>K3</v>
      </c>
      <c r="AN153" s="61" t="str">
        <f>IF(VLOOKUP(A153,'Revitalisation-Revitalisierung'!$A$2:$O$273,9,FALSE)="","",VLOOKUP(A153,'Revitalisation-Revitalisierung'!$A$2:$O$273,9,FALSE))</f>
        <v/>
      </c>
      <c r="AO153" s="61" t="str">
        <f>IF(VLOOKUP(A153,'Revitalisation-Revitalisierung'!$A$2:$O$273,10,FALSE)="","",VLOOKUP(A153,'Revitalisation-Revitalisierung'!$A$2:$O$273,10,FALSE))</f>
        <v>revitlaisation du delta de l'Arnon  nécessaire</v>
      </c>
      <c r="AP153" s="61" t="str">
        <f>IF(VLOOKUP(A153,'Revitalisation-Revitalisierung'!$A$2:$O$273,11,FALSE)="","",VLOOKUP(A153,'Revitalisation-Revitalisierung'!$A$2:$O$273,11,FALSE))</f>
        <v>non pertinent / nicht relevant</v>
      </c>
      <c r="AQ153" s="62" t="str">
        <f>IF(VLOOKUP(A153,'Revitalisation-Revitalisierung'!$A$2:$O$273,12,FALSE)="","",VLOOKUP(A153,'Revitalisation-Revitalisierung'!$A$2:$O$273,12,FALSE))</f>
        <v>a</v>
      </c>
    </row>
    <row r="154" spans="1:43" ht="33.75" x14ac:dyDescent="0.25">
      <c r="A154" s="23">
        <v>201</v>
      </c>
      <c r="B154" s="63">
        <f>IF(VLOOKUP(A154,'Données de base - Grunddaten'!$A$2:$M$273,2,FALSE)="","",VLOOKUP(A154,'Données de base - Grunddaten'!$A$2:$M$273,2,FALSE))</f>
        <v>1</v>
      </c>
      <c r="C154" s="64" t="str">
        <f>IF(VLOOKUP(A154,'Données de base - Grunddaten'!$A$2:$M$273,3,FALSE)="","",VLOOKUP(A154,'Données de base - Grunddaten'!$A$2:$M$273,3,FALSE))</f>
        <v>Les Grèves d'Yverdon–des Tuileries</v>
      </c>
      <c r="D154" s="64" t="str">
        <f>IF(VLOOKUP(A154,'Données de base - Grunddaten'!$A$2:$M$273,4,FALSE)="","",VLOOKUP(A154,'Données de base - Grunddaten'!$A$2:$M$273,4,FALSE))</f>
        <v>Lac de Neuchâtel</v>
      </c>
      <c r="E154" s="64" t="str">
        <f>IF(VLOOKUP(A154,'Données de base - Grunddaten'!$A$2:$M$273,5,FALSE)="","",VLOOKUP(A154,'Données de base - Grunddaten'!$A$2:$M$273,5,FALSE))</f>
        <v>VD</v>
      </c>
      <c r="F154" s="64" t="str">
        <f>IF(VLOOKUP(A154,'Données de base - Grunddaten'!$A$2:$M$273,6,FALSE)="","",VLOOKUP(A154,'Données de base - Grunddaten'!$A$2:$M$273,6,FALSE))</f>
        <v>Jura et Randen, Plateau occidental</v>
      </c>
      <c r="G154" s="64" t="str">
        <f>IF(VLOOKUP(A154,'Données de base - Grunddaten'!$A$2:$M$273,7,FALSE)="","",VLOOKUP(A154,'Données de base - Grunddaten'!$A$2:$M$273,7,FALSE))</f>
        <v>Collinéen</v>
      </c>
      <c r="H154" s="64">
        <f>IF(VLOOKUP(A154,'Données de base - Grunddaten'!$A$2:$M$273,8,FALSE)="","",VLOOKUP(A154,'Données de base - Grunddaten'!$A$2:$M$273,8,FALSE))</f>
        <v>430</v>
      </c>
      <c r="I154" s="64">
        <f>IF(VLOOKUP(A154,'Données de base - Grunddaten'!$A$2:$M$273,9,FALSE)="","",VLOOKUP(A154,'Données de base - Grunddaten'!$A$2:$M$273,9,FALSE))</f>
        <v>1992</v>
      </c>
      <c r="J154" s="64">
        <f>IF(VLOOKUP(A154,'Données de base - Grunddaten'!$A$2:$M$273,10,FALSE)="","",VLOOKUP(A154,'Données de base - Grunddaten'!$A$2:$M$273,10,FALSE))</f>
        <v>101</v>
      </c>
      <c r="K154" s="64" t="str">
        <f>IF(VLOOKUP(A154,'Données de base - Grunddaten'!$A$2:$M$273,11,FALSE)="","",VLOOKUP(A154,'Données de base - Grunddaten'!$A$2:$M$273,11,FALSE))</f>
        <v>Rives de lacs de l'étage collinéen</v>
      </c>
      <c r="L154" s="64" t="str">
        <f>IF(VLOOKUP(A154,'Données de base - Grunddaten'!$A$2:$M$273,12,FALSE)="","",VLOOKUP(A154,'Données de base - Grunddaten'!$A$2:$M$273,12,FALSE))</f>
        <v>rives lacustres</v>
      </c>
      <c r="M154" s="65" t="str">
        <f>IF(VLOOKUP(A154,'Données de base - Grunddaten'!$A$2:$M$273,13,FALSE)="","",VLOOKUP(A154,'Données de base - Grunddaten'!$A$2:$M$273,13,FALSE))</f>
        <v>rives lacustres</v>
      </c>
      <c r="N154" s="36" t="str">
        <f>IF(VLOOKUP(A154,'Charriage - Geschiebehaushalt'!A154:S425,3,FALSE)="","",VLOOKUP(A154,'Charriage - Geschiebehaushalt'!$A$2:$S$273,3,FALSE))</f>
        <v>non pertinent</v>
      </c>
      <c r="O154" s="37" t="str">
        <f>IF(VLOOKUP(A154,'Charriage - Geschiebehaushalt'!A154:S425,4,FALSE)="","",VLOOKUP(A154,'Charriage - Geschiebehaushalt'!$A$2:$S$273,4,FALSE))</f>
        <v/>
      </c>
      <c r="P154" s="70" t="str">
        <f>IF(VLOOKUP(A154,'Charriage - Geschiebehaushalt'!A154:S425,5,FALSE)="","",VLOOKUP(A154,'Charriage - Geschiebehaushalt'!$A$2:$S$273,5,FALSE))</f>
        <v/>
      </c>
      <c r="Q154" s="37" t="str">
        <f>IF(VLOOKUP(A154,'Charriage - Geschiebehaushalt'!A154:S425,6,FALSE)="","",VLOOKUP(A154,'Charriage - Geschiebehaushalt'!$A$2:$S$273,6,FALSE))</f>
        <v>non documenté</v>
      </c>
      <c r="R154" s="70">
        <f>IF(VLOOKUP(A154,'Charriage - Geschiebehaushalt'!A154:S425,7,FALSE)="","",VLOOKUP(A154,'Charriage - Geschiebehaushalt'!$A$2:$S$273,7,FALSE))</f>
        <v>0</v>
      </c>
      <c r="S154" s="37" t="str">
        <f>IF(VLOOKUP(A154,'Charriage - Geschiebehaushalt'!A154:S425,8,FALSE)="","",VLOOKUP(A154,'Charriage - Geschiebehaushalt'!$A$2:$S$273,8,FALSE))</f>
        <v>pas ou faiblement entravé</v>
      </c>
      <c r="T154" s="70">
        <f>IF(VLOOKUP(A154,'Charriage - Geschiebehaushalt'!A154:S425,9,FALSE)="","",VLOOKUP(A154,'Charriage - Geschiebehaushalt'!$A$2:$S$273,9,FALSE))</f>
        <v>0.19022611741000001</v>
      </c>
      <c r="U154" s="37" t="str">
        <f>IF(VLOOKUP(A154,'Charriage - Geschiebehaushalt'!A154:S425,10,FALSE)="","",VLOOKUP(A154,'Charriage - Geschiebehaushalt'!$A$2:$S$273,10,FALSE))</f>
        <v>déficit dans les formations pionnières</v>
      </c>
      <c r="V154" s="37" t="str">
        <f>IF(VLOOKUP(A154,'Charriage - Geschiebehaushalt'!A154:S425,11,FALSE)="","",VLOOKUP(A154,'Charriage - Geschiebehaushalt'!$A$2:$S$273,11,FALSE))</f>
        <v/>
      </c>
      <c r="W154" s="37" t="str">
        <f>IF(VLOOKUP(A154,'Charriage - Geschiebehaushalt'!A154:S425,12,FALSE)="","",VLOOKUP(A154,'Charriage - Geschiebehaushalt'!$A$2:$S$273,12,FALSE))</f>
        <v/>
      </c>
      <c r="X154" s="37" t="str">
        <f>IF(VLOOKUP(A154,'Charriage - Geschiebehaushalt'!A154:S425,13,FALSE)="","",VLOOKUP(A154,'Charriage - Geschiebehaushalt'!$A$2:$S$273,13,FALSE))</f>
        <v/>
      </c>
      <c r="Y154" s="37" t="str">
        <f>IF(VLOOKUP(A154,'Charriage - Geschiebehaushalt'!A154:S425,14,FALSE)="","",VLOOKUP(A154,'Charriage - Geschiebehaushalt'!$A$2:$S$273,14,FALSE))</f>
        <v/>
      </c>
      <c r="Z154" s="37" t="str">
        <f>IF(VLOOKUP(A154,'Charriage - Geschiebehaushalt'!A154:S425,15,FALSE)="","",VLOOKUP(A154,'Charriage - Geschiebehaushalt'!$A$2:$S$273,15,FALSE))</f>
        <v>non pertinent / nicht relevant</v>
      </c>
      <c r="AA154" s="53" t="str">
        <f>IF(VLOOKUP(A154,'Charriage - Geschiebehaushalt'!A154:S425,16,FALSE)="","",VLOOKUP(A154,'Charriage - Geschiebehaushalt'!$A$2:$S$273,16,FALSE))</f>
        <v>a</v>
      </c>
      <c r="AB154" s="58" t="str">
        <f>IF(VLOOKUP(A154,'Débit - Abfluss'!$A$2:$K$273,3,FALSE)="","",VLOOKUP(A154,'Débit - Abfluss'!$A$2:$K$273,3,FALSE))</f>
        <v>non pertinent</v>
      </c>
      <c r="AC154" s="59" t="str">
        <f>IF(VLOOKUP(A154,'Débit - Abfluss'!$A$2:$K$273,4,FALSE)="","",VLOOKUP(A154,'Débit - Abfluss'!$A$2:$K$273,4,FALSE))</f>
        <v/>
      </c>
      <c r="AD154" s="59" t="str">
        <f>IF(VLOOKUP(A154,'Débit - Abfluss'!$A$2:$K$273,5,FALSE)="","",VLOOKUP(A154,'Débit - Abfluss'!$A$2:$K$273,5,FALSE))</f>
        <v/>
      </c>
      <c r="AE154" s="59" t="str">
        <f>IF(VLOOKUP(A154,'Débit - Abfluss'!$A$2:$K$273,6,FALSE)="","",VLOOKUP(A154,'Débit - Abfluss'!$A$2:$K$273,6,FALSE))</f>
        <v>non pertinent / nicht relevant</v>
      </c>
      <c r="AF154" s="59" t="str">
        <f>IF(VLOOKUP(A154,'Débit - Abfluss'!$A$2:$K$273,7,FALSE)="","",VLOOKUP(A154,'Débit - Abfluss'!$A$2:$K$273,7,FALSE))</f>
        <v/>
      </c>
      <c r="AG154" s="60" t="str">
        <f>IF(VLOOKUP(A154,'Débit - Abfluss'!$A$2:$K$273,8,FALSE)="","",VLOOKUP(A154,'Débit - Abfluss'!$A$2:$K$273,8,FALSE))</f>
        <v>Non affecté / nicht betroffen</v>
      </c>
      <c r="AH154" s="72" t="str">
        <f>IF(VLOOKUP(A154,'Revitalisation-Revitalisierung'!$A$2:$O$273,3,FALSE)="","",VLOOKUP(A154,'Revitalisation-Revitalisierung'!$A$2:$O$273,3,FALSE))</f>
        <v/>
      </c>
      <c r="AI154" s="73" t="str">
        <f>IF(VLOOKUP(A154,'Revitalisation-Revitalisierung'!$A$2:$O$273,4,FALSE)="","",VLOOKUP(A154,'Revitalisation-Revitalisierung'!$A$2:$O$273,4,FALSE))</f>
        <v/>
      </c>
      <c r="AJ154" s="73" t="str">
        <f>IF(VLOOKUP(A154,'Revitalisation-Revitalisierung'!$A$2:$O$273,5,FALSE)="","",VLOOKUP(A154,'Revitalisation-Revitalisierung'!$A$2:$O$273,5,FALSE))</f>
        <v/>
      </c>
      <c r="AK154" s="61" t="str">
        <f>IF(VLOOKUP(A154,'Revitalisation-Revitalisierung'!$A$2:$O$273,6,FALSE)="","",VLOOKUP(A154,'Revitalisation-Revitalisierung'!$A$2:$O$273,6,FALSE))</f>
        <v>non pertinent</v>
      </c>
      <c r="AL154" s="61" t="str">
        <f>IF(VLOOKUP(A154,'Revitalisation-Revitalisierung'!$A$2:$O$273,7,FALSE)="","",VLOOKUP(A154,'Revitalisation-Revitalisierung'!$A$2:$O$273,7,FALSE))</f>
        <v/>
      </c>
      <c r="AM154" s="61" t="str">
        <f>IF(VLOOKUP(A154,'Revitalisation-Revitalisierung'!$A$2:$O$273,8,FALSE)="","",VLOOKUP(A154,'Revitalisation-Revitalisierung'!$A$2:$O$273,8,FALSE))</f>
        <v>K3</v>
      </c>
      <c r="AN154" s="61" t="str">
        <f>IF(VLOOKUP(A154,'Revitalisation-Revitalisierung'!$A$2:$O$273,9,FALSE)="","",VLOOKUP(A154,'Revitalisation-Revitalisierung'!$A$2:$O$273,9,FALSE))</f>
        <v/>
      </c>
      <c r="AO154" s="61" t="str">
        <f>IF(VLOOKUP(A154,'Revitalisation-Revitalisierung'!$A$2:$O$273,10,FALSE)="","",VLOOKUP(A154,'Revitalisation-Revitalisierung'!$A$2:$O$273,10,FALSE))</f>
        <v/>
      </c>
      <c r="AP154" s="61" t="str">
        <f>IF(VLOOKUP(A154,'Revitalisation-Revitalisierung'!$A$2:$O$273,11,FALSE)="","",VLOOKUP(A154,'Revitalisation-Revitalisierung'!$A$2:$O$273,11,FALSE))</f>
        <v>non pertinent / nicht relevant</v>
      </c>
      <c r="AQ154" s="62" t="str">
        <f>IF(VLOOKUP(A154,'Revitalisation-Revitalisierung'!$A$2:$O$273,12,FALSE)="","",VLOOKUP(A154,'Revitalisation-Revitalisierung'!$A$2:$O$273,12,FALSE))</f>
        <v>a</v>
      </c>
    </row>
    <row r="155" spans="1:43" ht="45" x14ac:dyDescent="0.25">
      <c r="A155" s="23">
        <v>202</v>
      </c>
      <c r="B155" s="63">
        <f>IF(VLOOKUP(A155,'Données de base - Grunddaten'!$A$2:$M$273,2,FALSE)="","",VLOOKUP(A155,'Données de base - Grunddaten'!$A$2:$M$273,2,FALSE))</f>
        <v>1</v>
      </c>
      <c r="C155" s="64" t="str">
        <f>IF(VLOOKUP(A155,'Données de base - Grunddaten'!$A$2:$M$273,3,FALSE)="","",VLOOKUP(A155,'Données de base - Grunddaten'!$A$2:$M$273,3,FALSE))</f>
        <v>Les Grèves d'Yverdon–Yvonand</v>
      </c>
      <c r="D155" s="64" t="str">
        <f>IF(VLOOKUP(A155,'Données de base - Grunddaten'!$A$2:$M$273,4,FALSE)="","",VLOOKUP(A155,'Données de base - Grunddaten'!$A$2:$M$273,4,FALSE))</f>
        <v>Lac de Neuchâtel</v>
      </c>
      <c r="E155" s="64" t="str">
        <f>IF(VLOOKUP(A155,'Données de base - Grunddaten'!$A$2:$M$273,5,FALSE)="","",VLOOKUP(A155,'Données de base - Grunddaten'!$A$2:$M$273,5,FALSE))</f>
        <v>VD</v>
      </c>
      <c r="F155" s="64" t="str">
        <f>IF(VLOOKUP(A155,'Données de base - Grunddaten'!$A$2:$M$273,6,FALSE)="","",VLOOKUP(A155,'Données de base - Grunddaten'!$A$2:$M$273,6,FALSE))</f>
        <v>Plateau occidental</v>
      </c>
      <c r="G155" s="64" t="str">
        <f>IF(VLOOKUP(A155,'Données de base - Grunddaten'!$A$2:$M$273,7,FALSE)="","",VLOOKUP(A155,'Données de base - Grunddaten'!$A$2:$M$273,7,FALSE))</f>
        <v>Collinéen</v>
      </c>
      <c r="H155" s="64">
        <f>IF(VLOOKUP(A155,'Données de base - Grunddaten'!$A$2:$M$273,8,FALSE)="","",VLOOKUP(A155,'Données de base - Grunddaten'!$A$2:$M$273,8,FALSE))</f>
        <v>430</v>
      </c>
      <c r="I155" s="64">
        <f>IF(VLOOKUP(A155,'Données de base - Grunddaten'!$A$2:$M$273,9,FALSE)="","",VLOOKUP(A155,'Données de base - Grunddaten'!$A$2:$M$273,9,FALSE))</f>
        <v>1992</v>
      </c>
      <c r="J155" s="64">
        <f>IF(VLOOKUP(A155,'Données de base - Grunddaten'!$A$2:$M$273,10,FALSE)="","",VLOOKUP(A155,'Données de base - Grunddaten'!$A$2:$M$273,10,FALSE))</f>
        <v>101</v>
      </c>
      <c r="K155" s="64" t="str">
        <f>IF(VLOOKUP(A155,'Données de base - Grunddaten'!$A$2:$M$273,11,FALSE)="","",VLOOKUP(A155,'Données de base - Grunddaten'!$A$2:$M$273,11,FALSE))</f>
        <v>Rives de lacs de l'étage collinéen</v>
      </c>
      <c r="L155" s="64" t="str">
        <f>IF(VLOOKUP(A155,'Données de base - Grunddaten'!$A$2:$M$273,12,FALSE)="","",VLOOKUP(A155,'Données de base - Grunddaten'!$A$2:$M$273,12,FALSE))</f>
        <v>rives lacustres</v>
      </c>
      <c r="M155" s="65" t="str">
        <f>IF(VLOOKUP(A155,'Données de base - Grunddaten'!$A$2:$M$273,13,FALSE)="","",VLOOKUP(A155,'Données de base - Grunddaten'!$A$2:$M$273,13,FALSE))</f>
        <v>rives lacustres</v>
      </c>
      <c r="N155" s="36" t="str">
        <f>IF(VLOOKUP(A155,'Charriage - Geschiebehaushalt'!A155:S426,3,FALSE)="","",VLOOKUP(A155,'Charriage - Geschiebehaushalt'!$A$2:$S$273,3,FALSE))</f>
        <v>non pertinent</v>
      </c>
      <c r="O155" s="37" t="str">
        <f>IF(VLOOKUP(A155,'Charriage - Geschiebehaushalt'!A155:S426,4,FALSE)="","",VLOOKUP(A155,'Charriage - Geschiebehaushalt'!$A$2:$S$273,4,FALSE))</f>
        <v/>
      </c>
      <c r="P155" s="70" t="str">
        <f>IF(VLOOKUP(A155,'Charriage - Geschiebehaushalt'!A155:S426,5,FALSE)="","",VLOOKUP(A155,'Charriage - Geschiebehaushalt'!$A$2:$S$273,5,FALSE))</f>
        <v/>
      </c>
      <c r="Q155" s="37" t="str">
        <f>IF(VLOOKUP(A155,'Charriage - Geschiebehaushalt'!A155:S426,6,FALSE)="","",VLOOKUP(A155,'Charriage - Geschiebehaushalt'!$A$2:$S$273,6,FALSE))</f>
        <v>non documenté</v>
      </c>
      <c r="R155" s="70">
        <f>IF(VLOOKUP(A155,'Charriage - Geschiebehaushalt'!A155:S426,7,FALSE)="","",VLOOKUP(A155,'Charriage - Geschiebehaushalt'!$A$2:$S$273,7,FALSE))</f>
        <v>0</v>
      </c>
      <c r="S155" s="37" t="str">
        <f>IF(VLOOKUP(A155,'Charriage - Geschiebehaushalt'!A155:S426,8,FALSE)="","",VLOOKUP(A155,'Charriage - Geschiebehaushalt'!$A$2:$S$273,8,FALSE))</f>
        <v>pas ou faiblement entravé</v>
      </c>
      <c r="T155" s="70">
        <f>IF(VLOOKUP(A155,'Charriage - Geschiebehaushalt'!A155:S426,9,FALSE)="","",VLOOKUP(A155,'Charriage - Geschiebehaushalt'!$A$2:$S$273,9,FALSE))</f>
        <v>0.39802527376000002</v>
      </c>
      <c r="U155" s="37" t="str">
        <f>IF(VLOOKUP(A155,'Charriage - Geschiebehaushalt'!A155:S426,10,FALSE)="","",VLOOKUP(A155,'Charriage - Geschiebehaushalt'!$A$2:$S$273,10,FALSE))</f>
        <v>déficit non apparent en charriage ou en remobilisation des sédiments</v>
      </c>
      <c r="V155" s="37" t="str">
        <f>IF(VLOOKUP(A155,'Charriage - Geschiebehaushalt'!A155:S426,11,FALSE)="","",VLOOKUP(A155,'Charriage - Geschiebehaushalt'!$A$2:$S$273,11,FALSE))</f>
        <v/>
      </c>
      <c r="W155" s="37" t="str">
        <f>IF(VLOOKUP(A155,'Charriage - Geschiebehaushalt'!A155:S426,12,FALSE)="","",VLOOKUP(A155,'Charriage - Geschiebehaushalt'!$A$2:$S$273,12,FALSE))</f>
        <v/>
      </c>
      <c r="X155" s="37" t="str">
        <f>IF(VLOOKUP(A155,'Charriage - Geschiebehaushalt'!A155:S426,13,FALSE)="","",VLOOKUP(A155,'Charriage - Geschiebehaushalt'!$A$2:$S$273,13,FALSE))</f>
        <v/>
      </c>
      <c r="Y155" s="37" t="str">
        <f>IF(VLOOKUP(A155,'Charriage - Geschiebehaushalt'!A155:S426,14,FALSE)="","",VLOOKUP(A155,'Charriage - Geschiebehaushalt'!$A$2:$S$273,14,FALSE))</f>
        <v/>
      </c>
      <c r="Z155" s="37" t="str">
        <f>IF(VLOOKUP(A155,'Charriage - Geschiebehaushalt'!A155:S426,15,FALSE)="","",VLOOKUP(A155,'Charriage - Geschiebehaushalt'!$A$2:$S$273,15,FALSE))</f>
        <v>non pertinent / nicht relevant</v>
      </c>
      <c r="AA155" s="53" t="str">
        <f>IF(VLOOKUP(A155,'Charriage - Geschiebehaushalt'!A155:S426,16,FALSE)="","",VLOOKUP(A155,'Charriage - Geschiebehaushalt'!$A$2:$S$273,16,FALSE))</f>
        <v>a</v>
      </c>
      <c r="AB155" s="58" t="str">
        <f>IF(VLOOKUP(A155,'Débit - Abfluss'!$A$2:$K$273,3,FALSE)="","",VLOOKUP(A155,'Débit - Abfluss'!$A$2:$K$273,3,FALSE))</f>
        <v>non pertinent</v>
      </c>
      <c r="AC155" s="59" t="str">
        <f>IF(VLOOKUP(A155,'Débit - Abfluss'!$A$2:$K$273,4,FALSE)="","",VLOOKUP(A155,'Débit - Abfluss'!$A$2:$K$273,4,FALSE))</f>
        <v/>
      </c>
      <c r="AD155" s="59" t="str">
        <f>IF(VLOOKUP(A155,'Débit - Abfluss'!$A$2:$K$273,5,FALSE)="","",VLOOKUP(A155,'Débit - Abfluss'!$A$2:$K$273,5,FALSE))</f>
        <v/>
      </c>
      <c r="AE155" s="59" t="str">
        <f>IF(VLOOKUP(A155,'Débit - Abfluss'!$A$2:$K$273,6,FALSE)="","",VLOOKUP(A155,'Débit - Abfluss'!$A$2:$K$273,6,FALSE))</f>
        <v>non pertinent / nicht relevant</v>
      </c>
      <c r="AF155" s="59" t="str">
        <f>IF(VLOOKUP(A155,'Débit - Abfluss'!$A$2:$K$273,7,FALSE)="","",VLOOKUP(A155,'Débit - Abfluss'!$A$2:$K$273,7,FALSE))</f>
        <v/>
      </c>
      <c r="AG155" s="60" t="str">
        <f>IF(VLOOKUP(A155,'Débit - Abfluss'!$A$2:$K$273,8,FALSE)="","",VLOOKUP(A155,'Débit - Abfluss'!$A$2:$K$273,8,FALSE))</f>
        <v>Non affecté / nicht betroffen</v>
      </c>
      <c r="AH155" s="72" t="str">
        <f>IF(VLOOKUP(A155,'Revitalisation-Revitalisierung'!$A$2:$O$273,3,FALSE)="","",VLOOKUP(A155,'Revitalisation-Revitalisierung'!$A$2:$O$273,3,FALSE))</f>
        <v/>
      </c>
      <c r="AI155" s="73" t="str">
        <f>IF(VLOOKUP(A155,'Revitalisation-Revitalisierung'!$A$2:$O$273,4,FALSE)="","",VLOOKUP(A155,'Revitalisation-Revitalisierung'!$A$2:$O$273,4,FALSE))</f>
        <v/>
      </c>
      <c r="AJ155" s="73" t="str">
        <f>IF(VLOOKUP(A155,'Revitalisation-Revitalisierung'!$A$2:$O$273,5,FALSE)="","",VLOOKUP(A155,'Revitalisation-Revitalisierung'!$A$2:$O$273,5,FALSE))</f>
        <v/>
      </c>
      <c r="AK155" s="61" t="str">
        <f>IF(VLOOKUP(A155,'Revitalisation-Revitalisierung'!$A$2:$O$273,6,FALSE)="","",VLOOKUP(A155,'Revitalisation-Revitalisierung'!$A$2:$O$273,6,FALSE))</f>
        <v>non pertinent</v>
      </c>
      <c r="AL155" s="61" t="str">
        <f>IF(VLOOKUP(A155,'Revitalisation-Revitalisierung'!$A$2:$O$273,7,FALSE)="","",VLOOKUP(A155,'Revitalisation-Revitalisierung'!$A$2:$O$273,7,FALSE))</f>
        <v/>
      </c>
      <c r="AM155" s="61" t="str">
        <f>IF(VLOOKUP(A155,'Revitalisation-Revitalisierung'!$A$2:$O$273,8,FALSE)="","",VLOOKUP(A155,'Revitalisation-Revitalisierung'!$A$2:$O$273,8,FALSE))</f>
        <v>K2</v>
      </c>
      <c r="AN155" s="61" t="str">
        <f>IF(VLOOKUP(A155,'Revitalisation-Revitalisierung'!$A$2:$O$273,9,FALSE)="","",VLOOKUP(A155,'Revitalisation-Revitalisierung'!$A$2:$O$273,9,FALSE))</f>
        <v/>
      </c>
      <c r="AO155" s="61" t="str">
        <f>IF(VLOOKUP(A155,'Revitalisation-Revitalisierung'!$A$2:$O$273,10,FALSE)="","",VLOOKUP(A155,'Revitalisation-Revitalisierung'!$A$2:$O$273,10,FALSE))</f>
        <v/>
      </c>
      <c r="AP155" s="61" t="str">
        <f>IF(VLOOKUP(A155,'Revitalisation-Revitalisierung'!$A$2:$O$273,11,FALSE)="","",VLOOKUP(A155,'Revitalisation-Revitalisierung'!$A$2:$O$273,11,FALSE))</f>
        <v>non pertinent / nicht relevant</v>
      </c>
      <c r="AQ155" s="62" t="str">
        <f>IF(VLOOKUP(A155,'Revitalisation-Revitalisierung'!$A$2:$O$273,12,FALSE)="","",VLOOKUP(A155,'Revitalisation-Revitalisierung'!$A$2:$O$273,12,FALSE))</f>
        <v>a</v>
      </c>
    </row>
    <row r="156" spans="1:43" ht="45" x14ac:dyDescent="0.25">
      <c r="A156" s="23">
        <v>203</v>
      </c>
      <c r="B156" s="63">
        <f>IF(VLOOKUP(A156,'Données de base - Grunddaten'!$A$2:$M$273,2,FALSE)="","",VLOOKUP(A156,'Données de base - Grunddaten'!$A$2:$M$273,2,FALSE))</f>
        <v>1</v>
      </c>
      <c r="C156" s="64" t="str">
        <f>IF(VLOOKUP(A156,'Données de base - Grunddaten'!$A$2:$M$273,3,FALSE)="","",VLOOKUP(A156,'Données de base - Grunddaten'!$A$2:$M$273,3,FALSE))</f>
        <v>Les Grèves d'Yvonand–Cheyres</v>
      </c>
      <c r="D156" s="64" t="str">
        <f>IF(VLOOKUP(A156,'Données de base - Grunddaten'!$A$2:$M$273,4,FALSE)="","",VLOOKUP(A156,'Données de base - Grunddaten'!$A$2:$M$273,4,FALSE))</f>
        <v>Lac de Neuchâtel</v>
      </c>
      <c r="E156" s="64" t="str">
        <f>IF(VLOOKUP(A156,'Données de base - Grunddaten'!$A$2:$M$273,5,FALSE)="","",VLOOKUP(A156,'Données de base - Grunddaten'!$A$2:$M$273,5,FALSE))</f>
        <v>FR/VD</v>
      </c>
      <c r="F156" s="64" t="str">
        <f>IF(VLOOKUP(A156,'Données de base - Grunddaten'!$A$2:$M$273,6,FALSE)="","",VLOOKUP(A156,'Données de base - Grunddaten'!$A$2:$M$273,6,FALSE))</f>
        <v>Plateau occidental</v>
      </c>
      <c r="G156" s="64" t="str">
        <f>IF(VLOOKUP(A156,'Données de base - Grunddaten'!$A$2:$M$273,7,FALSE)="","",VLOOKUP(A156,'Données de base - Grunddaten'!$A$2:$M$273,7,FALSE))</f>
        <v>Collinéen</v>
      </c>
      <c r="H156" s="64">
        <f>IF(VLOOKUP(A156,'Données de base - Grunddaten'!$A$2:$M$273,8,FALSE)="","",VLOOKUP(A156,'Données de base - Grunddaten'!$A$2:$M$273,8,FALSE))</f>
        <v>430</v>
      </c>
      <c r="I156" s="64">
        <f>IF(VLOOKUP(A156,'Données de base - Grunddaten'!$A$2:$M$273,9,FALSE)="","",VLOOKUP(A156,'Données de base - Grunddaten'!$A$2:$M$273,9,FALSE))</f>
        <v>1992</v>
      </c>
      <c r="J156" s="64">
        <f>IF(VLOOKUP(A156,'Données de base - Grunddaten'!$A$2:$M$273,10,FALSE)="","",VLOOKUP(A156,'Données de base - Grunddaten'!$A$2:$M$273,10,FALSE))</f>
        <v>101</v>
      </c>
      <c r="K156" s="64" t="str">
        <f>IF(VLOOKUP(A156,'Données de base - Grunddaten'!$A$2:$M$273,11,FALSE)="","",VLOOKUP(A156,'Données de base - Grunddaten'!$A$2:$M$273,11,FALSE))</f>
        <v>Rives de lacs de l'étage collinéen</v>
      </c>
      <c r="L156" s="64" t="str">
        <f>IF(VLOOKUP(A156,'Données de base - Grunddaten'!$A$2:$M$273,12,FALSE)="","",VLOOKUP(A156,'Données de base - Grunddaten'!$A$2:$M$273,12,FALSE))</f>
        <v>rives lacustres</v>
      </c>
      <c r="M156" s="65" t="str">
        <f>IF(VLOOKUP(A156,'Données de base - Grunddaten'!$A$2:$M$273,13,FALSE)="","",VLOOKUP(A156,'Données de base - Grunddaten'!$A$2:$M$273,13,FALSE))</f>
        <v>rives lacustres</v>
      </c>
      <c r="N156" s="36" t="str">
        <f>IF(VLOOKUP(A156,'Charriage - Geschiebehaushalt'!A156:S427,3,FALSE)="","",VLOOKUP(A156,'Charriage - Geschiebehaushalt'!$A$2:$S$273,3,FALSE))</f>
        <v>non pertinent</v>
      </c>
      <c r="O156" s="37" t="str">
        <f>IF(VLOOKUP(A156,'Charriage - Geschiebehaushalt'!A156:S427,4,FALSE)="","",VLOOKUP(A156,'Charriage - Geschiebehaushalt'!$A$2:$S$273,4,FALSE))</f>
        <v/>
      </c>
      <c r="P156" s="70" t="str">
        <f>IF(VLOOKUP(A156,'Charriage - Geschiebehaushalt'!A156:S427,5,FALSE)="","",VLOOKUP(A156,'Charriage - Geschiebehaushalt'!$A$2:$S$273,5,FALSE))</f>
        <v/>
      </c>
      <c r="Q156" s="37" t="str">
        <f>IF(VLOOKUP(A156,'Charriage - Geschiebehaushalt'!A156:S427,6,FALSE)="","",VLOOKUP(A156,'Charriage - Geschiebehaushalt'!$A$2:$S$273,6,FALSE))</f>
        <v>non documenté</v>
      </c>
      <c r="R156" s="70">
        <f>IF(VLOOKUP(A156,'Charriage - Geschiebehaushalt'!A156:S427,7,FALSE)="","",VLOOKUP(A156,'Charriage - Geschiebehaushalt'!$A$2:$S$273,7,FALSE))</f>
        <v>0</v>
      </c>
      <c r="S156" s="37" t="str">
        <f>IF(VLOOKUP(A156,'Charriage - Geschiebehaushalt'!A156:S427,8,FALSE)="","",VLOOKUP(A156,'Charriage - Geschiebehaushalt'!$A$2:$S$273,8,FALSE))</f>
        <v>pas ou faiblement entravé</v>
      </c>
      <c r="T156" s="70">
        <f>IF(VLOOKUP(A156,'Charriage - Geschiebehaushalt'!A156:S427,9,FALSE)="","",VLOOKUP(A156,'Charriage - Geschiebehaushalt'!$A$2:$S$273,9,FALSE))</f>
        <v>0.41425972829000002</v>
      </c>
      <c r="U156" s="37" t="str">
        <f>IF(VLOOKUP(A156,'Charriage - Geschiebehaushalt'!A156:S427,10,FALSE)="","",VLOOKUP(A156,'Charriage - Geschiebehaushalt'!$A$2:$S$273,10,FALSE))</f>
        <v>déficit non apparent en charriage ou en remobilisation des sédiments</v>
      </c>
      <c r="V156" s="37" t="str">
        <f>IF(VLOOKUP(A156,'Charriage - Geschiebehaushalt'!A156:S427,11,FALSE)="","",VLOOKUP(A156,'Charriage - Geschiebehaushalt'!$A$2:$S$273,11,FALSE))</f>
        <v/>
      </c>
      <c r="W156" s="37" t="str">
        <f>IF(VLOOKUP(A156,'Charriage - Geschiebehaushalt'!A156:S427,12,FALSE)="","",VLOOKUP(A156,'Charriage - Geschiebehaushalt'!$A$2:$S$273,12,FALSE))</f>
        <v/>
      </c>
      <c r="X156" s="37" t="str">
        <f>IF(VLOOKUP(A156,'Charriage - Geschiebehaushalt'!A156:S427,13,FALSE)="","",VLOOKUP(A156,'Charriage - Geschiebehaushalt'!$A$2:$S$273,13,FALSE))</f>
        <v/>
      </c>
      <c r="Y156" s="37" t="str">
        <f>IF(VLOOKUP(A156,'Charriage - Geschiebehaushalt'!A156:S427,14,FALSE)="","",VLOOKUP(A156,'Charriage - Geschiebehaushalt'!$A$2:$S$273,14,FALSE))</f>
        <v/>
      </c>
      <c r="Z156" s="37" t="str">
        <f>IF(VLOOKUP(A156,'Charriage - Geschiebehaushalt'!A156:S427,15,FALSE)="","",VLOOKUP(A156,'Charriage - Geschiebehaushalt'!$A$2:$S$273,15,FALSE))</f>
        <v>non pertinent / nicht relevant</v>
      </c>
      <c r="AA156" s="53" t="str">
        <f>IF(VLOOKUP(A156,'Charriage - Geschiebehaushalt'!A156:S427,16,FALSE)="","",VLOOKUP(A156,'Charriage - Geschiebehaushalt'!$A$2:$S$273,16,FALSE))</f>
        <v>a</v>
      </c>
      <c r="AB156" s="58" t="str">
        <f>IF(VLOOKUP(A156,'Débit - Abfluss'!$A$2:$K$273,3,FALSE)="","",VLOOKUP(A156,'Débit - Abfluss'!$A$2:$K$273,3,FALSE))</f>
        <v>non pertinent</v>
      </c>
      <c r="AC156" s="59" t="str">
        <f>IF(VLOOKUP(A156,'Débit - Abfluss'!$A$2:$K$273,4,FALSE)="","",VLOOKUP(A156,'Débit - Abfluss'!$A$2:$K$273,4,FALSE))</f>
        <v/>
      </c>
      <c r="AD156" s="59" t="str">
        <f>IF(VLOOKUP(A156,'Débit - Abfluss'!$A$2:$K$273,5,FALSE)="","",VLOOKUP(A156,'Débit - Abfluss'!$A$2:$K$273,5,FALSE))</f>
        <v/>
      </c>
      <c r="AE156" s="59" t="str">
        <f>IF(VLOOKUP(A156,'Débit - Abfluss'!$A$2:$K$273,6,FALSE)="","",VLOOKUP(A156,'Débit - Abfluss'!$A$2:$K$273,6,FALSE))</f>
        <v>non pertinent / nicht relevant</v>
      </c>
      <c r="AF156" s="59" t="str">
        <f>IF(VLOOKUP(A156,'Débit - Abfluss'!$A$2:$K$273,7,FALSE)="","",VLOOKUP(A156,'Débit - Abfluss'!$A$2:$K$273,7,FALSE))</f>
        <v/>
      </c>
      <c r="AG156" s="60" t="str">
        <f>IF(VLOOKUP(A156,'Débit - Abfluss'!$A$2:$K$273,8,FALSE)="","",VLOOKUP(A156,'Débit - Abfluss'!$A$2:$K$273,8,FALSE))</f>
        <v>Non affecté / nicht betroffen</v>
      </c>
      <c r="AH156" s="72" t="str">
        <f>IF(VLOOKUP(A156,'Revitalisation-Revitalisierung'!$A$2:$O$273,3,FALSE)="","",VLOOKUP(A156,'Revitalisation-Revitalisierung'!$A$2:$O$273,3,FALSE))</f>
        <v/>
      </c>
      <c r="AI156" s="73" t="str">
        <f>IF(VLOOKUP(A156,'Revitalisation-Revitalisierung'!$A$2:$O$273,4,FALSE)="","",VLOOKUP(A156,'Revitalisation-Revitalisierung'!$A$2:$O$273,4,FALSE))</f>
        <v/>
      </c>
      <c r="AJ156" s="73" t="str">
        <f>IF(VLOOKUP(A156,'Revitalisation-Revitalisierung'!$A$2:$O$273,5,FALSE)="","",VLOOKUP(A156,'Revitalisation-Revitalisierung'!$A$2:$O$273,5,FALSE))</f>
        <v/>
      </c>
      <c r="AK156" s="61" t="str">
        <f>IF(VLOOKUP(A156,'Revitalisation-Revitalisierung'!$A$2:$O$273,6,FALSE)="","",VLOOKUP(A156,'Revitalisation-Revitalisierung'!$A$2:$O$273,6,FALSE))</f>
        <v>non pertinent</v>
      </c>
      <c r="AL156" s="61" t="str">
        <f>IF(VLOOKUP(A156,'Revitalisation-Revitalisierung'!$A$2:$O$273,7,FALSE)="","",VLOOKUP(A156,'Revitalisation-Revitalisierung'!$A$2:$O$273,7,FALSE))</f>
        <v/>
      </c>
      <c r="AM156" s="61" t="str">
        <f>IF(VLOOKUP(A156,'Revitalisation-Revitalisierung'!$A$2:$O$273,8,FALSE)="","",VLOOKUP(A156,'Revitalisation-Revitalisierung'!$A$2:$O$273,8,FALSE))</f>
        <v>K2</v>
      </c>
      <c r="AN156" s="61" t="str">
        <f>IF(VLOOKUP(A156,'Revitalisation-Revitalisierung'!$A$2:$O$273,9,FALSE)="","",VLOOKUP(A156,'Revitalisation-Revitalisierung'!$A$2:$O$273,9,FALSE))</f>
        <v/>
      </c>
      <c r="AO156" s="61" t="str">
        <f>IF(VLOOKUP(A156,'Revitalisation-Revitalisierung'!$A$2:$O$273,10,FALSE)="","",VLOOKUP(A156,'Revitalisation-Revitalisierung'!$A$2:$O$273,10,FALSE))</f>
        <v>revitalisation du delta de la Menthue nécessaire</v>
      </c>
      <c r="AP156" s="61" t="str">
        <f>IF(VLOOKUP(A156,'Revitalisation-Revitalisierung'!$A$2:$O$273,11,FALSE)="","",VLOOKUP(A156,'Revitalisation-Revitalisierung'!$A$2:$O$273,11,FALSE))</f>
        <v>non pertinent / nicht relevant</v>
      </c>
      <c r="AQ156" s="62" t="str">
        <f>IF(VLOOKUP(A156,'Revitalisation-Revitalisierung'!$A$2:$O$273,12,FALSE)="","",VLOOKUP(A156,'Revitalisation-Revitalisierung'!$A$2:$O$273,12,FALSE))</f>
        <v>a</v>
      </c>
    </row>
    <row r="157" spans="1:43" ht="45" x14ac:dyDescent="0.25">
      <c r="A157" s="23">
        <v>204</v>
      </c>
      <c r="B157" s="63">
        <f>IF(VLOOKUP(A157,'Données de base - Grunddaten'!$A$2:$M$273,2,FALSE)="","",VLOOKUP(A157,'Données de base - Grunddaten'!$A$2:$M$273,2,FALSE))</f>
        <v>1</v>
      </c>
      <c r="C157" s="64" t="str">
        <f>IF(VLOOKUP(A157,'Données de base - Grunddaten'!$A$2:$M$273,3,FALSE)="","",VLOOKUP(A157,'Données de base - Grunddaten'!$A$2:$M$273,3,FALSE))</f>
        <v>Les Grèves de Cheyres–Font</v>
      </c>
      <c r="D157" s="64" t="str">
        <f>IF(VLOOKUP(A157,'Données de base - Grunddaten'!$A$2:$M$273,4,FALSE)="","",VLOOKUP(A157,'Données de base - Grunddaten'!$A$2:$M$273,4,FALSE))</f>
        <v>Lac de Neuchâtel</v>
      </c>
      <c r="E157" s="64" t="str">
        <f>IF(VLOOKUP(A157,'Données de base - Grunddaten'!$A$2:$M$273,5,FALSE)="","",VLOOKUP(A157,'Données de base - Grunddaten'!$A$2:$M$273,5,FALSE))</f>
        <v>FR</v>
      </c>
      <c r="F157" s="64" t="str">
        <f>IF(VLOOKUP(A157,'Données de base - Grunddaten'!$A$2:$M$273,6,FALSE)="","",VLOOKUP(A157,'Données de base - Grunddaten'!$A$2:$M$273,6,FALSE))</f>
        <v>Plateau occidental</v>
      </c>
      <c r="G157" s="64" t="str">
        <f>IF(VLOOKUP(A157,'Données de base - Grunddaten'!$A$2:$M$273,7,FALSE)="","",VLOOKUP(A157,'Données de base - Grunddaten'!$A$2:$M$273,7,FALSE))</f>
        <v>Collinéen</v>
      </c>
      <c r="H157" s="64">
        <f>IF(VLOOKUP(A157,'Données de base - Grunddaten'!$A$2:$M$273,8,FALSE)="","",VLOOKUP(A157,'Données de base - Grunddaten'!$A$2:$M$273,8,FALSE))</f>
        <v>430</v>
      </c>
      <c r="I157" s="64">
        <f>IF(VLOOKUP(A157,'Données de base - Grunddaten'!$A$2:$M$273,9,FALSE)="","",VLOOKUP(A157,'Données de base - Grunddaten'!$A$2:$M$273,9,FALSE))</f>
        <v>1992</v>
      </c>
      <c r="J157" s="64">
        <f>IF(VLOOKUP(A157,'Données de base - Grunddaten'!$A$2:$M$273,10,FALSE)="","",VLOOKUP(A157,'Données de base - Grunddaten'!$A$2:$M$273,10,FALSE))</f>
        <v>101</v>
      </c>
      <c r="K157" s="64" t="str">
        <f>IF(VLOOKUP(A157,'Données de base - Grunddaten'!$A$2:$M$273,11,FALSE)="","",VLOOKUP(A157,'Données de base - Grunddaten'!$A$2:$M$273,11,FALSE))</f>
        <v>Rives de lacs de l'étage collinéen</v>
      </c>
      <c r="L157" s="64" t="str">
        <f>IF(VLOOKUP(A157,'Données de base - Grunddaten'!$A$2:$M$273,12,FALSE)="","",VLOOKUP(A157,'Données de base - Grunddaten'!$A$2:$M$273,12,FALSE))</f>
        <v>rives lacustres</v>
      </c>
      <c r="M157" s="65" t="str">
        <f>IF(VLOOKUP(A157,'Données de base - Grunddaten'!$A$2:$M$273,13,FALSE)="","",VLOOKUP(A157,'Données de base - Grunddaten'!$A$2:$M$273,13,FALSE))</f>
        <v>rives lacustres</v>
      </c>
      <c r="N157" s="36" t="str">
        <f>IF(VLOOKUP(A157,'Charriage - Geschiebehaushalt'!A157:S428,3,FALSE)="","",VLOOKUP(A157,'Charriage - Geschiebehaushalt'!$A$2:$S$273,3,FALSE))</f>
        <v>non pertinent</v>
      </c>
      <c r="O157" s="37" t="str">
        <f>IF(VLOOKUP(A157,'Charriage - Geschiebehaushalt'!A157:S428,4,FALSE)="","",VLOOKUP(A157,'Charriage - Geschiebehaushalt'!$A$2:$S$273,4,FALSE))</f>
        <v/>
      </c>
      <c r="P157" s="70" t="str">
        <f>IF(VLOOKUP(A157,'Charriage - Geschiebehaushalt'!A157:S428,5,FALSE)="","",VLOOKUP(A157,'Charriage - Geschiebehaushalt'!$A$2:$S$273,5,FALSE))</f>
        <v/>
      </c>
      <c r="Q157" s="37" t="str">
        <f>IF(VLOOKUP(A157,'Charriage - Geschiebehaushalt'!A157:S428,6,FALSE)="","",VLOOKUP(A157,'Charriage - Geschiebehaushalt'!$A$2:$S$273,6,FALSE))</f>
        <v>non documenté</v>
      </c>
      <c r="R157" s="70">
        <f>IF(VLOOKUP(A157,'Charriage - Geschiebehaushalt'!A157:S428,7,FALSE)="","",VLOOKUP(A157,'Charriage - Geschiebehaushalt'!$A$2:$S$273,7,FALSE))</f>
        <v>0</v>
      </c>
      <c r="S157" s="37" t="str">
        <f>IF(VLOOKUP(A157,'Charriage - Geschiebehaushalt'!A157:S428,8,FALSE)="","",VLOOKUP(A157,'Charriage - Geschiebehaushalt'!$A$2:$S$273,8,FALSE))</f>
        <v>pas ou faiblement entravé</v>
      </c>
      <c r="T157" s="70">
        <f>IF(VLOOKUP(A157,'Charriage - Geschiebehaushalt'!A157:S428,9,FALSE)="","",VLOOKUP(A157,'Charriage - Geschiebehaushalt'!$A$2:$S$273,9,FALSE))</f>
        <v>0.72029897991000003</v>
      </c>
      <c r="U157" s="37" t="str">
        <f>IF(VLOOKUP(A157,'Charriage - Geschiebehaushalt'!A157:S428,10,FALSE)="","",VLOOKUP(A157,'Charriage - Geschiebehaushalt'!$A$2:$S$273,10,FALSE))</f>
        <v>déficit non apparent en charriage ou en remobilisation des sédiments</v>
      </c>
      <c r="V157" s="37" t="str">
        <f>IF(VLOOKUP(A157,'Charriage - Geschiebehaushalt'!A157:S428,11,FALSE)="","",VLOOKUP(A157,'Charriage - Geschiebehaushalt'!$A$2:$S$273,11,FALSE))</f>
        <v/>
      </c>
      <c r="W157" s="37" t="str">
        <f>IF(VLOOKUP(A157,'Charriage - Geschiebehaushalt'!A157:S428,12,FALSE)="","",VLOOKUP(A157,'Charriage - Geschiebehaushalt'!$A$2:$S$273,12,FALSE))</f>
        <v/>
      </c>
      <c r="X157" s="37" t="str">
        <f>IF(VLOOKUP(A157,'Charriage - Geschiebehaushalt'!A157:S428,13,FALSE)="","",VLOOKUP(A157,'Charriage - Geschiebehaushalt'!$A$2:$S$273,13,FALSE))</f>
        <v/>
      </c>
      <c r="Y157" s="37" t="str">
        <f>IF(VLOOKUP(A157,'Charriage - Geschiebehaushalt'!A157:S428,14,FALSE)="","",VLOOKUP(A157,'Charriage - Geschiebehaushalt'!$A$2:$S$273,14,FALSE))</f>
        <v/>
      </c>
      <c r="Z157" s="37" t="str">
        <f>IF(VLOOKUP(A157,'Charriage - Geschiebehaushalt'!A157:S428,15,FALSE)="","",VLOOKUP(A157,'Charriage - Geschiebehaushalt'!$A$2:$S$273,15,FALSE))</f>
        <v>non pertinent / nicht relevant</v>
      </c>
      <c r="AA157" s="53" t="str">
        <f>IF(VLOOKUP(A157,'Charriage - Geschiebehaushalt'!A157:S428,16,FALSE)="","",VLOOKUP(A157,'Charriage - Geschiebehaushalt'!$A$2:$S$273,16,FALSE))</f>
        <v>a</v>
      </c>
      <c r="AB157" s="58" t="str">
        <f>IF(VLOOKUP(A157,'Débit - Abfluss'!$A$2:$K$273,3,FALSE)="","",VLOOKUP(A157,'Débit - Abfluss'!$A$2:$K$273,3,FALSE))</f>
        <v>non pertinent</v>
      </c>
      <c r="AC157" s="59" t="str">
        <f>IF(VLOOKUP(A157,'Débit - Abfluss'!$A$2:$K$273,4,FALSE)="","",VLOOKUP(A157,'Débit - Abfluss'!$A$2:$K$273,4,FALSE))</f>
        <v/>
      </c>
      <c r="AD157" s="59" t="str">
        <f>IF(VLOOKUP(A157,'Débit - Abfluss'!$A$2:$K$273,5,FALSE)="","",VLOOKUP(A157,'Débit - Abfluss'!$A$2:$K$273,5,FALSE))</f>
        <v/>
      </c>
      <c r="AE157" s="59" t="str">
        <f>IF(VLOOKUP(A157,'Débit - Abfluss'!$A$2:$K$273,6,FALSE)="","",VLOOKUP(A157,'Débit - Abfluss'!$A$2:$K$273,6,FALSE))</f>
        <v>non pertinent / nicht relevant</v>
      </c>
      <c r="AF157" s="59" t="str">
        <f>IF(VLOOKUP(A157,'Débit - Abfluss'!$A$2:$K$273,7,FALSE)="","",VLOOKUP(A157,'Débit - Abfluss'!$A$2:$K$273,7,FALSE))</f>
        <v/>
      </c>
      <c r="AG157" s="60" t="str">
        <f>IF(VLOOKUP(A157,'Débit - Abfluss'!$A$2:$K$273,8,FALSE)="","",VLOOKUP(A157,'Débit - Abfluss'!$A$2:$K$273,8,FALSE))</f>
        <v>Non affecté / nicht betroffen</v>
      </c>
      <c r="AH157" s="72" t="str">
        <f>IF(VLOOKUP(A157,'Revitalisation-Revitalisierung'!$A$2:$O$273,3,FALSE)="","",VLOOKUP(A157,'Revitalisation-Revitalisierung'!$A$2:$O$273,3,FALSE))</f>
        <v/>
      </c>
      <c r="AI157" s="73" t="str">
        <f>IF(VLOOKUP(A157,'Revitalisation-Revitalisierung'!$A$2:$O$273,4,FALSE)="","",VLOOKUP(A157,'Revitalisation-Revitalisierung'!$A$2:$O$273,4,FALSE))</f>
        <v/>
      </c>
      <c r="AJ157" s="73" t="str">
        <f>IF(VLOOKUP(A157,'Revitalisation-Revitalisierung'!$A$2:$O$273,5,FALSE)="","",VLOOKUP(A157,'Revitalisation-Revitalisierung'!$A$2:$O$273,5,FALSE))</f>
        <v/>
      </c>
      <c r="AK157" s="61" t="str">
        <f>IF(VLOOKUP(A157,'Revitalisation-Revitalisierung'!$A$2:$O$273,6,FALSE)="","",VLOOKUP(A157,'Revitalisation-Revitalisierung'!$A$2:$O$273,6,FALSE))</f>
        <v>non pertinent</v>
      </c>
      <c r="AL157" s="61" t="str">
        <f>IF(VLOOKUP(A157,'Revitalisation-Revitalisierung'!$A$2:$O$273,7,FALSE)="","",VLOOKUP(A157,'Revitalisation-Revitalisierung'!$A$2:$O$273,7,FALSE))</f>
        <v/>
      </c>
      <c r="AM157" s="61" t="str">
        <f>IF(VLOOKUP(A157,'Revitalisation-Revitalisierung'!$A$2:$O$273,8,FALSE)="","",VLOOKUP(A157,'Revitalisation-Revitalisierung'!$A$2:$O$273,8,FALSE))</f>
        <v>K2</v>
      </c>
      <c r="AN157" s="61" t="str">
        <f>IF(VLOOKUP(A157,'Revitalisation-Revitalisierung'!$A$2:$O$273,9,FALSE)="","",VLOOKUP(A157,'Revitalisation-Revitalisierung'!$A$2:$O$273,9,FALSE))</f>
        <v/>
      </c>
      <c r="AO157" s="61" t="str">
        <f>IF(VLOOKUP(A157,'Revitalisation-Revitalisierung'!$A$2:$O$273,10,FALSE)="","",VLOOKUP(A157,'Revitalisation-Revitalisierung'!$A$2:$O$273,10,FALSE))</f>
        <v/>
      </c>
      <c r="AP157" s="61" t="str">
        <f>IF(VLOOKUP(A157,'Revitalisation-Revitalisierung'!$A$2:$O$273,11,FALSE)="","",VLOOKUP(A157,'Revitalisation-Revitalisierung'!$A$2:$O$273,11,FALSE))</f>
        <v>non pertinent / nicht relevant</v>
      </c>
      <c r="AQ157" s="62" t="str">
        <f>IF(VLOOKUP(A157,'Revitalisation-Revitalisierung'!$A$2:$O$273,12,FALSE)="","",VLOOKUP(A157,'Revitalisation-Revitalisierung'!$A$2:$O$273,12,FALSE))</f>
        <v>a</v>
      </c>
    </row>
    <row r="158" spans="1:43" ht="45" x14ac:dyDescent="0.25">
      <c r="A158" s="23">
        <v>205</v>
      </c>
      <c r="B158" s="63">
        <f>IF(VLOOKUP(A158,'Données de base - Grunddaten'!$A$2:$M$273,2,FALSE)="","",VLOOKUP(A158,'Données de base - Grunddaten'!$A$2:$M$273,2,FALSE))</f>
        <v>1</v>
      </c>
      <c r="C158" s="64" t="str">
        <f>IF(VLOOKUP(A158,'Données de base - Grunddaten'!$A$2:$M$273,3,FALSE)="","",VLOOKUP(A158,'Données de base - Grunddaten'!$A$2:$M$273,3,FALSE))</f>
        <v>Les Grèves d'Estavayer-le-Lac–Chevroux</v>
      </c>
      <c r="D158" s="64" t="str">
        <f>IF(VLOOKUP(A158,'Données de base - Grunddaten'!$A$2:$M$273,4,FALSE)="","",VLOOKUP(A158,'Données de base - Grunddaten'!$A$2:$M$273,4,FALSE))</f>
        <v>Lac de Neuchâtel</v>
      </c>
      <c r="E158" s="64" t="str">
        <f>IF(VLOOKUP(A158,'Données de base - Grunddaten'!$A$2:$M$273,5,FALSE)="","",VLOOKUP(A158,'Données de base - Grunddaten'!$A$2:$M$273,5,FALSE))</f>
        <v>FR/VD</v>
      </c>
      <c r="F158" s="64" t="str">
        <f>IF(VLOOKUP(A158,'Données de base - Grunddaten'!$A$2:$M$273,6,FALSE)="","",VLOOKUP(A158,'Données de base - Grunddaten'!$A$2:$M$273,6,FALSE))</f>
        <v>Plateau occidental</v>
      </c>
      <c r="G158" s="64" t="str">
        <f>IF(VLOOKUP(A158,'Données de base - Grunddaten'!$A$2:$M$273,7,FALSE)="","",VLOOKUP(A158,'Données de base - Grunddaten'!$A$2:$M$273,7,FALSE))</f>
        <v>Collinéen</v>
      </c>
      <c r="H158" s="64">
        <f>IF(VLOOKUP(A158,'Données de base - Grunddaten'!$A$2:$M$273,8,FALSE)="","",VLOOKUP(A158,'Données de base - Grunddaten'!$A$2:$M$273,8,FALSE))</f>
        <v>430</v>
      </c>
      <c r="I158" s="64">
        <f>IF(VLOOKUP(A158,'Données de base - Grunddaten'!$A$2:$M$273,9,FALSE)="","",VLOOKUP(A158,'Données de base - Grunddaten'!$A$2:$M$273,9,FALSE))</f>
        <v>1992</v>
      </c>
      <c r="J158" s="64">
        <f>IF(VLOOKUP(A158,'Données de base - Grunddaten'!$A$2:$M$273,10,FALSE)="","",VLOOKUP(A158,'Données de base - Grunddaten'!$A$2:$M$273,10,FALSE))</f>
        <v>101</v>
      </c>
      <c r="K158" s="64" t="str">
        <f>IF(VLOOKUP(A158,'Données de base - Grunddaten'!$A$2:$M$273,11,FALSE)="","",VLOOKUP(A158,'Données de base - Grunddaten'!$A$2:$M$273,11,FALSE))</f>
        <v>Rives de lacs de l'étage collinéen</v>
      </c>
      <c r="L158" s="64" t="str">
        <f>IF(VLOOKUP(A158,'Données de base - Grunddaten'!$A$2:$M$273,12,FALSE)="","",VLOOKUP(A158,'Données de base - Grunddaten'!$A$2:$M$273,12,FALSE))</f>
        <v>rives lacustres</v>
      </c>
      <c r="M158" s="65" t="str">
        <f>IF(VLOOKUP(A158,'Données de base - Grunddaten'!$A$2:$M$273,13,FALSE)="","",VLOOKUP(A158,'Données de base - Grunddaten'!$A$2:$M$273,13,FALSE))</f>
        <v>rives lacustres</v>
      </c>
      <c r="N158" s="36" t="str">
        <f>IF(VLOOKUP(A158,'Charriage - Geschiebehaushalt'!A158:S429,3,FALSE)="","",VLOOKUP(A158,'Charriage - Geschiebehaushalt'!$A$2:$S$273,3,FALSE))</f>
        <v>non pertinent</v>
      </c>
      <c r="O158" s="37" t="str">
        <f>IF(VLOOKUP(A158,'Charriage - Geschiebehaushalt'!A158:S429,4,FALSE)="","",VLOOKUP(A158,'Charriage - Geschiebehaushalt'!$A$2:$S$273,4,FALSE))</f>
        <v/>
      </c>
      <c r="P158" s="70" t="str">
        <f>IF(VLOOKUP(A158,'Charriage - Geschiebehaushalt'!A158:S429,5,FALSE)="","",VLOOKUP(A158,'Charriage - Geschiebehaushalt'!$A$2:$S$273,5,FALSE))</f>
        <v/>
      </c>
      <c r="Q158" s="37" t="str">
        <f>IF(VLOOKUP(A158,'Charriage - Geschiebehaushalt'!A158:S429,6,FALSE)="","",VLOOKUP(A158,'Charriage - Geschiebehaushalt'!$A$2:$S$273,6,FALSE))</f>
        <v>non documenté</v>
      </c>
      <c r="R158" s="70">
        <f>IF(VLOOKUP(A158,'Charriage - Geschiebehaushalt'!A158:S429,7,FALSE)="","",VLOOKUP(A158,'Charriage - Geschiebehaushalt'!$A$2:$S$273,7,FALSE))</f>
        <v>0</v>
      </c>
      <c r="S158" s="37" t="str">
        <f>IF(VLOOKUP(A158,'Charriage - Geschiebehaushalt'!A158:S429,8,FALSE)="","",VLOOKUP(A158,'Charriage - Geschiebehaushalt'!$A$2:$S$273,8,FALSE))</f>
        <v>pas ou faiblement entravé</v>
      </c>
      <c r="T158" s="70">
        <f>IF(VLOOKUP(A158,'Charriage - Geschiebehaushalt'!A158:S429,9,FALSE)="","",VLOOKUP(A158,'Charriage - Geschiebehaushalt'!$A$2:$S$273,9,FALSE))</f>
        <v>0.35240238549000003</v>
      </c>
      <c r="U158" s="37" t="str">
        <f>IF(VLOOKUP(A158,'Charriage - Geschiebehaushalt'!A158:S429,10,FALSE)="","",VLOOKUP(A158,'Charriage - Geschiebehaushalt'!$A$2:$S$273,10,FALSE))</f>
        <v>déficit non apparent en charriage ou en remobilisation des sédiments</v>
      </c>
      <c r="V158" s="37" t="str">
        <f>IF(VLOOKUP(A158,'Charriage - Geschiebehaushalt'!A158:S429,11,FALSE)="","",VLOOKUP(A158,'Charriage - Geschiebehaushalt'!$A$2:$S$273,11,FALSE))</f>
        <v/>
      </c>
      <c r="W158" s="37" t="str">
        <f>IF(VLOOKUP(A158,'Charriage - Geschiebehaushalt'!A158:S429,12,FALSE)="","",VLOOKUP(A158,'Charriage - Geschiebehaushalt'!$A$2:$S$273,12,FALSE))</f>
        <v/>
      </c>
      <c r="X158" s="37" t="str">
        <f>IF(VLOOKUP(A158,'Charriage - Geschiebehaushalt'!A158:S429,13,FALSE)="","",VLOOKUP(A158,'Charriage - Geschiebehaushalt'!$A$2:$S$273,13,FALSE))</f>
        <v/>
      </c>
      <c r="Y158" s="37" t="str">
        <f>IF(VLOOKUP(A158,'Charriage - Geschiebehaushalt'!A158:S429,14,FALSE)="","",VLOOKUP(A158,'Charriage - Geschiebehaushalt'!$A$2:$S$273,14,FALSE))</f>
        <v/>
      </c>
      <c r="Z158" s="37" t="str">
        <f>IF(VLOOKUP(A158,'Charriage - Geschiebehaushalt'!A158:S429,15,FALSE)="","",VLOOKUP(A158,'Charriage - Geschiebehaushalt'!$A$2:$S$273,15,FALSE))</f>
        <v>non pertinent / nicht relevant</v>
      </c>
      <c r="AA158" s="53" t="str">
        <f>IF(VLOOKUP(A158,'Charriage - Geschiebehaushalt'!A158:S429,16,FALSE)="","",VLOOKUP(A158,'Charriage - Geschiebehaushalt'!$A$2:$S$273,16,FALSE))</f>
        <v>a</v>
      </c>
      <c r="AB158" s="58" t="str">
        <f>IF(VLOOKUP(A158,'Débit - Abfluss'!$A$2:$K$273,3,FALSE)="","",VLOOKUP(A158,'Débit - Abfluss'!$A$2:$K$273,3,FALSE))</f>
        <v>non pertinent</v>
      </c>
      <c r="AC158" s="59" t="str">
        <f>IF(VLOOKUP(A158,'Débit - Abfluss'!$A$2:$K$273,4,FALSE)="","",VLOOKUP(A158,'Débit - Abfluss'!$A$2:$K$273,4,FALSE))</f>
        <v/>
      </c>
      <c r="AD158" s="59" t="str">
        <f>IF(VLOOKUP(A158,'Débit - Abfluss'!$A$2:$K$273,5,FALSE)="","",VLOOKUP(A158,'Débit - Abfluss'!$A$2:$K$273,5,FALSE))</f>
        <v/>
      </c>
      <c r="AE158" s="59" t="str">
        <f>IF(VLOOKUP(A158,'Débit - Abfluss'!$A$2:$K$273,6,FALSE)="","",VLOOKUP(A158,'Débit - Abfluss'!$A$2:$K$273,6,FALSE))</f>
        <v>non pertinent / nicht relevant</v>
      </c>
      <c r="AF158" s="59" t="str">
        <f>IF(VLOOKUP(A158,'Débit - Abfluss'!$A$2:$K$273,7,FALSE)="","",VLOOKUP(A158,'Débit - Abfluss'!$A$2:$K$273,7,FALSE))</f>
        <v/>
      </c>
      <c r="AG158" s="60" t="str">
        <f>IF(VLOOKUP(A158,'Débit - Abfluss'!$A$2:$K$273,8,FALSE)="","",VLOOKUP(A158,'Débit - Abfluss'!$A$2:$K$273,8,FALSE))</f>
        <v>Non affecté / nicht betroffen</v>
      </c>
      <c r="AH158" s="72" t="str">
        <f>IF(VLOOKUP(A158,'Revitalisation-Revitalisierung'!$A$2:$O$273,3,FALSE)="","",VLOOKUP(A158,'Revitalisation-Revitalisierung'!$A$2:$O$273,3,FALSE))</f>
        <v/>
      </c>
      <c r="AI158" s="73" t="str">
        <f>IF(VLOOKUP(A158,'Revitalisation-Revitalisierung'!$A$2:$O$273,4,FALSE)="","",VLOOKUP(A158,'Revitalisation-Revitalisierung'!$A$2:$O$273,4,FALSE))</f>
        <v/>
      </c>
      <c r="AJ158" s="73" t="str">
        <f>IF(VLOOKUP(A158,'Revitalisation-Revitalisierung'!$A$2:$O$273,5,FALSE)="","",VLOOKUP(A158,'Revitalisation-Revitalisierung'!$A$2:$O$273,5,FALSE))</f>
        <v/>
      </c>
      <c r="AK158" s="61" t="str">
        <f>IF(VLOOKUP(A158,'Revitalisation-Revitalisierung'!$A$2:$O$273,6,FALSE)="","",VLOOKUP(A158,'Revitalisation-Revitalisierung'!$A$2:$O$273,6,FALSE))</f>
        <v>non pertinent</v>
      </c>
      <c r="AL158" s="61" t="str">
        <f>IF(VLOOKUP(A158,'Revitalisation-Revitalisierung'!$A$2:$O$273,7,FALSE)="","",VLOOKUP(A158,'Revitalisation-Revitalisierung'!$A$2:$O$273,7,FALSE))</f>
        <v/>
      </c>
      <c r="AM158" s="61" t="str">
        <f>IF(VLOOKUP(A158,'Revitalisation-Revitalisierung'!$A$2:$O$273,8,FALSE)="","",VLOOKUP(A158,'Revitalisation-Revitalisierung'!$A$2:$O$273,8,FALSE))</f>
        <v>K3</v>
      </c>
      <c r="AN158" s="61" t="str">
        <f>IF(VLOOKUP(A158,'Revitalisation-Revitalisierung'!$A$2:$O$273,9,FALSE)="","",VLOOKUP(A158,'Revitalisation-Revitalisierung'!$A$2:$O$273,9,FALSE))</f>
        <v/>
      </c>
      <c r="AO158" s="61" t="str">
        <f>IF(VLOOKUP(A158,'Revitalisation-Revitalisierung'!$A$2:$O$273,10,FALSE)="","",VLOOKUP(A158,'Revitalisation-Revitalisierung'!$A$2:$O$273,10,FALSE))</f>
        <v/>
      </c>
      <c r="AP158" s="61" t="str">
        <f>IF(VLOOKUP(A158,'Revitalisation-Revitalisierung'!$A$2:$O$273,11,FALSE)="","",VLOOKUP(A158,'Revitalisation-Revitalisierung'!$A$2:$O$273,11,FALSE))</f>
        <v>non pertinent / nicht relevant</v>
      </c>
      <c r="AQ158" s="62" t="str">
        <f>IF(VLOOKUP(A158,'Revitalisation-Revitalisierung'!$A$2:$O$273,12,FALSE)="","",VLOOKUP(A158,'Revitalisation-Revitalisierung'!$A$2:$O$273,12,FALSE))</f>
        <v>a</v>
      </c>
    </row>
    <row r="159" spans="1:43" ht="45" x14ac:dyDescent="0.25">
      <c r="A159" s="23">
        <v>206</v>
      </c>
      <c r="B159" s="63">
        <f>IF(VLOOKUP(A159,'Données de base - Grunddaten'!$A$2:$M$273,2,FALSE)="","",VLOOKUP(A159,'Données de base - Grunddaten'!$A$2:$M$273,2,FALSE))</f>
        <v>1</v>
      </c>
      <c r="C159" s="64" t="str">
        <f>IF(VLOOKUP(A159,'Données de base - Grunddaten'!$A$2:$M$273,3,FALSE)="","",VLOOKUP(A159,'Données de base - Grunddaten'!$A$2:$M$273,3,FALSE))</f>
        <v>Les Grèves de Chevroux–Portalban</v>
      </c>
      <c r="D159" s="64" t="str">
        <f>IF(VLOOKUP(A159,'Données de base - Grunddaten'!$A$2:$M$273,4,FALSE)="","",VLOOKUP(A159,'Données de base - Grunddaten'!$A$2:$M$273,4,FALSE))</f>
        <v>Lac de Neuchâtel</v>
      </c>
      <c r="E159" s="64" t="str">
        <f>IF(VLOOKUP(A159,'Données de base - Grunddaten'!$A$2:$M$273,5,FALSE)="","",VLOOKUP(A159,'Données de base - Grunddaten'!$A$2:$M$273,5,FALSE))</f>
        <v>FR/VD</v>
      </c>
      <c r="F159" s="64" t="str">
        <f>IF(VLOOKUP(A159,'Données de base - Grunddaten'!$A$2:$M$273,6,FALSE)="","",VLOOKUP(A159,'Données de base - Grunddaten'!$A$2:$M$273,6,FALSE))</f>
        <v>Plateau occidental</v>
      </c>
      <c r="G159" s="64" t="str">
        <f>IF(VLOOKUP(A159,'Données de base - Grunddaten'!$A$2:$M$273,7,FALSE)="","",VLOOKUP(A159,'Données de base - Grunddaten'!$A$2:$M$273,7,FALSE))</f>
        <v>Collinéen</v>
      </c>
      <c r="H159" s="64">
        <f>IF(VLOOKUP(A159,'Données de base - Grunddaten'!$A$2:$M$273,8,FALSE)="","",VLOOKUP(A159,'Données de base - Grunddaten'!$A$2:$M$273,8,FALSE))</f>
        <v>430</v>
      </c>
      <c r="I159" s="64">
        <f>IF(VLOOKUP(A159,'Données de base - Grunddaten'!$A$2:$M$273,9,FALSE)="","",VLOOKUP(A159,'Données de base - Grunddaten'!$A$2:$M$273,9,FALSE))</f>
        <v>1992</v>
      </c>
      <c r="J159" s="64">
        <f>IF(VLOOKUP(A159,'Données de base - Grunddaten'!$A$2:$M$273,10,FALSE)="","",VLOOKUP(A159,'Données de base - Grunddaten'!$A$2:$M$273,10,FALSE))</f>
        <v>101</v>
      </c>
      <c r="K159" s="64" t="str">
        <f>IF(VLOOKUP(A159,'Données de base - Grunddaten'!$A$2:$M$273,11,FALSE)="","",VLOOKUP(A159,'Données de base - Grunddaten'!$A$2:$M$273,11,FALSE))</f>
        <v>Rives de lacs de l'étage collinéen</v>
      </c>
      <c r="L159" s="64" t="str">
        <f>IF(VLOOKUP(A159,'Données de base - Grunddaten'!$A$2:$M$273,12,FALSE)="","",VLOOKUP(A159,'Données de base - Grunddaten'!$A$2:$M$273,12,FALSE))</f>
        <v>rives lacustres</v>
      </c>
      <c r="M159" s="65" t="str">
        <f>IF(VLOOKUP(A159,'Données de base - Grunddaten'!$A$2:$M$273,13,FALSE)="","",VLOOKUP(A159,'Données de base - Grunddaten'!$A$2:$M$273,13,FALSE))</f>
        <v>rives lacustres</v>
      </c>
      <c r="N159" s="36" t="str">
        <f>IF(VLOOKUP(A159,'Charriage - Geschiebehaushalt'!A159:S430,3,FALSE)="","",VLOOKUP(A159,'Charriage - Geschiebehaushalt'!$A$2:$S$273,3,FALSE))</f>
        <v>non pertinent</v>
      </c>
      <c r="O159" s="37" t="str">
        <f>IF(VLOOKUP(A159,'Charriage - Geschiebehaushalt'!A159:S430,4,FALSE)="","",VLOOKUP(A159,'Charriage - Geschiebehaushalt'!$A$2:$S$273,4,FALSE))</f>
        <v/>
      </c>
      <c r="P159" s="70" t="str">
        <f>IF(VLOOKUP(A159,'Charriage - Geschiebehaushalt'!A159:S430,5,FALSE)="","",VLOOKUP(A159,'Charriage - Geschiebehaushalt'!$A$2:$S$273,5,FALSE))</f>
        <v/>
      </c>
      <c r="Q159" s="37" t="str">
        <f>IF(VLOOKUP(A159,'Charriage - Geschiebehaushalt'!A159:S430,6,FALSE)="","",VLOOKUP(A159,'Charriage - Geschiebehaushalt'!$A$2:$S$273,6,FALSE))</f>
        <v>non documenté</v>
      </c>
      <c r="R159" s="70">
        <f>IF(VLOOKUP(A159,'Charriage - Geschiebehaushalt'!A159:S430,7,FALSE)="","",VLOOKUP(A159,'Charriage - Geschiebehaushalt'!$A$2:$S$273,7,FALSE))</f>
        <v>0</v>
      </c>
      <c r="S159" s="37" t="str">
        <f>IF(VLOOKUP(A159,'Charriage - Geschiebehaushalt'!A159:S430,8,FALSE)="","",VLOOKUP(A159,'Charriage - Geschiebehaushalt'!$A$2:$S$273,8,FALSE))</f>
        <v>pas ou faiblement entravé</v>
      </c>
      <c r="T159" s="70">
        <f>IF(VLOOKUP(A159,'Charriage - Geschiebehaushalt'!A159:S430,9,FALSE)="","",VLOOKUP(A159,'Charriage - Geschiebehaushalt'!$A$2:$S$273,9,FALSE))</f>
        <v>0.76820810061</v>
      </c>
      <c r="U159" s="37" t="str">
        <f>IF(VLOOKUP(A159,'Charriage - Geschiebehaushalt'!A159:S430,10,FALSE)="","",VLOOKUP(A159,'Charriage - Geschiebehaushalt'!$A$2:$S$273,10,FALSE))</f>
        <v>déficit non apparent en charriage ou en remobilisation des sédiments</v>
      </c>
      <c r="V159" s="37" t="str">
        <f>IF(VLOOKUP(A159,'Charriage - Geschiebehaushalt'!A159:S430,11,FALSE)="","",VLOOKUP(A159,'Charriage - Geschiebehaushalt'!$A$2:$S$273,11,FALSE))</f>
        <v/>
      </c>
      <c r="W159" s="37" t="str">
        <f>IF(VLOOKUP(A159,'Charriage - Geschiebehaushalt'!A159:S430,12,FALSE)="","",VLOOKUP(A159,'Charriage - Geschiebehaushalt'!$A$2:$S$273,12,FALSE))</f>
        <v/>
      </c>
      <c r="X159" s="37" t="str">
        <f>IF(VLOOKUP(A159,'Charriage - Geschiebehaushalt'!A159:S430,13,FALSE)="","",VLOOKUP(A159,'Charriage - Geschiebehaushalt'!$A$2:$S$273,13,FALSE))</f>
        <v/>
      </c>
      <c r="Y159" s="37" t="str">
        <f>IF(VLOOKUP(A159,'Charriage - Geschiebehaushalt'!A159:S430,14,FALSE)="","",VLOOKUP(A159,'Charriage - Geschiebehaushalt'!$A$2:$S$273,14,FALSE))</f>
        <v/>
      </c>
      <c r="Z159" s="37" t="str">
        <f>IF(VLOOKUP(A159,'Charriage - Geschiebehaushalt'!A159:S430,15,FALSE)="","",VLOOKUP(A159,'Charriage - Geschiebehaushalt'!$A$2:$S$273,15,FALSE))</f>
        <v>non pertinent / nicht relevant</v>
      </c>
      <c r="AA159" s="53" t="str">
        <f>IF(VLOOKUP(A159,'Charriage - Geschiebehaushalt'!A159:S430,16,FALSE)="","",VLOOKUP(A159,'Charriage - Geschiebehaushalt'!$A$2:$S$273,16,FALSE))</f>
        <v>a</v>
      </c>
      <c r="AB159" s="58" t="str">
        <f>IF(VLOOKUP(A159,'Débit - Abfluss'!$A$2:$K$273,3,FALSE)="","",VLOOKUP(A159,'Débit - Abfluss'!$A$2:$K$273,3,FALSE))</f>
        <v>non pertinent</v>
      </c>
      <c r="AC159" s="59" t="str">
        <f>IF(VLOOKUP(A159,'Débit - Abfluss'!$A$2:$K$273,4,FALSE)="","",VLOOKUP(A159,'Débit - Abfluss'!$A$2:$K$273,4,FALSE))</f>
        <v/>
      </c>
      <c r="AD159" s="59" t="str">
        <f>IF(VLOOKUP(A159,'Débit - Abfluss'!$A$2:$K$273,5,FALSE)="","",VLOOKUP(A159,'Débit - Abfluss'!$A$2:$K$273,5,FALSE))</f>
        <v/>
      </c>
      <c r="AE159" s="59" t="str">
        <f>IF(VLOOKUP(A159,'Débit - Abfluss'!$A$2:$K$273,6,FALSE)="","",VLOOKUP(A159,'Débit - Abfluss'!$A$2:$K$273,6,FALSE))</f>
        <v>non pertinent / nicht relevant</v>
      </c>
      <c r="AF159" s="59" t="str">
        <f>IF(VLOOKUP(A159,'Débit - Abfluss'!$A$2:$K$273,7,FALSE)="","",VLOOKUP(A159,'Débit - Abfluss'!$A$2:$K$273,7,FALSE))</f>
        <v/>
      </c>
      <c r="AG159" s="60" t="str">
        <f>IF(VLOOKUP(A159,'Débit - Abfluss'!$A$2:$K$273,8,FALSE)="","",VLOOKUP(A159,'Débit - Abfluss'!$A$2:$K$273,8,FALSE))</f>
        <v>Non affecté / nicht betroffen</v>
      </c>
      <c r="AH159" s="72" t="str">
        <f>IF(VLOOKUP(A159,'Revitalisation-Revitalisierung'!$A$2:$O$273,3,FALSE)="","",VLOOKUP(A159,'Revitalisation-Revitalisierung'!$A$2:$O$273,3,FALSE))</f>
        <v/>
      </c>
      <c r="AI159" s="73" t="str">
        <f>IF(VLOOKUP(A159,'Revitalisation-Revitalisierung'!$A$2:$O$273,4,FALSE)="","",VLOOKUP(A159,'Revitalisation-Revitalisierung'!$A$2:$O$273,4,FALSE))</f>
        <v/>
      </c>
      <c r="AJ159" s="73" t="str">
        <f>IF(VLOOKUP(A159,'Revitalisation-Revitalisierung'!$A$2:$O$273,5,FALSE)="","",VLOOKUP(A159,'Revitalisation-Revitalisierung'!$A$2:$O$273,5,FALSE))</f>
        <v/>
      </c>
      <c r="AK159" s="61" t="str">
        <f>IF(VLOOKUP(A159,'Revitalisation-Revitalisierung'!$A$2:$O$273,6,FALSE)="","",VLOOKUP(A159,'Revitalisation-Revitalisierung'!$A$2:$O$273,6,FALSE))</f>
        <v>non pertinent</v>
      </c>
      <c r="AL159" s="61" t="str">
        <f>IF(VLOOKUP(A159,'Revitalisation-Revitalisierung'!$A$2:$O$273,7,FALSE)="","",VLOOKUP(A159,'Revitalisation-Revitalisierung'!$A$2:$O$273,7,FALSE))</f>
        <v/>
      </c>
      <c r="AM159" s="61" t="str">
        <f>IF(VLOOKUP(A159,'Revitalisation-Revitalisierung'!$A$2:$O$273,8,FALSE)="","",VLOOKUP(A159,'Revitalisation-Revitalisierung'!$A$2:$O$273,8,FALSE))</f>
        <v>K1</v>
      </c>
      <c r="AN159" s="61" t="str">
        <f>IF(VLOOKUP(A159,'Revitalisation-Revitalisierung'!$A$2:$O$273,9,FALSE)="","",VLOOKUP(A159,'Revitalisation-Revitalisierung'!$A$2:$O$273,9,FALSE))</f>
        <v/>
      </c>
      <c r="AO159" s="61" t="str">
        <f>IF(VLOOKUP(A159,'Revitalisation-Revitalisierung'!$A$2:$O$273,10,FALSE)="","",VLOOKUP(A159,'Revitalisation-Revitalisierung'!$A$2:$O$273,10,FALSE))</f>
        <v/>
      </c>
      <c r="AP159" s="61" t="str">
        <f>IF(VLOOKUP(A159,'Revitalisation-Revitalisierung'!$A$2:$O$273,11,FALSE)="","",VLOOKUP(A159,'Revitalisation-Revitalisierung'!$A$2:$O$273,11,FALSE))</f>
        <v>non pertinent / nicht relevant</v>
      </c>
      <c r="AQ159" s="62" t="str">
        <f>IF(VLOOKUP(A159,'Revitalisation-Revitalisierung'!$A$2:$O$273,12,FALSE)="","",VLOOKUP(A159,'Revitalisation-Revitalisierung'!$A$2:$O$273,12,FALSE))</f>
        <v>a</v>
      </c>
    </row>
    <row r="160" spans="1:43" ht="45" x14ac:dyDescent="0.25">
      <c r="A160" s="23">
        <v>207</v>
      </c>
      <c r="B160" s="63">
        <f>IF(VLOOKUP(A160,'Données de base - Grunddaten'!$A$2:$M$273,2,FALSE)="","",VLOOKUP(A160,'Données de base - Grunddaten'!$A$2:$M$273,2,FALSE))</f>
        <v>1</v>
      </c>
      <c r="C160" s="64" t="str">
        <f>IF(VLOOKUP(A160,'Données de base - Grunddaten'!$A$2:$M$273,3,FALSE)="","",VLOOKUP(A160,'Données de base - Grunddaten'!$A$2:$M$273,3,FALSE))</f>
        <v>Les Grèves de Portalban–Cudrefin</v>
      </c>
      <c r="D160" s="64" t="str">
        <f>IF(VLOOKUP(A160,'Données de base - Grunddaten'!$A$2:$M$273,4,FALSE)="","",VLOOKUP(A160,'Données de base - Grunddaten'!$A$2:$M$273,4,FALSE))</f>
        <v>Lac de Neuchâtel</v>
      </c>
      <c r="E160" s="64" t="str">
        <f>IF(VLOOKUP(A160,'Données de base - Grunddaten'!$A$2:$M$273,5,FALSE)="","",VLOOKUP(A160,'Données de base - Grunddaten'!$A$2:$M$273,5,FALSE))</f>
        <v>FR/VD</v>
      </c>
      <c r="F160" s="64" t="str">
        <f>IF(VLOOKUP(A160,'Données de base - Grunddaten'!$A$2:$M$273,6,FALSE)="","",VLOOKUP(A160,'Données de base - Grunddaten'!$A$2:$M$273,6,FALSE))</f>
        <v>Plateau occidental</v>
      </c>
      <c r="G160" s="64" t="str">
        <f>IF(VLOOKUP(A160,'Données de base - Grunddaten'!$A$2:$M$273,7,FALSE)="","",VLOOKUP(A160,'Données de base - Grunddaten'!$A$2:$M$273,7,FALSE))</f>
        <v>Collinéen</v>
      </c>
      <c r="H160" s="64">
        <f>IF(VLOOKUP(A160,'Données de base - Grunddaten'!$A$2:$M$273,8,FALSE)="","",VLOOKUP(A160,'Données de base - Grunddaten'!$A$2:$M$273,8,FALSE))</f>
        <v>430</v>
      </c>
      <c r="I160" s="64">
        <f>IF(VLOOKUP(A160,'Données de base - Grunddaten'!$A$2:$M$273,9,FALSE)="","",VLOOKUP(A160,'Données de base - Grunddaten'!$A$2:$M$273,9,FALSE))</f>
        <v>1992</v>
      </c>
      <c r="J160" s="64">
        <f>IF(VLOOKUP(A160,'Données de base - Grunddaten'!$A$2:$M$273,10,FALSE)="","",VLOOKUP(A160,'Données de base - Grunddaten'!$A$2:$M$273,10,FALSE))</f>
        <v>101</v>
      </c>
      <c r="K160" s="64" t="str">
        <f>IF(VLOOKUP(A160,'Données de base - Grunddaten'!$A$2:$M$273,11,FALSE)="","",VLOOKUP(A160,'Données de base - Grunddaten'!$A$2:$M$273,11,FALSE))</f>
        <v>Rives de lacs de l'étage collinéen</v>
      </c>
      <c r="L160" s="64" t="str">
        <f>IF(VLOOKUP(A160,'Données de base - Grunddaten'!$A$2:$M$273,12,FALSE)="","",VLOOKUP(A160,'Données de base - Grunddaten'!$A$2:$M$273,12,FALSE))</f>
        <v>rives lacustres</v>
      </c>
      <c r="M160" s="65" t="str">
        <f>IF(VLOOKUP(A160,'Données de base - Grunddaten'!$A$2:$M$273,13,FALSE)="","",VLOOKUP(A160,'Données de base - Grunddaten'!$A$2:$M$273,13,FALSE))</f>
        <v>rives lacustres</v>
      </c>
      <c r="N160" s="36" t="str">
        <f>IF(VLOOKUP(A160,'Charriage - Geschiebehaushalt'!A160:S431,3,FALSE)="","",VLOOKUP(A160,'Charriage - Geschiebehaushalt'!$A$2:$S$273,3,FALSE))</f>
        <v>non pertinent</v>
      </c>
      <c r="O160" s="37" t="str">
        <f>IF(VLOOKUP(A160,'Charriage - Geschiebehaushalt'!A160:S431,4,FALSE)="","",VLOOKUP(A160,'Charriage - Geschiebehaushalt'!$A$2:$S$273,4,FALSE))</f>
        <v/>
      </c>
      <c r="P160" s="70" t="str">
        <f>IF(VLOOKUP(A160,'Charriage - Geschiebehaushalt'!A160:S431,5,FALSE)="","",VLOOKUP(A160,'Charriage - Geschiebehaushalt'!$A$2:$S$273,5,FALSE))</f>
        <v/>
      </c>
      <c r="Q160" s="37" t="str">
        <f>IF(VLOOKUP(A160,'Charriage - Geschiebehaushalt'!A160:S431,6,FALSE)="","",VLOOKUP(A160,'Charriage - Geschiebehaushalt'!$A$2:$S$273,6,FALSE))</f>
        <v>non documenté</v>
      </c>
      <c r="R160" s="70">
        <f>IF(VLOOKUP(A160,'Charriage - Geschiebehaushalt'!A160:S431,7,FALSE)="","",VLOOKUP(A160,'Charriage - Geschiebehaushalt'!$A$2:$S$273,7,FALSE))</f>
        <v>0</v>
      </c>
      <c r="S160" s="37" t="str">
        <f>IF(VLOOKUP(A160,'Charriage - Geschiebehaushalt'!A160:S431,8,FALSE)="","",VLOOKUP(A160,'Charriage - Geschiebehaushalt'!$A$2:$S$273,8,FALSE))</f>
        <v>pas ou faiblement entravé</v>
      </c>
      <c r="T160" s="70">
        <f>IF(VLOOKUP(A160,'Charriage - Geschiebehaushalt'!A160:S431,9,FALSE)="","",VLOOKUP(A160,'Charriage - Geschiebehaushalt'!$A$2:$S$273,9,FALSE))</f>
        <v>0.57989999805000003</v>
      </c>
      <c r="U160" s="37" t="str">
        <f>IF(VLOOKUP(A160,'Charriage - Geschiebehaushalt'!A160:S431,10,FALSE)="","",VLOOKUP(A160,'Charriage - Geschiebehaushalt'!$A$2:$S$273,10,FALSE))</f>
        <v>déficit non apparent en charriage ou en remobilisation des sédiments</v>
      </c>
      <c r="V160" s="37" t="str">
        <f>IF(VLOOKUP(A160,'Charriage - Geschiebehaushalt'!A160:S431,11,FALSE)="","",VLOOKUP(A160,'Charriage - Geschiebehaushalt'!$A$2:$S$273,11,FALSE))</f>
        <v/>
      </c>
      <c r="W160" s="37" t="str">
        <f>IF(VLOOKUP(A160,'Charriage - Geschiebehaushalt'!A160:S431,12,FALSE)="","",VLOOKUP(A160,'Charriage - Geschiebehaushalt'!$A$2:$S$273,12,FALSE))</f>
        <v/>
      </c>
      <c r="X160" s="37" t="str">
        <f>IF(VLOOKUP(A160,'Charriage - Geschiebehaushalt'!A160:S431,13,FALSE)="","",VLOOKUP(A160,'Charriage - Geschiebehaushalt'!$A$2:$S$273,13,FALSE))</f>
        <v/>
      </c>
      <c r="Y160" s="37" t="str">
        <f>IF(VLOOKUP(A160,'Charriage - Geschiebehaushalt'!A160:S431,14,FALSE)="","",VLOOKUP(A160,'Charriage - Geschiebehaushalt'!$A$2:$S$273,14,FALSE))</f>
        <v/>
      </c>
      <c r="Z160" s="37" t="str">
        <f>IF(VLOOKUP(A160,'Charriage - Geschiebehaushalt'!A160:S431,15,FALSE)="","",VLOOKUP(A160,'Charriage - Geschiebehaushalt'!$A$2:$S$273,15,FALSE))</f>
        <v>non pertinent / nicht relevant</v>
      </c>
      <c r="AA160" s="53" t="str">
        <f>IF(VLOOKUP(A160,'Charriage - Geschiebehaushalt'!A160:S431,16,FALSE)="","",VLOOKUP(A160,'Charriage - Geschiebehaushalt'!$A$2:$S$273,16,FALSE))</f>
        <v>a</v>
      </c>
      <c r="AB160" s="58" t="str">
        <f>IF(VLOOKUP(A160,'Débit - Abfluss'!$A$2:$K$273,3,FALSE)="","",VLOOKUP(A160,'Débit - Abfluss'!$A$2:$K$273,3,FALSE))</f>
        <v>non pertinent</v>
      </c>
      <c r="AC160" s="59" t="str">
        <f>IF(VLOOKUP(A160,'Débit - Abfluss'!$A$2:$K$273,4,FALSE)="","",VLOOKUP(A160,'Débit - Abfluss'!$A$2:$K$273,4,FALSE))</f>
        <v/>
      </c>
      <c r="AD160" s="59" t="str">
        <f>IF(VLOOKUP(A160,'Débit - Abfluss'!$A$2:$K$273,5,FALSE)="","",VLOOKUP(A160,'Débit - Abfluss'!$A$2:$K$273,5,FALSE))</f>
        <v/>
      </c>
      <c r="AE160" s="59" t="str">
        <f>IF(VLOOKUP(A160,'Débit - Abfluss'!$A$2:$K$273,6,FALSE)="","",VLOOKUP(A160,'Débit - Abfluss'!$A$2:$K$273,6,FALSE))</f>
        <v>non pertinent / nicht relevant</v>
      </c>
      <c r="AF160" s="59" t="str">
        <f>IF(VLOOKUP(A160,'Débit - Abfluss'!$A$2:$K$273,7,FALSE)="","",VLOOKUP(A160,'Débit - Abfluss'!$A$2:$K$273,7,FALSE))</f>
        <v/>
      </c>
      <c r="AG160" s="60" t="str">
        <f>IF(VLOOKUP(A160,'Débit - Abfluss'!$A$2:$K$273,8,FALSE)="","",VLOOKUP(A160,'Débit - Abfluss'!$A$2:$K$273,8,FALSE))</f>
        <v>Non affecté / nicht betroffen</v>
      </c>
      <c r="AH160" s="72" t="str">
        <f>IF(VLOOKUP(A160,'Revitalisation-Revitalisierung'!$A$2:$O$273,3,FALSE)="","",VLOOKUP(A160,'Revitalisation-Revitalisierung'!$A$2:$O$273,3,FALSE))</f>
        <v/>
      </c>
      <c r="AI160" s="73" t="str">
        <f>IF(VLOOKUP(A160,'Revitalisation-Revitalisierung'!$A$2:$O$273,4,FALSE)="","",VLOOKUP(A160,'Revitalisation-Revitalisierung'!$A$2:$O$273,4,FALSE))</f>
        <v/>
      </c>
      <c r="AJ160" s="73" t="str">
        <f>IF(VLOOKUP(A160,'Revitalisation-Revitalisierung'!$A$2:$O$273,5,FALSE)="","",VLOOKUP(A160,'Revitalisation-Revitalisierung'!$A$2:$O$273,5,FALSE))</f>
        <v/>
      </c>
      <c r="AK160" s="61" t="str">
        <f>IF(VLOOKUP(A160,'Revitalisation-Revitalisierung'!$A$2:$O$273,6,FALSE)="","",VLOOKUP(A160,'Revitalisation-Revitalisierung'!$A$2:$O$273,6,FALSE))</f>
        <v>non pertinent</v>
      </c>
      <c r="AL160" s="61" t="str">
        <f>IF(VLOOKUP(A160,'Revitalisation-Revitalisierung'!$A$2:$O$273,7,FALSE)="","",VLOOKUP(A160,'Revitalisation-Revitalisierung'!$A$2:$O$273,7,FALSE))</f>
        <v/>
      </c>
      <c r="AM160" s="61" t="str">
        <f>IF(VLOOKUP(A160,'Revitalisation-Revitalisierung'!$A$2:$O$273,8,FALSE)="","",VLOOKUP(A160,'Revitalisation-Revitalisierung'!$A$2:$O$273,8,FALSE))</f>
        <v>K1</v>
      </c>
      <c r="AN160" s="61" t="str">
        <f>IF(VLOOKUP(A160,'Revitalisation-Revitalisierung'!$A$2:$O$273,9,FALSE)="","",VLOOKUP(A160,'Revitalisation-Revitalisierung'!$A$2:$O$273,9,FALSE))</f>
        <v/>
      </c>
      <c r="AO160" s="61" t="str">
        <f>IF(VLOOKUP(A160,'Revitalisation-Revitalisierung'!$A$2:$O$273,10,FALSE)="","",VLOOKUP(A160,'Revitalisation-Revitalisierung'!$A$2:$O$273,10,FALSE))</f>
        <v/>
      </c>
      <c r="AP160" s="61" t="str">
        <f>IF(VLOOKUP(A160,'Revitalisation-Revitalisierung'!$A$2:$O$273,11,FALSE)="","",VLOOKUP(A160,'Revitalisation-Revitalisierung'!$A$2:$O$273,11,FALSE))</f>
        <v>non pertinent / nicht relevant</v>
      </c>
      <c r="AQ160" s="62" t="str">
        <f>IF(VLOOKUP(A160,'Revitalisation-Revitalisierung'!$A$2:$O$273,12,FALSE)="","",VLOOKUP(A160,'Revitalisation-Revitalisierung'!$A$2:$O$273,12,FALSE))</f>
        <v>a</v>
      </c>
    </row>
    <row r="161" spans="1:43" ht="45" x14ac:dyDescent="0.25">
      <c r="A161" s="23">
        <v>208</v>
      </c>
      <c r="B161" s="63">
        <f>IF(VLOOKUP(A161,'Données de base - Grunddaten'!$A$2:$M$273,2,FALSE)="","",VLOOKUP(A161,'Données de base - Grunddaten'!$A$2:$M$273,2,FALSE))</f>
        <v>1</v>
      </c>
      <c r="C161" s="64" t="str">
        <f>IF(VLOOKUP(A161,'Données de base - Grunddaten'!$A$2:$M$273,3,FALSE)="","",VLOOKUP(A161,'Données de base - Grunddaten'!$A$2:$M$273,3,FALSE))</f>
        <v>Les Grèves du Chablais de Cudrefin</v>
      </c>
      <c r="D161" s="64" t="str">
        <f>IF(VLOOKUP(A161,'Données de base - Grunddaten'!$A$2:$M$273,4,FALSE)="","",VLOOKUP(A161,'Données de base - Grunddaten'!$A$2:$M$273,4,FALSE))</f>
        <v>Lac de Neuchâtel, La Broye</v>
      </c>
      <c r="E161" s="64" t="str">
        <f>IF(VLOOKUP(A161,'Données de base - Grunddaten'!$A$2:$M$273,5,FALSE)="","",VLOOKUP(A161,'Données de base - Grunddaten'!$A$2:$M$273,5,FALSE))</f>
        <v>VD</v>
      </c>
      <c r="F161" s="64" t="str">
        <f>IF(VLOOKUP(A161,'Données de base - Grunddaten'!$A$2:$M$273,6,FALSE)="","",VLOOKUP(A161,'Données de base - Grunddaten'!$A$2:$M$273,6,FALSE))</f>
        <v>Plateau occidental</v>
      </c>
      <c r="G161" s="64" t="str">
        <f>IF(VLOOKUP(A161,'Données de base - Grunddaten'!$A$2:$M$273,7,FALSE)="","",VLOOKUP(A161,'Données de base - Grunddaten'!$A$2:$M$273,7,FALSE))</f>
        <v>Collinéen</v>
      </c>
      <c r="H161" s="64">
        <f>IF(VLOOKUP(A161,'Données de base - Grunddaten'!$A$2:$M$273,8,FALSE)="","",VLOOKUP(A161,'Données de base - Grunddaten'!$A$2:$M$273,8,FALSE))</f>
        <v>430</v>
      </c>
      <c r="I161" s="64">
        <f>IF(VLOOKUP(A161,'Données de base - Grunddaten'!$A$2:$M$273,9,FALSE)="","",VLOOKUP(A161,'Données de base - Grunddaten'!$A$2:$M$273,9,FALSE))</f>
        <v>1992</v>
      </c>
      <c r="J161" s="64">
        <f>IF(VLOOKUP(A161,'Données de base - Grunddaten'!$A$2:$M$273,10,FALSE)="","",VLOOKUP(A161,'Données de base - Grunddaten'!$A$2:$M$273,10,FALSE))</f>
        <v>101</v>
      </c>
      <c r="K161" s="64" t="str">
        <f>IF(VLOOKUP(A161,'Données de base - Grunddaten'!$A$2:$M$273,11,FALSE)="","",VLOOKUP(A161,'Données de base - Grunddaten'!$A$2:$M$273,11,FALSE))</f>
        <v>Rives de lacs de l'étage collinéen</v>
      </c>
      <c r="L161" s="64" t="str">
        <f>IF(VLOOKUP(A161,'Données de base - Grunddaten'!$A$2:$M$273,12,FALSE)="","",VLOOKUP(A161,'Données de base - Grunddaten'!$A$2:$M$273,12,FALSE))</f>
        <v>rives lacustres</v>
      </c>
      <c r="M161" s="65" t="str">
        <f>IF(VLOOKUP(A161,'Données de base - Grunddaten'!$A$2:$M$273,13,FALSE)="","",VLOOKUP(A161,'Données de base - Grunddaten'!$A$2:$M$273,13,FALSE))</f>
        <v>rives lacustres</v>
      </c>
      <c r="N161" s="36" t="str">
        <f>IF(VLOOKUP(A161,'Charriage - Geschiebehaushalt'!A161:S432,3,FALSE)="","",VLOOKUP(A161,'Charriage - Geschiebehaushalt'!$A$2:$S$273,3,FALSE))</f>
        <v>non pertinent</v>
      </c>
      <c r="O161" s="37" t="str">
        <f>IF(VLOOKUP(A161,'Charriage - Geschiebehaushalt'!A161:S432,4,FALSE)="","",VLOOKUP(A161,'Charriage - Geschiebehaushalt'!$A$2:$S$273,4,FALSE))</f>
        <v/>
      </c>
      <c r="P161" s="70" t="str">
        <f>IF(VLOOKUP(A161,'Charriage - Geschiebehaushalt'!A161:S432,5,FALSE)="","",VLOOKUP(A161,'Charriage - Geschiebehaushalt'!$A$2:$S$273,5,FALSE))</f>
        <v/>
      </c>
      <c r="Q161" s="37" t="str">
        <f>IF(VLOOKUP(A161,'Charriage - Geschiebehaushalt'!A161:S432,6,FALSE)="","",VLOOKUP(A161,'Charriage - Geschiebehaushalt'!$A$2:$S$273,6,FALSE))</f>
        <v>non documenté</v>
      </c>
      <c r="R161" s="70">
        <f>IF(VLOOKUP(A161,'Charriage - Geschiebehaushalt'!A161:S432,7,FALSE)="","",VLOOKUP(A161,'Charriage - Geschiebehaushalt'!$A$2:$S$273,7,FALSE))</f>
        <v>0.26288901851987301</v>
      </c>
      <c r="S161" s="37" t="str">
        <f>IF(VLOOKUP(A161,'Charriage - Geschiebehaushalt'!A161:S432,8,FALSE)="","",VLOOKUP(A161,'Charriage - Geschiebehaushalt'!$A$2:$S$273,8,FALSE))</f>
        <v>la remobilisation des sédiments est perturbée</v>
      </c>
      <c r="T161" s="70">
        <f>IF(VLOOKUP(A161,'Charriage - Geschiebehaushalt'!A161:S432,9,FALSE)="","",VLOOKUP(A161,'Charriage - Geschiebehaushalt'!$A$2:$S$273,9,FALSE))</f>
        <v>0.45646458626000003</v>
      </c>
      <c r="U161" s="37" t="str">
        <f>IF(VLOOKUP(A161,'Charriage - Geschiebehaushalt'!A161:S432,10,FALSE)="","",VLOOKUP(A161,'Charriage - Geschiebehaushalt'!$A$2:$S$273,10,FALSE))</f>
        <v>déficit non apparent en charriage ou en remobilisation des sédiments</v>
      </c>
      <c r="V161" s="37" t="str">
        <f>IF(VLOOKUP(A161,'Charriage - Geschiebehaushalt'!A161:S432,11,FALSE)="","",VLOOKUP(A161,'Charriage - Geschiebehaushalt'!$A$2:$S$273,11,FALSE))</f>
        <v/>
      </c>
      <c r="W161" s="37" t="str">
        <f>IF(VLOOKUP(A161,'Charriage - Geschiebehaushalt'!A161:S432,12,FALSE)="","",VLOOKUP(A161,'Charriage - Geschiebehaushalt'!$A$2:$S$273,12,FALSE))</f>
        <v/>
      </c>
      <c r="X161" s="37" t="str">
        <f>IF(VLOOKUP(A161,'Charriage - Geschiebehaushalt'!A161:S432,13,FALSE)="","",VLOOKUP(A161,'Charriage - Geschiebehaushalt'!$A$2:$S$273,13,FALSE))</f>
        <v/>
      </c>
      <c r="Y161" s="37" t="str">
        <f>IF(VLOOKUP(A161,'Charriage - Geschiebehaushalt'!A161:S432,14,FALSE)="","",VLOOKUP(A161,'Charriage - Geschiebehaushalt'!$A$2:$S$273,14,FALSE))</f>
        <v/>
      </c>
      <c r="Z161" s="37" t="str">
        <f>IF(VLOOKUP(A161,'Charriage - Geschiebehaushalt'!A161:S432,15,FALSE)="","",VLOOKUP(A161,'Charriage - Geschiebehaushalt'!$A$2:$S$273,15,FALSE))</f>
        <v>non pertinent / nicht relevant</v>
      </c>
      <c r="AA161" s="53" t="str">
        <f>IF(VLOOKUP(A161,'Charriage - Geschiebehaushalt'!A161:S432,16,FALSE)="","",VLOOKUP(A161,'Charriage - Geschiebehaushalt'!$A$2:$S$273,16,FALSE))</f>
        <v>a</v>
      </c>
      <c r="AB161" s="58" t="str">
        <f>IF(VLOOKUP(A161,'Débit - Abfluss'!$A$2:$K$273,3,FALSE)="","",VLOOKUP(A161,'Débit - Abfluss'!$A$2:$K$273,3,FALSE))</f>
        <v>non pertinent</v>
      </c>
      <c r="AC161" s="59" t="str">
        <f>IF(VLOOKUP(A161,'Débit - Abfluss'!$A$2:$K$273,4,FALSE)="","",VLOOKUP(A161,'Débit - Abfluss'!$A$2:$K$273,4,FALSE))</f>
        <v/>
      </c>
      <c r="AD161" s="59" t="str">
        <f>IF(VLOOKUP(A161,'Débit - Abfluss'!$A$2:$K$273,5,FALSE)="","",VLOOKUP(A161,'Débit - Abfluss'!$A$2:$K$273,5,FALSE))</f>
        <v/>
      </c>
      <c r="AE161" s="59" t="str">
        <f>IF(VLOOKUP(A161,'Débit - Abfluss'!$A$2:$K$273,6,FALSE)="","",VLOOKUP(A161,'Débit - Abfluss'!$A$2:$K$273,6,FALSE))</f>
        <v>non pertinent / nicht relevant</v>
      </c>
      <c r="AF161" s="59" t="str">
        <f>IF(VLOOKUP(A161,'Débit - Abfluss'!$A$2:$K$273,7,FALSE)="","",VLOOKUP(A161,'Débit - Abfluss'!$A$2:$K$273,7,FALSE))</f>
        <v/>
      </c>
      <c r="AG161" s="60" t="str">
        <f>IF(VLOOKUP(A161,'Débit - Abfluss'!$A$2:$K$273,8,FALSE)="","",VLOOKUP(A161,'Débit - Abfluss'!$A$2:$K$273,8,FALSE))</f>
        <v>Non affecté / nicht betroffen</v>
      </c>
      <c r="AH161" s="72" t="str">
        <f>IF(VLOOKUP(A161,'Revitalisation-Revitalisierung'!$A$2:$O$273,3,FALSE)="","",VLOOKUP(A161,'Revitalisation-Revitalisierung'!$A$2:$O$273,3,FALSE))</f>
        <v/>
      </c>
      <c r="AI161" s="73" t="str">
        <f>IF(VLOOKUP(A161,'Revitalisation-Revitalisierung'!$A$2:$O$273,4,FALSE)="","",VLOOKUP(A161,'Revitalisation-Revitalisierung'!$A$2:$O$273,4,FALSE))</f>
        <v/>
      </c>
      <c r="AJ161" s="73" t="str">
        <f>IF(VLOOKUP(A161,'Revitalisation-Revitalisierung'!$A$2:$O$273,5,FALSE)="","",VLOOKUP(A161,'Revitalisation-Revitalisierung'!$A$2:$O$273,5,FALSE))</f>
        <v/>
      </c>
      <c r="AK161" s="61" t="str">
        <f>IF(VLOOKUP(A161,'Revitalisation-Revitalisierung'!$A$2:$O$273,6,FALSE)="","",VLOOKUP(A161,'Revitalisation-Revitalisierung'!$A$2:$O$273,6,FALSE))</f>
        <v>non pertinent</v>
      </c>
      <c r="AL161" s="61" t="str">
        <f>IF(VLOOKUP(A161,'Revitalisation-Revitalisierung'!$A$2:$O$273,7,FALSE)="","",VLOOKUP(A161,'Revitalisation-Revitalisierung'!$A$2:$O$273,7,FALSE))</f>
        <v/>
      </c>
      <c r="AM161" s="61" t="str">
        <f>IF(VLOOKUP(A161,'Revitalisation-Revitalisierung'!$A$2:$O$273,8,FALSE)="","",VLOOKUP(A161,'Revitalisation-Revitalisierung'!$A$2:$O$273,8,FALSE))</f>
        <v>K1</v>
      </c>
      <c r="AN161" s="61" t="str">
        <f>IF(VLOOKUP(A161,'Revitalisation-Revitalisierung'!$A$2:$O$273,9,FALSE)="","",VLOOKUP(A161,'Revitalisation-Revitalisierung'!$A$2:$O$273,9,FALSE))</f>
        <v/>
      </c>
      <c r="AO161" s="61" t="str">
        <f>IF(VLOOKUP(A161,'Revitalisation-Revitalisierung'!$A$2:$O$273,10,FALSE)="","",VLOOKUP(A161,'Revitalisation-Revitalisierung'!$A$2:$O$273,10,FALSE))</f>
        <v/>
      </c>
      <c r="AP161" s="61" t="str">
        <f>IF(VLOOKUP(A161,'Revitalisation-Revitalisierung'!$A$2:$O$273,11,FALSE)="","",VLOOKUP(A161,'Revitalisation-Revitalisierung'!$A$2:$O$273,11,FALSE))</f>
        <v>non pertinent / nicht relevant</v>
      </c>
      <c r="AQ161" s="62" t="str">
        <f>IF(VLOOKUP(A161,'Revitalisation-Revitalisierung'!$A$2:$O$273,12,FALSE)="","",VLOOKUP(A161,'Revitalisation-Revitalisierung'!$A$2:$O$273,12,FALSE))</f>
        <v>a</v>
      </c>
    </row>
    <row r="162" spans="1:43" ht="33.75" x14ac:dyDescent="0.25">
      <c r="A162" s="23">
        <v>209</v>
      </c>
      <c r="B162" s="63">
        <f>IF(VLOOKUP(A162,'Données de base - Grunddaten'!$A$2:$M$273,2,FALSE)="","",VLOOKUP(A162,'Données de base - Grunddaten'!$A$2:$M$273,2,FALSE))</f>
        <v>1</v>
      </c>
      <c r="C162" s="64" t="str">
        <f>IF(VLOOKUP(A162,'Données de base - Grunddaten'!$A$2:$M$273,3,FALSE)="","",VLOOKUP(A162,'Données de base - Grunddaten'!$A$2:$M$273,3,FALSE))</f>
        <v>Seewald–Fanel</v>
      </c>
      <c r="D162" s="64" t="str">
        <f>IF(VLOOKUP(A162,'Données de base - Grunddaten'!$A$2:$M$273,4,FALSE)="","",VLOOKUP(A162,'Données de base - Grunddaten'!$A$2:$M$273,4,FALSE))</f>
        <v>Canal de la Thielle, Lac de Neuchâtel</v>
      </c>
      <c r="E162" s="64" t="str">
        <f>IF(VLOOKUP(A162,'Données de base - Grunddaten'!$A$2:$M$273,5,FALSE)="","",VLOOKUP(A162,'Données de base - Grunddaten'!$A$2:$M$273,5,FALSE))</f>
        <v>BE/NE</v>
      </c>
      <c r="F162" s="64" t="str">
        <f>IF(VLOOKUP(A162,'Données de base - Grunddaten'!$A$2:$M$273,6,FALSE)="","",VLOOKUP(A162,'Données de base - Grunddaten'!$A$2:$M$273,6,FALSE))</f>
        <v>Plateau occidental</v>
      </c>
      <c r="G162" s="64" t="str">
        <f>IF(VLOOKUP(A162,'Données de base - Grunddaten'!$A$2:$M$273,7,FALSE)="","",VLOOKUP(A162,'Données de base - Grunddaten'!$A$2:$M$273,7,FALSE))</f>
        <v>Collinéen</v>
      </c>
      <c r="H162" s="64">
        <f>IF(VLOOKUP(A162,'Données de base - Grunddaten'!$A$2:$M$273,8,FALSE)="","",VLOOKUP(A162,'Données de base - Grunddaten'!$A$2:$M$273,8,FALSE))</f>
        <v>430</v>
      </c>
      <c r="I162" s="64">
        <f>IF(VLOOKUP(A162,'Données de base - Grunddaten'!$A$2:$M$273,9,FALSE)="","",VLOOKUP(A162,'Données de base - Grunddaten'!$A$2:$M$273,9,FALSE))</f>
        <v>1992</v>
      </c>
      <c r="J162" s="64">
        <f>IF(VLOOKUP(A162,'Données de base - Grunddaten'!$A$2:$M$273,10,FALSE)="","",VLOOKUP(A162,'Données de base - Grunddaten'!$A$2:$M$273,10,FALSE))</f>
        <v>101</v>
      </c>
      <c r="K162" s="64" t="str">
        <f>IF(VLOOKUP(A162,'Données de base - Grunddaten'!$A$2:$M$273,11,FALSE)="","",VLOOKUP(A162,'Données de base - Grunddaten'!$A$2:$M$273,11,FALSE))</f>
        <v>Rives de lacs de l'étage collinéen</v>
      </c>
      <c r="L162" s="64" t="str">
        <f>IF(VLOOKUP(A162,'Données de base - Grunddaten'!$A$2:$M$273,12,FALSE)="","",VLOOKUP(A162,'Données de base - Grunddaten'!$A$2:$M$273,12,FALSE))</f>
        <v>rives lacustres</v>
      </c>
      <c r="M162" s="65" t="str">
        <f>IF(VLOOKUP(A162,'Données de base - Grunddaten'!$A$2:$M$273,13,FALSE)="","",VLOOKUP(A162,'Données de base - Grunddaten'!$A$2:$M$273,13,FALSE))</f>
        <v>rives lacustres</v>
      </c>
      <c r="N162" s="36" t="str">
        <f>IF(VLOOKUP(A162,'Charriage - Geschiebehaushalt'!A162:S433,3,FALSE)="","",VLOOKUP(A162,'Charriage - Geschiebehaushalt'!$A$2:$S$273,3,FALSE))</f>
        <v>non pertinent</v>
      </c>
      <c r="O162" s="37" t="str">
        <f>IF(VLOOKUP(A162,'Charriage - Geschiebehaushalt'!A162:S433,4,FALSE)="","",VLOOKUP(A162,'Charriage - Geschiebehaushalt'!$A$2:$S$273,4,FALSE))</f>
        <v/>
      </c>
      <c r="P162" s="70" t="str">
        <f>IF(VLOOKUP(A162,'Charriage - Geschiebehaushalt'!A162:S433,5,FALSE)="","",VLOOKUP(A162,'Charriage - Geschiebehaushalt'!$A$2:$S$273,5,FALSE))</f>
        <v/>
      </c>
      <c r="Q162" s="37" t="str">
        <f>IF(VLOOKUP(A162,'Charriage - Geschiebehaushalt'!A162:S433,6,FALSE)="","",VLOOKUP(A162,'Charriage - Geschiebehaushalt'!$A$2:$S$273,6,FALSE))</f>
        <v>non documenté</v>
      </c>
      <c r="R162" s="70">
        <f>IF(VLOOKUP(A162,'Charriage - Geschiebehaushalt'!A162:S433,7,FALSE)="","",VLOOKUP(A162,'Charriage - Geschiebehaushalt'!$A$2:$S$273,7,FALSE))</f>
        <v>5.3557913933006797E-3</v>
      </c>
      <c r="S162" s="37" t="str">
        <f>IF(VLOOKUP(A162,'Charriage - Geschiebehaushalt'!A162:S433,8,FALSE)="","",VLOOKUP(A162,'Charriage - Geschiebehaushalt'!$A$2:$S$273,8,FALSE))</f>
        <v>pas ou faiblement entravé</v>
      </c>
      <c r="T162" s="70">
        <f>IF(VLOOKUP(A162,'Charriage - Geschiebehaushalt'!A162:S433,9,FALSE)="","",VLOOKUP(A162,'Charriage - Geschiebehaushalt'!$A$2:$S$273,9,FALSE))</f>
        <v>0.16825071975</v>
      </c>
      <c r="U162" s="37" t="str">
        <f>IF(VLOOKUP(A162,'Charriage - Geschiebehaushalt'!A162:S433,10,FALSE)="","",VLOOKUP(A162,'Charriage - Geschiebehaushalt'!$A$2:$S$273,10,FALSE))</f>
        <v>déficit dans les formations pionnières</v>
      </c>
      <c r="V162" s="37" t="str">
        <f>IF(VLOOKUP(A162,'Charriage - Geschiebehaushalt'!A162:S433,11,FALSE)="","",VLOOKUP(A162,'Charriage - Geschiebehaushalt'!$A$2:$S$273,11,FALSE))</f>
        <v/>
      </c>
      <c r="W162" s="37" t="str">
        <f>IF(VLOOKUP(A162,'Charriage - Geschiebehaushalt'!A162:S433,12,FALSE)="","",VLOOKUP(A162,'Charriage - Geschiebehaushalt'!$A$2:$S$273,12,FALSE))</f>
        <v/>
      </c>
      <c r="X162" s="37" t="str">
        <f>IF(VLOOKUP(A162,'Charriage - Geschiebehaushalt'!A162:S433,13,FALSE)="","",VLOOKUP(A162,'Charriage - Geschiebehaushalt'!$A$2:$S$273,13,FALSE))</f>
        <v/>
      </c>
      <c r="Y162" s="37" t="str">
        <f>IF(VLOOKUP(A162,'Charriage - Geschiebehaushalt'!A162:S433,14,FALSE)="","",VLOOKUP(A162,'Charriage - Geschiebehaushalt'!$A$2:$S$273,14,FALSE))</f>
        <v/>
      </c>
      <c r="Z162" s="37" t="str">
        <f>IF(VLOOKUP(A162,'Charriage - Geschiebehaushalt'!A162:S433,15,FALSE)="","",VLOOKUP(A162,'Charriage - Geschiebehaushalt'!$A$2:$S$273,15,FALSE))</f>
        <v>non pertinent / nicht relevant</v>
      </c>
      <c r="AA162" s="53" t="str">
        <f>IF(VLOOKUP(A162,'Charriage - Geschiebehaushalt'!A162:S433,16,FALSE)="","",VLOOKUP(A162,'Charriage - Geschiebehaushalt'!$A$2:$S$273,16,FALSE))</f>
        <v>a</v>
      </c>
      <c r="AB162" s="58" t="str">
        <f>IF(VLOOKUP(A162,'Débit - Abfluss'!$A$2:$K$273,3,FALSE)="","",VLOOKUP(A162,'Débit - Abfluss'!$A$2:$K$273,3,FALSE))</f>
        <v>non pertinent</v>
      </c>
      <c r="AC162" s="59" t="str">
        <f>IF(VLOOKUP(A162,'Débit - Abfluss'!$A$2:$K$273,4,FALSE)="","",VLOOKUP(A162,'Débit - Abfluss'!$A$2:$K$273,4,FALSE))</f>
        <v/>
      </c>
      <c r="AD162" s="59" t="str">
        <f>IF(VLOOKUP(A162,'Débit - Abfluss'!$A$2:$K$273,5,FALSE)="","",VLOOKUP(A162,'Débit - Abfluss'!$A$2:$K$273,5,FALSE))</f>
        <v/>
      </c>
      <c r="AE162" s="59" t="str">
        <f>IF(VLOOKUP(A162,'Débit - Abfluss'!$A$2:$K$273,6,FALSE)="","",VLOOKUP(A162,'Débit - Abfluss'!$A$2:$K$273,6,FALSE))</f>
        <v>non pertinent / nicht relevant</v>
      </c>
      <c r="AF162" s="59" t="str">
        <f>IF(VLOOKUP(A162,'Débit - Abfluss'!$A$2:$K$273,7,FALSE)="","",VLOOKUP(A162,'Débit - Abfluss'!$A$2:$K$273,7,FALSE))</f>
        <v/>
      </c>
      <c r="AG162" s="60" t="str">
        <f>IF(VLOOKUP(A162,'Débit - Abfluss'!$A$2:$K$273,8,FALSE)="","",VLOOKUP(A162,'Débit - Abfluss'!$A$2:$K$273,8,FALSE))</f>
        <v>Non affecté / nicht betroffen</v>
      </c>
      <c r="AH162" s="72" t="str">
        <f>IF(VLOOKUP(A162,'Revitalisation-Revitalisierung'!$A$2:$O$273,3,FALSE)="","",VLOOKUP(A162,'Revitalisation-Revitalisierung'!$A$2:$O$273,3,FALSE))</f>
        <v/>
      </c>
      <c r="AI162" s="73" t="str">
        <f>IF(VLOOKUP(A162,'Revitalisation-Revitalisierung'!$A$2:$O$273,4,FALSE)="","",VLOOKUP(A162,'Revitalisation-Revitalisierung'!$A$2:$O$273,4,FALSE))</f>
        <v/>
      </c>
      <c r="AJ162" s="73" t="str">
        <f>IF(VLOOKUP(A162,'Revitalisation-Revitalisierung'!$A$2:$O$273,5,FALSE)="","",VLOOKUP(A162,'Revitalisation-Revitalisierung'!$A$2:$O$273,5,FALSE))</f>
        <v/>
      </c>
      <c r="AK162" s="61" t="str">
        <f>IF(VLOOKUP(A162,'Revitalisation-Revitalisierung'!$A$2:$O$273,6,FALSE)="","",VLOOKUP(A162,'Revitalisation-Revitalisierung'!$A$2:$O$273,6,FALSE))</f>
        <v>non pertinent</v>
      </c>
      <c r="AL162" s="61" t="str">
        <f>IF(VLOOKUP(A162,'Revitalisation-Revitalisierung'!$A$2:$O$273,7,FALSE)="","",VLOOKUP(A162,'Revitalisation-Revitalisierung'!$A$2:$O$273,7,FALSE))</f>
        <v/>
      </c>
      <c r="AM162" s="61" t="str">
        <f>IF(VLOOKUP(A162,'Revitalisation-Revitalisierung'!$A$2:$O$273,8,FALSE)="","",VLOOKUP(A162,'Revitalisation-Revitalisierung'!$A$2:$O$273,8,FALSE))</f>
        <v>K2</v>
      </c>
      <c r="AN162" s="61" t="str">
        <f>IF(VLOOKUP(A162,'Revitalisation-Revitalisierung'!$A$2:$O$273,9,FALSE)="","",VLOOKUP(A162,'Revitalisation-Revitalisierung'!$A$2:$O$273,9,FALSE))</f>
        <v/>
      </c>
      <c r="AO162" s="61" t="str">
        <f>IF(VLOOKUP(A162,'Revitalisation-Revitalisierung'!$A$2:$O$273,10,FALSE)="","",VLOOKUP(A162,'Revitalisation-Revitalisierung'!$A$2:$O$273,10,FALSE))</f>
        <v/>
      </c>
      <c r="AP162" s="61" t="str">
        <f>IF(VLOOKUP(A162,'Revitalisation-Revitalisierung'!$A$2:$O$273,11,FALSE)="","",VLOOKUP(A162,'Revitalisation-Revitalisierung'!$A$2:$O$273,11,FALSE))</f>
        <v>non pertinent / nicht relevant</v>
      </c>
      <c r="AQ162" s="62" t="str">
        <f>IF(VLOOKUP(A162,'Revitalisation-Revitalisierung'!$A$2:$O$273,12,FALSE)="","",VLOOKUP(A162,'Revitalisation-Revitalisierung'!$A$2:$O$273,12,FALSE))</f>
        <v>a</v>
      </c>
    </row>
    <row r="163" spans="1:43" ht="56.25" x14ac:dyDescent="0.25">
      <c r="A163" s="23">
        <v>211</v>
      </c>
      <c r="B163" s="63">
        <f>IF(VLOOKUP(A163,'Données de base - Grunddaten'!$A$2:$M$273,2,FALSE)="","",VLOOKUP(A163,'Données de base - Grunddaten'!$A$2:$M$273,2,FALSE))</f>
        <v>1</v>
      </c>
      <c r="C163" s="64" t="str">
        <f>IF(VLOOKUP(A163,'Données de base - Grunddaten'!$A$2:$M$273,3,FALSE)="","",VLOOKUP(A163,'Données de base - Grunddaten'!$A$2:$M$273,3,FALSE))</f>
        <v>Les Monod</v>
      </c>
      <c r="D163" s="64" t="str">
        <f>IF(VLOOKUP(A163,'Données de base - Grunddaten'!$A$2:$M$273,4,FALSE)="","",VLOOKUP(A163,'Données de base - Grunddaten'!$A$2:$M$273,4,FALSE))</f>
        <v>Le Veyron</v>
      </c>
      <c r="E163" s="64" t="str">
        <f>IF(VLOOKUP(A163,'Données de base - Grunddaten'!$A$2:$M$273,5,FALSE)="","",VLOOKUP(A163,'Données de base - Grunddaten'!$A$2:$M$273,5,FALSE))</f>
        <v>VD</v>
      </c>
      <c r="F163" s="64" t="str">
        <f>IF(VLOOKUP(A163,'Données de base - Grunddaten'!$A$2:$M$273,6,FALSE)="","",VLOOKUP(A163,'Données de base - Grunddaten'!$A$2:$M$273,6,FALSE))</f>
        <v>Bassins lémanique et rhénan, Jura et Randen</v>
      </c>
      <c r="G163" s="64" t="str">
        <f>IF(VLOOKUP(A163,'Données de base - Grunddaten'!$A$2:$M$273,7,FALSE)="","",VLOOKUP(A163,'Données de base - Grunddaten'!$A$2:$M$273,7,FALSE))</f>
        <v>Montagnard inf.</v>
      </c>
      <c r="H163" s="64">
        <f>IF(VLOOKUP(A163,'Données de base - Grunddaten'!$A$2:$M$273,8,FALSE)="","",VLOOKUP(A163,'Données de base - Grunddaten'!$A$2:$M$273,8,FALSE))</f>
        <v>660</v>
      </c>
      <c r="I163" s="64">
        <f>IF(VLOOKUP(A163,'Données de base - Grunddaten'!$A$2:$M$273,9,FALSE)="","",VLOOKUP(A163,'Données de base - Grunddaten'!$A$2:$M$273,9,FALSE))</f>
        <v>1992</v>
      </c>
      <c r="J163" s="64">
        <f>IF(VLOOKUP(A163,'Données de base - Grunddaten'!$A$2:$M$273,10,FALSE)="","",VLOOKUP(A163,'Données de base - Grunddaten'!$A$2:$M$273,10,FALSE))</f>
        <v>82</v>
      </c>
      <c r="K163" s="64" t="str">
        <f>IF(VLOOKUP(A163,'Données de base - Grunddaten'!$A$2:$M$273,11,FALSE)="","",VLOOKUP(A163,'Données de base - Grunddaten'!$A$2:$M$273,11,FALSE))</f>
        <v>Singularité: Cours d'eau en milieu marécageux</v>
      </c>
      <c r="L163" s="64" t="str">
        <f>IF(VLOOKUP(A163,'Données de base - Grunddaten'!$A$2:$M$273,12,FALSE)="","",VLOOKUP(A163,'Données de base - Grunddaten'!$A$2:$M$273,12,FALSE))</f>
        <v>méandres migrants</v>
      </c>
      <c r="M163" s="65" t="str">
        <f>IF(VLOOKUP(A163,'Données de base - Grunddaten'!$A$2:$M$273,13,FALSE)="","",VLOOKUP(A163,'Données de base - Grunddaten'!$A$2:$M$273,13,FALSE))</f>
        <v>méandres migrants</v>
      </c>
      <c r="N163" s="36" t="str">
        <f>IF(VLOOKUP(A163,'Charriage - Geschiebehaushalt'!A163:S434,3,FALSE)="","",VLOOKUP(A163,'Charriage - Geschiebehaushalt'!$A$2:$S$273,3,FALSE))</f>
        <v>pertinent</v>
      </c>
      <c r="O163" s="37" t="str">
        <f>IF(VLOOKUP(A163,'Charriage - Geschiebehaushalt'!A163:S434,4,FALSE)="","",VLOOKUP(A163,'Charriage - Geschiebehaushalt'!$A$2:$S$273,4,FALSE))</f>
        <v>non documenté</v>
      </c>
      <c r="P163" s="70" t="str">
        <f>IF(VLOOKUP(A163,'Charriage - Geschiebehaushalt'!A163:S434,5,FALSE)="","",VLOOKUP(A163,'Charriage - Geschiebehaushalt'!$A$2:$S$273,5,FALSE))</f>
        <v/>
      </c>
      <c r="Q163" s="37" t="str">
        <f>IF(VLOOKUP(A163,'Charriage - Geschiebehaushalt'!A163:S434,6,FALSE)="","",VLOOKUP(A163,'Charriage - Geschiebehaushalt'!$A$2:$S$273,6,FALSE))</f>
        <v>non documenté</v>
      </c>
      <c r="R163" s="70">
        <f>IF(VLOOKUP(A163,'Charriage - Geschiebehaushalt'!A163:S434,7,FALSE)="","",VLOOKUP(A163,'Charriage - Geschiebehaushalt'!$A$2:$S$273,7,FALSE))</f>
        <v>3.9826515255465503E-2</v>
      </c>
      <c r="S163" s="37" t="str">
        <f>IF(VLOOKUP(A163,'Charriage - Geschiebehaushalt'!A163:S434,8,FALSE)="","",VLOOKUP(A163,'Charriage - Geschiebehaushalt'!$A$2:$S$273,8,FALSE))</f>
        <v>pas ou faiblement entravé</v>
      </c>
      <c r="T163" s="70">
        <f>IF(VLOOKUP(A163,'Charriage - Geschiebehaushalt'!A163:S434,9,FALSE)="","",VLOOKUP(A163,'Charriage - Geschiebehaushalt'!$A$2:$S$273,9,FALSE))</f>
        <v>0.53303401399999994</v>
      </c>
      <c r="U163" s="37" t="str">
        <f>IF(VLOOKUP(A163,'Charriage - Geschiebehaushalt'!A163:S434,10,FALSE)="","",VLOOKUP(A163,'Charriage - Geschiebehaushalt'!$A$2:$S$273,10,FALSE))</f>
        <v>déficit non apparent en charriage ou en remobilisation des sédiments</v>
      </c>
      <c r="V163" s="37" t="str">
        <f>IF(VLOOKUP(A163,'Charriage - Geschiebehaushalt'!A163:S434,11,FALSE)="","",VLOOKUP(A163,'Charriage - Geschiebehaushalt'!$A$2:$S$273,11,FALSE))</f>
        <v/>
      </c>
      <c r="W163" s="37" t="str">
        <f>IF(VLOOKUP(A163,'Charriage - Geschiebehaushalt'!A163:S434,12,FALSE)="","",VLOOKUP(A163,'Charriage - Geschiebehaushalt'!$A$2:$S$273,12,FALSE))</f>
        <v/>
      </c>
      <c r="X163" s="37" t="str">
        <f>IF(VLOOKUP(A163,'Charriage - Geschiebehaushalt'!A163:S434,13,FALSE)="","",VLOOKUP(A163,'Charriage - Geschiebehaushalt'!$A$2:$S$273,13,FALSE))</f>
        <v/>
      </c>
      <c r="Y163" s="37" t="str">
        <f>IF(VLOOKUP(A163,'Charriage - Geschiebehaushalt'!A163:S434,14,FALSE)="","",VLOOKUP(A163,'Charriage - Geschiebehaushalt'!$A$2:$S$273,14,FALSE))</f>
        <v/>
      </c>
      <c r="Z163" s="37" t="str">
        <f>IF(VLOOKUP(A163,'Charriage - Geschiebehaushalt'!A163:S434,15,FALSE)="","",VLOOKUP(A163,'Charriage - Geschiebehaushalt'!$A$2:$S$273,15,FALSE))</f>
        <v>Déficit non apparent en charriage ou en remobilisation des sédiments / kein sichtbares Defizit beim Geschiebehaushalt bzw. bei der Mobilisierung von Geschiebe</v>
      </c>
      <c r="AA163" s="53" t="str">
        <f>IF(VLOOKUP(A163,'Charriage - Geschiebehaushalt'!A163:S434,16,FALSE)="","",VLOOKUP(A163,'Charriage - Geschiebehaushalt'!$A$2:$S$273,16,FALSE))</f>
        <v>b</v>
      </c>
      <c r="AB163" s="58" t="str">
        <f>IF(VLOOKUP(A163,'Débit - Abfluss'!$A$2:$K$273,3,FALSE)="","",VLOOKUP(A163,'Débit - Abfluss'!$A$2:$K$273,3,FALSE))</f>
        <v>100%</v>
      </c>
      <c r="AC163" s="59" t="str">
        <f>IF(VLOOKUP(A163,'Débit - Abfluss'!$A$2:$K$273,4,FALSE)="","",VLOOKUP(A163,'Débit - Abfluss'!$A$2:$K$273,4,FALSE))</f>
        <v>aucune information supplémentaire</v>
      </c>
      <c r="AD163" s="59" t="str">
        <f>IF(VLOOKUP(A163,'Débit - Abfluss'!$A$2:$K$273,5,FALSE)="","",VLOOKUP(A163,'Débit - Abfluss'!$A$2:$K$273,5,FALSE))</f>
        <v>aucune information supplémentaire</v>
      </c>
      <c r="AE163" s="59" t="str">
        <f>IF(VLOOKUP(A163,'Débit - Abfluss'!$A$2:$K$273,6,FALSE)="","",VLOOKUP(A163,'Débit - Abfluss'!$A$2:$K$273,6,FALSE))</f>
        <v>100%</v>
      </c>
      <c r="AF163" s="59" t="str">
        <f>IF(VLOOKUP(A163,'Débit - Abfluss'!$A$2:$K$273,7,FALSE)="","",VLOOKUP(A163,'Débit - Abfluss'!$A$2:$K$273,7,FALSE))</f>
        <v/>
      </c>
      <c r="AG163" s="60" t="str">
        <f>IF(VLOOKUP(A163,'Débit - Abfluss'!$A$2:$K$273,8,FALSE)="","",VLOOKUP(A163,'Débit - Abfluss'!$A$2:$K$273,8,FALSE))</f>
        <v>Non affecté / nicht betroffen</v>
      </c>
      <c r="AH163" s="72">
        <f>IF(VLOOKUP(A163,'Revitalisation-Revitalisierung'!$A$2:$O$273,3,FALSE)="","",VLOOKUP(A163,'Revitalisation-Revitalisierung'!$A$2:$O$273,3,FALSE))</f>
        <v>-11.818181818181818</v>
      </c>
      <c r="AI163" s="73">
        <f>IF(VLOOKUP(A163,'Revitalisation-Revitalisierung'!$A$2:$O$273,4,FALSE)="","",VLOOKUP(A163,'Revitalisation-Revitalisierung'!$A$2:$O$273,4,FALSE))</f>
        <v>0</v>
      </c>
      <c r="AJ163" s="73">
        <f>IF(VLOOKUP(A163,'Revitalisation-Revitalisierung'!$A$2:$O$273,5,FALSE)="","",VLOOKUP(A163,'Revitalisation-Revitalisierung'!$A$2:$O$273,5,FALSE))</f>
        <v>11.818181818181818</v>
      </c>
      <c r="AK163" s="61" t="str">
        <f>IF(VLOOKUP(A163,'Revitalisation-Revitalisierung'!$A$2:$O$273,6,FALSE)="","",VLOOKUP(A163,'Revitalisation-Revitalisierung'!$A$2:$O$273,6,FALSE))</f>
        <v>non nécessaire</v>
      </c>
      <c r="AL163" s="61" t="str">
        <f>IF(VLOOKUP(A163,'Revitalisation-Revitalisierung'!$A$2:$O$273,7,FALSE)="","",VLOOKUP(A163,'Revitalisation-Revitalisierung'!$A$2:$O$273,7,FALSE))</f>
        <v/>
      </c>
      <c r="AM163" s="61" t="str">
        <f>IF(VLOOKUP(A163,'Revitalisation-Revitalisierung'!$A$2:$O$273,8,FALSE)="","",VLOOKUP(A163,'Revitalisation-Revitalisierung'!$A$2:$O$273,8,FALSE))</f>
        <v>K1</v>
      </c>
      <c r="AN163" s="61" t="str">
        <f>IF(VLOOKUP(A163,'Revitalisation-Revitalisierung'!$A$2:$O$273,9,FALSE)="","",VLOOKUP(A163,'Revitalisation-Revitalisierung'!$A$2:$O$273,9,FALSE))</f>
        <v/>
      </c>
      <c r="AO163" s="61" t="str">
        <f>IF(VLOOKUP(A163,'Revitalisation-Revitalisierung'!$A$2:$O$273,10,FALSE)="","",VLOOKUP(A163,'Revitalisation-Revitalisierung'!$A$2:$O$273,10,FALSE))</f>
        <v/>
      </c>
      <c r="AP163" s="61" t="str">
        <f>IF(VLOOKUP(A163,'Revitalisation-Revitalisierung'!$A$2:$O$273,11,FALSE)="","",VLOOKUP(A163,'Revitalisation-Revitalisierung'!$A$2:$O$273,11,FALSE))</f>
        <v>Non nécessaire / nicht nötig</v>
      </c>
      <c r="AQ163" s="62" t="str">
        <f>IF(VLOOKUP(A163,'Revitalisation-Revitalisierung'!$A$2:$O$273,12,FALSE)="","",VLOOKUP(A163,'Revitalisation-Revitalisierung'!$A$2:$O$273,12,FALSE))</f>
        <v>a</v>
      </c>
    </row>
    <row r="164" spans="1:43" ht="45" x14ac:dyDescent="0.25">
      <c r="A164" s="23">
        <v>216</v>
      </c>
      <c r="B164" s="63">
        <f>IF(VLOOKUP(A164,'Données de base - Grunddaten'!$A$2:$M$273,2,FALSE)="","",VLOOKUP(A164,'Données de base - Grunddaten'!$A$2:$M$273,2,FALSE))</f>
        <v>1</v>
      </c>
      <c r="C164" s="64" t="str">
        <f>IF(VLOOKUP(A164,'Données de base - Grunddaten'!$A$2:$M$273,3,FALSE)="","",VLOOKUP(A164,'Données de base - Grunddaten'!$A$2:$M$273,3,FALSE))</f>
        <v>Chrauchbach: Haris</v>
      </c>
      <c r="D164" s="64" t="str">
        <f>IF(VLOOKUP(A164,'Données de base - Grunddaten'!$A$2:$M$273,4,FALSE)="","",VLOOKUP(A164,'Données de base - Grunddaten'!$A$2:$M$273,4,FALSE))</f>
        <v>Chrauchbach</v>
      </c>
      <c r="E164" s="64" t="str">
        <f>IF(VLOOKUP(A164,'Données de base - Grunddaten'!$A$2:$M$273,5,FALSE)="","",VLOOKUP(A164,'Données de base - Grunddaten'!$A$2:$M$273,5,FALSE))</f>
        <v>GL</v>
      </c>
      <c r="F164" s="64" t="str">
        <f>IF(VLOOKUP(A164,'Données de base - Grunddaten'!$A$2:$M$273,6,FALSE)="","",VLOOKUP(A164,'Données de base - Grunddaten'!$A$2:$M$273,6,FALSE))</f>
        <v>Alpes septentrionales</v>
      </c>
      <c r="G164" s="64" t="str">
        <f>IF(VLOOKUP(A164,'Données de base - Grunddaten'!$A$2:$M$273,7,FALSE)="","",VLOOKUP(A164,'Données de base - Grunddaten'!$A$2:$M$273,7,FALSE))</f>
        <v>Subalpin inf.</v>
      </c>
      <c r="H164" s="64">
        <f>IF(VLOOKUP(A164,'Données de base - Grunddaten'!$A$2:$M$273,8,FALSE)="","",VLOOKUP(A164,'Données de base - Grunddaten'!$A$2:$M$273,8,FALSE))</f>
        <v>1200</v>
      </c>
      <c r="I164" s="64">
        <f>IF(VLOOKUP(A164,'Données de base - Grunddaten'!$A$2:$M$273,9,FALSE)="","",VLOOKUP(A164,'Données de base - Grunddaten'!$A$2:$M$273,9,FALSE))</f>
        <v>1992</v>
      </c>
      <c r="J164" s="64">
        <f>IF(VLOOKUP(A164,'Données de base - Grunddaten'!$A$2:$M$273,10,FALSE)="","",VLOOKUP(A164,'Données de base - Grunddaten'!$A$2:$M$273,10,FALSE))</f>
        <v>41</v>
      </c>
      <c r="K164" s="64" t="str">
        <f>IF(VLOOKUP(A164,'Données de base - Grunddaten'!$A$2:$M$273,11,FALSE)="","",VLOOKUP(A164,'Données de base - Grunddaten'!$A$2:$M$273,11,FALSE))</f>
        <v>Cours d'eau naturels de l'étage montagnard</v>
      </c>
      <c r="L164" s="64" t="str">
        <f>IF(VLOOKUP(A164,'Données de base - Grunddaten'!$A$2:$M$273,12,FALSE)="","",VLOOKUP(A164,'Données de base - Grunddaten'!$A$2:$M$273,12,FALSE))</f>
        <v>en méandres migrants</v>
      </c>
      <c r="M164" s="65" t="str">
        <f>IF(VLOOKUP(A164,'Données de base - Grunddaten'!$A$2:$M$273,13,FALSE)="","",VLOOKUP(A164,'Données de base - Grunddaten'!$A$2:$M$273,13,FALSE))</f>
        <v>en méandres migrants</v>
      </c>
      <c r="N164" s="36" t="str">
        <f>IF(VLOOKUP(A164,'Charriage - Geschiebehaushalt'!A164:S435,3,FALSE)="","",VLOOKUP(A164,'Charriage - Geschiebehaushalt'!$A$2:$S$273,3,FALSE))</f>
        <v>pertinent</v>
      </c>
      <c r="O164" s="37" t="str">
        <f>IF(VLOOKUP(A164,'Charriage - Geschiebehaushalt'!A164:S435,4,FALSE)="","",VLOOKUP(A164,'Charriage - Geschiebehaushalt'!$A$2:$S$273,4,FALSE))</f>
        <v>non documenté</v>
      </c>
      <c r="P164" s="70" t="str">
        <f>IF(VLOOKUP(A164,'Charriage - Geschiebehaushalt'!A164:S435,5,FALSE)="","",VLOOKUP(A164,'Charriage - Geschiebehaushalt'!$A$2:$S$273,5,FALSE))</f>
        <v/>
      </c>
      <c r="Q164" s="37" t="str">
        <f>IF(VLOOKUP(A164,'Charriage - Geschiebehaushalt'!A164:S435,6,FALSE)="","",VLOOKUP(A164,'Charriage - Geschiebehaushalt'!$A$2:$S$273,6,FALSE))</f>
        <v>non documenté</v>
      </c>
      <c r="R164" s="70">
        <f>IF(VLOOKUP(A164,'Charriage - Geschiebehaushalt'!A164:S435,7,FALSE)="","",VLOOKUP(A164,'Charriage - Geschiebehaushalt'!$A$2:$S$273,7,FALSE))</f>
        <v>0</v>
      </c>
      <c r="S164" s="37" t="str">
        <f>IF(VLOOKUP(A164,'Charriage - Geschiebehaushalt'!A164:S435,8,FALSE)="","",VLOOKUP(A164,'Charriage - Geschiebehaushalt'!$A$2:$S$273,8,FALSE))</f>
        <v>pas ou faiblement entravé</v>
      </c>
      <c r="T164" s="70">
        <f>IF(VLOOKUP(A164,'Charriage - Geschiebehaushalt'!A164:S435,9,FALSE)="","",VLOOKUP(A164,'Charriage - Geschiebehaushalt'!$A$2:$S$273,9,FALSE))</f>
        <v>0.52800506829000005</v>
      </c>
      <c r="U164" s="37" t="str">
        <f>IF(VLOOKUP(A164,'Charriage - Geschiebehaushalt'!A164:S435,10,FALSE)="","",VLOOKUP(A164,'Charriage - Geschiebehaushalt'!$A$2:$S$273,10,FALSE))</f>
        <v>déficit non apparent en charriage ou en remobilisation des sédiments</v>
      </c>
      <c r="V164" s="37" t="str">
        <f>IF(VLOOKUP(A164,'Charriage - Geschiebehaushalt'!A164:S435,11,FALSE)="","",VLOOKUP(A164,'Charriage - Geschiebehaushalt'!$A$2:$S$273,11,FALSE))</f>
        <v/>
      </c>
      <c r="W164" s="37" t="str">
        <f>IF(VLOOKUP(A164,'Charriage - Geschiebehaushalt'!A164:S435,12,FALSE)="","",VLOOKUP(A164,'Charriage - Geschiebehaushalt'!$A$2:$S$273,12,FALSE))</f>
        <v/>
      </c>
      <c r="X164" s="37" t="str">
        <f>IF(VLOOKUP(A164,'Charriage - Geschiebehaushalt'!A164:S435,13,FALSE)="","",VLOOKUP(A164,'Charriage - Geschiebehaushalt'!$A$2:$S$273,13,FALSE))</f>
        <v/>
      </c>
      <c r="Y164" s="37" t="str">
        <f>IF(VLOOKUP(A164,'Charriage - Geschiebehaushalt'!A164:S435,14,FALSE)="","",VLOOKUP(A164,'Charriage - Geschiebehaushalt'!$A$2:$S$273,14,FALSE))</f>
        <v/>
      </c>
      <c r="Z164" s="37" t="str">
        <f>IF(VLOOKUP(A164,'Charriage - Geschiebehaushalt'!A164:S435,15,FALSE)="","",VLOOKUP(A164,'Charriage - Geschiebehaushalt'!$A$2:$S$273,15,FALSE))</f>
        <v>Charriage présumé naturel / Geschiebehaushalt vermutlich natürlich</v>
      </c>
      <c r="AA164" s="53" t="str">
        <f>IF(VLOOKUP(A164,'Charriage - Geschiebehaushalt'!A164:S435,16,FALSE)="","",VLOOKUP(A164,'Charriage - Geschiebehaushalt'!$A$2:$S$273,16,FALSE))</f>
        <v>b</v>
      </c>
      <c r="AB164" s="58" t="str">
        <f>IF(VLOOKUP(A164,'Débit - Abfluss'!$A$2:$K$273,3,FALSE)="","",VLOOKUP(A164,'Débit - Abfluss'!$A$2:$K$273,3,FALSE))</f>
        <v>100%</v>
      </c>
      <c r="AC164" s="59" t="str">
        <f>IF(VLOOKUP(A164,'Débit - Abfluss'!$A$2:$K$273,4,FALSE)="","",VLOOKUP(A164,'Débit - Abfluss'!$A$2:$K$273,4,FALSE))</f>
        <v>aucune information supplémentaire</v>
      </c>
      <c r="AD164" s="59" t="str">
        <f>IF(VLOOKUP(A164,'Débit - Abfluss'!$A$2:$K$273,5,FALSE)="","",VLOOKUP(A164,'Débit - Abfluss'!$A$2:$K$273,5,FALSE))</f>
        <v>aucune information supplémentaire</v>
      </c>
      <c r="AE164" s="59" t="str">
        <f>IF(VLOOKUP(A164,'Débit - Abfluss'!$A$2:$K$273,6,FALSE)="","",VLOOKUP(A164,'Débit - Abfluss'!$A$2:$K$273,6,FALSE))</f>
        <v>100%</v>
      </c>
      <c r="AF164" s="59" t="str">
        <f>IF(VLOOKUP(A164,'Débit - Abfluss'!$A$2:$K$273,7,FALSE)="","",VLOOKUP(A164,'Débit - Abfluss'!$A$2:$K$273,7,FALSE))</f>
        <v/>
      </c>
      <c r="AG164" s="60" t="str">
        <f>IF(VLOOKUP(A164,'Débit - Abfluss'!$A$2:$K$273,8,FALSE)="","",VLOOKUP(A164,'Débit - Abfluss'!$A$2:$K$273,8,FALSE))</f>
        <v>Non affecté / nicht betroffen</v>
      </c>
      <c r="AH164" s="72">
        <f>IF(VLOOKUP(A164,'Revitalisation-Revitalisierung'!$A$2:$O$273,3,FALSE)="","",VLOOKUP(A164,'Revitalisation-Revitalisierung'!$A$2:$O$273,3,FALSE))</f>
        <v>-10.909090909090908</v>
      </c>
      <c r="AI164" s="73">
        <f>IF(VLOOKUP(A164,'Revitalisation-Revitalisierung'!$A$2:$O$273,4,FALSE)="","",VLOOKUP(A164,'Revitalisation-Revitalisierung'!$A$2:$O$273,4,FALSE))</f>
        <v>0</v>
      </c>
      <c r="AJ164" s="73">
        <f>IF(VLOOKUP(A164,'Revitalisation-Revitalisierung'!$A$2:$O$273,5,FALSE)="","",VLOOKUP(A164,'Revitalisation-Revitalisierung'!$A$2:$O$273,5,FALSE))</f>
        <v>10.909090909090908</v>
      </c>
      <c r="AK164" s="61" t="str">
        <f>IF(VLOOKUP(A164,'Revitalisation-Revitalisierung'!$A$2:$O$273,6,FALSE)="","",VLOOKUP(A164,'Revitalisation-Revitalisierung'!$A$2:$O$273,6,FALSE))</f>
        <v>non nécessaire</v>
      </c>
      <c r="AL164" s="61" t="str">
        <f>IF(VLOOKUP(A164,'Revitalisation-Revitalisierung'!$A$2:$O$273,7,FALSE)="","",VLOOKUP(A164,'Revitalisation-Revitalisierung'!$A$2:$O$273,7,FALSE))</f>
        <v>nicht nötig</v>
      </c>
      <c r="AM164" s="61" t="str">
        <f>IF(VLOOKUP(A164,'Revitalisation-Revitalisierung'!$A$2:$O$273,8,FALSE)="","",VLOOKUP(A164,'Revitalisation-Revitalisierung'!$A$2:$O$273,8,FALSE))</f>
        <v>K2</v>
      </c>
      <c r="AN164" s="61" t="str">
        <f>IF(VLOOKUP(A164,'Revitalisation-Revitalisierung'!$A$2:$O$273,9,FALSE)="","",VLOOKUP(A164,'Revitalisation-Revitalisierung'!$A$2:$O$273,9,FALSE))</f>
        <v/>
      </c>
      <c r="AO164" s="61" t="str">
        <f>IF(VLOOKUP(A164,'Revitalisation-Revitalisierung'!$A$2:$O$273,10,FALSE)="","",VLOOKUP(A164,'Revitalisation-Revitalisierung'!$A$2:$O$273,10,FALSE))</f>
        <v/>
      </c>
      <c r="AP164" s="61" t="str">
        <f>IF(VLOOKUP(A164,'Revitalisation-Revitalisierung'!$A$2:$O$273,11,FALSE)="","",VLOOKUP(A164,'Revitalisation-Revitalisierung'!$A$2:$O$273,11,FALSE))</f>
        <v>Non nécessaire / nicht nötig</v>
      </c>
      <c r="AQ164" s="62" t="str">
        <f>IF(VLOOKUP(A164,'Revitalisation-Revitalisierung'!$A$2:$O$273,12,FALSE)="","",VLOOKUP(A164,'Revitalisation-Revitalisierung'!$A$2:$O$273,12,FALSE))</f>
        <v>b</v>
      </c>
    </row>
    <row r="165" spans="1:43" ht="56.25" x14ac:dyDescent="0.25">
      <c r="A165" s="23">
        <v>217</v>
      </c>
      <c r="B165" s="63">
        <f>IF(VLOOKUP(A165,'Données de base - Grunddaten'!$A$2:$M$273,2,FALSE)="","",VLOOKUP(A165,'Données de base - Grunddaten'!$A$2:$M$273,2,FALSE))</f>
        <v>1</v>
      </c>
      <c r="C165" s="64" t="str">
        <f>IF(VLOOKUP(A165,'Données de base - Grunddaten'!$A$2:$M$273,3,FALSE)="","",VLOOKUP(A165,'Données de base - Grunddaten'!$A$2:$M$273,3,FALSE))</f>
        <v>La Neirigue et la Glâne</v>
      </c>
      <c r="D165" s="64" t="str">
        <f>IF(VLOOKUP(A165,'Données de base - Grunddaten'!$A$2:$M$273,4,FALSE)="","",VLOOKUP(A165,'Données de base - Grunddaten'!$A$2:$M$273,4,FALSE))</f>
        <v>La Neirigue, La Glâne</v>
      </c>
      <c r="E165" s="64" t="str">
        <f>IF(VLOOKUP(A165,'Données de base - Grunddaten'!$A$2:$M$273,5,FALSE)="","",VLOOKUP(A165,'Données de base - Grunddaten'!$A$2:$M$273,5,FALSE))</f>
        <v>FR</v>
      </c>
      <c r="F165" s="64" t="str">
        <f>IF(VLOOKUP(A165,'Données de base - Grunddaten'!$A$2:$M$273,6,FALSE)="","",VLOOKUP(A165,'Données de base - Grunddaten'!$A$2:$M$273,6,FALSE))</f>
        <v>Plateau occidental</v>
      </c>
      <c r="G165" s="64" t="str">
        <f>IF(VLOOKUP(A165,'Données de base - Grunddaten'!$A$2:$M$273,7,FALSE)="","",VLOOKUP(A165,'Données de base - Grunddaten'!$A$2:$M$273,7,FALSE))</f>
        <v>Montagnard inf.</v>
      </c>
      <c r="H165" s="64">
        <f>IF(VLOOKUP(A165,'Données de base - Grunddaten'!$A$2:$M$273,8,FALSE)="","",VLOOKUP(A165,'Données de base - Grunddaten'!$A$2:$M$273,8,FALSE))</f>
        <v>660</v>
      </c>
      <c r="I165" s="64">
        <f>IF(VLOOKUP(A165,'Données de base - Grunddaten'!$A$2:$M$273,9,FALSE)="","",VLOOKUP(A165,'Données de base - Grunddaten'!$A$2:$M$273,9,FALSE))</f>
        <v>1992</v>
      </c>
      <c r="J165" s="64">
        <f>IF(VLOOKUP(A165,'Données de base - Grunddaten'!$A$2:$M$273,10,FALSE)="","",VLOOKUP(A165,'Données de base - Grunddaten'!$A$2:$M$273,10,FALSE))</f>
        <v>51</v>
      </c>
      <c r="K165" s="64" t="str">
        <f>IF(VLOOKUP(A165,'Données de base - Grunddaten'!$A$2:$M$273,11,FALSE)="","",VLOOKUP(A165,'Données de base - Grunddaten'!$A$2:$M$273,11,FALSE))</f>
        <v>Cours d'eau naturels de l'étage collinéen du Moyen-Pays</v>
      </c>
      <c r="L165" s="64" t="str">
        <f>IF(VLOOKUP(A165,'Données de base - Grunddaten'!$A$2:$M$273,12,FALSE)="","",VLOOKUP(A165,'Données de base - Grunddaten'!$A$2:$M$273,12,FALSE))</f>
        <v>en méandres développés</v>
      </c>
      <c r="M165" s="65" t="str">
        <f>IF(VLOOKUP(A165,'Données de base - Grunddaten'!$A$2:$M$273,13,FALSE)="","",VLOOKUP(A165,'Données de base - Grunddaten'!$A$2:$M$273,13,FALSE))</f>
        <v>en méandres développés</v>
      </c>
      <c r="N165" s="36" t="str">
        <f>IF(VLOOKUP(A165,'Charriage - Geschiebehaushalt'!A165:S436,3,FALSE)="","",VLOOKUP(A165,'Charriage - Geschiebehaushalt'!$A$2:$S$273,3,FALSE))</f>
        <v>pertinent</v>
      </c>
      <c r="O165" s="37" t="str">
        <f>IF(VLOOKUP(A165,'Charriage - Geschiebehaushalt'!A165:S436,4,FALSE)="","",VLOOKUP(A165,'Charriage - Geschiebehaushalt'!$A$2:$S$273,4,FALSE))</f>
        <v>non documenté</v>
      </c>
      <c r="P165" s="70" t="str">
        <f>IF(VLOOKUP(A165,'Charriage - Geschiebehaushalt'!A165:S436,5,FALSE)="","",VLOOKUP(A165,'Charriage - Geschiebehaushalt'!$A$2:$S$273,5,FALSE))</f>
        <v/>
      </c>
      <c r="Q165" s="37" t="str">
        <f>IF(VLOOKUP(A165,'Charriage - Geschiebehaushalt'!A165:S436,6,FALSE)="","",VLOOKUP(A165,'Charriage - Geschiebehaushalt'!$A$2:$S$273,6,FALSE))</f>
        <v>non documenté</v>
      </c>
      <c r="R165" s="70">
        <f>IF(VLOOKUP(A165,'Charriage - Geschiebehaushalt'!A165:S436,7,FALSE)="","",VLOOKUP(A165,'Charriage - Geschiebehaushalt'!$A$2:$S$273,7,FALSE))</f>
        <v>3.07580112923985E-2</v>
      </c>
      <c r="S165" s="37" t="str">
        <f>IF(VLOOKUP(A165,'Charriage - Geschiebehaushalt'!A165:S436,8,FALSE)="","",VLOOKUP(A165,'Charriage - Geschiebehaushalt'!$A$2:$S$273,8,FALSE))</f>
        <v>pas ou faiblement entravé</v>
      </c>
      <c r="T165" s="70">
        <f>IF(VLOOKUP(A165,'Charriage - Geschiebehaushalt'!A165:S436,9,FALSE)="","",VLOOKUP(A165,'Charriage - Geschiebehaushalt'!$A$2:$S$273,9,FALSE))</f>
        <v>0.17116200880999999</v>
      </c>
      <c r="U165" s="37" t="str">
        <f>IF(VLOOKUP(A165,'Charriage - Geschiebehaushalt'!A165:S436,10,FALSE)="","",VLOOKUP(A165,'Charriage - Geschiebehaushalt'!$A$2:$S$273,10,FALSE))</f>
        <v>déficit dans les formations pionnières</v>
      </c>
      <c r="V165" s="37" t="str">
        <f>IF(VLOOKUP(A165,'Charriage - Geschiebehaushalt'!A165:S436,11,FALSE)="","",VLOOKUP(A165,'Charriage - Geschiebehaushalt'!$A$2:$S$273,11,FALSE))</f>
        <v/>
      </c>
      <c r="W165" s="37" t="str">
        <f>IF(VLOOKUP(A165,'Charriage - Geschiebehaushalt'!A165:S436,12,FALSE)="","",VLOOKUP(A165,'Charriage - Geschiebehaushalt'!$A$2:$S$273,12,FALSE))</f>
        <v>A vérifier</v>
      </c>
      <c r="X165" s="37" t="str">
        <f>IF(VLOOKUP(A165,'Charriage - Geschiebehaushalt'!A165:S436,13,FALSE)="","",VLOOKUP(A165,'Charriage - Geschiebehaushalt'!$A$2:$S$273,13,FALSE))</f>
        <v>pas de présence d'ouvrage dna sle bassin versant</v>
      </c>
      <c r="Y165" s="37" t="str">
        <f>IF(VLOOKUP(A165,'Charriage - Geschiebehaushalt'!A165:S436,14,FALSE)="","",VLOOKUP(A165,'Charriage - Geschiebehaushalt'!$A$2:$S$273,14,FALSE))</f>
        <v>charriage présumé naturel</v>
      </c>
      <c r="Z165" s="37" t="str">
        <f>IF(VLOOKUP(A165,'Charriage - Geschiebehaushalt'!A165:S436,15,FALSE)="","",VLOOKUP(A165,'Charriage - Geschiebehaushalt'!$A$2:$S$273,15,FALSE))</f>
        <v>Charriage présumé naturel / Geschiebehaushalt vermutlich natürlich</v>
      </c>
      <c r="AA165" s="53" t="str">
        <f>IF(VLOOKUP(A165,'Charriage - Geschiebehaushalt'!A165:S436,16,FALSE)="","",VLOOKUP(A165,'Charriage - Geschiebehaushalt'!$A$2:$S$273,16,FALSE))</f>
        <v>b</v>
      </c>
      <c r="AB165" s="58" t="str">
        <f>IF(VLOOKUP(A165,'Débit - Abfluss'!$A$2:$K$273,3,FALSE)="","",VLOOKUP(A165,'Débit - Abfluss'!$A$2:$K$273,3,FALSE))</f>
        <v>100%</v>
      </c>
      <c r="AC165" s="59" t="str">
        <f>IF(VLOOKUP(A165,'Débit - Abfluss'!$A$2:$K$273,4,FALSE)="","",VLOOKUP(A165,'Débit - Abfluss'!$A$2:$K$273,4,FALSE))</f>
        <v>aucune information supplémentaire</v>
      </c>
      <c r="AD165" s="59" t="str">
        <f>IF(VLOOKUP(A165,'Débit - Abfluss'!$A$2:$K$273,5,FALSE)="","",VLOOKUP(A165,'Débit - Abfluss'!$A$2:$K$273,5,FALSE))</f>
        <v>aucune information supplémentaire</v>
      </c>
      <c r="AE165" s="59" t="str">
        <f>IF(VLOOKUP(A165,'Débit - Abfluss'!$A$2:$K$273,6,FALSE)="","",VLOOKUP(A165,'Débit - Abfluss'!$A$2:$K$273,6,FALSE))</f>
        <v>100%</v>
      </c>
      <c r="AF165" s="59" t="str">
        <f>IF(VLOOKUP(A165,'Débit - Abfluss'!$A$2:$K$273,7,FALSE)="","",VLOOKUP(A165,'Débit - Abfluss'!$A$2:$K$273,7,FALSE))</f>
        <v/>
      </c>
      <c r="AG165" s="60" t="str">
        <f>IF(VLOOKUP(A165,'Débit - Abfluss'!$A$2:$K$273,8,FALSE)="","",VLOOKUP(A165,'Débit - Abfluss'!$A$2:$K$273,8,FALSE))</f>
        <v>Non affecté / nicht betroffen</v>
      </c>
      <c r="AH165" s="72">
        <f>IF(VLOOKUP(A165,'Revitalisation-Revitalisierung'!$A$2:$O$273,3,FALSE)="","",VLOOKUP(A165,'Revitalisation-Revitalisierung'!$A$2:$O$273,3,FALSE))</f>
        <v>-20</v>
      </c>
      <c r="AI165" s="73">
        <f>IF(VLOOKUP(A165,'Revitalisation-Revitalisierung'!$A$2:$O$273,4,FALSE)="","",VLOOKUP(A165,'Revitalisation-Revitalisierung'!$A$2:$O$273,4,FALSE))</f>
        <v>0</v>
      </c>
      <c r="AJ165" s="73">
        <f>IF(VLOOKUP(A165,'Revitalisation-Revitalisierung'!$A$2:$O$273,5,FALSE)="","",VLOOKUP(A165,'Revitalisation-Revitalisierung'!$A$2:$O$273,5,FALSE))</f>
        <v>20</v>
      </c>
      <c r="AK165" s="61" t="str">
        <f>IF(VLOOKUP(A165,'Revitalisation-Revitalisierung'!$A$2:$O$273,6,FALSE)="","",VLOOKUP(A165,'Revitalisation-Revitalisierung'!$A$2:$O$273,6,FALSE))</f>
        <v>non nécessaire</v>
      </c>
      <c r="AL165" s="61" t="str">
        <f>IF(VLOOKUP(A165,'Revitalisation-Revitalisierung'!$A$2:$O$273,7,FALSE)="","",VLOOKUP(A165,'Revitalisation-Revitalisierung'!$A$2:$O$273,7,FALSE))</f>
        <v/>
      </c>
      <c r="AM165" s="61" t="str">
        <f>IF(VLOOKUP(A165,'Revitalisation-Revitalisierung'!$A$2:$O$273,8,FALSE)="","",VLOOKUP(A165,'Revitalisation-Revitalisierung'!$A$2:$O$273,8,FALSE))</f>
        <v>K3</v>
      </c>
      <c r="AN165" s="61" t="str">
        <f>IF(VLOOKUP(A165,'Revitalisation-Revitalisierung'!$A$2:$O$273,9,FALSE)="","",VLOOKUP(A165,'Revitalisation-Revitalisierung'!$A$2:$O$273,9,FALSE))</f>
        <v/>
      </c>
      <c r="AO165" s="61" t="str">
        <f>IF(VLOOKUP(A165,'Revitalisation-Revitalisierung'!$A$2:$O$273,10,FALSE)="","",VLOOKUP(A165,'Revitalisation-Revitalisierung'!$A$2:$O$273,10,FALSE))</f>
        <v/>
      </c>
      <c r="AP165" s="61" t="str">
        <f>IF(VLOOKUP(A165,'Revitalisation-Revitalisierung'!$A$2:$O$273,11,FALSE)="","",VLOOKUP(A165,'Revitalisation-Revitalisierung'!$A$2:$O$273,11,FALSE))</f>
        <v>Non nécessaire / nicht nötig</v>
      </c>
      <c r="AQ165" s="62" t="str">
        <f>IF(VLOOKUP(A165,'Revitalisation-Revitalisierung'!$A$2:$O$273,12,FALSE)="","",VLOOKUP(A165,'Revitalisation-Revitalisierung'!$A$2:$O$273,12,FALSE))</f>
        <v>a</v>
      </c>
    </row>
    <row r="166" spans="1:43" ht="45" x14ac:dyDescent="0.25">
      <c r="A166" s="23">
        <v>218</v>
      </c>
      <c r="B166" s="63">
        <f>IF(VLOOKUP(A166,'Données de base - Grunddaten'!$A$2:$M$273,2,FALSE)="","",VLOOKUP(A166,'Données de base - Grunddaten'!$A$2:$M$273,2,FALSE))</f>
        <v>1</v>
      </c>
      <c r="C166" s="64" t="str">
        <f>IF(VLOOKUP(A166,'Données de base - Grunddaten'!$A$2:$M$273,3,FALSE)="","",VLOOKUP(A166,'Données de base - Grunddaten'!$A$2:$M$273,3,FALSE))</f>
        <v>Vers Vaux</v>
      </c>
      <c r="D166" s="64" t="str">
        <f>IF(VLOOKUP(A166,'Données de base - Grunddaten'!$A$2:$M$273,4,FALSE)="","",VLOOKUP(A166,'Données de base - Grunddaten'!$A$2:$M$273,4,FALSE))</f>
        <v>Le Rhône</v>
      </c>
      <c r="E166" s="64" t="str">
        <f>IF(VLOOKUP(A166,'Données de base - Grunddaten'!$A$2:$M$273,5,FALSE)="","",VLOOKUP(A166,'Données de base - Grunddaten'!$A$2:$M$273,5,FALSE))</f>
        <v>GE</v>
      </c>
      <c r="F166" s="64" t="str">
        <f>IF(VLOOKUP(A166,'Données de base - Grunddaten'!$A$2:$M$273,6,FALSE)="","",VLOOKUP(A166,'Données de base - Grunddaten'!$A$2:$M$273,6,FALSE))</f>
        <v>Bassins lémanique et rhénan</v>
      </c>
      <c r="G166" s="64" t="str">
        <f>IF(VLOOKUP(A166,'Données de base - Grunddaten'!$A$2:$M$273,7,FALSE)="","",VLOOKUP(A166,'Données de base - Grunddaten'!$A$2:$M$273,7,FALSE))</f>
        <v>Collinéen</v>
      </c>
      <c r="H166" s="64">
        <f>IF(VLOOKUP(A166,'Données de base - Grunddaten'!$A$2:$M$273,8,FALSE)="","",VLOOKUP(A166,'Données de base - Grunddaten'!$A$2:$M$273,8,FALSE))</f>
        <v>338</v>
      </c>
      <c r="I166" s="64">
        <f>IF(VLOOKUP(A166,'Données de base - Grunddaten'!$A$2:$M$273,9,FALSE)="","",VLOOKUP(A166,'Données de base - Grunddaten'!$A$2:$M$273,9,FALSE))</f>
        <v>1992</v>
      </c>
      <c r="J166" s="64">
        <f>IF(VLOOKUP(A166,'Données de base - Grunddaten'!$A$2:$M$273,10,FALSE)="","",VLOOKUP(A166,'Données de base - Grunddaten'!$A$2:$M$273,10,FALSE))</f>
        <v>61</v>
      </c>
      <c r="K166" s="64" t="str">
        <f>IF(VLOOKUP(A166,'Données de base - Grunddaten'!$A$2:$M$273,11,FALSE)="","",VLOOKUP(A166,'Données de base - Grunddaten'!$A$2:$M$273,11,FALSE))</f>
        <v>Cours d'eau naturels de l'étage collinéen du Sud des Alpes</v>
      </c>
      <c r="L166" s="64" t="str">
        <f>IF(VLOOKUP(A166,'Données de base - Grunddaten'!$A$2:$M$273,12,FALSE)="","",VLOOKUP(A166,'Données de base - Grunddaten'!$A$2:$M$273,12,FALSE))</f>
        <v>en tresses</v>
      </c>
      <c r="M166" s="65" t="str">
        <f>IF(VLOOKUP(A166,'Données de base - Grunddaten'!$A$2:$M$273,13,FALSE)="","",VLOOKUP(A166,'Données de base - Grunddaten'!$A$2:$M$273,13,FALSE))</f>
        <v>cours rectiligne</v>
      </c>
      <c r="N166" s="36" t="str">
        <f>IF(VLOOKUP(A166,'Charriage - Geschiebehaushalt'!A166:S437,3,FALSE)="","",VLOOKUP(A166,'Charriage - Geschiebehaushalt'!$A$2:$S$273,3,FALSE))</f>
        <v>pertinent</v>
      </c>
      <c r="O166" s="37" t="str">
        <f>IF(VLOOKUP(A166,'Charriage - Geschiebehaushalt'!A166:S437,4,FALSE)="","",VLOOKUP(A166,'Charriage - Geschiebehaushalt'!$A$2:$S$273,4,FALSE))</f>
        <v>81 -100%</v>
      </c>
      <c r="P166" s="70" t="str">
        <f>IF(VLOOKUP(A166,'Charriage - Geschiebehaushalt'!A166:S437,5,FALSE)="","",VLOOKUP(A166,'Charriage - Geschiebehaushalt'!$A$2:$S$273,5,FALSE))</f>
        <v/>
      </c>
      <c r="Q166" s="37" t="str">
        <f>IF(VLOOKUP(A166,'Charriage - Geschiebehaushalt'!A166:S437,6,FALSE)="","",VLOOKUP(A166,'Charriage - Geschiebehaushalt'!$A$2:$S$273,6,FALSE))</f>
        <v>non documenté</v>
      </c>
      <c r="R166" s="70">
        <f>IF(VLOOKUP(A166,'Charriage - Geschiebehaushalt'!A166:S437,7,FALSE)="","",VLOOKUP(A166,'Charriage - Geschiebehaushalt'!$A$2:$S$273,7,FALSE))</f>
        <v>0</v>
      </c>
      <c r="S166" s="37" t="str">
        <f>IF(VLOOKUP(A166,'Charriage - Geschiebehaushalt'!A166:S437,8,FALSE)="","",VLOOKUP(A166,'Charriage - Geschiebehaushalt'!$A$2:$S$273,8,FALSE))</f>
        <v>pas ou faiblement entravé</v>
      </c>
      <c r="T166" s="70">
        <f>IF(VLOOKUP(A166,'Charriage - Geschiebehaushalt'!A166:S437,9,FALSE)="","",VLOOKUP(A166,'Charriage - Geschiebehaushalt'!$A$2:$S$273,9,FALSE))</f>
        <v>4.4807124447000003E-2</v>
      </c>
      <c r="U166" s="37" t="str">
        <f>IF(VLOOKUP(A166,'Charriage - Geschiebehaushalt'!A166:S437,10,FALSE)="","",VLOOKUP(A166,'Charriage - Geschiebehaushalt'!$A$2:$S$273,10,FALSE))</f>
        <v>déficit dans les formations pionnières</v>
      </c>
      <c r="V166" s="37" t="str">
        <f>IF(VLOOKUP(A166,'Charriage - Geschiebehaushalt'!A166:S437,11,FALSE)="","",VLOOKUP(A166,'Charriage - Geschiebehaushalt'!$A$2:$S$273,11,FALSE))</f>
        <v/>
      </c>
      <c r="W166" s="37" t="str">
        <f>IF(VLOOKUP(A166,'Charriage - Geschiebehaushalt'!A166:S437,12,FALSE)="","",VLOOKUP(A166,'Charriage - Geschiebehaushalt'!$A$2:$S$273,12,FALSE))</f>
        <v/>
      </c>
      <c r="X166" s="37" t="str">
        <f>IF(VLOOKUP(A166,'Charriage - Geschiebehaushalt'!A166:S437,13,FALSE)="","",VLOOKUP(A166,'Charriage - Geschiebehaushalt'!$A$2:$S$273,13,FALSE))</f>
        <v/>
      </c>
      <c r="Y166" s="37" t="str">
        <f>IF(VLOOKUP(A166,'Charriage - Geschiebehaushalt'!A166:S437,14,FALSE)="","",VLOOKUP(A166,'Charriage - Geschiebehaushalt'!$A$2:$S$273,14,FALSE))</f>
        <v/>
      </c>
      <c r="Z166" s="37" t="str">
        <f>IF(VLOOKUP(A166,'Charriage - Geschiebehaushalt'!A166:S437,15,FALSE)="","",VLOOKUP(A166,'Charriage - Geschiebehaushalt'!$A$2:$S$273,15,FALSE))</f>
        <v>81 -100%</v>
      </c>
      <c r="AA166" s="53" t="str">
        <f>IF(VLOOKUP(A166,'Charriage - Geschiebehaushalt'!A166:S437,16,FALSE)="","",VLOOKUP(A166,'Charriage - Geschiebehaushalt'!$A$2:$S$273,16,FALSE))</f>
        <v>a</v>
      </c>
      <c r="AB166" s="58" t="str">
        <f>IF(VLOOKUP(A166,'Débit - Abfluss'!$A$2:$K$273,3,FALSE)="","",VLOOKUP(A166,'Débit - Abfluss'!$A$2:$K$273,3,FALSE))</f>
        <v>81-100%</v>
      </c>
      <c r="AC166" s="59" t="str">
        <f>IF(VLOOKUP(A166,'Débit - Abfluss'!$A$2:$K$273,4,FALSE)="","",VLOOKUP(A166,'Débit - Abfluss'!$A$2:$K$273,4,FALSE))</f>
        <v/>
      </c>
      <c r="AD166" s="59" t="str">
        <f>IF(VLOOKUP(A166,'Débit - Abfluss'!$A$2:$K$273,5,FALSE)="","",VLOOKUP(A166,'Débit - Abfluss'!$A$2:$K$273,5,FALSE))</f>
        <v/>
      </c>
      <c r="AE166" s="59" t="str">
        <f>IF(VLOOKUP(A166,'Débit - Abfluss'!$A$2:$K$273,6,FALSE)="","",VLOOKUP(A166,'Débit - Abfluss'!$A$2:$K$273,6,FALSE))</f>
        <v>81-100%</v>
      </c>
      <c r="AF166" s="59" t="str">
        <f>IF(VLOOKUP(A166,'Débit - Abfluss'!$A$2:$K$273,7,FALSE)="","",VLOOKUP(A166,'Débit - Abfluss'!$A$2:$K$273,7,FALSE))</f>
        <v>force hydraulique</v>
      </c>
      <c r="AG166" s="60" t="str">
        <f>IF(VLOOKUP(A166,'Débit - Abfluss'!$A$2:$K$273,8,FALSE)="","",VLOOKUP(A166,'Débit - Abfluss'!$A$2:$K$273,8,FALSE))</f>
        <v>Potentiellement affecté / möglicherweise betroffen</v>
      </c>
      <c r="AH166" s="72">
        <f>IF(VLOOKUP(A166,'Revitalisation-Revitalisierung'!$A$2:$O$273,3,FALSE)="","",VLOOKUP(A166,'Revitalisation-Revitalisierung'!$A$2:$O$273,3,FALSE))</f>
        <v>-2.7272727272727271</v>
      </c>
      <c r="AI166" s="73">
        <f>IF(VLOOKUP(A166,'Revitalisation-Revitalisierung'!$A$2:$O$273,4,FALSE)="","",VLOOKUP(A166,'Revitalisation-Revitalisierung'!$A$2:$O$273,4,FALSE))</f>
        <v>0</v>
      </c>
      <c r="AJ166" s="73">
        <f>IF(VLOOKUP(A166,'Revitalisation-Revitalisierung'!$A$2:$O$273,5,FALSE)="","",VLOOKUP(A166,'Revitalisation-Revitalisierung'!$A$2:$O$273,5,FALSE))</f>
        <v>2.7272727272727271</v>
      </c>
      <c r="AK166" s="61" t="str">
        <f>IF(VLOOKUP(A166,'Revitalisation-Revitalisierung'!$A$2:$O$273,6,FALSE)="","",VLOOKUP(A166,'Revitalisation-Revitalisierung'!$A$2:$O$273,6,FALSE))</f>
        <v>non nécessaire</v>
      </c>
      <c r="AL166" s="61" t="str">
        <f>IF(VLOOKUP(A166,'Revitalisation-Revitalisierung'!$A$2:$O$273,7,FALSE)="","",VLOOKUP(A166,'Revitalisation-Revitalisierung'!$A$2:$O$273,7,FALSE))</f>
        <v/>
      </c>
      <c r="AM166" s="61" t="str">
        <f>IF(VLOOKUP(A166,'Revitalisation-Revitalisierung'!$A$2:$O$273,8,FALSE)="","",VLOOKUP(A166,'Revitalisation-Revitalisierung'!$A$2:$O$273,8,FALSE))</f>
        <v>K3</v>
      </c>
      <c r="AN166" s="61" t="str">
        <f>IF(VLOOKUP(A166,'Revitalisation-Revitalisierung'!$A$2:$O$273,9,FALSE)="","",VLOOKUP(A166,'Revitalisation-Revitalisierung'!$A$2:$O$273,9,FALSE))</f>
        <v/>
      </c>
      <c r="AO166" s="61" t="str">
        <f>IF(VLOOKUP(A166,'Revitalisation-Revitalisierung'!$A$2:$O$273,10,FALSE)="","",VLOOKUP(A166,'Revitalisation-Revitalisierung'!$A$2:$O$273,10,FALSE))</f>
        <v/>
      </c>
      <c r="AP166" s="61" t="str">
        <f>IF(VLOOKUP(A166,'Revitalisation-Revitalisierung'!$A$2:$O$273,11,FALSE)="","",VLOOKUP(A166,'Revitalisation-Revitalisierung'!$A$2:$O$273,11,FALSE))</f>
        <v>Très nécessaire, facile / unbedingt nötig, einfach</v>
      </c>
      <c r="AQ166" s="62" t="str">
        <f>IF(VLOOKUP(A166,'Revitalisation-Revitalisierung'!$A$2:$O$273,12,FALSE)="","",VLOOKUP(A166,'Revitalisation-Revitalisierung'!$A$2:$O$273,12,FALSE))</f>
        <v>b</v>
      </c>
    </row>
    <row r="167" spans="1:43" ht="45" x14ac:dyDescent="0.25">
      <c r="A167" s="23">
        <v>219</v>
      </c>
      <c r="B167" s="63">
        <f>IF(VLOOKUP(A167,'Données de base - Grunddaten'!$A$2:$M$273,2,FALSE)="","",VLOOKUP(A167,'Données de base - Grunddaten'!$A$2:$M$273,2,FALSE))</f>
        <v>1</v>
      </c>
      <c r="C167" s="64" t="str">
        <f>IF(VLOOKUP(A167,'Données de base - Grunddaten'!$A$2:$M$273,3,FALSE)="","",VLOOKUP(A167,'Données de base - Grunddaten'!$A$2:$M$273,3,FALSE))</f>
        <v>Altenrhein</v>
      </c>
      <c r="D167" s="64" t="str">
        <f>IF(VLOOKUP(A167,'Données de base - Grunddaten'!$A$2:$M$273,4,FALSE)="","",VLOOKUP(A167,'Données de base - Grunddaten'!$A$2:$M$273,4,FALSE))</f>
        <v>Bodensee</v>
      </c>
      <c r="E167" s="64" t="str">
        <f>IF(VLOOKUP(A167,'Données de base - Grunddaten'!$A$2:$M$273,5,FALSE)="","",VLOOKUP(A167,'Données de base - Grunddaten'!$A$2:$M$273,5,FALSE))</f>
        <v>SG</v>
      </c>
      <c r="F167" s="64" t="str">
        <f>IF(VLOOKUP(A167,'Données de base - Grunddaten'!$A$2:$M$273,6,FALSE)="","",VLOOKUP(A167,'Données de base - Grunddaten'!$A$2:$M$273,6,FALSE))</f>
        <v>Plateau oriental</v>
      </c>
      <c r="G167" s="64" t="str">
        <f>IF(VLOOKUP(A167,'Données de base - Grunddaten'!$A$2:$M$273,7,FALSE)="","",VLOOKUP(A167,'Données de base - Grunddaten'!$A$2:$M$273,7,FALSE))</f>
        <v>Collinéen</v>
      </c>
      <c r="H167" s="64">
        <f>IF(VLOOKUP(A167,'Données de base - Grunddaten'!$A$2:$M$273,8,FALSE)="","",VLOOKUP(A167,'Données de base - Grunddaten'!$A$2:$M$273,8,FALSE))</f>
        <v>397</v>
      </c>
      <c r="I167" s="64">
        <f>IF(VLOOKUP(A167,'Données de base - Grunddaten'!$A$2:$M$273,9,FALSE)="","",VLOOKUP(A167,'Données de base - Grunddaten'!$A$2:$M$273,9,FALSE))</f>
        <v>1992</v>
      </c>
      <c r="J167" s="64">
        <f>IF(VLOOKUP(A167,'Données de base - Grunddaten'!$A$2:$M$273,10,FALSE)="","",VLOOKUP(A167,'Données de base - Grunddaten'!$A$2:$M$273,10,FALSE))</f>
        <v>101</v>
      </c>
      <c r="K167" s="64" t="str">
        <f>IF(VLOOKUP(A167,'Données de base - Grunddaten'!$A$2:$M$273,11,FALSE)="","",VLOOKUP(A167,'Données de base - Grunddaten'!$A$2:$M$273,11,FALSE))</f>
        <v>Rives de lacs de l'étage collinéen</v>
      </c>
      <c r="L167" s="64" t="str">
        <f>IF(VLOOKUP(A167,'Données de base - Grunddaten'!$A$2:$M$273,12,FALSE)="","",VLOOKUP(A167,'Données de base - Grunddaten'!$A$2:$M$273,12,FALSE))</f>
        <v>rives lacustres</v>
      </c>
      <c r="M167" s="65" t="str">
        <f>IF(VLOOKUP(A167,'Données de base - Grunddaten'!$A$2:$M$273,13,FALSE)="","",VLOOKUP(A167,'Données de base - Grunddaten'!$A$2:$M$273,13,FALSE))</f>
        <v>rives lacustres</v>
      </c>
      <c r="N167" s="36" t="str">
        <f>IF(VLOOKUP(A167,'Charriage - Geschiebehaushalt'!A167:S438,3,FALSE)="","",VLOOKUP(A167,'Charriage - Geschiebehaushalt'!$A$2:$S$273,3,FALSE))</f>
        <v>non pertinent</v>
      </c>
      <c r="O167" s="37" t="str">
        <f>IF(VLOOKUP(A167,'Charriage - Geschiebehaushalt'!A167:S438,4,FALSE)="","",VLOOKUP(A167,'Charriage - Geschiebehaushalt'!$A$2:$S$273,4,FALSE))</f>
        <v/>
      </c>
      <c r="P167" s="70" t="str">
        <f>IF(VLOOKUP(A167,'Charriage - Geschiebehaushalt'!A167:S438,5,FALSE)="","",VLOOKUP(A167,'Charriage - Geschiebehaushalt'!$A$2:$S$273,5,FALSE))</f>
        <v/>
      </c>
      <c r="Q167" s="37" t="str">
        <f>IF(VLOOKUP(A167,'Charriage - Geschiebehaushalt'!A167:S438,6,FALSE)="","",VLOOKUP(A167,'Charriage - Geschiebehaushalt'!$A$2:$S$273,6,FALSE))</f>
        <v>non documenté</v>
      </c>
      <c r="R167" s="70">
        <f>IF(VLOOKUP(A167,'Charriage - Geschiebehaushalt'!A167:S438,7,FALSE)="","",VLOOKUP(A167,'Charriage - Geschiebehaushalt'!$A$2:$S$273,7,FALSE))</f>
        <v>0.37197805762624703</v>
      </c>
      <c r="S167" s="37" t="str">
        <f>IF(VLOOKUP(A167,'Charriage - Geschiebehaushalt'!A167:S438,8,FALSE)="","",VLOOKUP(A167,'Charriage - Geschiebehaushalt'!$A$2:$S$273,8,FALSE))</f>
        <v>la remobilisation des sédiments est perturbée</v>
      </c>
      <c r="T167" s="70">
        <f>IF(VLOOKUP(A167,'Charriage - Geschiebehaushalt'!A167:S438,9,FALSE)="","",VLOOKUP(A167,'Charriage - Geschiebehaushalt'!$A$2:$S$273,9,FALSE))</f>
        <v>0.84304350154999996</v>
      </c>
      <c r="U167" s="37" t="str">
        <f>IF(VLOOKUP(A167,'Charriage - Geschiebehaushalt'!A167:S438,10,FALSE)="","",VLOOKUP(A167,'Charriage - Geschiebehaushalt'!$A$2:$S$273,10,FALSE))</f>
        <v>déficit non apparent en charriage ou en remobilisation des sédiments</v>
      </c>
      <c r="V167" s="37" t="str">
        <f>IF(VLOOKUP(A167,'Charriage - Geschiebehaushalt'!A167:S438,11,FALSE)="","",VLOOKUP(A167,'Charriage - Geschiebehaushalt'!$A$2:$S$273,11,FALSE))</f>
        <v/>
      </c>
      <c r="W167" s="37" t="str">
        <f>IF(VLOOKUP(A167,'Charriage - Geschiebehaushalt'!A167:S438,12,FALSE)="","",VLOOKUP(A167,'Charriage - Geschiebehaushalt'!$A$2:$S$273,12,FALSE))</f>
        <v/>
      </c>
      <c r="X167" s="37" t="str">
        <f>IF(VLOOKUP(A167,'Charriage - Geschiebehaushalt'!A167:S438,13,FALSE)="","",VLOOKUP(A167,'Charriage - Geschiebehaushalt'!$A$2:$S$273,13,FALSE))</f>
        <v/>
      </c>
      <c r="Y167" s="37" t="str">
        <f>IF(VLOOKUP(A167,'Charriage - Geschiebehaushalt'!A167:S438,14,FALSE)="","",VLOOKUP(A167,'Charriage - Geschiebehaushalt'!$A$2:$S$273,14,FALSE))</f>
        <v/>
      </c>
      <c r="Z167" s="37" t="str">
        <f>IF(VLOOKUP(A167,'Charriage - Geschiebehaushalt'!A167:S438,15,FALSE)="","",VLOOKUP(A167,'Charriage - Geschiebehaushalt'!$A$2:$S$273,15,FALSE))</f>
        <v>non pertinent / nicht relevant</v>
      </c>
      <c r="AA167" s="53" t="str">
        <f>IF(VLOOKUP(A167,'Charriage - Geschiebehaushalt'!A167:S438,16,FALSE)="","",VLOOKUP(A167,'Charriage - Geschiebehaushalt'!$A$2:$S$273,16,FALSE))</f>
        <v>a</v>
      </c>
      <c r="AB167" s="58" t="str">
        <f>IF(VLOOKUP(A167,'Débit - Abfluss'!$A$2:$K$273,3,FALSE)="","",VLOOKUP(A167,'Débit - Abfluss'!$A$2:$K$273,3,FALSE))</f>
        <v>non pertinent</v>
      </c>
      <c r="AC167" s="59" t="str">
        <f>IF(VLOOKUP(A167,'Débit - Abfluss'!$A$2:$K$273,4,FALSE)="","",VLOOKUP(A167,'Débit - Abfluss'!$A$2:$K$273,4,FALSE))</f>
        <v/>
      </c>
      <c r="AD167" s="59" t="str">
        <f>IF(VLOOKUP(A167,'Débit - Abfluss'!$A$2:$K$273,5,FALSE)="","",VLOOKUP(A167,'Débit - Abfluss'!$A$2:$K$273,5,FALSE))</f>
        <v/>
      </c>
      <c r="AE167" s="59" t="str">
        <f>IF(VLOOKUP(A167,'Débit - Abfluss'!$A$2:$K$273,6,FALSE)="","",VLOOKUP(A167,'Débit - Abfluss'!$A$2:$K$273,6,FALSE))</f>
        <v>non pertinent / nicht relevant</v>
      </c>
      <c r="AF167" s="59" t="str">
        <f>IF(VLOOKUP(A167,'Débit - Abfluss'!$A$2:$K$273,7,FALSE)="","",VLOOKUP(A167,'Débit - Abfluss'!$A$2:$K$273,7,FALSE))</f>
        <v/>
      </c>
      <c r="AG167" s="60" t="str">
        <f>IF(VLOOKUP(A167,'Débit - Abfluss'!$A$2:$K$273,8,FALSE)="","",VLOOKUP(A167,'Débit - Abfluss'!$A$2:$K$273,8,FALSE))</f>
        <v>Non affecté / nicht betroffen</v>
      </c>
      <c r="AH167" s="72">
        <f>IF(VLOOKUP(A167,'Revitalisation-Revitalisierung'!$A$2:$O$273,3,FALSE)="","",VLOOKUP(A167,'Revitalisation-Revitalisierung'!$A$2:$O$273,3,FALSE))</f>
        <v>42.18181818181818</v>
      </c>
      <c r="AI167" s="73">
        <f>IF(VLOOKUP(A167,'Revitalisation-Revitalisierung'!$A$2:$O$273,4,FALSE)="","",VLOOKUP(A167,'Revitalisation-Revitalisierung'!$A$2:$O$273,4,FALSE))</f>
        <v>44.014858459370792</v>
      </c>
      <c r="AJ167" s="73">
        <f>IF(VLOOKUP(A167,'Revitalisation-Revitalisierung'!$A$2:$O$273,5,FALSE)="","",VLOOKUP(A167,'Revitalisation-Revitalisierung'!$A$2:$O$273,5,FALSE))</f>
        <v>1.8181818181818181</v>
      </c>
      <c r="AK167" s="61" t="str">
        <f>IF(VLOOKUP(A167,'Revitalisation-Revitalisierung'!$A$2:$O$273,6,FALSE)="","",VLOOKUP(A167,'Revitalisation-Revitalisierung'!$A$2:$O$273,6,FALSE))</f>
        <v>très nécessaire, facile</v>
      </c>
      <c r="AL167" s="61" t="str">
        <f>IF(VLOOKUP(A167,'Revitalisation-Revitalisierung'!$A$2:$O$273,7,FALSE)="","",VLOOKUP(A167,'Revitalisation-Revitalisierung'!$A$2:$O$273,7,FALSE))</f>
        <v/>
      </c>
      <c r="AM167" s="61" t="str">
        <f>IF(VLOOKUP(A167,'Revitalisation-Revitalisierung'!$A$2:$O$273,8,FALSE)="","",VLOOKUP(A167,'Revitalisation-Revitalisierung'!$A$2:$O$273,8,FALSE))</f>
        <v>K1</v>
      </c>
      <c r="AN167" s="61" t="str">
        <f>IF(VLOOKUP(A167,'Revitalisation-Revitalisierung'!$A$2:$O$273,9,FALSE)="","",VLOOKUP(A167,'Revitalisation-Revitalisierung'!$A$2:$O$273,9,FALSE))</f>
        <v/>
      </c>
      <c r="AO167" s="61" t="str">
        <f>IF(VLOOKUP(A167,'Revitalisation-Revitalisierung'!$A$2:$O$273,10,FALSE)="","",VLOOKUP(A167,'Revitalisation-Revitalisierung'!$A$2:$O$273,10,FALSE))</f>
        <v/>
      </c>
      <c r="AP167" s="61" t="str">
        <f>IF(VLOOKUP(A167,'Revitalisation-Revitalisierung'!$A$2:$O$273,11,FALSE)="","",VLOOKUP(A167,'Revitalisation-Revitalisierung'!$A$2:$O$273,11,FALSE))</f>
        <v>Non nécessaire / nicht nötig</v>
      </c>
      <c r="AQ167" s="62" t="str">
        <f>IF(VLOOKUP(A167,'Revitalisation-Revitalisierung'!$A$2:$O$273,12,FALSE)="","",VLOOKUP(A167,'Revitalisation-Revitalisierung'!$A$2:$O$273,12,FALSE))</f>
        <v>b</v>
      </c>
    </row>
    <row r="168" spans="1:43" ht="45" x14ac:dyDescent="0.25">
      <c r="A168" s="23">
        <v>220</v>
      </c>
      <c r="B168" s="63">
        <f>IF(VLOOKUP(A168,'Données de base - Grunddaten'!$A$2:$M$273,2,FALSE)="","",VLOOKUP(A168,'Données de base - Grunddaten'!$A$2:$M$273,2,FALSE))</f>
        <v>1</v>
      </c>
      <c r="C168" s="64" t="str">
        <f>IF(VLOOKUP(A168,'Données de base - Grunddaten'!$A$2:$M$273,3,FALSE)="","",VLOOKUP(A168,'Données de base - Grunddaten'!$A$2:$M$273,3,FALSE))</f>
        <v>Rossgarten</v>
      </c>
      <c r="D168" s="64" t="str">
        <f>IF(VLOOKUP(A168,'Données de base - Grunddaten'!$A$2:$M$273,4,FALSE)="","",VLOOKUP(A168,'Données de base - Grunddaten'!$A$2:$M$273,4,FALSE))</f>
        <v>Rhein</v>
      </c>
      <c r="E168" s="64" t="str">
        <f>IF(VLOOKUP(A168,'Données de base - Grunddaten'!$A$2:$M$273,5,FALSE)="","",VLOOKUP(A168,'Données de base - Grunddaten'!$A$2:$M$273,5,FALSE))</f>
        <v>AG</v>
      </c>
      <c r="F168" s="64" t="str">
        <f>IF(VLOOKUP(A168,'Données de base - Grunddaten'!$A$2:$M$273,6,FALSE)="","",VLOOKUP(A168,'Données de base - Grunddaten'!$A$2:$M$273,6,FALSE))</f>
        <v>Bassins lémanique et rhénan</v>
      </c>
      <c r="G168" s="64" t="str">
        <f>IF(VLOOKUP(A168,'Données de base - Grunddaten'!$A$2:$M$273,7,FALSE)="","",VLOOKUP(A168,'Données de base - Grunddaten'!$A$2:$M$273,7,FALSE))</f>
        <v>Collinéen</v>
      </c>
      <c r="H168" s="64">
        <f>IF(VLOOKUP(A168,'Données de base - Grunddaten'!$A$2:$M$273,8,FALSE)="","",VLOOKUP(A168,'Données de base - Grunddaten'!$A$2:$M$273,8,FALSE))</f>
        <v>305</v>
      </c>
      <c r="I168" s="64">
        <f>IF(VLOOKUP(A168,'Données de base - Grunddaten'!$A$2:$M$273,9,FALSE)="","",VLOOKUP(A168,'Données de base - Grunddaten'!$A$2:$M$273,9,FALSE))</f>
        <v>1992</v>
      </c>
      <c r="J168" s="64">
        <f>IF(VLOOKUP(A168,'Données de base - Grunddaten'!$A$2:$M$273,10,FALSE)="","",VLOOKUP(A168,'Données de base - Grunddaten'!$A$2:$M$273,10,FALSE))</f>
        <v>51</v>
      </c>
      <c r="K168" s="64" t="str">
        <f>IF(VLOOKUP(A168,'Données de base - Grunddaten'!$A$2:$M$273,11,FALSE)="","",VLOOKUP(A168,'Données de base - Grunddaten'!$A$2:$M$273,11,FALSE))</f>
        <v>Cours d'eau naturels de l'étage collinéen du Moyen-Pays</v>
      </c>
      <c r="L168" s="64" t="str">
        <f>IF(VLOOKUP(A168,'Données de base - Grunddaten'!$A$2:$M$273,12,FALSE)="","",VLOOKUP(A168,'Données de base - Grunddaten'!$A$2:$M$273,12,FALSE))</f>
        <v>cours rectiligne</v>
      </c>
      <c r="M168" s="65" t="str">
        <f>IF(VLOOKUP(A168,'Données de base - Grunddaten'!$A$2:$M$273,13,FALSE)="","",VLOOKUP(A168,'Données de base - Grunddaten'!$A$2:$M$273,13,FALSE))</f>
        <v>cours rectiligne</v>
      </c>
      <c r="N168" s="36" t="str">
        <f>IF(VLOOKUP(A168,'Charriage - Geschiebehaushalt'!A168:S439,3,FALSE)="","",VLOOKUP(A168,'Charriage - Geschiebehaushalt'!$A$2:$S$273,3,FALSE))</f>
        <v>pertinent</v>
      </c>
      <c r="O168" s="37" t="str">
        <f>IF(VLOOKUP(A168,'Charriage - Geschiebehaushalt'!A168:S439,4,FALSE)="","",VLOOKUP(A168,'Charriage - Geschiebehaushalt'!$A$2:$S$273,4,FALSE))</f>
        <v>81 -100%</v>
      </c>
      <c r="P168" s="70" t="str">
        <f>IF(VLOOKUP(A168,'Charriage - Geschiebehaushalt'!A168:S439,5,FALSE)="","",VLOOKUP(A168,'Charriage - Geschiebehaushalt'!$A$2:$S$273,5,FALSE))</f>
        <v/>
      </c>
      <c r="Q168" s="37" t="str">
        <f>IF(VLOOKUP(A168,'Charriage - Geschiebehaushalt'!A168:S439,6,FALSE)="","",VLOOKUP(A168,'Charriage - Geschiebehaushalt'!$A$2:$S$273,6,FALSE))</f>
        <v>non documenté</v>
      </c>
      <c r="R168" s="70">
        <f>IF(VLOOKUP(A168,'Charriage - Geschiebehaushalt'!A168:S439,7,FALSE)="","",VLOOKUP(A168,'Charriage - Geschiebehaushalt'!$A$2:$S$273,7,FALSE))</f>
        <v>0.83636143654636697</v>
      </c>
      <c r="S168" s="37" t="str">
        <f>IF(VLOOKUP(A168,'Charriage - Geschiebehaushalt'!A168:S439,8,FALSE)="","",VLOOKUP(A168,'Charriage - Geschiebehaushalt'!$A$2:$S$273,8,FALSE))</f>
        <v>la remobilisation des sédiments est perturbée</v>
      </c>
      <c r="T168" s="70">
        <f>IF(VLOOKUP(A168,'Charriage - Geschiebehaushalt'!A168:S439,9,FALSE)="","",VLOOKUP(A168,'Charriage - Geschiebehaushalt'!$A$2:$S$273,9,FALSE))</f>
        <v>0.46476588551999998</v>
      </c>
      <c r="U168" s="37" t="str">
        <f>IF(VLOOKUP(A168,'Charriage - Geschiebehaushalt'!A168:S439,10,FALSE)="","",VLOOKUP(A168,'Charriage - Geschiebehaushalt'!$A$2:$S$273,10,FALSE))</f>
        <v>déficit non apparent en charriage ou en remobilisation des sédiments</v>
      </c>
      <c r="V168" s="37" t="str">
        <f>IF(VLOOKUP(A168,'Charriage - Geschiebehaushalt'!A168:S439,11,FALSE)="","",VLOOKUP(A168,'Charriage - Geschiebehaushalt'!$A$2:$S$273,11,FALSE))</f>
        <v/>
      </c>
      <c r="W168" s="37" t="str">
        <f>IF(VLOOKUP(A168,'Charriage - Geschiebehaushalt'!A168:S439,12,FALSE)="","",VLOOKUP(A168,'Charriage - Geschiebehaushalt'!$A$2:$S$273,12,FALSE))</f>
        <v/>
      </c>
      <c r="X168" s="37" t="str">
        <f>IF(VLOOKUP(A168,'Charriage - Geschiebehaushalt'!A168:S439,13,FALSE)="","",VLOOKUP(A168,'Charriage - Geschiebehaushalt'!$A$2:$S$273,13,FALSE))</f>
        <v/>
      </c>
      <c r="Y168" s="37" t="str">
        <f>IF(VLOOKUP(A168,'Charriage - Geschiebehaushalt'!A168:S439,14,FALSE)="","",VLOOKUP(A168,'Charriage - Geschiebehaushalt'!$A$2:$S$273,14,FALSE))</f>
        <v/>
      </c>
      <c r="Z168" s="37" t="str">
        <f>IF(VLOOKUP(A168,'Charriage - Geschiebehaushalt'!A168:S439,15,FALSE)="","",VLOOKUP(A168,'Charriage - Geschiebehaushalt'!$A$2:$S$273,15,FALSE))</f>
        <v>81 -100%</v>
      </c>
      <c r="AA168" s="53" t="str">
        <f>IF(VLOOKUP(A168,'Charriage - Geschiebehaushalt'!A168:S439,16,FALSE)="","",VLOOKUP(A168,'Charriage - Geschiebehaushalt'!$A$2:$S$273,16,FALSE))</f>
        <v>a</v>
      </c>
      <c r="AB168" s="58" t="str">
        <f>IF(VLOOKUP(A168,'Débit - Abfluss'!$A$2:$K$273,3,FALSE)="","",VLOOKUP(A168,'Débit - Abfluss'!$A$2:$K$273,3,FALSE))</f>
        <v>0-20%</v>
      </c>
      <c r="AC168" s="59" t="str">
        <f>IF(VLOOKUP(A168,'Débit - Abfluss'!$A$2:$K$273,4,FALSE)="","",VLOOKUP(A168,'Débit - Abfluss'!$A$2:$K$273,4,FALSE))</f>
        <v/>
      </c>
      <c r="AD168" s="59" t="str">
        <f>IF(VLOOKUP(A168,'Débit - Abfluss'!$A$2:$K$273,5,FALSE)="","",VLOOKUP(A168,'Débit - Abfluss'!$A$2:$K$273,5,FALSE))</f>
        <v/>
      </c>
      <c r="AE168" s="59" t="str">
        <f>IF(VLOOKUP(A168,'Débit - Abfluss'!$A$2:$K$273,6,FALSE)="","",VLOOKUP(A168,'Débit - Abfluss'!$A$2:$K$273,6,FALSE))</f>
        <v>0-20%</v>
      </c>
      <c r="AF168" s="59" t="str">
        <f>IF(VLOOKUP(A168,'Débit - Abfluss'!$A$2:$K$273,7,FALSE)="","",VLOOKUP(A168,'Débit - Abfluss'!$A$2:$K$273,7,FALSE))</f>
        <v>force hydraulique</v>
      </c>
      <c r="AG168" s="60" t="str">
        <f>IF(VLOOKUP(A168,'Débit - Abfluss'!$A$2:$K$273,8,FALSE)="","",VLOOKUP(A168,'Débit - Abfluss'!$A$2:$K$273,8,FALSE))</f>
        <v>Potentiellement affecté mais non plausible / möglicherweise betroffen aber nicht nachweisbar</v>
      </c>
      <c r="AH168" s="72">
        <f>IF(VLOOKUP(A168,'Revitalisation-Revitalisierung'!$A$2:$O$273,3,FALSE)="","",VLOOKUP(A168,'Revitalisation-Revitalisierung'!$A$2:$O$273,3,FALSE))</f>
        <v>43.290909090909096</v>
      </c>
      <c r="AI168" s="73">
        <f>IF(VLOOKUP(A168,'Revitalisation-Revitalisierung'!$A$2:$O$273,4,FALSE)="","",VLOOKUP(A168,'Revitalisation-Revitalisierung'!$A$2:$O$273,4,FALSE))</f>
        <v>44.169296445415547</v>
      </c>
      <c r="AJ168" s="73">
        <f>IF(VLOOKUP(A168,'Revitalisation-Revitalisierung'!$A$2:$O$273,5,FALSE)="","",VLOOKUP(A168,'Revitalisation-Revitalisierung'!$A$2:$O$273,5,FALSE))</f>
        <v>0.90909090909090906</v>
      </c>
      <c r="AK168" s="61" t="str">
        <f>IF(VLOOKUP(A168,'Revitalisation-Revitalisierung'!$A$2:$O$273,6,FALSE)="","",VLOOKUP(A168,'Revitalisation-Revitalisierung'!$A$2:$O$273,6,FALSE))</f>
        <v>très nécessaire, facile</v>
      </c>
      <c r="AL168" s="61" t="str">
        <f>IF(VLOOKUP(A168,'Revitalisation-Revitalisierung'!$A$2:$O$273,7,FALSE)="","",VLOOKUP(A168,'Revitalisation-Revitalisierung'!$A$2:$O$273,7,FALSE))</f>
        <v/>
      </c>
      <c r="AM168" s="61" t="str">
        <f>IF(VLOOKUP(A168,'Revitalisation-Revitalisierung'!$A$2:$O$273,8,FALSE)="","",VLOOKUP(A168,'Revitalisation-Revitalisierung'!$A$2:$O$273,8,FALSE))</f>
        <v>K1</v>
      </c>
      <c r="AN168" s="61" t="str">
        <f>IF(VLOOKUP(A168,'Revitalisation-Revitalisierung'!$A$2:$O$273,9,FALSE)="","",VLOOKUP(A168,'Revitalisation-Revitalisierung'!$A$2:$O$273,9,FALSE))</f>
        <v/>
      </c>
      <c r="AO168" s="61" t="str">
        <f>IF(VLOOKUP(A168,'Revitalisation-Revitalisierung'!$A$2:$O$273,10,FALSE)="","",VLOOKUP(A168,'Revitalisation-Revitalisierung'!$A$2:$O$273,10,FALSE))</f>
        <v/>
      </c>
      <c r="AP168" s="61" t="str">
        <f>IF(VLOOKUP(A168,'Revitalisation-Revitalisierung'!$A$2:$O$273,11,FALSE)="","",VLOOKUP(A168,'Revitalisation-Revitalisierung'!$A$2:$O$273,11,FALSE))</f>
        <v>Très nécessaire, facile / unbedingt nötig, einfach</v>
      </c>
      <c r="AQ168" s="62" t="str">
        <f>IF(VLOOKUP(A168,'Revitalisation-Revitalisierung'!$A$2:$O$273,12,FALSE)="","",VLOOKUP(A168,'Revitalisation-Revitalisierung'!$A$2:$O$273,12,FALSE))</f>
        <v>a</v>
      </c>
    </row>
    <row r="169" spans="1:43" ht="45" x14ac:dyDescent="0.25">
      <c r="A169" s="29">
        <v>221</v>
      </c>
      <c r="B169" s="63">
        <f>IF(VLOOKUP(A169,'Données de base - Grunddaten'!$A$2:$M$273,2,FALSE)="","",VLOOKUP(A169,'Données de base - Grunddaten'!$A$2:$M$273,2,FALSE))</f>
        <v>1</v>
      </c>
      <c r="C169" s="64" t="str">
        <f>IF(VLOOKUP(A169,'Données de base - Grunddaten'!$A$2:$M$273,3,FALSE)="","",VLOOKUP(A169,'Données de base - Grunddaten'!$A$2:$M$273,3,FALSE))</f>
        <v>Aare bei Altreu</v>
      </c>
      <c r="D169" s="64" t="str">
        <f>IF(VLOOKUP(A169,'Données de base - Grunddaten'!$A$2:$M$273,4,FALSE)="","",VLOOKUP(A169,'Données de base - Grunddaten'!$A$2:$M$273,4,FALSE))</f>
        <v>Aare</v>
      </c>
      <c r="E169" s="64" t="str">
        <f>IF(VLOOKUP(A169,'Données de base - Grunddaten'!$A$2:$M$273,5,FALSE)="","",VLOOKUP(A169,'Données de base - Grunddaten'!$A$2:$M$273,5,FALSE))</f>
        <v>BE/SO</v>
      </c>
      <c r="F169" s="64" t="str">
        <f>IF(VLOOKUP(A169,'Données de base - Grunddaten'!$A$2:$M$273,6,FALSE)="","",VLOOKUP(A169,'Données de base - Grunddaten'!$A$2:$M$273,6,FALSE))</f>
        <v>Plateau occidental, Jura et Randen</v>
      </c>
      <c r="G169" s="64" t="str">
        <f>IF(VLOOKUP(A169,'Données de base - Grunddaten'!$A$2:$M$273,7,FALSE)="","",VLOOKUP(A169,'Données de base - Grunddaten'!$A$2:$M$273,7,FALSE))</f>
        <v>Collinéen</v>
      </c>
      <c r="H169" s="64">
        <f>IF(VLOOKUP(A169,'Données de base - Grunddaten'!$A$2:$M$273,8,FALSE)="","",VLOOKUP(A169,'Données de base - Grunddaten'!$A$2:$M$273,8,FALSE))</f>
        <v>428</v>
      </c>
      <c r="I169" s="64">
        <f>IF(VLOOKUP(A169,'Données de base - Grunddaten'!$A$2:$M$273,9,FALSE)="","",VLOOKUP(A169,'Données de base - Grunddaten'!$A$2:$M$273,9,FALSE))</f>
        <v>1992</v>
      </c>
      <c r="J169" s="64">
        <f>IF(VLOOKUP(A169,'Données de base - Grunddaten'!$A$2:$M$273,10,FALSE)="","",VLOOKUP(A169,'Données de base - Grunddaten'!$A$2:$M$273,10,FALSE))</f>
        <v>51</v>
      </c>
      <c r="K169" s="64" t="str">
        <f>IF(VLOOKUP(A169,'Données de base - Grunddaten'!$A$2:$M$273,11,FALSE)="","",VLOOKUP(A169,'Données de base - Grunddaten'!$A$2:$M$273,11,FALSE))</f>
        <v>Cours d'eau naturels de l'étage collinéen du Moyen-Pays</v>
      </c>
      <c r="L169" s="64" t="str">
        <f>IF(VLOOKUP(A169,'Données de base - Grunddaten'!$A$2:$M$273,12,FALSE)="","",VLOOKUP(A169,'Données de base - Grunddaten'!$A$2:$M$273,12,FALSE))</f>
        <v>méandres migrants</v>
      </c>
      <c r="M169" s="65" t="str">
        <f>IF(VLOOKUP(A169,'Données de base - Grunddaten'!$A$2:$M$273,13,FALSE)="","",VLOOKUP(A169,'Données de base - Grunddaten'!$A$2:$M$273,13,FALSE))</f>
        <v>méandres migrants</v>
      </c>
      <c r="N169" s="36" t="str">
        <f>IF(VLOOKUP(A169,'Charriage - Geschiebehaushalt'!A169:S440,3,FALSE)="","",VLOOKUP(A169,'Charriage - Geschiebehaushalt'!$A$2:$S$273,3,FALSE))</f>
        <v>pertinent</v>
      </c>
      <c r="O169" s="37" t="str">
        <f>IF(VLOOKUP(A169,'Charriage - Geschiebehaushalt'!A169:S440,4,FALSE)="","",VLOOKUP(A169,'Charriage - Geschiebehaushalt'!$A$2:$S$273,4,FALSE))</f>
        <v>non documenté</v>
      </c>
      <c r="P169" s="70" t="str">
        <f>IF(VLOOKUP(A169,'Charriage - Geschiebehaushalt'!A169:S440,5,FALSE)="","",VLOOKUP(A169,'Charriage - Geschiebehaushalt'!$A$2:$S$273,5,FALSE))</f>
        <v/>
      </c>
      <c r="Q169" s="37" t="str">
        <f>IF(VLOOKUP(A169,'Charriage - Geschiebehaushalt'!A169:S440,6,FALSE)="","",VLOOKUP(A169,'Charriage - Geschiebehaushalt'!$A$2:$S$273,6,FALSE))</f>
        <v>non documenté</v>
      </c>
      <c r="R169" s="70">
        <f>IF(VLOOKUP(A169,'Charriage - Geschiebehaushalt'!A169:S440,7,FALSE)="","",VLOOKUP(A169,'Charriage - Geschiebehaushalt'!$A$2:$S$273,7,FALSE))</f>
        <v>2.0170467065000801E-2</v>
      </c>
      <c r="S169" s="37" t="str">
        <f>IF(VLOOKUP(A169,'Charriage - Geschiebehaushalt'!A169:S440,8,FALSE)="","",VLOOKUP(A169,'Charriage - Geschiebehaushalt'!$A$2:$S$273,8,FALSE))</f>
        <v>pas ou faiblement entravé</v>
      </c>
      <c r="T169" s="70">
        <f>IF(VLOOKUP(A169,'Charriage - Geschiebehaushalt'!A169:S440,9,FALSE)="","",VLOOKUP(A169,'Charriage - Geschiebehaushalt'!$A$2:$S$273,9,FALSE))</f>
        <v>0.14740706562</v>
      </c>
      <c r="U169" s="37" t="str">
        <f>IF(VLOOKUP(A169,'Charriage - Geschiebehaushalt'!A169:S440,10,FALSE)="","",VLOOKUP(A169,'Charriage - Geschiebehaushalt'!$A$2:$S$273,10,FALSE))</f>
        <v>déficit dans les formations pionnières</v>
      </c>
      <c r="V169" s="37" t="str">
        <f>IF(VLOOKUP(A169,'Charriage - Geschiebehaushalt'!A169:S440,11,FALSE)="","",VLOOKUP(A169,'Charriage - Geschiebehaushalt'!$A$2:$S$273,11,FALSE))</f>
        <v>Pas de sédiments en provenance du Lac de Bienne, ni d'affluents. Charriage très faible naturel depuis 2ème correction des eaux du Jura</v>
      </c>
      <c r="W169" s="37" t="str">
        <f>IF(VLOOKUP(A169,'Charriage - Geschiebehaushalt'!A169:S440,12,FALSE)="","",VLOOKUP(A169,'Charriage - Geschiebehaushalt'!$A$2:$S$273,12,FALSE))</f>
        <v>charriage présumé naturel</v>
      </c>
      <c r="X169" s="37" t="str">
        <f>IF(VLOOKUP(A169,'Charriage - Geschiebehaushalt'!A169:S440,13,FALSE)="","",VLOOKUP(A169,'Charriage - Geschiebehaushalt'!$A$2:$S$273,13,FALSE))</f>
        <v/>
      </c>
      <c r="Y169" s="37" t="str">
        <f>IF(VLOOKUP(A169,'Charriage - Geschiebehaushalt'!A169:S440,14,FALSE)="","",VLOOKUP(A169,'Charriage - Geschiebehaushalt'!$A$2:$S$273,14,FALSE))</f>
        <v/>
      </c>
      <c r="Z169" s="37" t="str">
        <f>IF(VLOOKUP(A169,'Charriage - Geschiebehaushalt'!A169:S440,15,FALSE)="","",VLOOKUP(A169,'Charriage - Geschiebehaushalt'!$A$2:$S$273,15,FALSE))</f>
        <v>Charriage présumé perturbé / Geschiebehaushalt vermutlich beeinträchtigt</v>
      </c>
      <c r="AA169" s="53" t="str">
        <f>IF(VLOOKUP(A169,'Charriage - Geschiebehaushalt'!A169:S440,16,FALSE)="","",VLOOKUP(A169,'Charriage - Geschiebehaushalt'!$A$2:$S$273,16,FALSE))</f>
        <v>b</v>
      </c>
      <c r="AB169" s="58" t="str">
        <f>IF(VLOOKUP(A169,'Débit - Abfluss'!$A$2:$K$273,3,FALSE)="","",VLOOKUP(A169,'Débit - Abfluss'!$A$2:$K$273,3,FALSE))</f>
        <v>81-100%</v>
      </c>
      <c r="AC169" s="59" t="str">
        <f>IF(VLOOKUP(A169,'Débit - Abfluss'!$A$2:$K$273,4,FALSE)="","",VLOOKUP(A169,'Débit - Abfluss'!$A$2:$K$273,4,FALSE))</f>
        <v/>
      </c>
      <c r="AD169" s="59" t="str">
        <f>IF(VLOOKUP(A169,'Débit - Abfluss'!$A$2:$K$273,5,FALSE)="","",VLOOKUP(A169,'Débit - Abfluss'!$A$2:$K$273,5,FALSE))</f>
        <v/>
      </c>
      <c r="AE169" s="59" t="str">
        <f>IF(VLOOKUP(A169,'Débit - Abfluss'!$A$2:$K$273,6,FALSE)="","",VLOOKUP(A169,'Débit - Abfluss'!$A$2:$K$273,6,FALSE))</f>
        <v>81-100%</v>
      </c>
      <c r="AF169" s="59" t="str">
        <f>IF(VLOOKUP(A169,'Débit - Abfluss'!$A$2:$K$273,7,FALSE)="","",VLOOKUP(A169,'Débit - Abfluss'!$A$2:$K$273,7,FALSE))</f>
        <v>force hydraulique</v>
      </c>
      <c r="AG169" s="60" t="str">
        <f>IF(VLOOKUP(A169,'Débit - Abfluss'!$A$2:$K$273,8,FALSE)="","",VLOOKUP(A169,'Débit - Abfluss'!$A$2:$K$273,8,FALSE))</f>
        <v>Non affecté / nicht betroffen</v>
      </c>
      <c r="AH169" s="72">
        <f>IF(VLOOKUP(A169,'Revitalisation-Revitalisierung'!$A$2:$O$273,3,FALSE)="","",VLOOKUP(A169,'Revitalisation-Revitalisierung'!$A$2:$O$273,3,FALSE))</f>
        <v>-7.2727272727272725</v>
      </c>
      <c r="AI169" s="73">
        <f>IF(VLOOKUP(A169,'Revitalisation-Revitalisierung'!$A$2:$O$273,4,FALSE)="","",VLOOKUP(A169,'Revitalisation-Revitalisierung'!$A$2:$O$273,4,FALSE))</f>
        <v>0</v>
      </c>
      <c r="AJ169" s="73">
        <f>IF(VLOOKUP(A169,'Revitalisation-Revitalisierung'!$A$2:$O$273,5,FALSE)="","",VLOOKUP(A169,'Revitalisation-Revitalisierung'!$A$2:$O$273,5,FALSE))</f>
        <v>7.2727272727272725</v>
      </c>
      <c r="AK169" s="61" t="str">
        <f>IF(VLOOKUP(A169,'Revitalisation-Revitalisierung'!$A$2:$O$273,6,FALSE)="","",VLOOKUP(A169,'Revitalisation-Revitalisierung'!$A$2:$O$273,6,FALSE))</f>
        <v>non nécessaire</v>
      </c>
      <c r="AL169" s="61" t="str">
        <f>IF(VLOOKUP(A169,'Revitalisation-Revitalisierung'!$A$2:$O$273,7,FALSE)="","",VLOOKUP(A169,'Revitalisation-Revitalisierung'!$A$2:$O$273,7,FALSE))</f>
        <v/>
      </c>
      <c r="AM169" s="61" t="str">
        <f>IF(VLOOKUP(A169,'Revitalisation-Revitalisierung'!$A$2:$O$273,8,FALSE)="","",VLOOKUP(A169,'Revitalisation-Revitalisierung'!$A$2:$O$273,8,FALSE))</f>
        <v>K3</v>
      </c>
      <c r="AN169" s="61" t="str">
        <f>IF(VLOOKUP(A169,'Revitalisation-Revitalisierung'!$A$2:$O$273,9,FALSE)="","",VLOOKUP(A169,'Revitalisation-Revitalisierung'!$A$2:$O$273,9,FALSE))</f>
        <v/>
      </c>
      <c r="AO169" s="61" t="str">
        <f>IF(VLOOKUP(A169,'Revitalisation-Revitalisierung'!$A$2:$O$273,10,FALSE)="","",VLOOKUP(A169,'Revitalisation-Revitalisierung'!$A$2:$O$273,10,FALSE))</f>
        <v/>
      </c>
      <c r="AP169" s="61" t="str">
        <f>IF(VLOOKUP(A169,'Revitalisation-Revitalisierung'!$A$2:$O$273,11,FALSE)="","",VLOOKUP(A169,'Revitalisation-Revitalisierung'!$A$2:$O$273,11,FALSE))</f>
        <v>Très nécessaire, difficile / unbedingt nötig, schwierig</v>
      </c>
      <c r="AQ169" s="62" t="str">
        <f>IF(VLOOKUP(A169,'Revitalisation-Revitalisierung'!$A$2:$O$273,12,FALSE)="","",VLOOKUP(A169,'Revitalisation-Revitalisierung'!$A$2:$O$273,12,FALSE))</f>
        <v>b</v>
      </c>
    </row>
    <row r="170" spans="1:43" ht="45" x14ac:dyDescent="0.25">
      <c r="A170" s="23">
        <v>222</v>
      </c>
      <c r="B170" s="63">
        <f>IF(VLOOKUP(A170,'Données de base - Grunddaten'!$A$2:$M$273,2,FALSE)="","",VLOOKUP(A170,'Données de base - Grunddaten'!$A$2:$M$273,2,FALSE))</f>
        <v>1</v>
      </c>
      <c r="C170" s="64" t="str">
        <f>IF(VLOOKUP(A170,'Données de base - Grunddaten'!$A$2:$M$273,3,FALSE)="","",VLOOKUP(A170,'Données de base - Grunddaten'!$A$2:$M$273,3,FALSE))</f>
        <v>Heidenweg/St. Petersinsel</v>
      </c>
      <c r="D170" s="64" t="str">
        <f>IF(VLOOKUP(A170,'Données de base - Grunddaten'!$A$2:$M$273,4,FALSE)="","",VLOOKUP(A170,'Données de base - Grunddaten'!$A$2:$M$273,4,FALSE))</f>
        <v>Bielersee</v>
      </c>
      <c r="E170" s="64" t="str">
        <f>IF(VLOOKUP(A170,'Données de base - Grunddaten'!$A$2:$M$273,5,FALSE)="","",VLOOKUP(A170,'Données de base - Grunddaten'!$A$2:$M$273,5,FALSE))</f>
        <v>BE</v>
      </c>
      <c r="F170" s="64" t="str">
        <f>IF(VLOOKUP(A170,'Données de base - Grunddaten'!$A$2:$M$273,6,FALSE)="","",VLOOKUP(A170,'Données de base - Grunddaten'!$A$2:$M$273,6,FALSE))</f>
        <v>Plateau occidental</v>
      </c>
      <c r="G170" s="64" t="str">
        <f>IF(VLOOKUP(A170,'Données de base - Grunddaten'!$A$2:$M$273,7,FALSE)="","",VLOOKUP(A170,'Données de base - Grunddaten'!$A$2:$M$273,7,FALSE))</f>
        <v>Collinéen</v>
      </c>
      <c r="H170" s="64">
        <f>IF(VLOOKUP(A170,'Données de base - Grunddaten'!$A$2:$M$273,8,FALSE)="","",VLOOKUP(A170,'Données de base - Grunddaten'!$A$2:$M$273,8,FALSE))</f>
        <v>430</v>
      </c>
      <c r="I170" s="64">
        <f>IF(VLOOKUP(A170,'Données de base - Grunddaten'!$A$2:$M$273,9,FALSE)="","",VLOOKUP(A170,'Données de base - Grunddaten'!$A$2:$M$273,9,FALSE))</f>
        <v>1992</v>
      </c>
      <c r="J170" s="64">
        <f>IF(VLOOKUP(A170,'Données de base - Grunddaten'!$A$2:$M$273,10,FALSE)="","",VLOOKUP(A170,'Données de base - Grunddaten'!$A$2:$M$273,10,FALSE))</f>
        <v>101</v>
      </c>
      <c r="K170" s="64" t="str">
        <f>IF(VLOOKUP(A170,'Données de base - Grunddaten'!$A$2:$M$273,11,FALSE)="","",VLOOKUP(A170,'Données de base - Grunddaten'!$A$2:$M$273,11,FALSE))</f>
        <v>Rives de lacs de l'étage collinéen</v>
      </c>
      <c r="L170" s="64" t="str">
        <f>IF(VLOOKUP(A170,'Données de base - Grunddaten'!$A$2:$M$273,12,FALSE)="","",VLOOKUP(A170,'Données de base - Grunddaten'!$A$2:$M$273,12,FALSE))</f>
        <v>rives lacustres</v>
      </c>
      <c r="M170" s="65" t="str">
        <f>IF(VLOOKUP(A170,'Données de base - Grunddaten'!$A$2:$M$273,13,FALSE)="","",VLOOKUP(A170,'Données de base - Grunddaten'!$A$2:$M$273,13,FALSE))</f>
        <v>rives lacustres</v>
      </c>
      <c r="N170" s="36" t="str">
        <f>IF(VLOOKUP(A170,'Charriage - Geschiebehaushalt'!A170:S441,3,FALSE)="","",VLOOKUP(A170,'Charriage - Geschiebehaushalt'!$A$2:$S$273,3,FALSE))</f>
        <v>non pertinent</v>
      </c>
      <c r="O170" s="37" t="str">
        <f>IF(VLOOKUP(A170,'Charriage - Geschiebehaushalt'!A170:S441,4,FALSE)="","",VLOOKUP(A170,'Charriage - Geschiebehaushalt'!$A$2:$S$273,4,FALSE))</f>
        <v/>
      </c>
      <c r="P170" s="70" t="str">
        <f>IF(VLOOKUP(A170,'Charriage - Geschiebehaushalt'!A170:S441,5,FALSE)="","",VLOOKUP(A170,'Charriage - Geschiebehaushalt'!$A$2:$S$273,5,FALSE))</f>
        <v/>
      </c>
      <c r="Q170" s="37" t="str">
        <f>IF(VLOOKUP(A170,'Charriage - Geschiebehaushalt'!A170:S441,6,FALSE)="","",VLOOKUP(A170,'Charriage - Geschiebehaushalt'!$A$2:$S$273,6,FALSE))</f>
        <v>non documenté</v>
      </c>
      <c r="R170" s="70">
        <f>IF(VLOOKUP(A170,'Charriage - Geschiebehaushalt'!A170:S441,7,FALSE)="","",VLOOKUP(A170,'Charriage - Geschiebehaushalt'!$A$2:$S$273,7,FALSE))</f>
        <v>8.01034701141074E-2</v>
      </c>
      <c r="S170" s="37" t="str">
        <f>IF(VLOOKUP(A170,'Charriage - Geschiebehaushalt'!A170:S441,8,FALSE)="","",VLOOKUP(A170,'Charriage - Geschiebehaushalt'!$A$2:$S$273,8,FALSE))</f>
        <v>pas ou faiblement entravé</v>
      </c>
      <c r="T170" s="70">
        <f>IF(VLOOKUP(A170,'Charriage - Geschiebehaushalt'!A170:S441,9,FALSE)="","",VLOOKUP(A170,'Charriage - Geschiebehaushalt'!$A$2:$S$273,9,FALSE))</f>
        <v>0.66694362436999999</v>
      </c>
      <c r="U170" s="37" t="str">
        <f>IF(VLOOKUP(A170,'Charriage - Geschiebehaushalt'!A170:S441,10,FALSE)="","",VLOOKUP(A170,'Charriage - Geschiebehaushalt'!$A$2:$S$273,10,FALSE))</f>
        <v>déficit non apparent en charriage ou en remobilisation des sédiments</v>
      </c>
      <c r="V170" s="37" t="str">
        <f>IF(VLOOKUP(A170,'Charriage - Geschiebehaushalt'!A170:S441,11,FALSE)="","",VLOOKUP(A170,'Charriage - Geschiebehaushalt'!$A$2:$S$273,11,FALSE))</f>
        <v/>
      </c>
      <c r="W170" s="37" t="str">
        <f>IF(VLOOKUP(A170,'Charriage - Geschiebehaushalt'!A170:S441,12,FALSE)="","",VLOOKUP(A170,'Charriage - Geschiebehaushalt'!$A$2:$S$273,12,FALSE))</f>
        <v/>
      </c>
      <c r="X170" s="37" t="str">
        <f>IF(VLOOKUP(A170,'Charriage - Geschiebehaushalt'!A170:S441,13,FALSE)="","",VLOOKUP(A170,'Charriage - Geschiebehaushalt'!$A$2:$S$273,13,FALSE))</f>
        <v/>
      </c>
      <c r="Y170" s="37" t="str">
        <f>IF(VLOOKUP(A170,'Charriage - Geschiebehaushalt'!A170:S441,14,FALSE)="","",VLOOKUP(A170,'Charriage - Geschiebehaushalt'!$A$2:$S$273,14,FALSE))</f>
        <v/>
      </c>
      <c r="Z170" s="37" t="str">
        <f>IF(VLOOKUP(A170,'Charriage - Geschiebehaushalt'!A170:S441,15,FALSE)="","",VLOOKUP(A170,'Charriage - Geschiebehaushalt'!$A$2:$S$273,15,FALSE))</f>
        <v>non pertinent / nicht relevant</v>
      </c>
      <c r="AA170" s="53" t="str">
        <f>IF(VLOOKUP(A170,'Charriage - Geschiebehaushalt'!A170:S441,16,FALSE)="","",VLOOKUP(A170,'Charriage - Geschiebehaushalt'!$A$2:$S$273,16,FALSE))</f>
        <v>a</v>
      </c>
      <c r="AB170" s="58" t="str">
        <f>IF(VLOOKUP(A170,'Débit - Abfluss'!$A$2:$K$273,3,FALSE)="","",VLOOKUP(A170,'Débit - Abfluss'!$A$2:$K$273,3,FALSE))</f>
        <v>non pertinent</v>
      </c>
      <c r="AC170" s="59" t="str">
        <f>IF(VLOOKUP(A170,'Débit - Abfluss'!$A$2:$K$273,4,FALSE)="","",VLOOKUP(A170,'Débit - Abfluss'!$A$2:$K$273,4,FALSE))</f>
        <v/>
      </c>
      <c r="AD170" s="59" t="str">
        <f>IF(VLOOKUP(A170,'Débit - Abfluss'!$A$2:$K$273,5,FALSE)="","",VLOOKUP(A170,'Débit - Abfluss'!$A$2:$K$273,5,FALSE))</f>
        <v/>
      </c>
      <c r="AE170" s="59" t="str">
        <f>IF(VLOOKUP(A170,'Débit - Abfluss'!$A$2:$K$273,6,FALSE)="","",VLOOKUP(A170,'Débit - Abfluss'!$A$2:$K$273,6,FALSE))</f>
        <v>non pertinent / nicht relevant</v>
      </c>
      <c r="AF170" s="59" t="str">
        <f>IF(VLOOKUP(A170,'Débit - Abfluss'!$A$2:$K$273,7,FALSE)="","",VLOOKUP(A170,'Débit - Abfluss'!$A$2:$K$273,7,FALSE))</f>
        <v/>
      </c>
      <c r="AG170" s="60" t="str">
        <f>IF(VLOOKUP(A170,'Débit - Abfluss'!$A$2:$K$273,8,FALSE)="","",VLOOKUP(A170,'Débit - Abfluss'!$A$2:$K$273,8,FALSE))</f>
        <v>Non affecté / nicht betroffen</v>
      </c>
      <c r="AH170" s="72" t="str">
        <f>IF(VLOOKUP(A170,'Revitalisation-Revitalisierung'!$A$2:$O$273,3,FALSE)="","",VLOOKUP(A170,'Revitalisation-Revitalisierung'!$A$2:$O$273,3,FALSE))</f>
        <v/>
      </c>
      <c r="AI170" s="73" t="str">
        <f>IF(VLOOKUP(A170,'Revitalisation-Revitalisierung'!$A$2:$O$273,4,FALSE)="","",VLOOKUP(A170,'Revitalisation-Revitalisierung'!$A$2:$O$273,4,FALSE))</f>
        <v/>
      </c>
      <c r="AJ170" s="73" t="str">
        <f>IF(VLOOKUP(A170,'Revitalisation-Revitalisierung'!$A$2:$O$273,5,FALSE)="","",VLOOKUP(A170,'Revitalisation-Revitalisierung'!$A$2:$O$273,5,FALSE))</f>
        <v/>
      </c>
      <c r="AK170" s="61" t="str">
        <f>IF(VLOOKUP(A170,'Revitalisation-Revitalisierung'!$A$2:$O$273,6,FALSE)="","",VLOOKUP(A170,'Revitalisation-Revitalisierung'!$A$2:$O$273,6,FALSE))</f>
        <v>non pertinent</v>
      </c>
      <c r="AL170" s="61" t="str">
        <f>IF(VLOOKUP(A170,'Revitalisation-Revitalisierung'!$A$2:$O$273,7,FALSE)="","",VLOOKUP(A170,'Revitalisation-Revitalisierung'!$A$2:$O$273,7,FALSE))</f>
        <v>schwierig</v>
      </c>
      <c r="AM170" s="61" t="str">
        <f>IF(VLOOKUP(A170,'Revitalisation-Revitalisierung'!$A$2:$O$273,8,FALSE)="","",VLOOKUP(A170,'Revitalisation-Revitalisierung'!$A$2:$O$273,8,FALSE))</f>
        <v>K1</v>
      </c>
      <c r="AN170" s="61" t="str">
        <f>IF(VLOOKUP(A170,'Revitalisation-Revitalisierung'!$A$2:$O$273,9,FALSE)="","",VLOOKUP(A170,'Revitalisation-Revitalisierung'!$A$2:$O$273,9,FALSE))</f>
        <v/>
      </c>
      <c r="AO170" s="61" t="str">
        <f>IF(VLOOKUP(A170,'Revitalisation-Revitalisierung'!$A$2:$O$273,10,FALSE)="","",VLOOKUP(A170,'Revitalisation-Revitalisierung'!$A$2:$O$273,10,FALSE))</f>
        <v/>
      </c>
      <c r="AP170" s="61" t="str">
        <f>IF(VLOOKUP(A170,'Revitalisation-Revitalisierung'!$A$2:$O$273,11,FALSE)="","",VLOOKUP(A170,'Revitalisation-Revitalisierung'!$A$2:$O$273,11,FALSE))</f>
        <v>non pertinent / nicht relevant</v>
      </c>
      <c r="AQ170" s="62" t="str">
        <f>IF(VLOOKUP(A170,'Revitalisation-Revitalisierung'!$A$2:$O$273,12,FALSE)="","",VLOOKUP(A170,'Revitalisation-Revitalisierung'!$A$2:$O$273,12,FALSE))</f>
        <v>a</v>
      </c>
    </row>
    <row r="171" spans="1:43" ht="78.75" customHeight="1" x14ac:dyDescent="0.25">
      <c r="A171" s="29">
        <v>223.1</v>
      </c>
      <c r="B171" s="63">
        <f>IF(VLOOKUP(A171,'Données de base - Grunddaten'!$A$2:$M$273,2,FALSE)="","",VLOOKUP(A171,'Données de base - Grunddaten'!$A$2:$M$273,2,FALSE))</f>
        <v>1</v>
      </c>
      <c r="C171" s="64" t="str">
        <f>IF(VLOOKUP(A171,'Données de base - Grunddaten'!$A$2:$M$273,3,FALSE)="","",VLOOKUP(A171,'Données de base - Grunddaten'!$A$2:$M$273,3,FALSE))</f>
        <v>Hagneckdelta</v>
      </c>
      <c r="D171" s="64" t="str">
        <f>IF(VLOOKUP(A171,'Données de base - Grunddaten'!$A$2:$M$273,4,FALSE)="","",VLOOKUP(A171,'Données de base - Grunddaten'!$A$2:$M$273,4,FALSE))</f>
        <v>Aare-Hagneck-Kanal, Bielersee</v>
      </c>
      <c r="E171" s="64" t="str">
        <f>IF(VLOOKUP(A171,'Données de base - Grunddaten'!$A$2:$M$273,5,FALSE)="","",VLOOKUP(A171,'Données de base - Grunddaten'!$A$2:$M$273,5,FALSE))</f>
        <v>BE</v>
      </c>
      <c r="F171" s="64" t="str">
        <f>IF(VLOOKUP(A171,'Données de base - Grunddaten'!$A$2:$M$273,6,FALSE)="","",VLOOKUP(A171,'Données de base - Grunddaten'!$A$2:$M$273,6,FALSE))</f>
        <v>Plateau occidental</v>
      </c>
      <c r="G171" s="64" t="str">
        <f>IF(VLOOKUP(A171,'Données de base - Grunddaten'!$A$2:$M$273,7,FALSE)="","",VLOOKUP(A171,'Données de base - Grunddaten'!$A$2:$M$273,7,FALSE))</f>
        <v>Collinéen</v>
      </c>
      <c r="H171" s="64">
        <f>IF(VLOOKUP(A171,'Données de base - Grunddaten'!$A$2:$M$273,8,FALSE)="","",VLOOKUP(A171,'Données de base - Grunddaten'!$A$2:$M$273,8,FALSE))</f>
        <v>430</v>
      </c>
      <c r="I171" s="64">
        <f>IF(VLOOKUP(A171,'Données de base - Grunddaten'!$A$2:$M$273,9,FALSE)="","",VLOOKUP(A171,'Données de base - Grunddaten'!$A$2:$M$273,9,FALSE))</f>
        <v>1992</v>
      </c>
      <c r="J171" s="64">
        <f>IF(VLOOKUP(A171,'Données de base - Grunddaten'!$A$2:$M$273,10,FALSE)="","",VLOOKUP(A171,'Données de base - Grunddaten'!$A$2:$M$273,10,FALSE))</f>
        <v>90</v>
      </c>
      <c r="K171" s="64" t="str">
        <f>IF(VLOOKUP(A171,'Données de base - Grunddaten'!$A$2:$M$273,11,FALSE)="","",VLOOKUP(A171,'Données de base - Grunddaten'!$A$2:$M$273,11,FALSE))</f>
        <v>Delta</v>
      </c>
      <c r="L171" s="64" t="str">
        <f>IF(VLOOKUP(A171,'Données de base - Grunddaten'!$A$2:$M$273,12,FALSE)="","",VLOOKUP(A171,'Données de base - Grunddaten'!$A$2:$M$273,12,FALSE))</f>
        <v>rives lacustres (pas d'embouchure de cours d'eau)</v>
      </c>
      <c r="M171" s="65" t="str">
        <f>IF(VLOOKUP(A171,'Données de base - Grunddaten'!$A$2:$M$273,13,FALSE)="","",VLOOKUP(A171,'Données de base - Grunddaten'!$A$2:$M$273,13,FALSE))</f>
        <v>cours rectiligne</v>
      </c>
      <c r="N171" s="36" t="str">
        <f>IF(VLOOKUP(A171,'Charriage - Geschiebehaushalt'!A171:S442,3,FALSE)="","",VLOOKUP(A171,'Charriage - Geschiebehaushalt'!$A$2:$S$273,3,FALSE))</f>
        <v>pertinent</v>
      </c>
      <c r="O171" s="37" t="str">
        <f>IF(VLOOKUP(A171,'Charriage - Geschiebehaushalt'!A171:S442,4,FALSE)="","",VLOOKUP(A171,'Charriage - Geschiebehaushalt'!$A$2:$S$273,4,FALSE))</f>
        <v>81 -100%</v>
      </c>
      <c r="P171" s="70" t="str">
        <f>IF(VLOOKUP(A171,'Charriage - Geschiebehaushalt'!A171:S442,5,FALSE)="","",VLOOKUP(A171,'Charriage - Geschiebehaushalt'!$A$2:$S$273,5,FALSE))</f>
        <v/>
      </c>
      <c r="Q171" s="37" t="str">
        <f>IF(VLOOKUP(A171,'Charriage - Geschiebehaushalt'!A171:S442,6,FALSE)="","",VLOOKUP(A171,'Charriage - Geschiebehaushalt'!$A$2:$S$273,6,FALSE))</f>
        <v>non documenté</v>
      </c>
      <c r="R171" s="70">
        <f>IF(VLOOKUP(A171,'Charriage - Geschiebehaushalt'!A171:S442,7,FALSE)="","",VLOOKUP(A171,'Charriage - Geschiebehaushalt'!$A$2:$S$273,7,FALSE))</f>
        <v>0.52965847935320298</v>
      </c>
      <c r="S171" s="37" t="str">
        <f>IF(VLOOKUP(A171,'Charriage - Geschiebehaushalt'!A171:S442,8,FALSE)="","",VLOOKUP(A171,'Charriage - Geschiebehaushalt'!$A$2:$S$273,8,FALSE))</f>
        <v>la remobilisation des sédiments est perturbée</v>
      </c>
      <c r="T171" s="70">
        <f>IF(VLOOKUP(A171,'Charriage - Geschiebehaushalt'!A171:S442,9,FALSE)="","",VLOOKUP(A171,'Charriage - Geschiebehaushalt'!$A$2:$S$273,9,FALSE))</f>
        <v>0.24166949908999999</v>
      </c>
      <c r="U171" s="37" t="str">
        <f>IF(VLOOKUP(A171,'Charriage - Geschiebehaushalt'!A171:S442,10,FALSE)="","",VLOOKUP(A171,'Charriage - Geschiebehaushalt'!$A$2:$S$273,10,FALSE))</f>
        <v>déficit dans les formations pionnières</v>
      </c>
      <c r="V171" s="37" t="str">
        <f>IF(VLOOKUP(A171,'Charriage - Geschiebehaushalt'!A171:S442,11,FALSE)="","",VLOOKUP(A171,'Charriage - Geschiebehaushalt'!$A$2:$S$273,11,FALSE))</f>
        <v/>
      </c>
      <c r="W171" s="37" t="str">
        <f>IF(VLOOKUP(A171,'Charriage - Geschiebehaushalt'!A171:S442,12,FALSE)="","",VLOOKUP(A171,'Charriage - Geschiebehaushalt'!$A$2:$S$273,12,FALSE))</f>
        <v/>
      </c>
      <c r="X171" s="37" t="str">
        <f>IF(VLOOKUP(A171,'Charriage - Geschiebehaushalt'!A171:S442,13,FALSE)="","",VLOOKUP(A171,'Charriage - Geschiebehaushalt'!$A$2:$S$273,13,FALSE))</f>
        <v/>
      </c>
      <c r="Y171" s="37" t="str">
        <f>IF(VLOOKUP(A171,'Charriage - Geschiebehaushalt'!A171:S442,14,FALSE)="","",VLOOKUP(A171,'Charriage - Geschiebehaushalt'!$A$2:$S$273,14,FALSE))</f>
        <v/>
      </c>
      <c r="Z171" s="37" t="str">
        <f>IF(VLOOKUP(A171,'Charriage - Geschiebehaushalt'!A171:S442,15,FALSE)="","",VLOOKUP(A171,'Charriage - Geschiebehaushalt'!$A$2:$S$273,15,FALSE))</f>
        <v>81 -100%</v>
      </c>
      <c r="AA171" s="53" t="str">
        <f>IF(VLOOKUP(A171,'Charriage - Geschiebehaushalt'!A171:S442,16,FALSE)="","",VLOOKUP(A171,'Charriage - Geschiebehaushalt'!$A$2:$S$273,16,FALSE))</f>
        <v>a</v>
      </c>
      <c r="AB171" s="58" t="str">
        <f>IF(VLOOKUP(A171,'Débit - Abfluss'!$A$2:$K$273,3,FALSE)="","",VLOOKUP(A171,'Débit - Abfluss'!$A$2:$K$273,3,FALSE))</f>
        <v>61-80%</v>
      </c>
      <c r="AC171" s="59" t="str">
        <f>IF(VLOOKUP(A171,'Débit - Abfluss'!$A$2:$K$273,4,FALSE)="","",VLOOKUP(A171,'Débit - Abfluss'!$A$2:$K$273,4,FALSE))</f>
        <v/>
      </c>
      <c r="AD171" s="59" t="str">
        <f>IF(VLOOKUP(A171,'Débit - Abfluss'!$A$2:$K$273,5,FALSE)="","",VLOOKUP(A171,'Débit - Abfluss'!$A$2:$K$273,5,FALSE))</f>
        <v/>
      </c>
      <c r="AE171" s="59" t="str">
        <f>IF(VLOOKUP(A171,'Débit - Abfluss'!$A$2:$K$273,6,FALSE)="","",VLOOKUP(A171,'Débit - Abfluss'!$A$2:$K$273,6,FALSE))</f>
        <v>61-80%</v>
      </c>
      <c r="AF171" s="59" t="str">
        <f>IF(VLOOKUP(A171,'Débit - Abfluss'!$A$2:$K$273,7,FALSE)="","",VLOOKUP(A171,'Débit - Abfluss'!$A$2:$K$273,7,FALSE))</f>
        <v>force hydraulique</v>
      </c>
      <c r="AG171" s="60" t="str">
        <f>IF(VLOOKUP(A171,'Débit - Abfluss'!$A$2:$K$273,8,FALSE)="","",VLOOKUP(A171,'Débit - Abfluss'!$A$2:$K$273,8,FALSE))</f>
        <v>Potentiellement affecté / möglicherweise betroffen</v>
      </c>
      <c r="AH171" s="72" t="str">
        <f>IF(VLOOKUP(A171,'Revitalisation-Revitalisierung'!$A$2:$O$273,3,FALSE)="","",VLOOKUP(A171,'Revitalisation-Revitalisierung'!$A$2:$O$273,3,FALSE))</f>
        <v/>
      </c>
      <c r="AI171" s="73" t="str">
        <f>IF(VLOOKUP(A171,'Revitalisation-Revitalisierung'!$A$2:$O$273,4,FALSE)="","",VLOOKUP(A171,'Revitalisation-Revitalisierung'!$A$2:$O$273,4,FALSE))</f>
        <v/>
      </c>
      <c r="AJ171" s="73" t="str">
        <f>IF(VLOOKUP(A171,'Revitalisation-Revitalisierung'!$A$2:$O$273,5,FALSE)="","",VLOOKUP(A171,'Revitalisation-Revitalisierung'!$A$2:$O$273,5,FALSE))</f>
        <v/>
      </c>
      <c r="AK171" s="61" t="str">
        <f>IF(VLOOKUP(A171,'Revitalisation-Revitalisierung'!$A$2:$O$273,6,FALSE)="","",VLOOKUP(A171,'Revitalisation-Revitalisierung'!$A$2:$O$273,6,FALSE))</f>
        <v/>
      </c>
      <c r="AL171" s="61" t="str">
        <f>IF(VLOOKUP(A171,'Revitalisation-Revitalisierung'!$A$2:$O$273,7,FALSE)="","",VLOOKUP(A171,'Revitalisation-Revitalisierung'!$A$2:$O$273,7,FALSE))</f>
        <v/>
      </c>
      <c r="AM171" s="61" t="str">
        <f>IF(VLOOKUP(A171,'Revitalisation-Revitalisierung'!$A$2:$O$273,8,FALSE)="","",VLOOKUP(A171,'Revitalisation-Revitalisierung'!$A$2:$O$273,8,FALSE))</f>
        <v>K1</v>
      </c>
      <c r="AN171" s="61" t="str">
        <f>IF(VLOOKUP(A171,'Revitalisation-Revitalisierung'!$A$2:$O$273,9,FALSE)="","",VLOOKUP(A171,'Revitalisation-Revitalisierung'!$A$2:$O$273,9,FALSE))</f>
        <v>non nécessaire</v>
      </c>
      <c r="AO171" s="61" t="str">
        <f>IF(VLOOKUP(A171,'Revitalisation-Revitalisierung'!$A$2:$O$273,10,FALSE)="","",VLOOKUP(A171,'Revitalisation-Revitalisierung'!$A$2:$O$273,10,FALSE))</f>
        <v>Travaux e partie déjà terminés (Neukonzessionierung KW Hagneck) actuellement joli développement du delta</v>
      </c>
      <c r="AP171" s="61" t="str">
        <f>IF(VLOOKUP(A171,'Revitalisation-Revitalisierung'!$A$2:$O$273,11,FALSE)="","",VLOOKUP(A171,'Revitalisation-Revitalisierung'!$A$2:$O$273,11,FALSE))</f>
        <v>Non nécessaire / nicht nötig</v>
      </c>
      <c r="AQ171" s="62" t="str">
        <f>IF(VLOOKUP(A171,'Revitalisation-Revitalisierung'!$A$2:$O$273,12,FALSE)="","",VLOOKUP(A171,'Revitalisation-Revitalisierung'!$A$2:$O$273,12,FALSE))</f>
        <v>a</v>
      </c>
    </row>
    <row r="172" spans="1:43" ht="45" x14ac:dyDescent="0.25">
      <c r="A172" s="29">
        <v>223.2</v>
      </c>
      <c r="B172" s="63">
        <f>IF(VLOOKUP(A172,'Données de base - Grunddaten'!$A$2:$M$273,2,FALSE)="","",VLOOKUP(A172,'Données de base - Grunddaten'!$A$2:$M$273,2,FALSE))</f>
        <v>2</v>
      </c>
      <c r="C172" s="64" t="str">
        <f>IF(VLOOKUP(A172,'Données de base - Grunddaten'!$A$2:$M$273,3,FALSE)="","",VLOOKUP(A172,'Données de base - Grunddaten'!$A$2:$M$273,3,FALSE))</f>
        <v>Hagneckdelta</v>
      </c>
      <c r="D172" s="64" t="str">
        <f>IF(VLOOKUP(A172,'Données de base - Grunddaten'!$A$2:$M$273,4,FALSE)="","",VLOOKUP(A172,'Données de base - Grunddaten'!$A$2:$M$273,4,FALSE))</f>
        <v>Aare-Hagneck-Kanal, Bielersee</v>
      </c>
      <c r="E172" s="64" t="str">
        <f>IF(VLOOKUP(A172,'Données de base - Grunddaten'!$A$2:$M$273,5,FALSE)="","",VLOOKUP(A172,'Données de base - Grunddaten'!$A$2:$M$273,5,FALSE))</f>
        <v>BE</v>
      </c>
      <c r="F172" s="64" t="str">
        <f>IF(VLOOKUP(A172,'Données de base - Grunddaten'!$A$2:$M$273,6,FALSE)="","",VLOOKUP(A172,'Données de base - Grunddaten'!$A$2:$M$273,6,FALSE))</f>
        <v>Plateau occidental</v>
      </c>
      <c r="G172" s="64" t="str">
        <f>IF(VLOOKUP(A172,'Données de base - Grunddaten'!$A$2:$M$273,7,FALSE)="","",VLOOKUP(A172,'Données de base - Grunddaten'!$A$2:$M$273,7,FALSE))</f>
        <v>Collinéen</v>
      </c>
      <c r="H172" s="64">
        <f>IF(VLOOKUP(A172,'Données de base - Grunddaten'!$A$2:$M$273,8,FALSE)="","",VLOOKUP(A172,'Données de base - Grunddaten'!$A$2:$M$273,8,FALSE))</f>
        <v>430</v>
      </c>
      <c r="I172" s="64">
        <f>IF(VLOOKUP(A172,'Données de base - Grunddaten'!$A$2:$M$273,9,FALSE)="","",VLOOKUP(A172,'Données de base - Grunddaten'!$A$2:$M$273,9,FALSE))</f>
        <v>1992</v>
      </c>
      <c r="J172" s="64">
        <f>IF(VLOOKUP(A172,'Données de base - Grunddaten'!$A$2:$M$273,10,FALSE)="","",VLOOKUP(A172,'Données de base - Grunddaten'!$A$2:$M$273,10,FALSE))</f>
        <v>101</v>
      </c>
      <c r="K172" s="64" t="str">
        <f>IF(VLOOKUP(A172,'Données de base - Grunddaten'!$A$2:$M$273,11,FALSE)="","",VLOOKUP(A172,'Données de base - Grunddaten'!$A$2:$M$273,11,FALSE))</f>
        <v>Rives de lacs de l'étage collinéen</v>
      </c>
      <c r="L172" s="64" t="str">
        <f>IF(VLOOKUP(A172,'Données de base - Grunddaten'!$A$2:$M$273,12,FALSE)="","",VLOOKUP(A172,'Données de base - Grunddaten'!$A$2:$M$273,12,FALSE))</f>
        <v>rives lacustres</v>
      </c>
      <c r="M172" s="65" t="str">
        <f>IF(VLOOKUP(A172,'Données de base - Grunddaten'!$A$2:$M$273,13,FALSE)="","",VLOOKUP(A172,'Données de base - Grunddaten'!$A$2:$M$273,13,FALSE))</f>
        <v>rives lacustres</v>
      </c>
      <c r="N172" s="36" t="str">
        <f>IF(VLOOKUP(A172,'Charriage - Geschiebehaushalt'!A172:S443,3,FALSE)="","",VLOOKUP(A172,'Charriage - Geschiebehaushalt'!$A$2:$S$273,3,FALSE))</f>
        <v>non pertinent</v>
      </c>
      <c r="O172" s="37" t="str">
        <f>IF(VLOOKUP(A172,'Charriage - Geschiebehaushalt'!A172:S443,4,FALSE)="","",VLOOKUP(A172,'Charriage - Geschiebehaushalt'!$A$2:$S$273,4,FALSE))</f>
        <v/>
      </c>
      <c r="P172" s="70" t="str">
        <f>IF(VLOOKUP(A172,'Charriage - Geschiebehaushalt'!A172:S443,5,FALSE)="","",VLOOKUP(A172,'Charriage - Geschiebehaushalt'!$A$2:$S$273,5,FALSE))</f>
        <v/>
      </c>
      <c r="Q172" s="37" t="str">
        <f>IF(VLOOKUP(A172,'Charriage - Geschiebehaushalt'!A172:S443,6,FALSE)="","",VLOOKUP(A172,'Charriage - Geschiebehaushalt'!$A$2:$S$273,6,FALSE))</f>
        <v>non documenté</v>
      </c>
      <c r="R172" s="70">
        <f>IF(VLOOKUP(A172,'Charriage - Geschiebehaushalt'!A172:S443,7,FALSE)="","",VLOOKUP(A172,'Charriage - Geschiebehaushalt'!$A$2:$S$273,7,FALSE))</f>
        <v>0</v>
      </c>
      <c r="S172" s="37" t="str">
        <f>IF(VLOOKUP(A172,'Charriage - Geschiebehaushalt'!A172:S443,8,FALSE)="","",VLOOKUP(A172,'Charriage - Geschiebehaushalt'!$A$2:$S$273,8,FALSE))</f>
        <v>pas ou faiblement entravé</v>
      </c>
      <c r="T172" s="70">
        <f>IF(VLOOKUP(A172,'Charriage - Geschiebehaushalt'!A172:S443,9,FALSE)="","",VLOOKUP(A172,'Charriage - Geschiebehaushalt'!$A$2:$S$273,9,FALSE))</f>
        <v>0.60187126290000004</v>
      </c>
      <c r="U172" s="37" t="str">
        <f>IF(VLOOKUP(A172,'Charriage - Geschiebehaushalt'!A172:S443,10,FALSE)="","",VLOOKUP(A172,'Charriage - Geschiebehaushalt'!$A$2:$S$273,10,FALSE))</f>
        <v>déficit non apparent en charriage ou en remobilisation des sédiments</v>
      </c>
      <c r="V172" s="37" t="str">
        <f>IF(VLOOKUP(A172,'Charriage - Geschiebehaushalt'!A172:S443,11,FALSE)="","",VLOOKUP(A172,'Charriage - Geschiebehaushalt'!$A$2:$S$273,11,FALSE))</f>
        <v/>
      </c>
      <c r="W172" s="37" t="str">
        <f>IF(VLOOKUP(A172,'Charriage - Geschiebehaushalt'!A172:S443,12,FALSE)="","",VLOOKUP(A172,'Charriage - Geschiebehaushalt'!$A$2:$S$273,12,FALSE))</f>
        <v/>
      </c>
      <c r="X172" s="37" t="str">
        <f>IF(VLOOKUP(A172,'Charriage - Geschiebehaushalt'!A172:S443,13,FALSE)="","",VLOOKUP(A172,'Charriage - Geschiebehaushalt'!$A$2:$S$273,13,FALSE))</f>
        <v/>
      </c>
      <c r="Y172" s="37" t="str">
        <f>IF(VLOOKUP(A172,'Charriage - Geschiebehaushalt'!A172:S443,14,FALSE)="","",VLOOKUP(A172,'Charriage - Geschiebehaushalt'!$A$2:$S$273,14,FALSE))</f>
        <v/>
      </c>
      <c r="Z172" s="37" t="str">
        <f>IF(VLOOKUP(A172,'Charriage - Geschiebehaushalt'!A172:S443,15,FALSE)="","",VLOOKUP(A172,'Charriage - Geschiebehaushalt'!$A$2:$S$273,15,FALSE))</f>
        <v>non pertinent / nicht relevant</v>
      </c>
      <c r="AA172" s="53" t="str">
        <f>IF(VLOOKUP(A172,'Charriage - Geschiebehaushalt'!A172:S443,16,FALSE)="","",VLOOKUP(A172,'Charriage - Geschiebehaushalt'!$A$2:$S$273,16,FALSE))</f>
        <v>a</v>
      </c>
      <c r="AB172" s="58" t="str">
        <f>IF(VLOOKUP(A172,'Débit - Abfluss'!$A$2:$K$273,3,FALSE)="","",VLOOKUP(A172,'Débit - Abfluss'!$A$2:$K$273,3,FALSE))</f>
        <v>non pertinent</v>
      </c>
      <c r="AC172" s="59" t="str">
        <f>IF(VLOOKUP(A172,'Débit - Abfluss'!$A$2:$K$273,4,FALSE)="","",VLOOKUP(A172,'Débit - Abfluss'!$A$2:$K$273,4,FALSE))</f>
        <v/>
      </c>
      <c r="AD172" s="59" t="str">
        <f>IF(VLOOKUP(A172,'Débit - Abfluss'!$A$2:$K$273,5,FALSE)="","",VLOOKUP(A172,'Débit - Abfluss'!$A$2:$K$273,5,FALSE))</f>
        <v/>
      </c>
      <c r="AE172" s="59" t="str">
        <f>IF(VLOOKUP(A172,'Débit - Abfluss'!$A$2:$K$273,6,FALSE)="","",VLOOKUP(A172,'Débit - Abfluss'!$A$2:$K$273,6,FALSE))</f>
        <v>non pertinent / nicht relevant</v>
      </c>
      <c r="AF172" s="59" t="str">
        <f>IF(VLOOKUP(A172,'Débit - Abfluss'!$A$2:$K$273,7,FALSE)="","",VLOOKUP(A172,'Débit - Abfluss'!$A$2:$K$273,7,FALSE))</f>
        <v/>
      </c>
      <c r="AG172" s="60" t="str">
        <f>IF(VLOOKUP(A172,'Débit - Abfluss'!$A$2:$K$273,8,FALSE)="","",VLOOKUP(A172,'Débit - Abfluss'!$A$2:$K$273,8,FALSE))</f>
        <v>Non affecté / nicht betroffen</v>
      </c>
      <c r="AH172" s="72" t="str">
        <f>IF(VLOOKUP(A172,'Revitalisation-Revitalisierung'!$A$2:$O$273,3,FALSE)="","",VLOOKUP(A172,'Revitalisation-Revitalisierung'!$A$2:$O$273,3,FALSE))</f>
        <v/>
      </c>
      <c r="AI172" s="73" t="str">
        <f>IF(VLOOKUP(A172,'Revitalisation-Revitalisierung'!$A$2:$O$273,4,FALSE)="","",VLOOKUP(A172,'Revitalisation-Revitalisierung'!$A$2:$O$273,4,FALSE))</f>
        <v/>
      </c>
      <c r="AJ172" s="73" t="str">
        <f>IF(VLOOKUP(A172,'Revitalisation-Revitalisierung'!$A$2:$O$273,5,FALSE)="","",VLOOKUP(A172,'Revitalisation-Revitalisierung'!$A$2:$O$273,5,FALSE))</f>
        <v/>
      </c>
      <c r="AK172" s="61" t="str">
        <f>IF(VLOOKUP(A172,'Revitalisation-Revitalisierung'!$A$2:$O$273,6,FALSE)="","",VLOOKUP(A172,'Revitalisation-Revitalisierung'!$A$2:$O$273,6,FALSE))</f>
        <v>non pertinent</v>
      </c>
      <c r="AL172" s="61" t="str">
        <f>IF(VLOOKUP(A172,'Revitalisation-Revitalisierung'!$A$2:$O$273,7,FALSE)="","",VLOOKUP(A172,'Revitalisation-Revitalisierung'!$A$2:$O$273,7,FALSE))</f>
        <v/>
      </c>
      <c r="AM172" s="61" t="str">
        <f>IF(VLOOKUP(A172,'Revitalisation-Revitalisierung'!$A$2:$O$273,8,FALSE)="","",VLOOKUP(A172,'Revitalisation-Revitalisierung'!$A$2:$O$273,8,FALSE))</f>
        <v>K1</v>
      </c>
      <c r="AN172" s="61" t="str">
        <f>IF(VLOOKUP(A172,'Revitalisation-Revitalisierung'!$A$2:$O$273,9,FALSE)="","",VLOOKUP(A172,'Revitalisation-Revitalisierung'!$A$2:$O$273,9,FALSE))</f>
        <v/>
      </c>
      <c r="AO172" s="61" t="str">
        <f>IF(VLOOKUP(A172,'Revitalisation-Revitalisierung'!$A$2:$O$273,10,FALSE)="","",VLOOKUP(A172,'Revitalisation-Revitalisierung'!$A$2:$O$273,10,FALSE))</f>
        <v/>
      </c>
      <c r="AP172" s="61" t="str">
        <f>IF(VLOOKUP(A172,'Revitalisation-Revitalisierung'!$A$2:$O$273,11,FALSE)="","",VLOOKUP(A172,'Revitalisation-Revitalisierung'!$A$2:$O$273,11,FALSE))</f>
        <v>non pertinent / nicht relevant</v>
      </c>
      <c r="AQ172" s="62" t="str">
        <f>IF(VLOOKUP(A172,'Revitalisation-Revitalisierung'!$A$2:$O$273,12,FALSE)="","",VLOOKUP(A172,'Revitalisation-Revitalisierung'!$A$2:$O$273,12,FALSE))</f>
        <v>a</v>
      </c>
    </row>
    <row r="173" spans="1:43" ht="45" x14ac:dyDescent="0.25">
      <c r="A173" s="23">
        <v>224</v>
      </c>
      <c r="B173" s="63">
        <f>IF(VLOOKUP(A173,'Données de base - Grunddaten'!$A$2:$M$273,2,FALSE)="","",VLOOKUP(A173,'Données de base - Grunddaten'!$A$2:$M$273,2,FALSE))</f>
        <v>1</v>
      </c>
      <c r="C173" s="64" t="str">
        <f>IF(VLOOKUP(A173,'Données de base - Grunddaten'!$A$2:$M$273,3,FALSE)="","",VLOOKUP(A173,'Données de base - Grunddaten'!$A$2:$M$273,3,FALSE))</f>
        <v>Rohr–Oey</v>
      </c>
      <c r="D173" s="64" t="str">
        <f>IF(VLOOKUP(A173,'Données de base - Grunddaten'!$A$2:$M$273,4,FALSE)="","",VLOOKUP(A173,'Données de base - Grunddaten'!$A$2:$M$273,4,FALSE))</f>
        <v>Louibach</v>
      </c>
      <c r="E173" s="64" t="str">
        <f>IF(VLOOKUP(A173,'Données de base - Grunddaten'!$A$2:$M$273,5,FALSE)="","",VLOOKUP(A173,'Données de base - Grunddaten'!$A$2:$M$273,5,FALSE))</f>
        <v>BE</v>
      </c>
      <c r="F173" s="64" t="str">
        <f>IF(VLOOKUP(A173,'Données de base - Grunddaten'!$A$2:$M$273,6,FALSE)="","",VLOOKUP(A173,'Données de base - Grunddaten'!$A$2:$M$273,6,FALSE))</f>
        <v>Alpes septentrionales</v>
      </c>
      <c r="G173" s="64" t="str">
        <f>IF(VLOOKUP(A173,'Données de base - Grunddaten'!$A$2:$M$273,7,FALSE)="","",VLOOKUP(A173,'Données de base - Grunddaten'!$A$2:$M$273,7,FALSE))</f>
        <v>Subalpin inf.</v>
      </c>
      <c r="H173" s="64">
        <f>IF(VLOOKUP(A173,'Données de base - Grunddaten'!$A$2:$M$273,8,FALSE)="","",VLOOKUP(A173,'Données de base - Grunddaten'!$A$2:$M$273,8,FALSE))</f>
        <v>1250</v>
      </c>
      <c r="I173" s="64">
        <f>IF(VLOOKUP(A173,'Données de base - Grunddaten'!$A$2:$M$273,9,FALSE)="","",VLOOKUP(A173,'Données de base - Grunddaten'!$A$2:$M$273,9,FALSE))</f>
        <v>1992</v>
      </c>
      <c r="J173" s="64">
        <f>IF(VLOOKUP(A173,'Données de base - Grunddaten'!$A$2:$M$273,10,FALSE)="","",VLOOKUP(A173,'Données de base - Grunddaten'!$A$2:$M$273,10,FALSE))</f>
        <v>41</v>
      </c>
      <c r="K173" s="64" t="str">
        <f>IF(VLOOKUP(A173,'Données de base - Grunddaten'!$A$2:$M$273,11,FALSE)="","",VLOOKUP(A173,'Données de base - Grunddaten'!$A$2:$M$273,11,FALSE))</f>
        <v>Cours d'eau naturels de l'étage montagnard</v>
      </c>
      <c r="L173" s="64" t="str">
        <f>IF(VLOOKUP(A173,'Données de base - Grunddaten'!$A$2:$M$273,12,FALSE)="","",VLOOKUP(A173,'Données de base - Grunddaten'!$A$2:$M$273,12,FALSE))</f>
        <v>méandres migrants</v>
      </c>
      <c r="M173" s="65" t="str">
        <f>IF(VLOOKUP(A173,'Données de base - Grunddaten'!$A$2:$M$273,13,FALSE)="","",VLOOKUP(A173,'Données de base - Grunddaten'!$A$2:$M$273,13,FALSE))</f>
        <v>méandres migrants</v>
      </c>
      <c r="N173" s="36" t="str">
        <f>IF(VLOOKUP(A173,'Charriage - Geschiebehaushalt'!A173:S444,3,FALSE)="","",VLOOKUP(A173,'Charriage - Geschiebehaushalt'!$A$2:$S$273,3,FALSE))</f>
        <v>pertinent</v>
      </c>
      <c r="O173" s="37" t="str">
        <f>IF(VLOOKUP(A173,'Charriage - Geschiebehaushalt'!A173:S444,4,FALSE)="","",VLOOKUP(A173,'Charriage - Geschiebehaushalt'!$A$2:$S$273,4,FALSE))</f>
        <v>non documenté</v>
      </c>
      <c r="P173" s="70" t="str">
        <f>IF(VLOOKUP(A173,'Charriage - Geschiebehaushalt'!A173:S444,5,FALSE)="","",VLOOKUP(A173,'Charriage - Geschiebehaushalt'!$A$2:$S$273,5,FALSE))</f>
        <v/>
      </c>
      <c r="Q173" s="37" t="str">
        <f>IF(VLOOKUP(A173,'Charriage - Geschiebehaushalt'!A173:S444,6,FALSE)="","",VLOOKUP(A173,'Charriage - Geschiebehaushalt'!$A$2:$S$273,6,FALSE))</f>
        <v>non documenté</v>
      </c>
      <c r="R173" s="70">
        <f>IF(VLOOKUP(A173,'Charriage - Geschiebehaushalt'!A173:S444,7,FALSE)="","",VLOOKUP(A173,'Charriage - Geschiebehaushalt'!$A$2:$S$273,7,FALSE))</f>
        <v>0.32100000000000001</v>
      </c>
      <c r="S173" s="37" t="str">
        <f>IF(VLOOKUP(A173,'Charriage - Geschiebehaushalt'!A173:S444,8,FALSE)="","",VLOOKUP(A173,'Charriage - Geschiebehaushalt'!$A$2:$S$273,8,FALSE))</f>
        <v>la remobilisation des sédiments est perturbée</v>
      </c>
      <c r="T173" s="70">
        <f>IF(VLOOKUP(A173,'Charriage - Geschiebehaushalt'!A173:S444,9,FALSE)="","",VLOOKUP(A173,'Charriage - Geschiebehaushalt'!$A$2:$S$273,9,FALSE))</f>
        <v>0.39793819453000001</v>
      </c>
      <c r="U173" s="37" t="str">
        <f>IF(VLOOKUP(A173,'Charriage - Geschiebehaushalt'!A173:S444,10,FALSE)="","",VLOOKUP(A173,'Charriage - Geschiebehaushalt'!$A$2:$S$273,10,FALSE))</f>
        <v>déficit non apparent en charriage ou en remobilisation des sédiments</v>
      </c>
      <c r="V173" s="37" t="str">
        <f>IF(VLOOKUP(A173,'Charriage - Geschiebehaushalt'!A173:S444,11,FALSE)="","",VLOOKUP(A173,'Charriage - Geschiebehaushalt'!$A$2:$S$273,11,FALSE))</f>
        <v/>
      </c>
      <c r="W173" s="37" t="str">
        <f>IF(VLOOKUP(A173,'Charriage - Geschiebehaushalt'!A173:S444,12,FALSE)="","",VLOOKUP(A173,'Charriage - Geschiebehaushalt'!$A$2:$S$273,12,FALSE))</f>
        <v/>
      </c>
      <c r="X173" s="37" t="str">
        <f>IF(VLOOKUP(A173,'Charriage - Geschiebehaushalt'!A173:S444,13,FALSE)="","",VLOOKUP(A173,'Charriage - Geschiebehaushalt'!$A$2:$S$273,13,FALSE))</f>
        <v/>
      </c>
      <c r="Y173" s="37" t="str">
        <f>IF(VLOOKUP(A173,'Charriage - Geschiebehaushalt'!A173:S444,14,FALSE)="","",VLOOKUP(A173,'Charriage - Geschiebehaushalt'!$A$2:$S$273,14,FALSE))</f>
        <v/>
      </c>
      <c r="Z173" s="37" t="str">
        <f>IF(VLOOKUP(A173,'Charriage - Geschiebehaushalt'!A173:S444,15,FALSE)="","",VLOOKUP(A173,'Charriage - Geschiebehaushalt'!$A$2:$S$273,15,FALSE))</f>
        <v>La remobilisation des sédiments est perturbée / Mobilisierung von Geschiebe beeinträchtigt</v>
      </c>
      <c r="AA173" s="53" t="str">
        <f>IF(VLOOKUP(A173,'Charriage - Geschiebehaushalt'!A173:S444,16,FALSE)="","",VLOOKUP(A173,'Charriage - Geschiebehaushalt'!$A$2:$S$273,16,FALSE))</f>
        <v>b</v>
      </c>
      <c r="AB173" s="58" t="str">
        <f>IF(VLOOKUP(A173,'Débit - Abfluss'!$A$2:$K$273,3,FALSE)="","",VLOOKUP(A173,'Débit - Abfluss'!$A$2:$K$273,3,FALSE))</f>
        <v>100%</v>
      </c>
      <c r="AC173" s="59" t="str">
        <f>IF(VLOOKUP(A173,'Débit - Abfluss'!$A$2:$K$273,4,FALSE)="","",VLOOKUP(A173,'Débit - Abfluss'!$A$2:$K$273,4,FALSE))</f>
        <v>aucune information supplémentaire</v>
      </c>
      <c r="AD173" s="59" t="str">
        <f>IF(VLOOKUP(A173,'Débit - Abfluss'!$A$2:$K$273,5,FALSE)="","",VLOOKUP(A173,'Débit - Abfluss'!$A$2:$K$273,5,FALSE))</f>
        <v>aucune information supplémentaire</v>
      </c>
      <c r="AE173" s="59" t="str">
        <f>IF(VLOOKUP(A173,'Débit - Abfluss'!$A$2:$K$273,6,FALSE)="","",VLOOKUP(A173,'Débit - Abfluss'!$A$2:$K$273,6,FALSE))</f>
        <v>100%</v>
      </c>
      <c r="AF173" s="59" t="str">
        <f>IF(VLOOKUP(A173,'Débit - Abfluss'!$A$2:$K$273,7,FALSE)="","",VLOOKUP(A173,'Débit - Abfluss'!$A$2:$K$273,7,FALSE))</f>
        <v/>
      </c>
      <c r="AG173" s="60" t="str">
        <f>IF(VLOOKUP(A173,'Débit - Abfluss'!$A$2:$K$273,8,FALSE)="","",VLOOKUP(A173,'Débit - Abfluss'!$A$2:$K$273,8,FALSE))</f>
        <v>Non affecté / nicht betroffen</v>
      </c>
      <c r="AH173" s="72">
        <f>IF(VLOOKUP(A173,'Revitalisation-Revitalisierung'!$A$2:$O$273,3,FALSE)="","",VLOOKUP(A173,'Revitalisation-Revitalisierung'!$A$2:$O$273,3,FALSE))</f>
        <v>31.7</v>
      </c>
      <c r="AI173" s="73">
        <f>IF(VLOOKUP(A173,'Revitalisation-Revitalisierung'!$A$2:$O$273,4,FALSE)="","",VLOOKUP(A173,'Revitalisation-Revitalisierung'!$A$2:$O$273,4,FALSE))</f>
        <v>46.69601138637303</v>
      </c>
      <c r="AJ173" s="73">
        <f>IF(VLOOKUP(A173,'Revitalisation-Revitalisierung'!$A$2:$O$273,5,FALSE)="","",VLOOKUP(A173,'Revitalisation-Revitalisierung'!$A$2:$O$273,5,FALSE))</f>
        <v>15</v>
      </c>
      <c r="AK173" s="61" t="str">
        <f>IF(VLOOKUP(A173,'Revitalisation-Revitalisierung'!$A$2:$O$273,6,FALSE)="","",VLOOKUP(A173,'Revitalisation-Revitalisierung'!$A$2:$O$273,6,FALSE))</f>
        <v>très nécessaire, facile</v>
      </c>
      <c r="AL173" s="61" t="str">
        <f>IF(VLOOKUP(A173,'Revitalisation-Revitalisierung'!$A$2:$O$273,7,FALSE)="","",VLOOKUP(A173,'Revitalisation-Revitalisierung'!$A$2:$O$273,7,FALSE))</f>
        <v/>
      </c>
      <c r="AM173" s="61" t="str">
        <f>IF(VLOOKUP(A173,'Revitalisation-Revitalisierung'!$A$2:$O$273,8,FALSE)="","",VLOOKUP(A173,'Revitalisation-Revitalisierung'!$A$2:$O$273,8,FALSE))</f>
        <v>K1</v>
      </c>
      <c r="AN173" s="61" t="str">
        <f>IF(VLOOKUP(A173,'Revitalisation-Revitalisierung'!$A$2:$O$273,9,FALSE)="","",VLOOKUP(A173,'Revitalisation-Revitalisierung'!$A$2:$O$273,9,FALSE))</f>
        <v/>
      </c>
      <c r="AO173" s="61" t="str">
        <f>IF(VLOOKUP(A173,'Revitalisation-Revitalisierung'!$A$2:$O$273,10,FALSE)="","",VLOOKUP(A173,'Revitalisation-Revitalisierung'!$A$2:$O$273,10,FALSE))</f>
        <v/>
      </c>
      <c r="AP173" s="61" t="str">
        <f>IF(VLOOKUP(A173,'Revitalisation-Revitalisierung'!$A$2:$O$273,11,FALSE)="","",VLOOKUP(A173,'Revitalisation-Revitalisierung'!$A$2:$O$273,11,FALSE))</f>
        <v>Très nécessaire, facile / unbedingt nötig, einfach</v>
      </c>
      <c r="AQ173" s="62" t="str">
        <f>IF(VLOOKUP(A173,'Revitalisation-Revitalisierung'!$A$2:$O$273,12,FALSE)="","",VLOOKUP(A173,'Revitalisation-Revitalisierung'!$A$2:$O$273,12,FALSE))</f>
        <v>a</v>
      </c>
    </row>
    <row r="174" spans="1:43" ht="45" x14ac:dyDescent="0.25">
      <c r="A174" s="23">
        <v>225</v>
      </c>
      <c r="B174" s="63">
        <f>IF(VLOOKUP(A174,'Données de base - Grunddaten'!$A$2:$M$273,2,FALSE)="","",VLOOKUP(A174,'Données de base - Grunddaten'!$A$2:$M$273,2,FALSE))</f>
        <v>1</v>
      </c>
      <c r="C174" s="64" t="str">
        <f>IF(VLOOKUP(A174,'Données de base - Grunddaten'!$A$2:$M$273,3,FALSE)="","",VLOOKUP(A174,'Données de base - Grunddaten'!$A$2:$M$273,3,FALSE))</f>
        <v>Aahorn</v>
      </c>
      <c r="D174" s="64" t="str">
        <f>IF(VLOOKUP(A174,'Données de base - Grunddaten'!$A$2:$M$273,4,FALSE)="","",VLOOKUP(A174,'Données de base - Grunddaten'!$A$2:$M$273,4,FALSE))</f>
        <v>Obersee, Wägitaler-Aa</v>
      </c>
      <c r="E174" s="64" t="str">
        <f>IF(VLOOKUP(A174,'Données de base - Grunddaten'!$A$2:$M$273,5,FALSE)="","",VLOOKUP(A174,'Données de base - Grunddaten'!$A$2:$M$273,5,FALSE))</f>
        <v>SZ</v>
      </c>
      <c r="F174" s="64" t="str">
        <f>IF(VLOOKUP(A174,'Données de base - Grunddaten'!$A$2:$M$273,6,FALSE)="","",VLOOKUP(A174,'Données de base - Grunddaten'!$A$2:$M$273,6,FALSE))</f>
        <v>Plateau oriental</v>
      </c>
      <c r="G174" s="64" t="str">
        <f>IF(VLOOKUP(A174,'Données de base - Grunddaten'!$A$2:$M$273,7,FALSE)="","",VLOOKUP(A174,'Données de base - Grunddaten'!$A$2:$M$273,7,FALSE))</f>
        <v>Collinéen</v>
      </c>
      <c r="H174" s="64">
        <f>IF(VLOOKUP(A174,'Données de base - Grunddaten'!$A$2:$M$273,8,FALSE)="","",VLOOKUP(A174,'Données de base - Grunddaten'!$A$2:$M$273,8,FALSE))</f>
        <v>408</v>
      </c>
      <c r="I174" s="64">
        <f>IF(VLOOKUP(A174,'Données de base - Grunddaten'!$A$2:$M$273,9,FALSE)="","",VLOOKUP(A174,'Données de base - Grunddaten'!$A$2:$M$273,9,FALSE))</f>
        <v>1992</v>
      </c>
      <c r="J174" s="64">
        <f>IF(VLOOKUP(A174,'Données de base - Grunddaten'!$A$2:$M$273,10,FALSE)="","",VLOOKUP(A174,'Données de base - Grunddaten'!$A$2:$M$273,10,FALSE))</f>
        <v>90</v>
      </c>
      <c r="K174" s="64" t="str">
        <f>IF(VLOOKUP(A174,'Données de base - Grunddaten'!$A$2:$M$273,11,FALSE)="","",VLOOKUP(A174,'Données de base - Grunddaten'!$A$2:$M$273,11,FALSE))</f>
        <v>Delta</v>
      </c>
      <c r="L174" s="64" t="str">
        <f>IF(VLOOKUP(A174,'Données de base - Grunddaten'!$A$2:$M$273,12,FALSE)="","",VLOOKUP(A174,'Données de base - Grunddaten'!$A$2:$M$273,12,FALSE))</f>
        <v>cours rectiligne</v>
      </c>
      <c r="M174" s="65" t="str">
        <f>IF(VLOOKUP(A174,'Données de base - Grunddaten'!$A$2:$M$273,13,FALSE)="","",VLOOKUP(A174,'Données de base - Grunddaten'!$A$2:$M$273,13,FALSE))</f>
        <v>cours rectiligne</v>
      </c>
      <c r="N174" s="36" t="str">
        <f>IF(VLOOKUP(A174,'Charriage - Geschiebehaushalt'!A174:S445,3,FALSE)="","",VLOOKUP(A174,'Charriage - Geschiebehaushalt'!$A$2:$S$273,3,FALSE))</f>
        <v>pertinent</v>
      </c>
      <c r="O174" s="37" t="str">
        <f>IF(VLOOKUP(A174,'Charriage - Geschiebehaushalt'!A174:S445,4,FALSE)="","",VLOOKUP(A174,'Charriage - Geschiebehaushalt'!$A$2:$S$273,4,FALSE))</f>
        <v>non documenté</v>
      </c>
      <c r="P174" s="70" t="str">
        <f>IF(VLOOKUP(A174,'Charriage - Geschiebehaushalt'!A174:S445,5,FALSE)="","",VLOOKUP(A174,'Charriage - Geschiebehaushalt'!$A$2:$S$273,5,FALSE))</f>
        <v/>
      </c>
      <c r="Q174" s="37" t="str">
        <f>IF(VLOOKUP(A174,'Charriage - Geschiebehaushalt'!A174:S445,6,FALSE)="","",VLOOKUP(A174,'Charriage - Geschiebehaushalt'!$A$2:$S$273,6,FALSE))</f>
        <v>non documenté</v>
      </c>
      <c r="R174" s="70">
        <f>IF(VLOOKUP(A174,'Charriage - Geschiebehaushalt'!A174:S445,7,FALSE)="","",VLOOKUP(A174,'Charriage - Geschiebehaushalt'!$A$2:$S$273,7,FALSE))</f>
        <v>0.319078715941362</v>
      </c>
      <c r="S174" s="37" t="str">
        <f>IF(VLOOKUP(A174,'Charriage - Geschiebehaushalt'!A174:S445,8,FALSE)="","",VLOOKUP(A174,'Charriage - Geschiebehaushalt'!$A$2:$S$273,8,FALSE))</f>
        <v>la remobilisation des sédiments est perturbée</v>
      </c>
      <c r="T174" s="70">
        <f>IF(VLOOKUP(A174,'Charriage - Geschiebehaushalt'!A174:S445,9,FALSE)="","",VLOOKUP(A174,'Charriage - Geschiebehaushalt'!$A$2:$S$273,9,FALSE))</f>
        <v>0.41086773305000002</v>
      </c>
      <c r="U174" s="37" t="str">
        <f>IF(VLOOKUP(A174,'Charriage - Geschiebehaushalt'!A174:S445,10,FALSE)="","",VLOOKUP(A174,'Charriage - Geschiebehaushalt'!$A$2:$S$273,10,FALSE))</f>
        <v>déficit non apparent en charriage ou en remobilisation des sédiments</v>
      </c>
      <c r="V174" s="37" t="str">
        <f>IF(VLOOKUP(A174,'Charriage - Geschiebehaushalt'!A174:S445,11,FALSE)="","",VLOOKUP(A174,'Charriage - Geschiebehaushalt'!$A$2:$S$273,11,FALSE))</f>
        <v/>
      </c>
      <c r="W174" s="37" t="str">
        <f>IF(VLOOKUP(A174,'Charriage - Geschiebehaushalt'!A174:S445,12,FALSE)="","",VLOOKUP(A174,'Charriage - Geschiebehaushalt'!$A$2:$S$273,12,FALSE))</f>
        <v/>
      </c>
      <c r="X174" s="37" t="str">
        <f>IF(VLOOKUP(A174,'Charriage - Geschiebehaushalt'!A174:S445,13,FALSE)="","",VLOOKUP(A174,'Charriage - Geschiebehaushalt'!$A$2:$S$273,13,FALSE))</f>
        <v/>
      </c>
      <c r="Y174" s="37" t="str">
        <f>IF(VLOOKUP(A174,'Charriage - Geschiebehaushalt'!A174:S445,14,FALSE)="","",VLOOKUP(A174,'Charriage - Geschiebehaushalt'!$A$2:$S$273,14,FALSE))</f>
        <v/>
      </c>
      <c r="Z174" s="37" t="str">
        <f>IF(VLOOKUP(A174,'Charriage - Geschiebehaushalt'!A174:S445,15,FALSE)="","",VLOOKUP(A174,'Charriage - Geschiebehaushalt'!$A$2:$S$273,15,FALSE))</f>
        <v>La remobilisation des sédiments est perturbée / Mobilisierung von Geschiebe beeinträchtigt</v>
      </c>
      <c r="AA174" s="53" t="str">
        <f>IF(VLOOKUP(A174,'Charriage - Geschiebehaushalt'!A174:S445,16,FALSE)="","",VLOOKUP(A174,'Charriage - Geschiebehaushalt'!$A$2:$S$273,16,FALSE))</f>
        <v>b</v>
      </c>
      <c r="AB174" s="58" t="str">
        <f>IF(VLOOKUP(A174,'Débit - Abfluss'!$A$2:$K$273,3,FALSE)="","",VLOOKUP(A174,'Débit - Abfluss'!$A$2:$K$273,3,FALSE))</f>
        <v>81-100%</v>
      </c>
      <c r="AC174" s="59" t="str">
        <f>IF(VLOOKUP(A174,'Débit - Abfluss'!$A$2:$K$273,4,FALSE)="","",VLOOKUP(A174,'Débit - Abfluss'!$A$2:$K$273,4,FALSE))</f>
        <v/>
      </c>
      <c r="AD174" s="59" t="str">
        <f>IF(VLOOKUP(A174,'Débit - Abfluss'!$A$2:$K$273,5,FALSE)="","",VLOOKUP(A174,'Débit - Abfluss'!$A$2:$K$273,5,FALSE))</f>
        <v/>
      </c>
      <c r="AE174" s="59" t="str">
        <f>IF(VLOOKUP(A174,'Débit - Abfluss'!$A$2:$K$273,6,FALSE)="","",VLOOKUP(A174,'Débit - Abfluss'!$A$2:$K$273,6,FALSE))</f>
        <v>81-100%</v>
      </c>
      <c r="AF174" s="59" t="str">
        <f>IF(VLOOKUP(A174,'Débit - Abfluss'!$A$2:$K$273,7,FALSE)="","",VLOOKUP(A174,'Débit - Abfluss'!$A$2:$K$273,7,FALSE))</f>
        <v>force hydraulique</v>
      </c>
      <c r="AG174" s="60" t="str">
        <f>IF(VLOOKUP(A174,'Débit - Abfluss'!$A$2:$K$273,8,FALSE)="","",VLOOKUP(A174,'Débit - Abfluss'!$A$2:$K$273,8,FALSE))</f>
        <v>Potentiellement affecté / möglicherweise betroffen</v>
      </c>
      <c r="AH174" s="72" t="str">
        <f>IF(VLOOKUP(A174,'Revitalisation-Revitalisierung'!$A$2:$O$273,3,FALSE)="","",VLOOKUP(A174,'Revitalisation-Revitalisierung'!$A$2:$O$273,3,FALSE))</f>
        <v/>
      </c>
      <c r="AI174" s="73" t="str">
        <f>IF(VLOOKUP(A174,'Revitalisation-Revitalisierung'!$A$2:$O$273,4,FALSE)="","",VLOOKUP(A174,'Revitalisation-Revitalisierung'!$A$2:$O$273,4,FALSE))</f>
        <v/>
      </c>
      <c r="AJ174" s="73" t="str">
        <f>IF(VLOOKUP(A174,'Revitalisation-Revitalisierung'!$A$2:$O$273,5,FALSE)="","",VLOOKUP(A174,'Revitalisation-Revitalisierung'!$A$2:$O$273,5,FALSE))</f>
        <v/>
      </c>
      <c r="AK174" s="61" t="str">
        <f>IF(VLOOKUP(A174,'Revitalisation-Revitalisierung'!$A$2:$O$273,6,FALSE)="","",VLOOKUP(A174,'Revitalisation-Revitalisierung'!$A$2:$O$273,6,FALSE))</f>
        <v>très nécessaire, difficile</v>
      </c>
      <c r="AL174" s="61" t="str">
        <f>IF(VLOOKUP(A174,'Revitalisation-Revitalisierung'!$A$2:$O$273,7,FALSE)="","",VLOOKUP(A174,'Revitalisation-Revitalisierung'!$A$2:$O$273,7,FALSE))</f>
        <v/>
      </c>
      <c r="AM174" s="61" t="str">
        <f>IF(VLOOKUP(A174,'Revitalisation-Revitalisierung'!$A$2:$O$273,8,FALSE)="","",VLOOKUP(A174,'Revitalisation-Revitalisierung'!$A$2:$O$273,8,FALSE))</f>
        <v>K2</v>
      </c>
      <c r="AN174" s="61" t="str">
        <f>IF(VLOOKUP(A174,'Revitalisation-Revitalisierung'!$A$2:$O$273,9,FALSE)="","",VLOOKUP(A174,'Revitalisation-Revitalisierung'!$A$2:$O$273,9,FALSE))</f>
        <v/>
      </c>
      <c r="AO174" s="61" t="str">
        <f>IF(VLOOKUP(A174,'Revitalisation-Revitalisierung'!$A$2:$O$273,10,FALSE)="","",VLOOKUP(A174,'Revitalisation-Revitalisierung'!$A$2:$O$273,10,FALSE))</f>
        <v/>
      </c>
      <c r="AP174" s="61" t="str">
        <f>IF(VLOOKUP(A174,'Revitalisation-Revitalisierung'!$A$2:$O$273,11,FALSE)="","",VLOOKUP(A174,'Revitalisation-Revitalisierung'!$A$2:$O$273,11,FALSE))</f>
        <v>Très nécessaire, facile / unbedingt nötig, einfach</v>
      </c>
      <c r="AQ174" s="62" t="str">
        <f>IF(VLOOKUP(A174,'Revitalisation-Revitalisierung'!$A$2:$O$273,12,FALSE)="","",VLOOKUP(A174,'Revitalisation-Revitalisierung'!$A$2:$O$273,12,FALSE))</f>
        <v>b</v>
      </c>
    </row>
    <row r="175" spans="1:43" ht="33.75" x14ac:dyDescent="0.25">
      <c r="A175" s="23">
        <v>226</v>
      </c>
      <c r="B175" s="63">
        <f>IF(VLOOKUP(A175,'Données de base - Grunddaten'!$A$2:$M$273,2,FALSE)="","",VLOOKUP(A175,'Données de base - Grunddaten'!$A$2:$M$273,2,FALSE))</f>
        <v>1</v>
      </c>
      <c r="C175" s="64" t="str">
        <f>IF(VLOOKUP(A175,'Données de base - Grunddaten'!$A$2:$M$273,3,FALSE)="","",VLOOKUP(A175,'Données de base - Grunddaten'!$A$2:$M$273,3,FALSE))</f>
        <v>La Torneresse à l'Etivaz</v>
      </c>
      <c r="D175" s="64" t="str">
        <f>IF(VLOOKUP(A175,'Données de base - Grunddaten'!$A$2:$M$273,4,FALSE)="","",VLOOKUP(A175,'Données de base - Grunddaten'!$A$2:$M$273,4,FALSE))</f>
        <v>La Torneresse</v>
      </c>
      <c r="E175" s="64" t="str">
        <f>IF(VLOOKUP(A175,'Données de base - Grunddaten'!$A$2:$M$273,5,FALSE)="","",VLOOKUP(A175,'Données de base - Grunddaten'!$A$2:$M$273,5,FALSE))</f>
        <v>VD</v>
      </c>
      <c r="F175" s="64" t="str">
        <f>IF(VLOOKUP(A175,'Données de base - Grunddaten'!$A$2:$M$273,6,FALSE)="","",VLOOKUP(A175,'Données de base - Grunddaten'!$A$2:$M$273,6,FALSE))</f>
        <v>Alpes septentrionales</v>
      </c>
      <c r="G175" s="64" t="str">
        <f>IF(VLOOKUP(A175,'Données de base - Grunddaten'!$A$2:$M$273,7,FALSE)="","",VLOOKUP(A175,'Données de base - Grunddaten'!$A$2:$M$273,7,FALSE))</f>
        <v>Montagnard sup.</v>
      </c>
      <c r="H175" s="64">
        <f>IF(VLOOKUP(A175,'Données de base - Grunddaten'!$A$2:$M$273,8,FALSE)="","",VLOOKUP(A175,'Données de base - Grunddaten'!$A$2:$M$273,8,FALSE))</f>
        <v>1100</v>
      </c>
      <c r="I175" s="64">
        <f>IF(VLOOKUP(A175,'Données de base - Grunddaten'!$A$2:$M$273,9,FALSE)="","",VLOOKUP(A175,'Données de base - Grunddaten'!$A$2:$M$273,9,FALSE))</f>
        <v>1992</v>
      </c>
      <c r="J175" s="64">
        <f>IF(VLOOKUP(A175,'Données de base - Grunddaten'!$A$2:$M$273,10,FALSE)="","",VLOOKUP(A175,'Données de base - Grunddaten'!$A$2:$M$273,10,FALSE))</f>
        <v>41</v>
      </c>
      <c r="K175" s="64" t="str">
        <f>IF(VLOOKUP(A175,'Données de base - Grunddaten'!$A$2:$M$273,11,FALSE)="","",VLOOKUP(A175,'Données de base - Grunddaten'!$A$2:$M$273,11,FALSE))</f>
        <v>Cours d'eau naturels de l'étage montagnard</v>
      </c>
      <c r="L175" s="64" t="str">
        <f>IF(VLOOKUP(A175,'Données de base - Grunddaten'!$A$2:$M$273,12,FALSE)="","",VLOOKUP(A175,'Données de base - Grunddaten'!$A$2:$M$273,12,FALSE))</f>
        <v>méandres migrants</v>
      </c>
      <c r="M175" s="65" t="str">
        <f>IF(VLOOKUP(A175,'Données de base - Grunddaten'!$A$2:$M$273,13,FALSE)="","",VLOOKUP(A175,'Données de base - Grunddaten'!$A$2:$M$273,13,FALSE))</f>
        <v>méandres migrants</v>
      </c>
      <c r="N175" s="36" t="str">
        <f>IF(VLOOKUP(A175,'Charriage - Geschiebehaushalt'!A175:S446,3,FALSE)="","",VLOOKUP(A175,'Charriage - Geschiebehaushalt'!$A$2:$S$273,3,FALSE))</f>
        <v>pertinent</v>
      </c>
      <c r="O175" s="37" t="str">
        <f>IF(VLOOKUP(A175,'Charriage - Geschiebehaushalt'!A175:S446,4,FALSE)="","",VLOOKUP(A175,'Charriage - Geschiebehaushalt'!$A$2:$S$273,4,FALSE))</f>
        <v>non documenté</v>
      </c>
      <c r="P175" s="70" t="str">
        <f>IF(VLOOKUP(A175,'Charriage - Geschiebehaushalt'!A175:S446,5,FALSE)="","",VLOOKUP(A175,'Charriage - Geschiebehaushalt'!$A$2:$S$273,5,FALSE))</f>
        <v/>
      </c>
      <c r="Q175" s="37" t="str">
        <f>IF(VLOOKUP(A175,'Charriage - Geschiebehaushalt'!A175:S446,6,FALSE)="","",VLOOKUP(A175,'Charriage - Geschiebehaushalt'!$A$2:$S$273,6,FALSE))</f>
        <v>non documenté</v>
      </c>
      <c r="R175" s="70">
        <f>IF(VLOOKUP(A175,'Charriage - Geschiebehaushalt'!A175:S446,7,FALSE)="","",VLOOKUP(A175,'Charriage - Geschiebehaushalt'!$A$2:$S$273,7,FALSE))</f>
        <v>0.140620956331897</v>
      </c>
      <c r="S175" s="37" t="str">
        <f>IF(VLOOKUP(A175,'Charriage - Geschiebehaushalt'!A175:S446,8,FALSE)="","",VLOOKUP(A175,'Charriage - Geschiebehaushalt'!$A$2:$S$273,8,FALSE))</f>
        <v>pas ou faiblement entravé</v>
      </c>
      <c r="T175" s="70">
        <f>IF(VLOOKUP(A175,'Charriage - Geschiebehaushalt'!A175:S446,9,FALSE)="","",VLOOKUP(A175,'Charriage - Geschiebehaushalt'!$A$2:$S$273,9,FALSE))</f>
        <v>0.27770610712999999</v>
      </c>
      <c r="U175" s="37" t="str">
        <f>IF(VLOOKUP(A175,'Charriage - Geschiebehaushalt'!A175:S446,10,FALSE)="","",VLOOKUP(A175,'Charriage - Geschiebehaushalt'!$A$2:$S$273,10,FALSE))</f>
        <v>déficit dans les formations pionnières</v>
      </c>
      <c r="V175" s="37" t="str">
        <f>IF(VLOOKUP(A175,'Charriage - Geschiebehaushalt'!A175:S446,11,FALSE)="","",VLOOKUP(A175,'Charriage - Geschiebehaushalt'!$A$2:$S$273,11,FALSE))</f>
        <v>Charriage naturel en amont. Gros apport dans l'objet pas affluent (torrent le Bourrati)</v>
      </c>
      <c r="W175" s="37" t="str">
        <f>IF(VLOOKUP(A175,'Charriage - Geschiebehaushalt'!A175:S446,12,FALSE)="","",VLOOKUP(A175,'Charriage - Geschiebehaushalt'!$A$2:$S$273,12,FALSE))</f>
        <v>charriage présumé naturel</v>
      </c>
      <c r="X175" s="37" t="str">
        <f>IF(VLOOKUP(A175,'Charriage - Geschiebehaushalt'!A175:S446,13,FALSE)="","",VLOOKUP(A175,'Charriage - Geschiebehaushalt'!$A$2:$S$273,13,FALSE))</f>
        <v/>
      </c>
      <c r="Y175" s="37" t="str">
        <f>IF(VLOOKUP(A175,'Charriage - Geschiebehaushalt'!A175:S446,14,FALSE)="","",VLOOKUP(A175,'Charriage - Geschiebehaushalt'!$A$2:$S$273,14,FALSE))</f>
        <v/>
      </c>
      <c r="Z175" s="37" t="str">
        <f>IF(VLOOKUP(A175,'Charriage - Geschiebehaushalt'!A175:S446,15,FALSE)="","",VLOOKUP(A175,'Charriage - Geschiebehaushalt'!$A$2:$S$273,15,FALSE))</f>
        <v>Charriage présumé naturel / Geschiebehaushalt vermutlich natürlich</v>
      </c>
      <c r="AA175" s="53" t="str">
        <f>IF(VLOOKUP(A175,'Charriage - Geschiebehaushalt'!A175:S446,16,FALSE)="","",VLOOKUP(A175,'Charriage - Geschiebehaushalt'!$A$2:$S$273,16,FALSE))</f>
        <v>a</v>
      </c>
      <c r="AB175" s="58" t="str">
        <f>IF(VLOOKUP(A175,'Débit - Abfluss'!$A$2:$K$273,3,FALSE)="","",VLOOKUP(A175,'Débit - Abfluss'!$A$2:$K$273,3,FALSE))</f>
        <v>41-60%</v>
      </c>
      <c r="AC175" s="59" t="str">
        <f>IF(VLOOKUP(A175,'Débit - Abfluss'!$A$2:$K$273,4,FALSE)="","",VLOOKUP(A175,'Débit - Abfluss'!$A$2:$K$273,4,FALSE))</f>
        <v/>
      </c>
      <c r="AD175" s="59" t="str">
        <f>IF(VLOOKUP(A175,'Débit - Abfluss'!$A$2:$K$273,5,FALSE)="","",VLOOKUP(A175,'Débit - Abfluss'!$A$2:$K$273,5,FALSE))</f>
        <v/>
      </c>
      <c r="AE175" s="59" t="str">
        <f>IF(VLOOKUP(A175,'Débit - Abfluss'!$A$2:$K$273,6,FALSE)="","",VLOOKUP(A175,'Débit - Abfluss'!$A$2:$K$273,6,FALSE))</f>
        <v>41-60%</v>
      </c>
      <c r="AF175" s="59" t="str">
        <f>IF(VLOOKUP(A175,'Débit - Abfluss'!$A$2:$K$273,7,FALSE)="","",VLOOKUP(A175,'Débit - Abfluss'!$A$2:$K$273,7,FALSE))</f>
        <v>force hydraulique</v>
      </c>
      <c r="AG175" s="60" t="str">
        <f>IF(VLOOKUP(A175,'Débit - Abfluss'!$A$2:$K$273,8,FALSE)="","",VLOOKUP(A175,'Débit - Abfluss'!$A$2:$K$273,8,FALSE))</f>
        <v>Non affecté / nicht betroffen</v>
      </c>
      <c r="AH175" s="72">
        <f>IF(VLOOKUP(A175,'Revitalisation-Revitalisierung'!$A$2:$O$273,3,FALSE)="","",VLOOKUP(A175,'Revitalisation-Revitalisierung'!$A$2:$O$273,3,FALSE))</f>
        <v>8.9909090909090921</v>
      </c>
      <c r="AI175" s="73">
        <f>IF(VLOOKUP(A175,'Revitalisation-Revitalisierung'!$A$2:$O$273,4,FALSE)="","",VLOOKUP(A175,'Revitalisation-Revitalisierung'!$A$2:$O$273,4,FALSE))</f>
        <v>14.948581282380239</v>
      </c>
      <c r="AJ175" s="73">
        <f>IF(VLOOKUP(A175,'Revitalisation-Revitalisierung'!$A$2:$O$273,5,FALSE)="","",VLOOKUP(A175,'Revitalisation-Revitalisierung'!$A$2:$O$273,5,FALSE))</f>
        <v>5.9090909090909092</v>
      </c>
      <c r="AK175" s="61" t="str">
        <f>IF(VLOOKUP(A175,'Revitalisation-Revitalisierung'!$A$2:$O$273,6,FALSE)="","",VLOOKUP(A175,'Revitalisation-Revitalisierung'!$A$2:$O$273,6,FALSE))</f>
        <v>peu nécessaire, facile</v>
      </c>
      <c r="AL175" s="61" t="str">
        <f>IF(VLOOKUP(A175,'Revitalisation-Revitalisierung'!$A$2:$O$273,7,FALSE)="","",VLOOKUP(A175,'Revitalisation-Revitalisierung'!$A$2:$O$273,7,FALSE))</f>
        <v/>
      </c>
      <c r="AM175" s="61" t="str">
        <f>IF(VLOOKUP(A175,'Revitalisation-Revitalisierung'!$A$2:$O$273,8,FALSE)="","",VLOOKUP(A175,'Revitalisation-Revitalisierung'!$A$2:$O$273,8,FALSE))</f>
        <v>K2</v>
      </c>
      <c r="AN175" s="61" t="str">
        <f>IF(VLOOKUP(A175,'Revitalisation-Revitalisierung'!$A$2:$O$273,9,FALSE)="","",VLOOKUP(A175,'Revitalisation-Revitalisierung'!$A$2:$O$273,9,FALSE))</f>
        <v/>
      </c>
      <c r="AO175" s="61" t="str">
        <f>IF(VLOOKUP(A175,'Revitalisation-Revitalisierung'!$A$2:$O$273,10,FALSE)="","",VLOOKUP(A175,'Revitalisation-Revitalisierung'!$A$2:$O$273,10,FALSE))</f>
        <v/>
      </c>
      <c r="AP175" s="61" t="str">
        <f>IF(VLOOKUP(A175,'Revitalisation-Revitalisierung'!$A$2:$O$273,11,FALSE)="","",VLOOKUP(A175,'Revitalisation-Revitalisierung'!$A$2:$O$273,11,FALSE))</f>
        <v>Très nécessaire, facile / unbedingt nötig, einfach</v>
      </c>
      <c r="AQ175" s="62" t="str">
        <f>IF(VLOOKUP(A175,'Revitalisation-Revitalisierung'!$A$2:$O$273,12,FALSE)="","",VLOOKUP(A175,'Revitalisation-Revitalisierung'!$A$2:$O$273,12,FALSE))</f>
        <v>b</v>
      </c>
    </row>
    <row r="176" spans="1:43" ht="33.75" x14ac:dyDescent="0.25">
      <c r="A176" s="23">
        <v>227</v>
      </c>
      <c r="B176" s="63">
        <f>IF(VLOOKUP(A176,'Données de base - Grunddaten'!$A$2:$M$273,2,FALSE)="","",VLOOKUP(A176,'Données de base - Grunddaten'!$A$2:$M$273,2,FALSE))</f>
        <v>1</v>
      </c>
      <c r="C176" s="64" t="str">
        <f>IF(VLOOKUP(A176,'Données de base - Grunddaten'!$A$2:$M$273,3,FALSE)="","",VLOOKUP(A176,'Données de base - Grunddaten'!$A$2:$M$273,3,FALSE))</f>
        <v>Sonlèrt–Sabbione</v>
      </c>
      <c r="D176" s="64" t="str">
        <f>IF(VLOOKUP(A176,'Données de base - Grunddaten'!$A$2:$M$273,4,FALSE)="","",VLOOKUP(A176,'Données de base - Grunddaten'!$A$2:$M$273,4,FALSE))</f>
        <v>Bavona</v>
      </c>
      <c r="E176" s="64" t="str">
        <f>IF(VLOOKUP(A176,'Données de base - Grunddaten'!$A$2:$M$273,5,FALSE)="","",VLOOKUP(A176,'Données de base - Grunddaten'!$A$2:$M$273,5,FALSE))</f>
        <v>TI</v>
      </c>
      <c r="F176" s="64" t="str">
        <f>IF(VLOOKUP(A176,'Données de base - Grunddaten'!$A$2:$M$273,6,FALSE)="","",VLOOKUP(A176,'Données de base - Grunddaten'!$A$2:$M$273,6,FALSE))</f>
        <v>Alpes méridionales</v>
      </c>
      <c r="G176" s="64" t="str">
        <f>IF(VLOOKUP(A176,'Données de base - Grunddaten'!$A$2:$M$273,7,FALSE)="","",VLOOKUP(A176,'Données de base - Grunddaten'!$A$2:$M$273,7,FALSE))</f>
        <v>Montagnard inf.</v>
      </c>
      <c r="H176" s="64">
        <f>IF(VLOOKUP(A176,'Données de base - Grunddaten'!$A$2:$M$273,8,FALSE)="","",VLOOKUP(A176,'Données de base - Grunddaten'!$A$2:$M$273,8,FALSE))</f>
        <v>730</v>
      </c>
      <c r="I176" s="64">
        <f>IF(VLOOKUP(A176,'Données de base - Grunddaten'!$A$2:$M$273,9,FALSE)="","",VLOOKUP(A176,'Données de base - Grunddaten'!$A$2:$M$273,9,FALSE))</f>
        <v>1992</v>
      </c>
      <c r="J176" s="64">
        <f>IF(VLOOKUP(A176,'Données de base - Grunddaten'!$A$2:$M$273,10,FALSE)="","",VLOOKUP(A176,'Données de base - Grunddaten'!$A$2:$M$273,10,FALSE))</f>
        <v>41</v>
      </c>
      <c r="K176" s="64" t="str">
        <f>IF(VLOOKUP(A176,'Données de base - Grunddaten'!$A$2:$M$273,11,FALSE)="","",VLOOKUP(A176,'Données de base - Grunddaten'!$A$2:$M$273,11,FALSE))</f>
        <v>Cours d'eau naturels de l'étage montagnard</v>
      </c>
      <c r="L176" s="64" t="str">
        <f>IF(VLOOKUP(A176,'Données de base - Grunddaten'!$A$2:$M$273,12,FALSE)="","",VLOOKUP(A176,'Données de base - Grunddaten'!$A$2:$M$273,12,FALSE))</f>
        <v>en tresses</v>
      </c>
      <c r="M176" s="65" t="str">
        <f>IF(VLOOKUP(A176,'Données de base - Grunddaten'!$A$2:$M$273,13,FALSE)="","",VLOOKUP(A176,'Données de base - Grunddaten'!$A$2:$M$273,13,FALSE))</f>
        <v>en tresses</v>
      </c>
      <c r="N176" s="36" t="str">
        <f>IF(VLOOKUP(A176,'Charriage - Geschiebehaushalt'!A176:S447,3,FALSE)="","",VLOOKUP(A176,'Charriage - Geschiebehaushalt'!$A$2:$S$273,3,FALSE))</f>
        <v>pertinent</v>
      </c>
      <c r="O176" s="37" t="str">
        <f>IF(VLOOKUP(A176,'Charriage - Geschiebehaushalt'!A176:S447,4,FALSE)="","",VLOOKUP(A176,'Charriage - Geschiebehaushalt'!$A$2:$S$273,4,FALSE))</f>
        <v>non documenté</v>
      </c>
      <c r="P176" s="70" t="str">
        <f>IF(VLOOKUP(A176,'Charriage - Geschiebehaushalt'!A176:S447,5,FALSE)="","",VLOOKUP(A176,'Charriage - Geschiebehaushalt'!$A$2:$S$273,5,FALSE))</f>
        <v/>
      </c>
      <c r="Q176" s="37" t="str">
        <f>IF(VLOOKUP(A176,'Charriage - Geschiebehaushalt'!A176:S447,6,FALSE)="","",VLOOKUP(A176,'Charriage - Geschiebehaushalt'!$A$2:$S$273,6,FALSE))</f>
        <v>non documenté</v>
      </c>
      <c r="R176" s="70">
        <f>IF(VLOOKUP(A176,'Charriage - Geschiebehaushalt'!A176:S447,7,FALSE)="","",VLOOKUP(A176,'Charriage - Geschiebehaushalt'!$A$2:$S$273,7,FALSE))</f>
        <v>0</v>
      </c>
      <c r="S176" s="37" t="str">
        <f>IF(VLOOKUP(A176,'Charriage - Geschiebehaushalt'!A176:S447,8,FALSE)="","",VLOOKUP(A176,'Charriage - Geschiebehaushalt'!$A$2:$S$273,8,FALSE))</f>
        <v>pas ou faiblement entravé</v>
      </c>
      <c r="T176" s="70">
        <f>IF(VLOOKUP(A176,'Charriage - Geschiebehaushalt'!A176:S447,9,FALSE)="","",VLOOKUP(A176,'Charriage - Geschiebehaushalt'!$A$2:$S$273,9,FALSE))</f>
        <v>0.14412773865</v>
      </c>
      <c r="U176" s="37" t="str">
        <f>IF(VLOOKUP(A176,'Charriage - Geschiebehaushalt'!A176:S447,10,FALSE)="","",VLOOKUP(A176,'Charriage - Geschiebehaushalt'!$A$2:$S$273,10,FALSE))</f>
        <v>déficit dans les formations pionnières</v>
      </c>
      <c r="V176" s="37" t="str">
        <f>IF(VLOOKUP(A176,'Charriage - Geschiebehaushalt'!A176:S447,11,FALSE)="","",VLOOKUP(A176,'Charriage - Geschiebehaushalt'!$A$2:$S$273,11,FALSE))</f>
        <v>Peu d'extraction connue dans Val Bavona, débit eau très faible</v>
      </c>
      <c r="W176" s="37" t="str">
        <f>IF(VLOOKUP(A176,'Charriage - Geschiebehaushalt'!A176:S447,12,FALSE)="","",VLOOKUP(A176,'Charriage - Geschiebehaushalt'!$A$2:$S$273,12,FALSE))</f>
        <v>A vérifier</v>
      </c>
      <c r="X176" s="37" t="str">
        <f>IF(VLOOKUP(A176,'Charriage - Geschiebehaushalt'!A176:S447,13,FALSE)="","",VLOOKUP(A176,'Charriage - Geschiebehaushalt'!$A$2:$S$273,13,FALSE))</f>
        <v>3 barrages présens à moins de 10 km</v>
      </c>
      <c r="Y176" s="37" t="str">
        <f>IF(VLOOKUP(A176,'Charriage - Geschiebehaushalt'!A176:S447,14,FALSE)="","",VLOOKUP(A176,'Charriage - Geschiebehaushalt'!$A$2:$S$273,14,FALSE))</f>
        <v>charriage présumé perturbé</v>
      </c>
      <c r="Z176" s="37" t="str">
        <f>IF(VLOOKUP(A176,'Charriage - Geschiebehaushalt'!A176:S447,15,FALSE)="","",VLOOKUP(A176,'Charriage - Geschiebehaushalt'!$A$2:$S$273,15,FALSE))</f>
        <v>Charriage présumé perturbé / Geschiebehaushalt vermutlich beeinträchtigt</v>
      </c>
      <c r="AA176" s="53" t="str">
        <f>IF(VLOOKUP(A176,'Charriage - Geschiebehaushalt'!A176:S447,16,FALSE)="","",VLOOKUP(A176,'Charriage - Geschiebehaushalt'!$A$2:$S$273,16,FALSE))</f>
        <v>b</v>
      </c>
      <c r="AB176" s="58" t="str">
        <f>IF(VLOOKUP(A176,'Débit - Abfluss'!$A$2:$K$273,3,FALSE)="","",VLOOKUP(A176,'Débit - Abfluss'!$A$2:$K$273,3,FALSE))</f>
        <v>21-40%</v>
      </c>
      <c r="AC176" s="59" t="str">
        <f>IF(VLOOKUP(A176,'Débit - Abfluss'!$A$2:$K$273,4,FALSE)="","",VLOOKUP(A176,'Débit - Abfluss'!$A$2:$K$273,4,FALSE))</f>
        <v/>
      </c>
      <c r="AD176" s="59" t="str">
        <f>IF(VLOOKUP(A176,'Débit - Abfluss'!$A$2:$K$273,5,FALSE)="","",VLOOKUP(A176,'Débit - Abfluss'!$A$2:$K$273,5,FALSE))</f>
        <v/>
      </c>
      <c r="AE176" s="59" t="str">
        <f>IF(VLOOKUP(A176,'Débit - Abfluss'!$A$2:$K$273,6,FALSE)="","",VLOOKUP(A176,'Débit - Abfluss'!$A$2:$K$273,6,FALSE))</f>
        <v>21-40%</v>
      </c>
      <c r="AF176" s="59" t="str">
        <f>IF(VLOOKUP(A176,'Débit - Abfluss'!$A$2:$K$273,7,FALSE)="","",VLOOKUP(A176,'Débit - Abfluss'!$A$2:$K$273,7,FALSE))</f>
        <v>force hydraulique</v>
      </c>
      <c r="AG176" s="60" t="str">
        <f>IF(VLOOKUP(A176,'Débit - Abfluss'!$A$2:$K$273,8,FALSE)="","",VLOOKUP(A176,'Débit - Abfluss'!$A$2:$K$273,8,FALSE))</f>
        <v>Non affecté / nicht betroffen</v>
      </c>
      <c r="AH176" s="72">
        <f>IF(VLOOKUP(A176,'Revitalisation-Revitalisierung'!$A$2:$O$273,3,FALSE)="","",VLOOKUP(A176,'Revitalisation-Revitalisierung'!$A$2:$O$273,3,FALSE))</f>
        <v>0</v>
      </c>
      <c r="AI176" s="73">
        <f>IF(VLOOKUP(A176,'Revitalisation-Revitalisierung'!$A$2:$O$273,4,FALSE)="","",VLOOKUP(A176,'Revitalisation-Revitalisierung'!$A$2:$O$273,4,FALSE))</f>
        <v>0</v>
      </c>
      <c r="AJ176" s="73">
        <f>IF(VLOOKUP(A176,'Revitalisation-Revitalisierung'!$A$2:$O$273,5,FALSE)="","",VLOOKUP(A176,'Revitalisation-Revitalisierung'!$A$2:$O$273,5,FALSE))</f>
        <v>0</v>
      </c>
      <c r="AK176" s="61" t="str">
        <f>IF(VLOOKUP(A176,'Revitalisation-Revitalisierung'!$A$2:$O$273,6,FALSE)="","",VLOOKUP(A176,'Revitalisation-Revitalisierung'!$A$2:$O$273,6,FALSE))</f>
        <v>non nécessaire</v>
      </c>
      <c r="AL176" s="61" t="str">
        <f>IF(VLOOKUP(A176,'Revitalisation-Revitalisierung'!$A$2:$O$273,7,FALSE)="","",VLOOKUP(A176,'Revitalisation-Revitalisierung'!$A$2:$O$273,7,FALSE))</f>
        <v/>
      </c>
      <c r="AM176" s="61" t="str">
        <f>IF(VLOOKUP(A176,'Revitalisation-Revitalisierung'!$A$2:$O$273,8,FALSE)="","",VLOOKUP(A176,'Revitalisation-Revitalisierung'!$A$2:$O$273,8,FALSE))</f>
        <v>K2</v>
      </c>
      <c r="AN176" s="61" t="str">
        <f>IF(VLOOKUP(A176,'Revitalisation-Revitalisierung'!$A$2:$O$273,9,FALSE)="","",VLOOKUP(A176,'Revitalisation-Revitalisierung'!$A$2:$O$273,9,FALSE))</f>
        <v/>
      </c>
      <c r="AO176" s="61" t="str">
        <f>IF(VLOOKUP(A176,'Revitalisation-Revitalisierung'!$A$2:$O$273,10,FALSE)="","",VLOOKUP(A176,'Revitalisation-Revitalisierung'!$A$2:$O$273,10,FALSE))</f>
        <v/>
      </c>
      <c r="AP176" s="61" t="str">
        <f>IF(VLOOKUP(A176,'Revitalisation-Revitalisierung'!$A$2:$O$273,11,FALSE)="","",VLOOKUP(A176,'Revitalisation-Revitalisierung'!$A$2:$O$273,11,FALSE))</f>
        <v>Non nécessaire / nicht nötig</v>
      </c>
      <c r="AQ176" s="62" t="str">
        <f>IF(VLOOKUP(A176,'Revitalisation-Revitalisierung'!$A$2:$O$273,12,FALSE)="","",VLOOKUP(A176,'Revitalisation-Revitalisierung'!$A$2:$O$273,12,FALSE))</f>
        <v>a</v>
      </c>
    </row>
    <row r="177" spans="1:43" ht="56.25" x14ac:dyDescent="0.25">
      <c r="A177" s="23">
        <v>228</v>
      </c>
      <c r="B177" s="63">
        <f>IF(VLOOKUP(A177,'Données de base - Grunddaten'!$A$2:$M$273,2,FALSE)="","",VLOOKUP(A177,'Données de base - Grunddaten'!$A$2:$M$273,2,FALSE))</f>
        <v>1</v>
      </c>
      <c r="C177" s="64" t="str">
        <f>IF(VLOOKUP(A177,'Données de base - Grunddaten'!$A$2:$M$273,3,FALSE)="","",VLOOKUP(A177,'Données de base - Grunddaten'!$A$2:$M$273,3,FALSE))</f>
        <v>Foce della Maggia</v>
      </c>
      <c r="D177" s="64" t="str">
        <f>IF(VLOOKUP(A177,'Données de base - Grunddaten'!$A$2:$M$273,4,FALSE)="","",VLOOKUP(A177,'Données de base - Grunddaten'!$A$2:$M$273,4,FALSE))</f>
        <v>Lago Maggiore, Maggia</v>
      </c>
      <c r="E177" s="64" t="str">
        <f>IF(VLOOKUP(A177,'Données de base - Grunddaten'!$A$2:$M$273,5,FALSE)="","",VLOOKUP(A177,'Données de base - Grunddaten'!$A$2:$M$273,5,FALSE))</f>
        <v>TI</v>
      </c>
      <c r="F177" s="64" t="str">
        <f>IF(VLOOKUP(A177,'Données de base - Grunddaten'!$A$2:$M$273,6,FALSE)="","",VLOOKUP(A177,'Données de base - Grunddaten'!$A$2:$M$273,6,FALSE))</f>
        <v>Tessin méridional</v>
      </c>
      <c r="G177" s="64" t="str">
        <f>IF(VLOOKUP(A177,'Données de base - Grunddaten'!$A$2:$M$273,7,FALSE)="","",VLOOKUP(A177,'Données de base - Grunddaten'!$A$2:$M$273,7,FALSE))</f>
        <v>Collinéen</v>
      </c>
      <c r="H177" s="64">
        <f>IF(VLOOKUP(A177,'Données de base - Grunddaten'!$A$2:$M$273,8,FALSE)="","",VLOOKUP(A177,'Données de base - Grunddaten'!$A$2:$M$273,8,FALSE))</f>
        <v>195</v>
      </c>
      <c r="I177" s="64">
        <f>IF(VLOOKUP(A177,'Données de base - Grunddaten'!$A$2:$M$273,9,FALSE)="","",VLOOKUP(A177,'Données de base - Grunddaten'!$A$2:$M$273,9,FALSE))</f>
        <v>1992</v>
      </c>
      <c r="J177" s="64">
        <f>IF(VLOOKUP(A177,'Données de base - Grunddaten'!$A$2:$M$273,10,FALSE)="","",VLOOKUP(A177,'Données de base - Grunddaten'!$A$2:$M$273,10,FALSE))</f>
        <v>90</v>
      </c>
      <c r="K177" s="64" t="str">
        <f>IF(VLOOKUP(A177,'Données de base - Grunddaten'!$A$2:$M$273,11,FALSE)="","",VLOOKUP(A177,'Données de base - Grunddaten'!$A$2:$M$273,11,FALSE))</f>
        <v>Delta</v>
      </c>
      <c r="L177" s="64" t="str">
        <f>IF(VLOOKUP(A177,'Données de base - Grunddaten'!$A$2:$M$273,12,FALSE)="","",VLOOKUP(A177,'Données de base - Grunddaten'!$A$2:$M$273,12,FALSE))</f>
        <v>rectiligne</v>
      </c>
      <c r="M177" s="65" t="str">
        <f>IF(VLOOKUP(A177,'Données de base - Grunddaten'!$A$2:$M$273,13,FALSE)="","",VLOOKUP(A177,'Données de base - Grunddaten'!$A$2:$M$273,13,FALSE))</f>
        <v>rectiligne</v>
      </c>
      <c r="N177" s="36" t="str">
        <f>IF(VLOOKUP(A177,'Charriage - Geschiebehaushalt'!A177:S448,3,FALSE)="","",VLOOKUP(A177,'Charriage - Geschiebehaushalt'!$A$2:$S$273,3,FALSE))</f>
        <v>pertinent</v>
      </c>
      <c r="O177" s="37" t="str">
        <f>IF(VLOOKUP(A177,'Charriage - Geschiebehaushalt'!A177:S448,4,FALSE)="","",VLOOKUP(A177,'Charriage - Geschiebehaushalt'!$A$2:$S$273,4,FALSE))</f>
        <v>non documenté</v>
      </c>
      <c r="P177" s="70" t="str">
        <f>IF(VLOOKUP(A177,'Charriage - Geschiebehaushalt'!A177:S448,5,FALSE)="","",VLOOKUP(A177,'Charriage - Geschiebehaushalt'!$A$2:$S$273,5,FALSE))</f>
        <v/>
      </c>
      <c r="Q177" s="37" t="str">
        <f>IF(VLOOKUP(A177,'Charriage - Geschiebehaushalt'!A177:S448,6,FALSE)="","",VLOOKUP(A177,'Charriage - Geschiebehaushalt'!$A$2:$S$273,6,FALSE))</f>
        <v>non documenté</v>
      </c>
      <c r="R177" s="70">
        <f>IF(VLOOKUP(A177,'Charriage - Geschiebehaushalt'!A177:S448,7,FALSE)="","",VLOOKUP(A177,'Charriage - Geschiebehaushalt'!$A$2:$S$273,7,FALSE))</f>
        <v>3.49620608529186E-2</v>
      </c>
      <c r="S177" s="37" t="str">
        <f>IF(VLOOKUP(A177,'Charriage - Geschiebehaushalt'!A177:S448,8,FALSE)="","",VLOOKUP(A177,'Charriage - Geschiebehaushalt'!$A$2:$S$273,8,FALSE))</f>
        <v>pas ou faiblement entravé</v>
      </c>
      <c r="T177" s="70">
        <f>IF(VLOOKUP(A177,'Charriage - Geschiebehaushalt'!A177:S448,9,FALSE)="","",VLOOKUP(A177,'Charriage - Geschiebehaushalt'!$A$2:$S$273,9,FALSE))</f>
        <v>0.47946954983000001</v>
      </c>
      <c r="U177" s="37" t="str">
        <f>IF(VLOOKUP(A177,'Charriage - Geschiebehaushalt'!A177:S448,10,FALSE)="","",VLOOKUP(A177,'Charriage - Geschiebehaushalt'!$A$2:$S$273,10,FALSE))</f>
        <v>déficit non apparent en charriage ou en remobilisation des sédiments</v>
      </c>
      <c r="V177" s="37" t="str">
        <f>IF(VLOOKUP(A177,'Charriage - Geschiebehaushalt'!A177:S448,11,FALSE)="","",VLOOKUP(A177,'Charriage - Geschiebehaushalt'!$A$2:$S$273,11,FALSE))</f>
        <v/>
      </c>
      <c r="W177" s="37" t="str">
        <f>IF(VLOOKUP(A177,'Charriage - Geschiebehaushalt'!A177:S448,12,FALSE)="","",VLOOKUP(A177,'Charriage - Geschiebehaushalt'!$A$2:$S$273,12,FALSE))</f>
        <v/>
      </c>
      <c r="X177" s="37" t="str">
        <f>IF(VLOOKUP(A177,'Charriage - Geschiebehaushalt'!A177:S448,13,FALSE)="","",VLOOKUP(A177,'Charriage - Geschiebehaushalt'!$A$2:$S$273,13,FALSE))</f>
        <v/>
      </c>
      <c r="Y177" s="37" t="str">
        <f>IF(VLOOKUP(A177,'Charriage - Geschiebehaushalt'!A177:S448,14,FALSE)="","",VLOOKUP(A177,'Charriage - Geschiebehaushalt'!$A$2:$S$273,14,FALSE))</f>
        <v/>
      </c>
      <c r="Z177" s="37" t="str">
        <f>IF(VLOOKUP(A177,'Charriage - Geschiebehaushalt'!A177:S448,15,FALSE)="","",VLOOKUP(A177,'Charriage - Geschiebehaushalt'!$A$2:$S$273,15,FALSE))</f>
        <v>Déficit non apparent en charriage ou en remobilisation des sédiments / kein sichtbares Defizit beim Geschiebehaushalt bzw. bei der Mobilisierung von Geschiebe</v>
      </c>
      <c r="AA177" s="53" t="str">
        <f>IF(VLOOKUP(A177,'Charriage - Geschiebehaushalt'!A177:S448,16,FALSE)="","",VLOOKUP(A177,'Charriage - Geschiebehaushalt'!$A$2:$S$273,16,FALSE))</f>
        <v>b</v>
      </c>
      <c r="AB177" s="58" t="str">
        <f>IF(VLOOKUP(A177,'Débit - Abfluss'!$A$2:$K$273,3,FALSE)="","",VLOOKUP(A177,'Débit - Abfluss'!$A$2:$K$273,3,FALSE))</f>
        <v>21-40%</v>
      </c>
      <c r="AC177" s="59" t="str">
        <f>IF(VLOOKUP(A177,'Débit - Abfluss'!$A$2:$K$273,4,FALSE)="","",VLOOKUP(A177,'Débit - Abfluss'!$A$2:$K$273,4,FALSE))</f>
        <v/>
      </c>
      <c r="AD177" s="59" t="str">
        <f>IF(VLOOKUP(A177,'Débit - Abfluss'!$A$2:$K$273,5,FALSE)="","",VLOOKUP(A177,'Débit - Abfluss'!$A$2:$K$273,5,FALSE))</f>
        <v/>
      </c>
      <c r="AE177" s="59" t="str">
        <f>IF(VLOOKUP(A177,'Débit - Abfluss'!$A$2:$K$273,6,FALSE)="","",VLOOKUP(A177,'Débit - Abfluss'!$A$2:$K$273,6,FALSE))</f>
        <v>21-40%</v>
      </c>
      <c r="AF177" s="59" t="str">
        <f>IF(VLOOKUP(A177,'Débit - Abfluss'!$A$2:$K$273,7,FALSE)="","",VLOOKUP(A177,'Débit - Abfluss'!$A$2:$K$273,7,FALSE))</f>
        <v>force hydraulique</v>
      </c>
      <c r="AG177" s="60" t="str">
        <f>IF(VLOOKUP(A177,'Débit - Abfluss'!$A$2:$K$273,8,FALSE)="","",VLOOKUP(A177,'Débit - Abfluss'!$A$2:$K$273,8,FALSE))</f>
        <v>Non affecté / nicht betroffen</v>
      </c>
      <c r="AH177" s="72" t="str">
        <f>IF(VLOOKUP(A177,'Revitalisation-Revitalisierung'!$A$2:$O$273,3,FALSE)="","",VLOOKUP(A177,'Revitalisation-Revitalisierung'!$A$2:$O$273,3,FALSE))</f>
        <v/>
      </c>
      <c r="AI177" s="73" t="str">
        <f>IF(VLOOKUP(A177,'Revitalisation-Revitalisierung'!$A$2:$O$273,4,FALSE)="","",VLOOKUP(A177,'Revitalisation-Revitalisierung'!$A$2:$O$273,4,FALSE))</f>
        <v/>
      </c>
      <c r="AJ177" s="73" t="str">
        <f>IF(VLOOKUP(A177,'Revitalisation-Revitalisierung'!$A$2:$O$273,5,FALSE)="","",VLOOKUP(A177,'Revitalisation-Revitalisierung'!$A$2:$O$273,5,FALSE))</f>
        <v/>
      </c>
      <c r="AK177" s="61" t="str">
        <f>IF(VLOOKUP(A177,'Revitalisation-Revitalisierung'!$A$2:$O$273,6,FALSE)="","",VLOOKUP(A177,'Revitalisation-Revitalisierung'!$A$2:$O$273,6,FALSE))</f>
        <v/>
      </c>
      <c r="AL177" s="61" t="str">
        <f>IF(VLOOKUP(A177,'Revitalisation-Revitalisierung'!$A$2:$O$273,7,FALSE)="","",VLOOKUP(A177,'Revitalisation-Revitalisierung'!$A$2:$O$273,7,FALSE))</f>
        <v/>
      </c>
      <c r="AM177" s="61" t="str">
        <f>IF(VLOOKUP(A177,'Revitalisation-Revitalisierung'!$A$2:$O$273,8,FALSE)="","",VLOOKUP(A177,'Revitalisation-Revitalisierung'!$A$2:$O$273,8,FALSE))</f>
        <v>K1</v>
      </c>
      <c r="AN177" s="61" t="str">
        <f>IF(VLOOKUP(A177,'Revitalisation-Revitalisierung'!$A$2:$O$273,9,FALSE)="","",VLOOKUP(A177,'Revitalisation-Revitalisierung'!$A$2:$O$273,9,FALSE))</f>
        <v>peu nécessaire, facile</v>
      </c>
      <c r="AO177" s="61" t="str">
        <f>IF(VLOOKUP(A177,'Revitalisation-Revitalisierung'!$A$2:$O$273,10,FALSE)="","",VLOOKUP(A177,'Revitalisation-Revitalisierung'!$A$2:$O$273,10,FALSE))</f>
        <v>car déjà en partie naturel</v>
      </c>
      <c r="AP177" s="61" t="str">
        <f>IF(VLOOKUP(A177,'Revitalisation-Revitalisierung'!$A$2:$O$273,11,FALSE)="","",VLOOKUP(A177,'Revitalisation-Revitalisierung'!$A$2:$O$273,11,FALSE))</f>
        <v>Très nécessaire, facile / unbedingt nötig, einfach</v>
      </c>
      <c r="AQ177" s="62" t="str">
        <f>IF(VLOOKUP(A177,'Revitalisation-Revitalisierung'!$A$2:$O$273,12,FALSE)="","",VLOOKUP(A177,'Revitalisation-Revitalisierung'!$A$2:$O$273,12,FALSE))</f>
        <v>b</v>
      </c>
    </row>
    <row r="178" spans="1:43" ht="45" x14ac:dyDescent="0.25">
      <c r="A178" s="23">
        <v>229</v>
      </c>
      <c r="B178" s="63">
        <f>IF(VLOOKUP(A178,'Données de base - Grunddaten'!$A$2:$M$273,2,FALSE)="","",VLOOKUP(A178,'Données de base - Grunddaten'!$A$2:$M$273,2,FALSE))</f>
        <v>1</v>
      </c>
      <c r="C178" s="64" t="str">
        <f>IF(VLOOKUP(A178,'Données de base - Grunddaten'!$A$2:$M$273,3,FALSE)="","",VLOOKUP(A178,'Données de base - Grunddaten'!$A$2:$M$273,3,FALSE))</f>
        <v>Madonna del Piano</v>
      </c>
      <c r="D178" s="64" t="str">
        <f>IF(VLOOKUP(A178,'Données de base - Grunddaten'!$A$2:$M$273,4,FALSE)="","",VLOOKUP(A178,'Données de base - Grunddaten'!$A$2:$M$273,4,FALSE))</f>
        <v>Tresa</v>
      </c>
      <c r="E178" s="64" t="str">
        <f>IF(VLOOKUP(A178,'Données de base - Grunddaten'!$A$2:$M$273,5,FALSE)="","",VLOOKUP(A178,'Données de base - Grunddaten'!$A$2:$M$273,5,FALSE))</f>
        <v>TI</v>
      </c>
      <c r="F178" s="64" t="str">
        <f>IF(VLOOKUP(A178,'Données de base - Grunddaten'!$A$2:$M$273,6,FALSE)="","",VLOOKUP(A178,'Données de base - Grunddaten'!$A$2:$M$273,6,FALSE))</f>
        <v>Tessin méridional</v>
      </c>
      <c r="G178" s="64" t="str">
        <f>IF(VLOOKUP(A178,'Données de base - Grunddaten'!$A$2:$M$273,7,FALSE)="","",VLOOKUP(A178,'Données de base - Grunddaten'!$A$2:$M$273,7,FALSE))</f>
        <v>Collinéen</v>
      </c>
      <c r="H178" s="64">
        <f>IF(VLOOKUP(A178,'Données de base - Grunddaten'!$A$2:$M$273,8,FALSE)="","",VLOOKUP(A178,'Données de base - Grunddaten'!$A$2:$M$273,8,FALSE))</f>
        <v>265</v>
      </c>
      <c r="I178" s="64">
        <f>IF(VLOOKUP(A178,'Données de base - Grunddaten'!$A$2:$M$273,9,FALSE)="","",VLOOKUP(A178,'Données de base - Grunddaten'!$A$2:$M$273,9,FALSE))</f>
        <v>1992</v>
      </c>
      <c r="J178" s="64">
        <f>IF(VLOOKUP(A178,'Données de base - Grunddaten'!$A$2:$M$273,10,FALSE)="","",VLOOKUP(A178,'Données de base - Grunddaten'!$A$2:$M$273,10,FALSE))</f>
        <v>61</v>
      </c>
      <c r="K178" s="64" t="str">
        <f>IF(VLOOKUP(A178,'Données de base - Grunddaten'!$A$2:$M$273,11,FALSE)="","",VLOOKUP(A178,'Données de base - Grunddaten'!$A$2:$M$273,11,FALSE))</f>
        <v>Cours d'eau naturels de l'étage collinéen du Sud des Alpes</v>
      </c>
      <c r="L178" s="64" t="str">
        <f>IF(VLOOKUP(A178,'Données de base - Grunddaten'!$A$2:$M$273,12,FALSE)="","",VLOOKUP(A178,'Données de base - Grunddaten'!$A$2:$M$273,12,FALSE))</f>
        <v>en tresses</v>
      </c>
      <c r="M178" s="65" t="str">
        <f>IF(VLOOKUP(A178,'Données de base - Grunddaten'!$A$2:$M$273,13,FALSE)="","",VLOOKUP(A178,'Données de base - Grunddaten'!$A$2:$M$273,13,FALSE))</f>
        <v>en tresses</v>
      </c>
      <c r="N178" s="36" t="str">
        <f>IF(VLOOKUP(A178,'Charriage - Geschiebehaushalt'!A178:S449,3,FALSE)="","",VLOOKUP(A178,'Charriage - Geschiebehaushalt'!$A$2:$S$273,3,FALSE))</f>
        <v>pertinent</v>
      </c>
      <c r="O178" s="37" t="str">
        <f>IF(VLOOKUP(A178,'Charriage - Geschiebehaushalt'!A178:S449,4,FALSE)="","",VLOOKUP(A178,'Charriage - Geschiebehaushalt'!$A$2:$S$273,4,FALSE))</f>
        <v>non documenté</v>
      </c>
      <c r="P178" s="70" t="str">
        <f>IF(VLOOKUP(A178,'Charriage - Geschiebehaushalt'!A178:S449,5,FALSE)="","",VLOOKUP(A178,'Charriage - Geschiebehaushalt'!$A$2:$S$273,5,FALSE))</f>
        <v/>
      </c>
      <c r="Q178" s="37" t="str">
        <f>IF(VLOOKUP(A178,'Charriage - Geschiebehaushalt'!A178:S449,6,FALSE)="","",VLOOKUP(A178,'Charriage - Geschiebehaushalt'!$A$2:$S$273,6,FALSE))</f>
        <v>non documenté</v>
      </c>
      <c r="R178" s="70">
        <f>IF(VLOOKUP(A178,'Charriage - Geschiebehaushalt'!A178:S449,7,FALSE)="","",VLOOKUP(A178,'Charriage - Geschiebehaushalt'!$A$2:$S$273,7,FALSE))</f>
        <v>4.5959902282617503E-2</v>
      </c>
      <c r="S178" s="37" t="str">
        <f>IF(VLOOKUP(A178,'Charriage - Geschiebehaushalt'!A178:S449,8,FALSE)="","",VLOOKUP(A178,'Charriage - Geschiebehaushalt'!$A$2:$S$273,8,FALSE))</f>
        <v>pas ou faiblement entravé</v>
      </c>
      <c r="T178" s="70">
        <f>IF(VLOOKUP(A178,'Charriage - Geschiebehaushalt'!A178:S449,9,FALSE)="","",VLOOKUP(A178,'Charriage - Geschiebehaushalt'!$A$2:$S$273,9,FALSE))</f>
        <v>0.13891650591999999</v>
      </c>
      <c r="U178" s="37" t="str">
        <f>IF(VLOOKUP(A178,'Charriage - Geschiebehaushalt'!A178:S449,10,FALSE)="","",VLOOKUP(A178,'Charriage - Geschiebehaushalt'!$A$2:$S$273,10,FALSE))</f>
        <v>déficit dans les formations pionnières</v>
      </c>
      <c r="V178" s="37" t="str">
        <f>IF(VLOOKUP(A178,'Charriage - Geschiebehaushalt'!A178:S449,11,FALSE)="","",VLOOKUP(A178,'Charriage - Geschiebehaushalt'!$A$2:$S$273,11,FALSE))</f>
        <v>Alimentation par le Lac de Lugano 2 km en amont. Pas d'affluent. Charraige naturellement faible.</v>
      </c>
      <c r="W178" s="37" t="str">
        <f>IF(VLOOKUP(A178,'Charriage - Geschiebehaushalt'!A178:S449,12,FALSE)="","",VLOOKUP(A178,'Charriage - Geschiebehaushalt'!$A$2:$S$273,12,FALSE))</f>
        <v>charriage présumé naturel</v>
      </c>
      <c r="X178" s="37" t="str">
        <f>IF(VLOOKUP(A178,'Charriage - Geschiebehaushalt'!A178:S449,13,FALSE)="","",VLOOKUP(A178,'Charriage - Geschiebehaushalt'!$A$2:$S$273,13,FALSE))</f>
        <v/>
      </c>
      <c r="Y178" s="37" t="str">
        <f>IF(VLOOKUP(A178,'Charriage - Geschiebehaushalt'!A178:S449,14,FALSE)="","",VLOOKUP(A178,'Charriage - Geschiebehaushalt'!$A$2:$S$273,14,FALSE))</f>
        <v/>
      </c>
      <c r="Z178" s="37" t="str">
        <f>IF(VLOOKUP(A178,'Charriage - Geschiebehaushalt'!A178:S449,15,FALSE)="","",VLOOKUP(A178,'Charriage - Geschiebehaushalt'!$A$2:$S$273,15,FALSE))</f>
        <v>Charriage présumé naturel / Geschiebehaushalt vermutlich natürlich</v>
      </c>
      <c r="AA178" s="53" t="str">
        <f>IF(VLOOKUP(A178,'Charriage - Geschiebehaushalt'!A178:S449,16,FALSE)="","",VLOOKUP(A178,'Charriage - Geschiebehaushalt'!$A$2:$S$273,16,FALSE))</f>
        <v>b</v>
      </c>
      <c r="AB178" s="58" t="str">
        <f>IF(VLOOKUP(A178,'Débit - Abfluss'!$A$2:$K$273,3,FALSE)="","",VLOOKUP(A178,'Débit - Abfluss'!$A$2:$K$273,3,FALSE))</f>
        <v>100%</v>
      </c>
      <c r="AC178" s="59" t="str">
        <f>IF(VLOOKUP(A178,'Débit - Abfluss'!$A$2:$K$273,4,FALSE)="","",VLOOKUP(A178,'Débit - Abfluss'!$A$2:$K$273,4,FALSE))</f>
        <v>aucune information supplémentaire</v>
      </c>
      <c r="AD178" s="59" t="str">
        <f>IF(VLOOKUP(A178,'Débit - Abfluss'!$A$2:$K$273,5,FALSE)="","",VLOOKUP(A178,'Débit - Abfluss'!$A$2:$K$273,5,FALSE))</f>
        <v>aucune information supplémentaire</v>
      </c>
      <c r="AE178" s="59" t="str">
        <f>IF(VLOOKUP(A178,'Débit - Abfluss'!$A$2:$K$273,6,FALSE)="","",VLOOKUP(A178,'Débit - Abfluss'!$A$2:$K$273,6,FALSE))</f>
        <v>100%</v>
      </c>
      <c r="AF178" s="59" t="str">
        <f>IF(VLOOKUP(A178,'Débit - Abfluss'!$A$2:$K$273,7,FALSE)="","",VLOOKUP(A178,'Débit - Abfluss'!$A$2:$K$273,7,FALSE))</f>
        <v/>
      </c>
      <c r="AG178" s="60" t="str">
        <f>IF(VLOOKUP(A178,'Débit - Abfluss'!$A$2:$K$273,8,FALSE)="","",VLOOKUP(A178,'Débit - Abfluss'!$A$2:$K$273,8,FALSE))</f>
        <v>Non affecté / nicht betroffen</v>
      </c>
      <c r="AH178" s="72">
        <f>IF(VLOOKUP(A178,'Revitalisation-Revitalisierung'!$A$2:$O$273,3,FALSE)="","",VLOOKUP(A178,'Revitalisation-Revitalisierung'!$A$2:$O$273,3,FALSE))</f>
        <v>-3.6363636363636362</v>
      </c>
      <c r="AI178" s="73">
        <f>IF(VLOOKUP(A178,'Revitalisation-Revitalisierung'!$A$2:$O$273,4,FALSE)="","",VLOOKUP(A178,'Revitalisation-Revitalisierung'!$A$2:$O$273,4,FALSE))</f>
        <v>0</v>
      </c>
      <c r="AJ178" s="73">
        <f>IF(VLOOKUP(A178,'Revitalisation-Revitalisierung'!$A$2:$O$273,5,FALSE)="","",VLOOKUP(A178,'Revitalisation-Revitalisierung'!$A$2:$O$273,5,FALSE))</f>
        <v>3.6363636363636362</v>
      </c>
      <c r="AK178" s="61" t="str">
        <f>IF(VLOOKUP(A178,'Revitalisation-Revitalisierung'!$A$2:$O$273,6,FALSE)="","",VLOOKUP(A178,'Revitalisation-Revitalisierung'!$A$2:$O$273,6,FALSE))</f>
        <v>non nécessaire</v>
      </c>
      <c r="AL178" s="61" t="str">
        <f>IF(VLOOKUP(A178,'Revitalisation-Revitalisierung'!$A$2:$O$273,7,FALSE)="","",VLOOKUP(A178,'Revitalisation-Revitalisierung'!$A$2:$O$273,7,FALSE))</f>
        <v/>
      </c>
      <c r="AM178" s="61" t="str">
        <f>IF(VLOOKUP(A178,'Revitalisation-Revitalisierung'!$A$2:$O$273,8,FALSE)="","",VLOOKUP(A178,'Revitalisation-Revitalisierung'!$A$2:$O$273,8,FALSE))</f>
        <v>K3</v>
      </c>
      <c r="AN178" s="61" t="str">
        <f>IF(VLOOKUP(A178,'Revitalisation-Revitalisierung'!$A$2:$O$273,9,FALSE)="","",VLOOKUP(A178,'Revitalisation-Revitalisierung'!$A$2:$O$273,9,FALSE))</f>
        <v/>
      </c>
      <c r="AO178" s="61" t="str">
        <f>IF(VLOOKUP(A178,'Revitalisation-Revitalisierung'!$A$2:$O$273,10,FALSE)="","",VLOOKUP(A178,'Revitalisation-Revitalisierung'!$A$2:$O$273,10,FALSE))</f>
        <v/>
      </c>
      <c r="AP178" s="61" t="str">
        <f>IF(VLOOKUP(A178,'Revitalisation-Revitalisierung'!$A$2:$O$273,11,FALSE)="","",VLOOKUP(A178,'Revitalisation-Revitalisierung'!$A$2:$O$273,11,FALSE))</f>
        <v>Non nécessaire / nicht nötig</v>
      </c>
      <c r="AQ178" s="62" t="str">
        <f>IF(VLOOKUP(A178,'Revitalisation-Revitalisierung'!$A$2:$O$273,12,FALSE)="","",VLOOKUP(A178,'Revitalisation-Revitalisierung'!$A$2:$O$273,12,FALSE))</f>
        <v>a</v>
      </c>
    </row>
    <row r="179" spans="1:43" ht="45" x14ac:dyDescent="0.25">
      <c r="A179" s="23">
        <v>301</v>
      </c>
      <c r="B179" s="63">
        <f>IF(VLOOKUP(A179,'Données de base - Grunddaten'!$A$2:$M$273,2,FALSE)="","",VLOOKUP(A179,'Données de base - Grunddaten'!$A$2:$M$273,2,FALSE))</f>
        <v>1</v>
      </c>
      <c r="C179" s="64" t="str">
        <f>IF(VLOOKUP(A179,'Données de base - Grunddaten'!$A$2:$M$273,3,FALSE)="","",VLOOKUP(A179,'Données de base - Grunddaten'!$A$2:$M$273,3,FALSE))</f>
        <v>Les Iles de Bogis</v>
      </c>
      <c r="D179" s="64" t="str">
        <f>IF(VLOOKUP(A179,'Données de base - Grunddaten'!$A$2:$M$273,4,FALSE)="","",VLOOKUP(A179,'Données de base - Grunddaten'!$A$2:$M$273,4,FALSE))</f>
        <v>La Versoix</v>
      </c>
      <c r="E179" s="64" t="str">
        <f>IF(VLOOKUP(A179,'Données de base - Grunddaten'!$A$2:$M$273,5,FALSE)="","",VLOOKUP(A179,'Données de base - Grunddaten'!$A$2:$M$273,5,FALSE))</f>
        <v>VD</v>
      </c>
      <c r="F179" s="64" t="str">
        <f>IF(VLOOKUP(A179,'Données de base - Grunddaten'!$A$2:$M$273,6,FALSE)="","",VLOOKUP(A179,'Données de base - Grunddaten'!$A$2:$M$273,6,FALSE))</f>
        <v>Bassins lémanique et rhénan</v>
      </c>
      <c r="G179" s="64" t="str">
        <f>IF(VLOOKUP(A179,'Données de base - Grunddaten'!$A$2:$M$273,7,FALSE)="","",VLOOKUP(A179,'Données de base - Grunddaten'!$A$2:$M$273,7,FALSE))</f>
        <v>Collinéen</v>
      </c>
      <c r="H179" s="64">
        <f>IF(VLOOKUP(A179,'Données de base - Grunddaten'!$A$2:$M$273,8,FALSE)="","",VLOOKUP(A179,'Données de base - Grunddaten'!$A$2:$M$273,8,FALSE))</f>
        <v>300</v>
      </c>
      <c r="I179" s="64">
        <f>IF(VLOOKUP(A179,'Données de base - Grunddaten'!$A$2:$M$273,9,FALSE)="","",VLOOKUP(A179,'Données de base - Grunddaten'!$A$2:$M$273,9,FALSE))</f>
        <v>2003</v>
      </c>
      <c r="J179" s="64">
        <f>IF(VLOOKUP(A179,'Données de base - Grunddaten'!$A$2:$M$273,10,FALSE)="","",VLOOKUP(A179,'Données de base - Grunddaten'!$A$2:$M$273,10,FALSE))</f>
        <v>82</v>
      </c>
      <c r="K179" s="64" t="str">
        <f>IF(VLOOKUP(A179,'Données de base - Grunddaten'!$A$2:$M$273,11,FALSE)="","",VLOOKUP(A179,'Données de base - Grunddaten'!$A$2:$M$273,11,FALSE))</f>
        <v>Singularité: Cours d'eau en milieu marécageux</v>
      </c>
      <c r="L179" s="64" t="str">
        <f>IF(VLOOKUP(A179,'Données de base - Grunddaten'!$A$2:$M$273,12,FALSE)="","",VLOOKUP(A179,'Données de base - Grunddaten'!$A$2:$M$273,12,FALSE))</f>
        <v>méandres migrants</v>
      </c>
      <c r="M179" s="65" t="str">
        <f>IF(VLOOKUP(A179,'Données de base - Grunddaten'!$A$2:$M$273,13,FALSE)="","",VLOOKUP(A179,'Données de base - Grunddaten'!$A$2:$M$273,13,FALSE))</f>
        <v>méandres migrants</v>
      </c>
      <c r="N179" s="36" t="str">
        <f>IF(VLOOKUP(A179,'Charriage - Geschiebehaushalt'!A179:S450,3,FALSE)="","",VLOOKUP(A179,'Charriage - Geschiebehaushalt'!$A$2:$S$273,3,FALSE))</f>
        <v>pertinent</v>
      </c>
      <c r="O179" s="37" t="str">
        <f>IF(VLOOKUP(A179,'Charriage - Geschiebehaushalt'!A179:S450,4,FALSE)="","",VLOOKUP(A179,'Charriage - Geschiebehaushalt'!$A$2:$S$273,4,FALSE))</f>
        <v>non documenté</v>
      </c>
      <c r="P179" s="70" t="str">
        <f>IF(VLOOKUP(A179,'Charriage - Geschiebehaushalt'!A179:S450,5,FALSE)="","",VLOOKUP(A179,'Charriage - Geschiebehaushalt'!$A$2:$S$273,5,FALSE))</f>
        <v/>
      </c>
      <c r="Q179" s="37" t="str">
        <f>IF(VLOOKUP(A179,'Charriage - Geschiebehaushalt'!A179:S450,6,FALSE)="","",VLOOKUP(A179,'Charriage - Geschiebehaushalt'!$A$2:$S$273,6,FALSE))</f>
        <v>non documenté</v>
      </c>
      <c r="R179" s="70">
        <f>IF(VLOOKUP(A179,'Charriage - Geschiebehaushalt'!A179:S450,7,FALSE)="","",VLOOKUP(A179,'Charriage - Geschiebehaushalt'!$A$2:$S$273,7,FALSE))</f>
        <v>0</v>
      </c>
      <c r="S179" s="37" t="str">
        <f>IF(VLOOKUP(A179,'Charriage - Geschiebehaushalt'!A179:S450,8,FALSE)="","",VLOOKUP(A179,'Charriage - Geschiebehaushalt'!$A$2:$S$273,8,FALSE))</f>
        <v>pas ou faiblement entravé</v>
      </c>
      <c r="T179" s="70">
        <f>IF(VLOOKUP(A179,'Charriage - Geschiebehaushalt'!A179:S450,9,FALSE)="","",VLOOKUP(A179,'Charriage - Geschiebehaushalt'!$A$2:$S$273,9,FALSE))</f>
        <v>0.58558488456000002</v>
      </c>
      <c r="U179" s="37" t="str">
        <f>IF(VLOOKUP(A179,'Charriage - Geschiebehaushalt'!A179:S450,10,FALSE)="","",VLOOKUP(A179,'Charriage - Geschiebehaushalt'!$A$2:$S$273,10,FALSE))</f>
        <v>déficit non apparent en charriage ou en remobilisation des sédiments</v>
      </c>
      <c r="V179" s="37" t="str">
        <f>IF(VLOOKUP(A179,'Charriage - Geschiebehaushalt'!A179:S450,11,FALSE)="","",VLOOKUP(A179,'Charriage - Geschiebehaushalt'!$A$2:$S$273,11,FALSE))</f>
        <v/>
      </c>
      <c r="W179" s="37" t="str">
        <f>IF(VLOOKUP(A179,'Charriage - Geschiebehaushalt'!A179:S450,12,FALSE)="","",VLOOKUP(A179,'Charriage - Geschiebehaushalt'!$A$2:$S$273,12,FALSE))</f>
        <v/>
      </c>
      <c r="X179" s="37" t="str">
        <f>IF(VLOOKUP(A179,'Charriage - Geschiebehaushalt'!A179:S450,13,FALSE)="","",VLOOKUP(A179,'Charriage - Geschiebehaushalt'!$A$2:$S$273,13,FALSE))</f>
        <v/>
      </c>
      <c r="Y179" s="37" t="str">
        <f>IF(VLOOKUP(A179,'Charriage - Geschiebehaushalt'!A179:S450,14,FALSE)="","",VLOOKUP(A179,'Charriage - Geschiebehaushalt'!$A$2:$S$273,14,FALSE))</f>
        <v/>
      </c>
      <c r="Z179" s="37" t="str">
        <f>IF(VLOOKUP(A179,'Charriage - Geschiebehaushalt'!A179:S450,15,FALSE)="","",VLOOKUP(A179,'Charriage - Geschiebehaushalt'!$A$2:$S$273,15,FALSE))</f>
        <v>Charriage présumé naturel / Geschiebehaushalt vermutlich natürlich</v>
      </c>
      <c r="AA179" s="53" t="str">
        <f>IF(VLOOKUP(A179,'Charriage - Geschiebehaushalt'!A179:S450,16,FALSE)="","",VLOOKUP(A179,'Charriage - Geschiebehaushalt'!$A$2:$S$273,16,FALSE))</f>
        <v>b</v>
      </c>
      <c r="AB179" s="58" t="str">
        <f>IF(VLOOKUP(A179,'Débit - Abfluss'!$A$2:$K$273,3,FALSE)="","",VLOOKUP(A179,'Débit - Abfluss'!$A$2:$K$273,3,FALSE))</f>
        <v>100%</v>
      </c>
      <c r="AC179" s="59" t="str">
        <f>IF(VLOOKUP(A179,'Débit - Abfluss'!$A$2:$K$273,4,FALSE)="","",VLOOKUP(A179,'Débit - Abfluss'!$A$2:$K$273,4,FALSE))</f>
        <v>aucune information supplémentaire</v>
      </c>
      <c r="AD179" s="59" t="str">
        <f>IF(VLOOKUP(A179,'Débit - Abfluss'!$A$2:$K$273,5,FALSE)="","",VLOOKUP(A179,'Débit - Abfluss'!$A$2:$K$273,5,FALSE))</f>
        <v>aucune information supplémentaire</v>
      </c>
      <c r="AE179" s="59" t="str">
        <f>IF(VLOOKUP(A179,'Débit - Abfluss'!$A$2:$K$273,6,FALSE)="","",VLOOKUP(A179,'Débit - Abfluss'!$A$2:$K$273,6,FALSE))</f>
        <v>100%</v>
      </c>
      <c r="AF179" s="59" t="str">
        <f>IF(VLOOKUP(A179,'Débit - Abfluss'!$A$2:$K$273,7,FALSE)="","",VLOOKUP(A179,'Débit - Abfluss'!$A$2:$K$273,7,FALSE))</f>
        <v/>
      </c>
      <c r="AG179" s="60" t="str">
        <f>IF(VLOOKUP(A179,'Débit - Abfluss'!$A$2:$K$273,8,FALSE)="","",VLOOKUP(A179,'Débit - Abfluss'!$A$2:$K$273,8,FALSE))</f>
        <v>Non affecté / nicht betroffen</v>
      </c>
      <c r="AH179" s="72">
        <f>IF(VLOOKUP(A179,'Revitalisation-Revitalisierung'!$A$2:$O$273,3,FALSE)="","",VLOOKUP(A179,'Revitalisation-Revitalisierung'!$A$2:$O$273,3,FALSE))</f>
        <v>-0.45454545454545453</v>
      </c>
      <c r="AI179" s="73">
        <f>IF(VLOOKUP(A179,'Revitalisation-Revitalisierung'!$A$2:$O$273,4,FALSE)="","",VLOOKUP(A179,'Revitalisation-Revitalisierung'!$A$2:$O$273,4,FALSE))</f>
        <v>0</v>
      </c>
      <c r="AJ179" s="73">
        <f>IF(VLOOKUP(A179,'Revitalisation-Revitalisierung'!$A$2:$O$273,5,FALSE)="","",VLOOKUP(A179,'Revitalisation-Revitalisierung'!$A$2:$O$273,5,FALSE))</f>
        <v>0.45454545454545453</v>
      </c>
      <c r="AK179" s="61" t="str">
        <f>IF(VLOOKUP(A179,'Revitalisation-Revitalisierung'!$A$2:$O$273,6,FALSE)="","",VLOOKUP(A179,'Revitalisation-Revitalisierung'!$A$2:$O$273,6,FALSE))</f>
        <v>non nécessaire</v>
      </c>
      <c r="AL179" s="61" t="str">
        <f>IF(VLOOKUP(A179,'Revitalisation-Revitalisierung'!$A$2:$O$273,7,FALSE)="","",VLOOKUP(A179,'Revitalisation-Revitalisierung'!$A$2:$O$273,7,FALSE))</f>
        <v>nicht nötig</v>
      </c>
      <c r="AM179" s="61" t="str">
        <f>IF(VLOOKUP(A179,'Revitalisation-Revitalisierung'!$A$2:$O$273,8,FALSE)="","",VLOOKUP(A179,'Revitalisation-Revitalisierung'!$A$2:$O$273,8,FALSE))</f>
        <v>K1</v>
      </c>
      <c r="AN179" s="61" t="str">
        <f>IF(VLOOKUP(A179,'Revitalisation-Revitalisierung'!$A$2:$O$273,9,FALSE)="","",VLOOKUP(A179,'Revitalisation-Revitalisierung'!$A$2:$O$273,9,FALSE))</f>
        <v/>
      </c>
      <c r="AO179" s="61" t="str">
        <f>IF(VLOOKUP(A179,'Revitalisation-Revitalisierung'!$A$2:$O$273,10,FALSE)="","",VLOOKUP(A179,'Revitalisation-Revitalisierung'!$A$2:$O$273,10,FALSE))</f>
        <v/>
      </c>
      <c r="AP179" s="61" t="str">
        <f>IF(VLOOKUP(A179,'Revitalisation-Revitalisierung'!$A$2:$O$273,11,FALSE)="","",VLOOKUP(A179,'Revitalisation-Revitalisierung'!$A$2:$O$273,11,FALSE))</f>
        <v>Non nécessaire / nicht nötig</v>
      </c>
      <c r="AQ179" s="62" t="str">
        <f>IF(VLOOKUP(A179,'Revitalisation-Revitalisierung'!$A$2:$O$273,12,FALSE)="","",VLOOKUP(A179,'Revitalisation-Revitalisierung'!$A$2:$O$273,12,FALSE))</f>
        <v>a</v>
      </c>
    </row>
    <row r="180" spans="1:43" ht="45" x14ac:dyDescent="0.25">
      <c r="A180" s="28">
        <v>302</v>
      </c>
      <c r="B180" s="63" t="str">
        <f>IF(VLOOKUP(A180,'Données de base - Grunddaten'!$A$2:$M$273,2,FALSE)="","",VLOOKUP(A180,'Données de base - Grunddaten'!$A$2:$M$273,2,FALSE))</f>
        <v/>
      </c>
      <c r="C180" s="64" t="str">
        <f>IF(VLOOKUP(A180,'Données de base - Grunddaten'!$A$2:$M$273,3,FALSE)="","",VLOOKUP(A180,'Données de base - Grunddaten'!$A$2:$M$273,3,FALSE))</f>
        <v>La Lovataire - La Venoge</v>
      </c>
      <c r="D180" s="64" t="str">
        <f>IF(VLOOKUP(A180,'Données de base - Grunddaten'!$A$2:$M$273,4,FALSE)="","",VLOOKUP(A180,'Données de base - Grunddaten'!$A$2:$M$273,4,FALSE))</f>
        <v>La Venoge</v>
      </c>
      <c r="E180" s="64" t="str">
        <f>IF(VLOOKUP(A180,'Données de base - Grunddaten'!$A$2:$M$273,5,FALSE)="","",VLOOKUP(A180,'Données de base - Grunddaten'!$A$2:$M$273,5,FALSE))</f>
        <v>VD</v>
      </c>
      <c r="F180" s="64" t="str">
        <f>IF(VLOOKUP(A180,'Données de base - Grunddaten'!$A$2:$M$273,6,FALSE)="","",VLOOKUP(A180,'Données de base - Grunddaten'!$A$2:$M$273,6,FALSE))</f>
        <v>Plateau occidental</v>
      </c>
      <c r="G180" s="64" t="str">
        <f>IF(VLOOKUP(A180,'Données de base - Grunddaten'!$A$2:$M$273,7,FALSE)="","",VLOOKUP(A180,'Données de base - Grunddaten'!$A$2:$M$273,7,FALSE))</f>
        <v>Collinéen</v>
      </c>
      <c r="H180" s="64" t="str">
        <f>IF(VLOOKUP(A180,'Données de base - Grunddaten'!$A$2:$M$273,8,FALSE)="","",VLOOKUP(A180,'Données de base - Grunddaten'!$A$2:$M$273,8,FALSE))</f>
        <v>400 m</v>
      </c>
      <c r="I180" s="64" t="str">
        <f>IF(VLOOKUP(A180,'Données de base - Grunddaten'!$A$2:$M$273,9,FALSE)="","",VLOOKUP(A180,'Données de base - Grunddaten'!$A$2:$M$273,9,FALSE))</f>
        <v>candidat</v>
      </c>
      <c r="J180" s="64">
        <f>IF(VLOOKUP(A180,'Données de base - Grunddaten'!$A$2:$M$273,10,FALSE)="","",VLOOKUP(A180,'Données de base - Grunddaten'!$A$2:$M$273,10,FALSE))</f>
        <v>51</v>
      </c>
      <c r="K180" s="64" t="str">
        <f>IF(VLOOKUP(A180,'Données de base - Grunddaten'!$A$2:$M$273,11,FALSE)="","",VLOOKUP(A180,'Données de base - Grunddaten'!$A$2:$M$273,11,FALSE))</f>
        <v>Cours d'eau naturels de l'étage collinéen du Moyen-Pays</v>
      </c>
      <c r="L180" s="64" t="str">
        <f>IF(VLOOKUP(A180,'Données de base - Grunddaten'!$A$2:$M$273,12,FALSE)="","",VLOOKUP(A180,'Données de base - Grunddaten'!$A$2:$M$273,12,FALSE))</f>
        <v>méandres développés</v>
      </c>
      <c r="M180" s="65" t="str">
        <f>IF(VLOOKUP(A180,'Données de base - Grunddaten'!$A$2:$M$273,13,FALSE)="","",VLOOKUP(A180,'Données de base - Grunddaten'!$A$2:$M$273,13,FALSE))</f>
        <v>méandres développés</v>
      </c>
      <c r="N180" s="36" t="str">
        <f>IF(VLOOKUP(A180,'Charriage - Geschiebehaushalt'!A180:S451,3,FALSE)="","",VLOOKUP(A180,'Charriage - Geschiebehaushalt'!$A$2:$S$273,3,FALSE))</f>
        <v>pertinent</v>
      </c>
      <c r="O180" s="37" t="str">
        <f>IF(VLOOKUP(A180,'Charriage - Geschiebehaushalt'!A180:S451,4,FALSE)="","",VLOOKUP(A180,'Charriage - Geschiebehaushalt'!$A$2:$S$273,4,FALSE))</f>
        <v>non documenté</v>
      </c>
      <c r="P180" s="70" t="str">
        <f>IF(VLOOKUP(A180,'Charriage - Geschiebehaushalt'!A180:S451,5,FALSE)="","",VLOOKUP(A180,'Charriage - Geschiebehaushalt'!$A$2:$S$273,5,FALSE))</f>
        <v/>
      </c>
      <c r="Q180" s="37" t="str">
        <f>IF(VLOOKUP(A180,'Charriage - Geschiebehaushalt'!A180:S451,6,FALSE)="","",VLOOKUP(A180,'Charriage - Geschiebehaushalt'!$A$2:$S$273,6,FALSE))</f>
        <v>non documenté</v>
      </c>
      <c r="R180" s="70" t="str">
        <f>IF(VLOOKUP(A180,'Charriage - Geschiebehaushalt'!A180:S451,7,FALSE)="","",VLOOKUP(A180,'Charriage - Geschiebehaushalt'!$A$2:$S$273,7,FALSE))</f>
        <v/>
      </c>
      <c r="S180" s="37" t="str">
        <f>IF(VLOOKUP(A180,'Charriage - Geschiebehaushalt'!A180:S451,8,FALSE)="","",VLOOKUP(A180,'Charriage - Geschiebehaushalt'!$A$2:$S$273,8,FALSE))</f>
        <v/>
      </c>
      <c r="T180" s="70" t="str">
        <f>IF(VLOOKUP(A180,'Charriage - Geschiebehaushalt'!A180:S451,9,FALSE)="","",VLOOKUP(A180,'Charriage - Geschiebehaushalt'!$A$2:$S$273,9,FALSE))</f>
        <v/>
      </c>
      <c r="U180" s="37" t="str">
        <f>IF(VLOOKUP(A180,'Charriage - Geschiebehaushalt'!A180:S451,10,FALSE)="","",VLOOKUP(A180,'Charriage - Geschiebehaushalt'!$A$2:$S$273,10,FALSE))</f>
        <v/>
      </c>
      <c r="V180" s="37" t="str">
        <f>IF(VLOOKUP(A180,'Charriage - Geschiebehaushalt'!A180:S451,11,FALSE)="","",VLOOKUP(A180,'Charriage - Geschiebehaushalt'!$A$2:$S$273,11,FALSE))</f>
        <v/>
      </c>
      <c r="W180" s="37" t="str">
        <f>IF(VLOOKUP(A180,'Charriage - Geschiebehaushalt'!A180:S451,12,FALSE)="","",VLOOKUP(A180,'Charriage - Geschiebehaushalt'!$A$2:$S$273,12,FALSE))</f>
        <v>A vérifier</v>
      </c>
      <c r="X180" s="37" t="str">
        <f>IF(VLOOKUP(A180,'Charriage - Geschiebehaushalt'!A180:S451,13,FALSE)="","",VLOOKUP(A180,'Charriage - Geschiebehaushalt'!$A$2:$S$273,13,FALSE))</f>
        <v>pas d'ouvrage dans le bassin versant</v>
      </c>
      <c r="Y180" s="37" t="str">
        <f>IF(VLOOKUP(A180,'Charriage - Geschiebehaushalt'!A180:S451,14,FALSE)="","",VLOOKUP(A180,'Charriage - Geschiebehaushalt'!$A$2:$S$273,14,FALSE))</f>
        <v>charriage présumé naturel</v>
      </c>
      <c r="Z180" s="37" t="str">
        <f>IF(VLOOKUP(A180,'Charriage - Geschiebehaushalt'!A180:S451,15,FALSE)="","",VLOOKUP(A180,'Charriage - Geschiebehaushalt'!$A$2:$S$273,15,FALSE))</f>
        <v>Charriage présumé naturel / Geschiebehaushalt vermutlich natürlich</v>
      </c>
      <c r="AA180" s="53" t="str">
        <f>IF(VLOOKUP(A180,'Charriage - Geschiebehaushalt'!A180:S451,16,FALSE)="","",VLOOKUP(A180,'Charriage - Geschiebehaushalt'!$A$2:$S$273,16,FALSE))</f>
        <v>b</v>
      </c>
      <c r="AB180" s="58" t="str">
        <f>IF(VLOOKUP(A180,'Débit - Abfluss'!$A$2:$K$273,3,FALSE)="","",VLOOKUP(A180,'Débit - Abfluss'!$A$2:$K$273,3,FALSE))</f>
        <v>non documenté</v>
      </c>
      <c r="AC180" s="59" t="str">
        <f>IF(VLOOKUP(A180,'Débit - Abfluss'!$A$2:$K$273,4,FALSE)="","",VLOOKUP(A180,'Débit - Abfluss'!$A$2:$K$273,4,FALSE))</f>
        <v>aucune information supplémentaire</v>
      </c>
      <c r="AD180" s="59" t="str">
        <f>IF(VLOOKUP(A180,'Débit - Abfluss'!$A$2:$K$273,5,FALSE)="","",VLOOKUP(A180,'Débit - Abfluss'!$A$2:$K$273,5,FALSE))</f>
        <v>Prélèvement : &lt;50%</v>
      </c>
      <c r="AE180" s="59" t="str">
        <f>IF(VLOOKUP(A180,'Débit - Abfluss'!$A$2:$K$273,6,FALSE)="","",VLOOKUP(A180,'Débit - Abfluss'!$A$2:$K$273,6,FALSE))</f>
        <v>81-100%</v>
      </c>
      <c r="AF180" s="59" t="str">
        <f>IF(VLOOKUP(A180,'Débit - Abfluss'!$A$2:$K$273,7,FALSE)="","",VLOOKUP(A180,'Débit - Abfluss'!$A$2:$K$273,7,FALSE))</f>
        <v>autre prélèvement</v>
      </c>
      <c r="AG180" s="60" t="str">
        <f>IF(VLOOKUP(A180,'Débit - Abfluss'!$A$2:$K$273,8,FALSE)="","",VLOOKUP(A180,'Débit - Abfluss'!$A$2:$K$273,8,FALSE))</f>
        <v>Non affecté / nicht betroffen</v>
      </c>
      <c r="AH180" s="72" t="str">
        <f>IF(VLOOKUP(A180,'Revitalisation-Revitalisierung'!$A$2:$O$273,3,FALSE)="","",VLOOKUP(A180,'Revitalisation-Revitalisierung'!$A$2:$O$273,3,FALSE))</f>
        <v/>
      </c>
      <c r="AI180" s="73" t="str">
        <f>IF(VLOOKUP(A180,'Revitalisation-Revitalisierung'!$A$2:$O$273,4,FALSE)="","",VLOOKUP(A180,'Revitalisation-Revitalisierung'!$A$2:$O$273,4,FALSE))</f>
        <v/>
      </c>
      <c r="AJ180" s="73" t="str">
        <f>IF(VLOOKUP(A180,'Revitalisation-Revitalisierung'!$A$2:$O$273,5,FALSE)="","",VLOOKUP(A180,'Revitalisation-Revitalisierung'!$A$2:$O$273,5,FALSE))</f>
        <v/>
      </c>
      <c r="AK180" s="61" t="str">
        <f>IF(VLOOKUP(A180,'Revitalisation-Revitalisierung'!$A$2:$O$273,6,FALSE)="","",VLOOKUP(A180,'Revitalisation-Revitalisierung'!$A$2:$O$273,6,FALSE))</f>
        <v>peu nécessaire, facile</v>
      </c>
      <c r="AL180" s="61" t="str">
        <f>IF(VLOOKUP(A180,'Revitalisation-Revitalisierung'!$A$2:$O$273,7,FALSE)="","",VLOOKUP(A180,'Revitalisation-Revitalisierung'!$A$2:$O$273,7,FALSE))</f>
        <v>leicht</v>
      </c>
      <c r="AM180" s="61" t="str">
        <f>IF(VLOOKUP(A180,'Revitalisation-Revitalisierung'!$A$2:$O$273,8,FALSE)="","",VLOOKUP(A180,'Revitalisation-Revitalisierung'!$A$2:$O$273,8,FALSE))</f>
        <v/>
      </c>
      <c r="AN180" s="61" t="str">
        <f>IF(VLOOKUP(A180,'Revitalisation-Revitalisierung'!$A$2:$O$273,9,FALSE)="","",VLOOKUP(A180,'Revitalisation-Revitalisierung'!$A$2:$O$273,9,FALSE))</f>
        <v/>
      </c>
      <c r="AO180" s="61" t="str">
        <f>IF(VLOOKUP(A180,'Revitalisation-Revitalisierung'!$A$2:$O$273,10,FALSE)="","",VLOOKUP(A180,'Revitalisation-Revitalisierung'!$A$2:$O$273,10,FALSE))</f>
        <v/>
      </c>
      <c r="AP180" s="61" t="str">
        <f>IF(VLOOKUP(A180,'Revitalisation-Revitalisierung'!$A$2:$O$273,11,FALSE)="","",VLOOKUP(A180,'Revitalisation-Revitalisierung'!$A$2:$O$273,11,FALSE))</f>
        <v>Partiellement nécessaire, facile / teilweise nötig, einfach</v>
      </c>
      <c r="AQ180" s="62" t="str">
        <f>IF(VLOOKUP(A180,'Revitalisation-Revitalisierung'!$A$2:$O$273,12,FALSE)="","",VLOOKUP(A180,'Revitalisation-Revitalisierung'!$A$2:$O$273,12,FALSE))</f>
        <v>a</v>
      </c>
    </row>
    <row r="181" spans="1:43" ht="33.75" x14ac:dyDescent="0.25">
      <c r="A181" s="23">
        <v>303</v>
      </c>
      <c r="B181" s="63">
        <f>IF(VLOOKUP(A181,'Données de base - Grunddaten'!$A$2:$M$273,2,FALSE)="","",VLOOKUP(A181,'Données de base - Grunddaten'!$A$2:$M$273,2,FALSE))</f>
        <v>1</v>
      </c>
      <c r="C181" s="64" t="str">
        <f>IF(VLOOKUP(A181,'Données de base - Grunddaten'!$A$2:$M$273,3,FALSE)="","",VLOOKUP(A181,'Données de base - Grunddaten'!$A$2:$M$273,3,FALSE))</f>
        <v>Solalex</v>
      </c>
      <c r="D181" s="64" t="str">
        <f>IF(VLOOKUP(A181,'Données de base - Grunddaten'!$A$2:$M$273,4,FALSE)="","",VLOOKUP(A181,'Données de base - Grunddaten'!$A$2:$M$273,4,FALSE))</f>
        <v>L'Avançon d'Anzeindaz</v>
      </c>
      <c r="E181" s="64" t="str">
        <f>IF(VLOOKUP(A181,'Données de base - Grunddaten'!$A$2:$M$273,5,FALSE)="","",VLOOKUP(A181,'Données de base - Grunddaten'!$A$2:$M$273,5,FALSE))</f>
        <v>VD</v>
      </c>
      <c r="F181" s="64" t="str">
        <f>IF(VLOOKUP(A181,'Données de base - Grunddaten'!$A$2:$M$273,6,FALSE)="","",VLOOKUP(A181,'Données de base - Grunddaten'!$A$2:$M$273,6,FALSE))</f>
        <v>Alpes septentrionales</v>
      </c>
      <c r="G181" s="64" t="str">
        <f>IF(VLOOKUP(A181,'Données de base - Grunddaten'!$A$2:$M$273,7,FALSE)="","",VLOOKUP(A181,'Données de base - Grunddaten'!$A$2:$M$273,7,FALSE))</f>
        <v>Subalpin inf.</v>
      </c>
      <c r="H181" s="64">
        <f>IF(VLOOKUP(A181,'Données de base - Grunddaten'!$A$2:$M$273,8,FALSE)="","",VLOOKUP(A181,'Données de base - Grunddaten'!$A$2:$M$273,8,FALSE))</f>
        <v>1480</v>
      </c>
      <c r="I181" s="64">
        <f>IF(VLOOKUP(A181,'Données de base - Grunddaten'!$A$2:$M$273,9,FALSE)="","",VLOOKUP(A181,'Données de base - Grunddaten'!$A$2:$M$273,9,FALSE))</f>
        <v>2003</v>
      </c>
      <c r="J181" s="64">
        <f>IF(VLOOKUP(A181,'Données de base - Grunddaten'!$A$2:$M$273,10,FALSE)="","",VLOOKUP(A181,'Données de base - Grunddaten'!$A$2:$M$273,10,FALSE))</f>
        <v>31</v>
      </c>
      <c r="K181" s="64" t="str">
        <f>IF(VLOOKUP(A181,'Données de base - Grunddaten'!$A$2:$M$273,11,FALSE)="","",VLOOKUP(A181,'Données de base - Grunddaten'!$A$2:$M$273,11,FALSE))</f>
        <v>Cours d'eau naturels de l'étage subalpin</v>
      </c>
      <c r="L181" s="64" t="str">
        <f>IF(VLOOKUP(A181,'Données de base - Grunddaten'!$A$2:$M$273,12,FALSE)="","",VLOOKUP(A181,'Données de base - Grunddaten'!$A$2:$M$273,12,FALSE))</f>
        <v>en tresses</v>
      </c>
      <c r="M181" s="65" t="str">
        <f>IF(VLOOKUP(A181,'Données de base - Grunddaten'!$A$2:$M$273,13,FALSE)="","",VLOOKUP(A181,'Données de base - Grunddaten'!$A$2:$M$273,13,FALSE))</f>
        <v>en tresses</v>
      </c>
      <c r="N181" s="36" t="str">
        <f>IF(VLOOKUP(A181,'Charriage - Geschiebehaushalt'!A181:S452,3,FALSE)="","",VLOOKUP(A181,'Charriage - Geschiebehaushalt'!$A$2:$S$273,3,FALSE))</f>
        <v>pertinent</v>
      </c>
      <c r="O181" s="37" t="str">
        <f>IF(VLOOKUP(A181,'Charriage - Geschiebehaushalt'!A181:S452,4,FALSE)="","",VLOOKUP(A181,'Charriage - Geschiebehaushalt'!$A$2:$S$273,4,FALSE))</f>
        <v>non documenté</v>
      </c>
      <c r="P181" s="70" t="str">
        <f>IF(VLOOKUP(A181,'Charriage - Geschiebehaushalt'!A181:S452,5,FALSE)="","",VLOOKUP(A181,'Charriage - Geschiebehaushalt'!$A$2:$S$273,5,FALSE))</f>
        <v/>
      </c>
      <c r="Q181" s="37" t="str">
        <f>IF(VLOOKUP(A181,'Charriage - Geschiebehaushalt'!A181:S452,6,FALSE)="","",VLOOKUP(A181,'Charriage - Geschiebehaushalt'!$A$2:$S$273,6,FALSE))</f>
        <v>non documenté</v>
      </c>
      <c r="R181" s="70">
        <f>IF(VLOOKUP(A181,'Charriage - Geschiebehaushalt'!A181:S452,7,FALSE)="","",VLOOKUP(A181,'Charriage - Geschiebehaushalt'!$A$2:$S$273,7,FALSE))</f>
        <v>5.5868123074900002E-2</v>
      </c>
      <c r="S181" s="37" t="str">
        <f>IF(VLOOKUP(A181,'Charriage - Geschiebehaushalt'!A181:S452,8,FALSE)="","",VLOOKUP(A181,'Charriage - Geschiebehaushalt'!$A$2:$S$273,8,FALSE))</f>
        <v>pas ou faiblement entravé</v>
      </c>
      <c r="T181" s="70">
        <f>IF(VLOOKUP(A181,'Charriage - Geschiebehaushalt'!A181:S452,9,FALSE)="","",VLOOKUP(A181,'Charriage - Geschiebehaushalt'!$A$2:$S$273,9,FALSE))</f>
        <v>0.34833671509000003</v>
      </c>
      <c r="U181" s="37" t="str">
        <f>IF(VLOOKUP(A181,'Charriage - Geschiebehaushalt'!A181:S452,10,FALSE)="","",VLOOKUP(A181,'Charriage - Geschiebehaushalt'!$A$2:$S$273,10,FALSE))</f>
        <v>déficit dans les formations pionnières</v>
      </c>
      <c r="V181" s="37" t="str">
        <f>IF(VLOOKUP(A181,'Charriage - Geschiebehaushalt'!A181:S452,11,FALSE)="","",VLOOKUP(A181,'Charriage - Geschiebehaushalt'!$A$2:$S$273,11,FALSE))</f>
        <v>Charriage très important. Beau système tressé. Chenal-pilote très profond. Extraction en aval objet (dans objet)</v>
      </c>
      <c r="W181" s="37" t="str">
        <f>IF(VLOOKUP(A181,'Charriage - Geschiebehaushalt'!A181:S452,12,FALSE)="","",VLOOKUP(A181,'Charriage - Geschiebehaushalt'!$A$2:$S$273,12,FALSE))</f>
        <v>charriage présumé naturel</v>
      </c>
      <c r="X181" s="37" t="str">
        <f>IF(VLOOKUP(A181,'Charriage - Geschiebehaushalt'!A181:S452,13,FALSE)="","",VLOOKUP(A181,'Charriage - Geschiebehaushalt'!$A$2:$S$273,13,FALSE))</f>
        <v/>
      </c>
      <c r="Y181" s="37" t="str">
        <f>IF(VLOOKUP(A181,'Charriage - Geschiebehaushalt'!A181:S452,14,FALSE)="","",VLOOKUP(A181,'Charriage - Geschiebehaushalt'!$A$2:$S$273,14,FALSE))</f>
        <v/>
      </c>
      <c r="Z181" s="37" t="str">
        <f>IF(VLOOKUP(A181,'Charriage - Geschiebehaushalt'!A181:S452,15,FALSE)="","",VLOOKUP(A181,'Charriage - Geschiebehaushalt'!$A$2:$S$273,15,FALSE))</f>
        <v>Charriage présumé naturel / Geschiebehaushalt vermutlich natürlich</v>
      </c>
      <c r="AA181" s="53" t="str">
        <f>IF(VLOOKUP(A181,'Charriage - Geschiebehaushalt'!A181:S452,16,FALSE)="","",VLOOKUP(A181,'Charriage - Geschiebehaushalt'!$A$2:$S$273,16,FALSE))</f>
        <v>a</v>
      </c>
      <c r="AB181" s="58" t="str">
        <f>IF(VLOOKUP(A181,'Débit - Abfluss'!$A$2:$K$273,3,FALSE)="","",VLOOKUP(A181,'Débit - Abfluss'!$A$2:$K$273,3,FALSE))</f>
        <v>100%</v>
      </c>
      <c r="AC181" s="59" t="str">
        <f>IF(VLOOKUP(A181,'Débit - Abfluss'!$A$2:$K$273,4,FALSE)="","",VLOOKUP(A181,'Débit - Abfluss'!$A$2:$K$273,4,FALSE))</f>
        <v>aucune information supplémentaire</v>
      </c>
      <c r="AD181" s="59" t="str">
        <f>IF(VLOOKUP(A181,'Débit - Abfluss'!$A$2:$K$273,5,FALSE)="","",VLOOKUP(A181,'Débit - Abfluss'!$A$2:$K$273,5,FALSE))</f>
        <v>aucune information supplémentaire</v>
      </c>
      <c r="AE181" s="59" t="str">
        <f>IF(VLOOKUP(A181,'Débit - Abfluss'!$A$2:$K$273,6,FALSE)="","",VLOOKUP(A181,'Débit - Abfluss'!$A$2:$K$273,6,FALSE))</f>
        <v>100%</v>
      </c>
      <c r="AF181" s="59" t="str">
        <f>IF(VLOOKUP(A181,'Débit - Abfluss'!$A$2:$K$273,7,FALSE)="","",VLOOKUP(A181,'Débit - Abfluss'!$A$2:$K$273,7,FALSE))</f>
        <v/>
      </c>
      <c r="AG181" s="60" t="str">
        <f>IF(VLOOKUP(A181,'Débit - Abfluss'!$A$2:$K$273,8,FALSE)="","",VLOOKUP(A181,'Débit - Abfluss'!$A$2:$K$273,8,FALSE))</f>
        <v>Non affecté / nicht betroffen</v>
      </c>
      <c r="AH181" s="72">
        <f>IF(VLOOKUP(A181,'Revitalisation-Revitalisierung'!$A$2:$O$273,3,FALSE)="","",VLOOKUP(A181,'Revitalisation-Revitalisierung'!$A$2:$O$273,3,FALSE))</f>
        <v>-1.572727272727273</v>
      </c>
      <c r="AI181" s="73">
        <f>IF(VLOOKUP(A181,'Revitalisation-Revitalisierung'!$A$2:$O$273,4,FALSE)="","",VLOOKUP(A181,'Revitalisation-Revitalisierung'!$A$2:$O$273,4,FALSE))</f>
        <v>0.73257003098814533</v>
      </c>
      <c r="AJ181" s="73">
        <f>IF(VLOOKUP(A181,'Revitalisation-Revitalisierung'!$A$2:$O$273,5,FALSE)="","",VLOOKUP(A181,'Revitalisation-Revitalisierung'!$A$2:$O$273,5,FALSE))</f>
        <v>2.2727272727272729</v>
      </c>
      <c r="AK181" s="61" t="str">
        <f>IF(VLOOKUP(A181,'Revitalisation-Revitalisierung'!$A$2:$O$273,6,FALSE)="","",VLOOKUP(A181,'Revitalisation-Revitalisierung'!$A$2:$O$273,6,FALSE))</f>
        <v>peu nécessaire, facile</v>
      </c>
      <c r="AL181" s="61" t="str">
        <f>IF(VLOOKUP(A181,'Revitalisation-Revitalisierung'!$A$2:$O$273,7,FALSE)="","",VLOOKUP(A181,'Revitalisation-Revitalisierung'!$A$2:$O$273,7,FALSE))</f>
        <v>nicht nötig</v>
      </c>
      <c r="AM181" s="61" t="str">
        <f>IF(VLOOKUP(A181,'Revitalisation-Revitalisierung'!$A$2:$O$273,8,FALSE)="","",VLOOKUP(A181,'Revitalisation-Revitalisierung'!$A$2:$O$273,8,FALSE))</f>
        <v>K2</v>
      </c>
      <c r="AN181" s="61" t="str">
        <f>IF(VLOOKUP(A181,'Revitalisation-Revitalisierung'!$A$2:$O$273,9,FALSE)="","",VLOOKUP(A181,'Revitalisation-Revitalisierung'!$A$2:$O$273,9,FALSE))</f>
        <v/>
      </c>
      <c r="AO181" s="61" t="str">
        <f>IF(VLOOKUP(A181,'Revitalisation-Revitalisierung'!$A$2:$O$273,10,FALSE)="","",VLOOKUP(A181,'Revitalisation-Revitalisierung'!$A$2:$O$273,10,FALSE))</f>
        <v/>
      </c>
      <c r="AP181" s="61" t="str">
        <f>IF(VLOOKUP(A181,'Revitalisation-Revitalisierung'!$A$2:$O$273,11,FALSE)="","",VLOOKUP(A181,'Revitalisation-Revitalisierung'!$A$2:$O$273,11,FALSE))</f>
        <v>Très nécessaire, facile / unbedingt nötig, einfach</v>
      </c>
      <c r="AQ181" s="62" t="str">
        <f>IF(VLOOKUP(A181,'Revitalisation-Revitalisierung'!$A$2:$O$273,12,FALSE)="","",VLOOKUP(A181,'Revitalisation-Revitalisierung'!$A$2:$O$273,12,FALSE))</f>
        <v>b</v>
      </c>
    </row>
    <row r="182" spans="1:43" ht="90" x14ac:dyDescent="0.25">
      <c r="A182" s="23">
        <v>304</v>
      </c>
      <c r="B182" s="63">
        <f>IF(VLOOKUP(A182,'Données de base - Grunddaten'!$A$2:$M$273,2,FALSE)="","",VLOOKUP(A182,'Données de base - Grunddaten'!$A$2:$M$273,2,FALSE))</f>
        <v>1</v>
      </c>
      <c r="C182" s="64" t="str">
        <f>IF(VLOOKUP(A182,'Données de base - Grunddaten'!$A$2:$M$273,3,FALSE)="","",VLOOKUP(A182,'Données de base - Grunddaten'!$A$2:$M$273,3,FALSE))</f>
        <v>Embouchure de la Broye</v>
      </c>
      <c r="D182" s="64" t="str">
        <f>IF(VLOOKUP(A182,'Données de base - Grunddaten'!$A$2:$M$273,4,FALSE)="","",VLOOKUP(A182,'Données de base - Grunddaten'!$A$2:$M$273,4,FALSE))</f>
        <v>La Broye, Lac de Morat</v>
      </c>
      <c r="E182" s="64" t="str">
        <f>IF(VLOOKUP(A182,'Données de base - Grunddaten'!$A$2:$M$273,5,FALSE)="","",VLOOKUP(A182,'Données de base - Grunddaten'!$A$2:$M$273,5,FALSE))</f>
        <v>VD</v>
      </c>
      <c r="F182" s="64" t="str">
        <f>IF(VLOOKUP(A182,'Données de base - Grunddaten'!$A$2:$M$273,6,FALSE)="","",VLOOKUP(A182,'Données de base - Grunddaten'!$A$2:$M$273,6,FALSE))</f>
        <v>Plateau occidental</v>
      </c>
      <c r="G182" s="64" t="str">
        <f>IF(VLOOKUP(A182,'Données de base - Grunddaten'!$A$2:$M$273,7,FALSE)="","",VLOOKUP(A182,'Données de base - Grunddaten'!$A$2:$M$273,7,FALSE))</f>
        <v>Collinéen</v>
      </c>
      <c r="H182" s="64">
        <f>IF(VLOOKUP(A182,'Données de base - Grunddaten'!$A$2:$M$273,8,FALSE)="","",VLOOKUP(A182,'Données de base - Grunddaten'!$A$2:$M$273,8,FALSE))</f>
        <v>430</v>
      </c>
      <c r="I182" s="64">
        <f>IF(VLOOKUP(A182,'Données de base - Grunddaten'!$A$2:$M$273,9,FALSE)="","",VLOOKUP(A182,'Données de base - Grunddaten'!$A$2:$M$273,9,FALSE))</f>
        <v>2003</v>
      </c>
      <c r="J182" s="64">
        <f>IF(VLOOKUP(A182,'Données de base - Grunddaten'!$A$2:$M$273,10,FALSE)="","",VLOOKUP(A182,'Données de base - Grunddaten'!$A$2:$M$273,10,FALSE))</f>
        <v>90</v>
      </c>
      <c r="K182" s="64" t="str">
        <f>IF(VLOOKUP(A182,'Données de base - Grunddaten'!$A$2:$M$273,11,FALSE)="","",VLOOKUP(A182,'Données de base - Grunddaten'!$A$2:$M$273,11,FALSE))</f>
        <v>Delta</v>
      </c>
      <c r="L182" s="64" t="str">
        <f>IF(VLOOKUP(A182,'Données de base - Grunddaten'!$A$2:$M$273,12,FALSE)="","",VLOOKUP(A182,'Données de base - Grunddaten'!$A$2:$M$273,12,FALSE))</f>
        <v>cours rectiligne</v>
      </c>
      <c r="M182" s="65" t="str">
        <f>IF(VLOOKUP(A182,'Données de base - Grunddaten'!$A$2:$M$273,13,FALSE)="","",VLOOKUP(A182,'Données de base - Grunddaten'!$A$2:$M$273,13,FALSE))</f>
        <v>cours rectiligne</v>
      </c>
      <c r="N182" s="36" t="str">
        <f>IF(VLOOKUP(A182,'Charriage - Geschiebehaushalt'!A182:S453,3,FALSE)="","",VLOOKUP(A182,'Charriage - Geschiebehaushalt'!$A$2:$S$273,3,FALSE))</f>
        <v>pertinent</v>
      </c>
      <c r="O182" s="37" t="str">
        <f>IF(VLOOKUP(A182,'Charriage - Geschiebehaushalt'!A182:S453,4,FALSE)="","",VLOOKUP(A182,'Charriage - Geschiebehaushalt'!$A$2:$S$273,4,FALSE))</f>
        <v>non documenté</v>
      </c>
      <c r="P182" s="70" t="str">
        <f>IF(VLOOKUP(A182,'Charriage - Geschiebehaushalt'!A182:S453,5,FALSE)="","",VLOOKUP(A182,'Charriage - Geschiebehaushalt'!$A$2:$S$273,5,FALSE))</f>
        <v/>
      </c>
      <c r="Q182" s="37" t="str">
        <f>IF(VLOOKUP(A182,'Charriage - Geschiebehaushalt'!A182:S453,6,FALSE)="","",VLOOKUP(A182,'Charriage - Geschiebehaushalt'!$A$2:$S$273,6,FALSE))</f>
        <v>non documenté</v>
      </c>
      <c r="R182" s="70">
        <f>IF(VLOOKUP(A182,'Charriage - Geschiebehaushalt'!A182:S453,7,FALSE)="","",VLOOKUP(A182,'Charriage - Geschiebehaushalt'!$A$2:$S$273,7,FALSE))</f>
        <v>4.7085572306046999E-2</v>
      </c>
      <c r="S182" s="37" t="str">
        <f>IF(VLOOKUP(A182,'Charriage - Geschiebehaushalt'!A182:S453,8,FALSE)="","",VLOOKUP(A182,'Charriage - Geschiebehaushalt'!$A$2:$S$273,8,FALSE))</f>
        <v>pas ou faiblement entravé</v>
      </c>
      <c r="T182" s="70">
        <f>IF(VLOOKUP(A182,'Charriage - Geschiebehaushalt'!A182:S453,9,FALSE)="","",VLOOKUP(A182,'Charriage - Geschiebehaushalt'!$A$2:$S$273,9,FALSE))</f>
        <v>0.50301922514999997</v>
      </c>
      <c r="U182" s="37" t="str">
        <f>IF(VLOOKUP(A182,'Charriage - Geschiebehaushalt'!A182:S453,10,FALSE)="","",VLOOKUP(A182,'Charriage - Geschiebehaushalt'!$A$2:$S$273,10,FALSE))</f>
        <v>déficit non apparent en charriage ou en remobilisation des sédiments</v>
      </c>
      <c r="V182" s="37" t="str">
        <f>IF(VLOOKUP(A182,'Charriage - Geschiebehaushalt'!A182:S453,11,FALSE)="","",VLOOKUP(A182,'Charriage - Geschiebehaushalt'!$A$2:$S$273,11,FALSE))</f>
        <v/>
      </c>
      <c r="W182" s="37" t="str">
        <f>IF(VLOOKUP(A182,'Charriage - Geschiebehaushalt'!A182:S453,12,FALSE)="","",VLOOKUP(A182,'Charriage - Geschiebehaushalt'!$A$2:$S$273,12,FALSE))</f>
        <v/>
      </c>
      <c r="X182" s="37" t="str">
        <f>IF(VLOOKUP(A182,'Charriage - Geschiebehaushalt'!A182:S453,13,FALSE)="","",VLOOKUP(A182,'Charriage - Geschiebehaushalt'!$A$2:$S$273,13,FALSE))</f>
        <v/>
      </c>
      <c r="Y182" s="37" t="str">
        <f>IF(VLOOKUP(A182,'Charriage - Geschiebehaushalt'!A182:S453,14,FALSE)="","",VLOOKUP(A182,'Charriage - Geschiebehaushalt'!$A$2:$S$273,14,FALSE))</f>
        <v/>
      </c>
      <c r="Z182" s="37" t="str">
        <f>IF(VLOOKUP(A182,'Charriage - Geschiebehaushalt'!A182:S453,15,FALSE)="","",VLOOKUP(A182,'Charriage - Geschiebehaushalt'!$A$2:$S$273,15,FALSE))</f>
        <v>Déficit non apparent en charriage ou en remobilisation des sédiments / kein sichtbares Defizit beim Geschiebehaushalt bzw. bei der Mobilisierung von Geschiebe</v>
      </c>
      <c r="AA182" s="53" t="str">
        <f>IF(VLOOKUP(A182,'Charriage - Geschiebehaushalt'!A182:S453,16,FALSE)="","",VLOOKUP(A182,'Charriage - Geschiebehaushalt'!$A$2:$S$273,16,FALSE))</f>
        <v>b</v>
      </c>
      <c r="AB182" s="58" t="str">
        <f>IF(VLOOKUP(A182,'Débit - Abfluss'!$A$2:$K$273,3,FALSE)="","",VLOOKUP(A182,'Débit - Abfluss'!$A$2:$K$273,3,FALSE))</f>
        <v>100%</v>
      </c>
      <c r="AC182" s="59" t="str">
        <f>IF(VLOOKUP(A182,'Débit - Abfluss'!$A$2:$K$273,4,FALSE)="","",VLOOKUP(A182,'Débit - Abfluss'!$A$2:$K$273,4,FALSE))</f>
        <v>aucune information supplémentaire</v>
      </c>
      <c r="AD182" s="59" t="str">
        <f>IF(VLOOKUP(A182,'Débit - Abfluss'!$A$2:$K$273,5,FALSE)="","",VLOOKUP(A182,'Débit - Abfluss'!$A$2:$K$273,5,FALSE))</f>
        <v>aucune information supplémentaire</v>
      </c>
      <c r="AE182" s="59" t="str">
        <f>IF(VLOOKUP(A182,'Débit - Abfluss'!$A$2:$K$273,6,FALSE)="","",VLOOKUP(A182,'Débit - Abfluss'!$A$2:$K$273,6,FALSE))</f>
        <v>100%</v>
      </c>
      <c r="AF182" s="59" t="str">
        <f>IF(VLOOKUP(A182,'Débit - Abfluss'!$A$2:$K$273,7,FALSE)="","",VLOOKUP(A182,'Débit - Abfluss'!$A$2:$K$273,7,FALSE))</f>
        <v/>
      </c>
      <c r="AG182" s="60" t="str">
        <f>IF(VLOOKUP(A182,'Débit - Abfluss'!$A$2:$K$273,8,FALSE)="","",VLOOKUP(A182,'Débit - Abfluss'!$A$2:$K$273,8,FALSE))</f>
        <v>Non affecté / nicht betroffen</v>
      </c>
      <c r="AH182" s="72" t="str">
        <f>IF(VLOOKUP(A182,'Revitalisation-Revitalisierung'!$A$2:$O$273,3,FALSE)="","",VLOOKUP(A182,'Revitalisation-Revitalisierung'!$A$2:$O$273,3,FALSE))</f>
        <v/>
      </c>
      <c r="AI182" s="73" t="str">
        <f>IF(VLOOKUP(A182,'Revitalisation-Revitalisierung'!$A$2:$O$273,4,FALSE)="","",VLOOKUP(A182,'Revitalisation-Revitalisierung'!$A$2:$O$273,4,FALSE))</f>
        <v/>
      </c>
      <c r="AJ182" s="73" t="str">
        <f>IF(VLOOKUP(A182,'Revitalisation-Revitalisierung'!$A$2:$O$273,5,FALSE)="","",VLOOKUP(A182,'Revitalisation-Revitalisierung'!$A$2:$O$273,5,FALSE))</f>
        <v/>
      </c>
      <c r="AK182" s="61" t="str">
        <f>IF(VLOOKUP(A182,'Revitalisation-Revitalisierung'!$A$2:$O$273,6,FALSE)="","",VLOOKUP(A182,'Revitalisation-Revitalisierung'!$A$2:$O$273,6,FALSE))</f>
        <v/>
      </c>
      <c r="AL182" s="61" t="str">
        <f>IF(VLOOKUP(A182,'Revitalisation-Revitalisierung'!$A$2:$O$273,7,FALSE)="","",VLOOKUP(A182,'Revitalisation-Revitalisierung'!$A$2:$O$273,7,FALSE))</f>
        <v>schwierig</v>
      </c>
      <c r="AM182" s="61" t="str">
        <f>IF(VLOOKUP(A182,'Revitalisation-Revitalisierung'!$A$2:$O$273,8,FALSE)="","",VLOOKUP(A182,'Revitalisation-Revitalisierung'!$A$2:$O$273,8,FALSE))</f>
        <v>K1</v>
      </c>
      <c r="AN182" s="61" t="str">
        <f>IF(VLOOKUP(A182,'Revitalisation-Revitalisierung'!$A$2:$O$273,9,FALSE)="","",VLOOKUP(A182,'Revitalisation-Revitalisierung'!$A$2:$O$273,9,FALSE))</f>
        <v>très nécessaire, facile</v>
      </c>
      <c r="AO182" s="61" t="str">
        <f>IF(VLOOKUP(A182,'Revitalisation-Revitalisierung'!$A$2:$O$273,10,FALSE)="","",VLOOKUP(A182,'Revitalisation-Revitalisierung'!$A$2:$O$273,10,FALSE))</f>
        <v>Haut potentiel : encore formation de bas-marais et bois tendre, nécessite seulement le retrait des entraves. Pas de biens dommageables au-delà des digues</v>
      </c>
      <c r="AP182" s="61" t="str">
        <f>IF(VLOOKUP(A182,'Revitalisation-Revitalisierung'!$A$2:$O$273,11,FALSE)="","",VLOOKUP(A182,'Revitalisation-Revitalisierung'!$A$2:$O$273,11,FALSE))</f>
        <v>Très nécessaire, facile / unbedingt nötig, einfach</v>
      </c>
      <c r="AQ182" s="62" t="str">
        <f>IF(VLOOKUP(A182,'Revitalisation-Revitalisierung'!$A$2:$O$273,12,FALSE)="","",VLOOKUP(A182,'Revitalisation-Revitalisierung'!$A$2:$O$273,12,FALSE))</f>
        <v>a</v>
      </c>
    </row>
    <row r="183" spans="1:43" ht="33.75" x14ac:dyDescent="0.25">
      <c r="A183" s="23">
        <v>305</v>
      </c>
      <c r="B183" s="63">
        <f>IF(VLOOKUP(A183,'Données de base - Grunddaten'!$A$2:$M$273,2,FALSE)="","",VLOOKUP(A183,'Données de base - Grunddaten'!$A$2:$M$273,2,FALSE))</f>
        <v>1</v>
      </c>
      <c r="C183" s="64" t="str">
        <f>IF(VLOOKUP(A183,'Données de base - Grunddaten'!$A$2:$M$273,3,FALSE)="","",VLOOKUP(A183,'Données de base - Grunddaten'!$A$2:$M$273,3,FALSE))</f>
        <v>Embouchure du Chandon</v>
      </c>
      <c r="D183" s="64" t="str">
        <f>IF(VLOOKUP(A183,'Données de base - Grunddaten'!$A$2:$M$273,4,FALSE)="","",VLOOKUP(A183,'Données de base - Grunddaten'!$A$2:$M$273,4,FALSE))</f>
        <v>Le Chandon, Lac de Morat</v>
      </c>
      <c r="E183" s="64" t="str">
        <f>IF(VLOOKUP(A183,'Données de base - Grunddaten'!$A$2:$M$273,5,FALSE)="","",VLOOKUP(A183,'Données de base - Grunddaten'!$A$2:$M$273,5,FALSE))</f>
        <v>VD</v>
      </c>
      <c r="F183" s="64" t="str">
        <f>IF(VLOOKUP(A183,'Données de base - Grunddaten'!$A$2:$M$273,6,FALSE)="","",VLOOKUP(A183,'Données de base - Grunddaten'!$A$2:$M$273,6,FALSE))</f>
        <v>Plateau occidental</v>
      </c>
      <c r="G183" s="64" t="str">
        <f>IF(VLOOKUP(A183,'Données de base - Grunddaten'!$A$2:$M$273,7,FALSE)="","",VLOOKUP(A183,'Données de base - Grunddaten'!$A$2:$M$273,7,FALSE))</f>
        <v>Collinéen</v>
      </c>
      <c r="H183" s="64">
        <f>IF(VLOOKUP(A183,'Données de base - Grunddaten'!$A$2:$M$273,8,FALSE)="","",VLOOKUP(A183,'Données de base - Grunddaten'!$A$2:$M$273,8,FALSE))</f>
        <v>430</v>
      </c>
      <c r="I183" s="64">
        <f>IF(VLOOKUP(A183,'Données de base - Grunddaten'!$A$2:$M$273,9,FALSE)="","",VLOOKUP(A183,'Données de base - Grunddaten'!$A$2:$M$273,9,FALSE))</f>
        <v>2003</v>
      </c>
      <c r="J183" s="64">
        <f>IF(VLOOKUP(A183,'Données de base - Grunddaten'!$A$2:$M$273,10,FALSE)="","",VLOOKUP(A183,'Données de base - Grunddaten'!$A$2:$M$273,10,FALSE))</f>
        <v>90</v>
      </c>
      <c r="K183" s="64" t="str">
        <f>IF(VLOOKUP(A183,'Données de base - Grunddaten'!$A$2:$M$273,11,FALSE)="","",VLOOKUP(A183,'Données de base - Grunddaten'!$A$2:$M$273,11,FALSE))</f>
        <v>Delta</v>
      </c>
      <c r="L183" s="64" t="str">
        <f>IF(VLOOKUP(A183,'Données de base - Grunddaten'!$A$2:$M$273,12,FALSE)="","",VLOOKUP(A183,'Données de base - Grunddaten'!$A$2:$M$273,12,FALSE))</f>
        <v>méandres migrants</v>
      </c>
      <c r="M183" s="65" t="str">
        <f>IF(VLOOKUP(A183,'Données de base - Grunddaten'!$A$2:$M$273,13,FALSE)="","",VLOOKUP(A183,'Données de base - Grunddaten'!$A$2:$M$273,13,FALSE))</f>
        <v>méandres migrants</v>
      </c>
      <c r="N183" s="36" t="str">
        <f>IF(VLOOKUP(A183,'Charriage - Geschiebehaushalt'!A183:S454,3,FALSE)="","",VLOOKUP(A183,'Charriage - Geschiebehaushalt'!$A$2:$S$273,3,FALSE))</f>
        <v>pertinent</v>
      </c>
      <c r="O183" s="37" t="str">
        <f>IF(VLOOKUP(A183,'Charriage - Geschiebehaushalt'!A183:S454,4,FALSE)="","",VLOOKUP(A183,'Charriage - Geschiebehaushalt'!$A$2:$S$273,4,FALSE))</f>
        <v>non documenté</v>
      </c>
      <c r="P183" s="70" t="str">
        <f>IF(VLOOKUP(A183,'Charriage - Geschiebehaushalt'!A183:S454,5,FALSE)="","",VLOOKUP(A183,'Charriage - Geschiebehaushalt'!$A$2:$S$273,5,FALSE))</f>
        <v/>
      </c>
      <c r="Q183" s="37" t="str">
        <f>IF(VLOOKUP(A183,'Charriage - Geschiebehaushalt'!A183:S454,6,FALSE)="","",VLOOKUP(A183,'Charriage - Geschiebehaushalt'!$A$2:$S$273,6,FALSE))</f>
        <v>non documenté</v>
      </c>
      <c r="R183" s="70">
        <f>IF(VLOOKUP(A183,'Charriage - Geschiebehaushalt'!A183:S454,7,FALSE)="","",VLOOKUP(A183,'Charriage - Geschiebehaushalt'!$A$2:$S$273,7,FALSE))</f>
        <v>0</v>
      </c>
      <c r="S183" s="37" t="str">
        <f>IF(VLOOKUP(A183,'Charriage - Geschiebehaushalt'!A183:S454,8,FALSE)="","",VLOOKUP(A183,'Charriage - Geschiebehaushalt'!$A$2:$S$273,8,FALSE))</f>
        <v>pas ou faiblement entravé</v>
      </c>
      <c r="T183" s="70">
        <f>IF(VLOOKUP(A183,'Charriage - Geschiebehaushalt'!A183:S454,9,FALSE)="","",VLOOKUP(A183,'Charriage - Geschiebehaushalt'!$A$2:$S$273,9,FALSE))</f>
        <v>0.15833601803</v>
      </c>
      <c r="U183" s="37" t="str">
        <f>IF(VLOOKUP(A183,'Charriage - Geschiebehaushalt'!A183:S454,10,FALSE)="","",VLOOKUP(A183,'Charriage - Geschiebehaushalt'!$A$2:$S$273,10,FALSE))</f>
        <v>déficit dans les formations pionnières</v>
      </c>
      <c r="V183" s="37" t="str">
        <f>IF(VLOOKUP(A183,'Charriage - Geschiebehaushalt'!A183:S454,11,FALSE)="","",VLOOKUP(A183,'Charriage - Geschiebehaushalt'!$A$2:$S$273,11,FALSE))</f>
        <v>Charriage de sédiments fins probablement actif. Pas d'extraction. Delta semble en progression</v>
      </c>
      <c r="W183" s="37" t="str">
        <f>IF(VLOOKUP(A183,'Charriage - Geschiebehaushalt'!A183:S454,12,FALSE)="","",VLOOKUP(A183,'Charriage - Geschiebehaushalt'!$A$2:$S$273,12,FALSE))</f>
        <v>charriage présumé naturel</v>
      </c>
      <c r="X183" s="37" t="str">
        <f>IF(VLOOKUP(A183,'Charriage - Geschiebehaushalt'!A183:S454,13,FALSE)="","",VLOOKUP(A183,'Charriage - Geschiebehaushalt'!$A$2:$S$273,13,FALSE))</f>
        <v/>
      </c>
      <c r="Y183" s="37" t="str">
        <f>IF(VLOOKUP(A183,'Charriage - Geschiebehaushalt'!A183:S454,14,FALSE)="","",VLOOKUP(A183,'Charriage - Geschiebehaushalt'!$A$2:$S$273,14,FALSE))</f>
        <v/>
      </c>
      <c r="Z183" s="37" t="str">
        <f>IF(VLOOKUP(A183,'Charriage - Geschiebehaushalt'!A183:S454,15,FALSE)="","",VLOOKUP(A183,'Charriage - Geschiebehaushalt'!$A$2:$S$273,15,FALSE))</f>
        <v>Charriage présumé naturel / Geschiebehaushalt vermutlich natürlich</v>
      </c>
      <c r="AA183" s="53" t="str">
        <f>IF(VLOOKUP(A183,'Charriage - Geschiebehaushalt'!A183:S454,16,FALSE)="","",VLOOKUP(A183,'Charriage - Geschiebehaushalt'!$A$2:$S$273,16,FALSE))</f>
        <v>b</v>
      </c>
      <c r="AB183" s="58" t="str">
        <f>IF(VLOOKUP(A183,'Débit - Abfluss'!$A$2:$K$273,3,FALSE)="","",VLOOKUP(A183,'Débit - Abfluss'!$A$2:$K$273,3,FALSE))</f>
        <v>100%</v>
      </c>
      <c r="AC183" s="59" t="str">
        <f>IF(VLOOKUP(A183,'Débit - Abfluss'!$A$2:$K$273,4,FALSE)="","",VLOOKUP(A183,'Débit - Abfluss'!$A$2:$K$273,4,FALSE))</f>
        <v>aucune information supplémentaire</v>
      </c>
      <c r="AD183" s="59" t="str">
        <f>IF(VLOOKUP(A183,'Débit - Abfluss'!$A$2:$K$273,5,FALSE)="","",VLOOKUP(A183,'Débit - Abfluss'!$A$2:$K$273,5,FALSE))</f>
        <v>aucune information supplémentaire</v>
      </c>
      <c r="AE183" s="59" t="str">
        <f>IF(VLOOKUP(A183,'Débit - Abfluss'!$A$2:$K$273,6,FALSE)="","",VLOOKUP(A183,'Débit - Abfluss'!$A$2:$K$273,6,FALSE))</f>
        <v>100%</v>
      </c>
      <c r="AF183" s="59" t="str">
        <f>IF(VLOOKUP(A183,'Débit - Abfluss'!$A$2:$K$273,7,FALSE)="","",VLOOKUP(A183,'Débit - Abfluss'!$A$2:$K$273,7,FALSE))</f>
        <v/>
      </c>
      <c r="AG183" s="60" t="str">
        <f>IF(VLOOKUP(A183,'Débit - Abfluss'!$A$2:$K$273,8,FALSE)="","",VLOOKUP(A183,'Débit - Abfluss'!$A$2:$K$273,8,FALSE))</f>
        <v>Non affecté / nicht betroffen</v>
      </c>
      <c r="AH183" s="72" t="str">
        <f>IF(VLOOKUP(A183,'Revitalisation-Revitalisierung'!$A$2:$O$273,3,FALSE)="","",VLOOKUP(A183,'Revitalisation-Revitalisierung'!$A$2:$O$273,3,FALSE))</f>
        <v/>
      </c>
      <c r="AI183" s="73" t="str">
        <f>IF(VLOOKUP(A183,'Revitalisation-Revitalisierung'!$A$2:$O$273,4,FALSE)="","",VLOOKUP(A183,'Revitalisation-Revitalisierung'!$A$2:$O$273,4,FALSE))</f>
        <v/>
      </c>
      <c r="AJ183" s="73" t="str">
        <f>IF(VLOOKUP(A183,'Revitalisation-Revitalisierung'!$A$2:$O$273,5,FALSE)="","",VLOOKUP(A183,'Revitalisation-Revitalisierung'!$A$2:$O$273,5,FALSE))</f>
        <v/>
      </c>
      <c r="AK183" s="61" t="str">
        <f>IF(VLOOKUP(A183,'Revitalisation-Revitalisierung'!$A$2:$O$273,6,FALSE)="","",VLOOKUP(A183,'Revitalisation-Revitalisierung'!$A$2:$O$273,6,FALSE))</f>
        <v>très nécessaire, facile</v>
      </c>
      <c r="AL183" s="61" t="str">
        <f>IF(VLOOKUP(A183,'Revitalisation-Revitalisierung'!$A$2:$O$273,7,FALSE)="","",VLOOKUP(A183,'Revitalisation-Revitalisierung'!$A$2:$O$273,7,FALSE))</f>
        <v>leicht</v>
      </c>
      <c r="AM183" s="61" t="str">
        <f>IF(VLOOKUP(A183,'Revitalisation-Revitalisierung'!$A$2:$O$273,8,FALSE)="","",VLOOKUP(A183,'Revitalisation-Revitalisierung'!$A$2:$O$273,8,FALSE))</f>
        <v>K3</v>
      </c>
      <c r="AN183" s="61" t="str">
        <f>IF(VLOOKUP(A183,'Revitalisation-Revitalisierung'!$A$2:$O$273,9,FALSE)="","",VLOOKUP(A183,'Revitalisation-Revitalisierung'!$A$2:$O$273,9,FALSE))</f>
        <v/>
      </c>
      <c r="AO183" s="61" t="str">
        <f>IF(VLOOKUP(A183,'Revitalisation-Revitalisierung'!$A$2:$O$273,10,FALSE)="","",VLOOKUP(A183,'Revitalisation-Revitalisierung'!$A$2:$O$273,10,FALSE))</f>
        <v/>
      </c>
      <c r="AP183" s="61" t="str">
        <f>IF(VLOOKUP(A183,'Revitalisation-Revitalisierung'!$A$2:$O$273,11,FALSE)="","",VLOOKUP(A183,'Revitalisation-Revitalisierung'!$A$2:$O$273,11,FALSE))</f>
        <v>Non nécessaire / nicht nötig</v>
      </c>
      <c r="AQ183" s="62" t="str">
        <f>IF(VLOOKUP(A183,'Revitalisation-Revitalisierung'!$A$2:$O$273,12,FALSE)="","",VLOOKUP(A183,'Revitalisation-Revitalisierung'!$A$2:$O$273,12,FALSE))</f>
        <v>b</v>
      </c>
    </row>
    <row r="184" spans="1:43" ht="22.5" x14ac:dyDescent="0.25">
      <c r="A184" s="28">
        <v>306</v>
      </c>
      <c r="B184" s="63" t="str">
        <f>IF(VLOOKUP(A184,'Données de base - Grunddaten'!$A$2:$M$273,2,FALSE)="","",VLOOKUP(A184,'Données de base - Grunddaten'!$A$2:$M$273,2,FALSE))</f>
        <v/>
      </c>
      <c r="C184" s="64" t="str">
        <f>IF(VLOOKUP(A184,'Données de base - Grunddaten'!$A$2:$M$273,3,FALSE)="","",VLOOKUP(A184,'Données de base - Grunddaten'!$A$2:$M$273,3,FALSE))</f>
        <v>La Ramée-Préfargier</v>
      </c>
      <c r="D184" s="64" t="str">
        <f>IF(VLOOKUP(A184,'Données de base - Grunddaten'!$A$2:$M$273,4,FALSE)="","",VLOOKUP(A184,'Données de base - Grunddaten'!$A$2:$M$273,4,FALSE))</f>
        <v>Lac de Neuchâtel</v>
      </c>
      <c r="E184" s="64" t="str">
        <f>IF(VLOOKUP(A184,'Données de base - Grunddaten'!$A$2:$M$273,5,FALSE)="","",VLOOKUP(A184,'Données de base - Grunddaten'!$A$2:$M$273,5,FALSE))</f>
        <v>NE</v>
      </c>
      <c r="F184" s="64" t="str">
        <f>IF(VLOOKUP(A184,'Données de base - Grunddaten'!$A$2:$M$273,6,FALSE)="","",VLOOKUP(A184,'Données de base - Grunddaten'!$A$2:$M$273,6,FALSE))</f>
        <v>Plateau occidental</v>
      </c>
      <c r="G184" s="64" t="str">
        <f>IF(VLOOKUP(A184,'Données de base - Grunddaten'!$A$2:$M$273,7,FALSE)="","",VLOOKUP(A184,'Données de base - Grunddaten'!$A$2:$M$273,7,FALSE))</f>
        <v>Collinéen</v>
      </c>
      <c r="H184" s="64" t="str">
        <f>IF(VLOOKUP(A184,'Données de base - Grunddaten'!$A$2:$M$273,8,FALSE)="","",VLOOKUP(A184,'Données de base - Grunddaten'!$A$2:$M$273,8,FALSE))</f>
        <v>430 m</v>
      </c>
      <c r="I184" s="64" t="str">
        <f>IF(VLOOKUP(A184,'Données de base - Grunddaten'!$A$2:$M$273,9,FALSE)="","",VLOOKUP(A184,'Données de base - Grunddaten'!$A$2:$M$273,9,FALSE))</f>
        <v>candidat</v>
      </c>
      <c r="J184" s="64">
        <f>IF(VLOOKUP(A184,'Données de base - Grunddaten'!$A$2:$M$273,10,FALSE)="","",VLOOKUP(A184,'Données de base - Grunddaten'!$A$2:$M$273,10,FALSE))</f>
        <v>101</v>
      </c>
      <c r="K184" s="64" t="str">
        <f>IF(VLOOKUP(A184,'Données de base - Grunddaten'!$A$2:$M$273,11,FALSE)="","",VLOOKUP(A184,'Données de base - Grunddaten'!$A$2:$M$273,11,FALSE))</f>
        <v>Rives de lacs de l'étage collinéen</v>
      </c>
      <c r="L184" s="64" t="str">
        <f>IF(VLOOKUP(A184,'Données de base - Grunddaten'!$A$2:$M$273,12,FALSE)="","",VLOOKUP(A184,'Données de base - Grunddaten'!$A$2:$M$273,12,FALSE))</f>
        <v>rives lacustres</v>
      </c>
      <c r="M184" s="65" t="str">
        <f>IF(VLOOKUP(A184,'Données de base - Grunddaten'!$A$2:$M$273,13,FALSE)="","",VLOOKUP(A184,'Données de base - Grunddaten'!$A$2:$M$273,13,FALSE))</f>
        <v>rives lacustres</v>
      </c>
      <c r="N184" s="36" t="str">
        <f>IF(VLOOKUP(A184,'Charriage - Geschiebehaushalt'!A184:S455,3,FALSE)="","",VLOOKUP(A184,'Charriage - Geschiebehaushalt'!$A$2:$S$273,3,FALSE))</f>
        <v>non pertinent</v>
      </c>
      <c r="O184" s="37" t="str">
        <f>IF(VLOOKUP(A184,'Charriage - Geschiebehaushalt'!A184:S455,4,FALSE)="","",VLOOKUP(A184,'Charriage - Geschiebehaushalt'!$A$2:$S$273,4,FALSE))</f>
        <v/>
      </c>
      <c r="P184" s="70" t="str">
        <f>IF(VLOOKUP(A184,'Charriage - Geschiebehaushalt'!A184:S455,5,FALSE)="","",VLOOKUP(A184,'Charriage - Geschiebehaushalt'!$A$2:$S$273,5,FALSE))</f>
        <v/>
      </c>
      <c r="Q184" s="37" t="str">
        <f>IF(VLOOKUP(A184,'Charriage - Geschiebehaushalt'!A184:S455,6,FALSE)="","",VLOOKUP(A184,'Charriage - Geschiebehaushalt'!$A$2:$S$273,6,FALSE))</f>
        <v>non documenté</v>
      </c>
      <c r="R184" s="70" t="str">
        <f>IF(VLOOKUP(A184,'Charriage - Geschiebehaushalt'!A184:S455,7,FALSE)="","",VLOOKUP(A184,'Charriage - Geschiebehaushalt'!$A$2:$S$273,7,FALSE))</f>
        <v/>
      </c>
      <c r="S184" s="37" t="str">
        <f>IF(VLOOKUP(A184,'Charriage - Geschiebehaushalt'!A184:S455,8,FALSE)="","",VLOOKUP(A184,'Charriage - Geschiebehaushalt'!$A$2:$S$273,8,FALSE))</f>
        <v/>
      </c>
      <c r="T184" s="70" t="str">
        <f>IF(VLOOKUP(A184,'Charriage - Geschiebehaushalt'!A184:S455,9,FALSE)="","",VLOOKUP(A184,'Charriage - Geschiebehaushalt'!$A$2:$S$273,9,FALSE))</f>
        <v/>
      </c>
      <c r="U184" s="37" t="str">
        <f>IF(VLOOKUP(A184,'Charriage - Geschiebehaushalt'!A184:S455,10,FALSE)="","",VLOOKUP(A184,'Charriage - Geschiebehaushalt'!$A$2:$S$273,10,FALSE))</f>
        <v/>
      </c>
      <c r="V184" s="37" t="str">
        <f>IF(VLOOKUP(A184,'Charriage - Geschiebehaushalt'!A184:S455,11,FALSE)="","",VLOOKUP(A184,'Charriage - Geschiebehaushalt'!$A$2:$S$273,11,FALSE))</f>
        <v/>
      </c>
      <c r="W184" s="37" t="str">
        <f>IF(VLOOKUP(A184,'Charriage - Geschiebehaushalt'!A184:S455,12,FALSE)="","",VLOOKUP(A184,'Charriage - Geschiebehaushalt'!$A$2:$S$273,12,FALSE))</f>
        <v/>
      </c>
      <c r="X184" s="37" t="str">
        <f>IF(VLOOKUP(A184,'Charriage - Geschiebehaushalt'!A184:S455,13,FALSE)="","",VLOOKUP(A184,'Charriage - Geschiebehaushalt'!$A$2:$S$273,13,FALSE))</f>
        <v/>
      </c>
      <c r="Y184" s="37" t="str">
        <f>IF(VLOOKUP(A184,'Charriage - Geschiebehaushalt'!A184:S455,14,FALSE)="","",VLOOKUP(A184,'Charriage - Geschiebehaushalt'!$A$2:$S$273,14,FALSE))</f>
        <v/>
      </c>
      <c r="Z184" s="37" t="str">
        <f>IF(VLOOKUP(A184,'Charriage - Geschiebehaushalt'!A184:S455,15,FALSE)="","",VLOOKUP(A184,'Charriage - Geschiebehaushalt'!$A$2:$S$273,15,FALSE))</f>
        <v>non pertinent / nicht relevant</v>
      </c>
      <c r="AA184" s="53" t="str">
        <f>IF(VLOOKUP(A184,'Charriage - Geschiebehaushalt'!A184:S455,16,FALSE)="","",VLOOKUP(A184,'Charriage - Geschiebehaushalt'!$A$2:$S$273,16,FALSE))</f>
        <v>a</v>
      </c>
      <c r="AB184" s="58" t="str">
        <f>IF(VLOOKUP(A184,'Débit - Abfluss'!$A$2:$K$273,3,FALSE)="","",VLOOKUP(A184,'Débit - Abfluss'!$A$2:$K$273,3,FALSE))</f>
        <v>non pertinent</v>
      </c>
      <c r="AC184" s="59" t="str">
        <f>IF(VLOOKUP(A184,'Débit - Abfluss'!$A$2:$K$273,4,FALSE)="","",VLOOKUP(A184,'Débit - Abfluss'!$A$2:$K$273,4,FALSE))</f>
        <v/>
      </c>
      <c r="AD184" s="59" t="str">
        <f>IF(VLOOKUP(A184,'Débit - Abfluss'!$A$2:$K$273,5,FALSE)="","",VLOOKUP(A184,'Débit - Abfluss'!$A$2:$K$273,5,FALSE))</f>
        <v/>
      </c>
      <c r="AE184" s="59" t="str">
        <f>IF(VLOOKUP(A184,'Débit - Abfluss'!$A$2:$K$273,6,FALSE)="","",VLOOKUP(A184,'Débit - Abfluss'!$A$2:$K$273,6,FALSE))</f>
        <v>non pertinent / nicht relevant</v>
      </c>
      <c r="AF184" s="59" t="str">
        <f>IF(VLOOKUP(A184,'Débit - Abfluss'!$A$2:$K$273,7,FALSE)="","",VLOOKUP(A184,'Débit - Abfluss'!$A$2:$K$273,7,FALSE))</f>
        <v/>
      </c>
      <c r="AG184" s="60" t="str">
        <f>IF(VLOOKUP(A184,'Débit - Abfluss'!$A$2:$K$273,8,FALSE)="","",VLOOKUP(A184,'Débit - Abfluss'!$A$2:$K$273,8,FALSE))</f>
        <v>Non affecté / nicht betroffen</v>
      </c>
      <c r="AH184" s="72" t="str">
        <f>IF(VLOOKUP(A184,'Revitalisation-Revitalisierung'!$A$2:$O$273,3,FALSE)="","",VLOOKUP(A184,'Revitalisation-Revitalisierung'!$A$2:$O$273,3,FALSE))</f>
        <v/>
      </c>
      <c r="AI184" s="73" t="str">
        <f>IF(VLOOKUP(A184,'Revitalisation-Revitalisierung'!$A$2:$O$273,4,FALSE)="","",VLOOKUP(A184,'Revitalisation-Revitalisierung'!$A$2:$O$273,4,FALSE))</f>
        <v/>
      </c>
      <c r="AJ184" s="73" t="str">
        <f>IF(VLOOKUP(A184,'Revitalisation-Revitalisierung'!$A$2:$O$273,5,FALSE)="","",VLOOKUP(A184,'Revitalisation-Revitalisierung'!$A$2:$O$273,5,FALSE))</f>
        <v/>
      </c>
      <c r="AK184" s="61" t="str">
        <f>IF(VLOOKUP(A184,'Revitalisation-Revitalisierung'!$A$2:$O$273,6,FALSE)="","",VLOOKUP(A184,'Revitalisation-Revitalisierung'!$A$2:$O$273,6,FALSE))</f>
        <v>non pertinent</v>
      </c>
      <c r="AL184" s="61" t="str">
        <f>IF(VLOOKUP(A184,'Revitalisation-Revitalisierung'!$A$2:$O$273,7,FALSE)="","",VLOOKUP(A184,'Revitalisation-Revitalisierung'!$A$2:$O$273,7,FALSE))</f>
        <v>unmöglich</v>
      </c>
      <c r="AM184" s="61" t="str">
        <f>IF(VLOOKUP(A184,'Revitalisation-Revitalisierung'!$A$2:$O$273,8,FALSE)="","",VLOOKUP(A184,'Revitalisation-Revitalisierung'!$A$2:$O$273,8,FALSE))</f>
        <v/>
      </c>
      <c r="AN184" s="61" t="str">
        <f>IF(VLOOKUP(A184,'Revitalisation-Revitalisierung'!$A$2:$O$273,9,FALSE)="","",VLOOKUP(A184,'Revitalisation-Revitalisierung'!$A$2:$O$273,9,FALSE))</f>
        <v/>
      </c>
      <c r="AO184" s="61" t="str">
        <f>IF(VLOOKUP(A184,'Revitalisation-Revitalisierung'!$A$2:$O$273,10,FALSE)="","",VLOOKUP(A184,'Revitalisation-Revitalisierung'!$A$2:$O$273,10,FALSE))</f>
        <v/>
      </c>
      <c r="AP184" s="61" t="str">
        <f>IF(VLOOKUP(A184,'Revitalisation-Revitalisierung'!$A$2:$O$273,11,FALSE)="","",VLOOKUP(A184,'Revitalisation-Revitalisierung'!$A$2:$O$273,11,FALSE))</f>
        <v>non pertinent / nicht relevant</v>
      </c>
      <c r="AQ184" s="62" t="str">
        <f>IF(VLOOKUP(A184,'Revitalisation-Revitalisierung'!$A$2:$O$273,12,FALSE)="","",VLOOKUP(A184,'Revitalisation-Revitalisierung'!$A$2:$O$273,12,FALSE))</f>
        <v>a</v>
      </c>
    </row>
    <row r="185" spans="1:43" ht="33.75" x14ac:dyDescent="0.25">
      <c r="A185" s="23">
        <v>307</v>
      </c>
      <c r="B185" s="63">
        <f>IF(VLOOKUP(A185,'Données de base - Grunddaten'!$A$2:$M$273,2,FALSE)="","",VLOOKUP(A185,'Données de base - Grunddaten'!$A$2:$M$273,2,FALSE))</f>
        <v>1</v>
      </c>
      <c r="C185" s="64" t="str">
        <f>IF(VLOOKUP(A185,'Données de base - Grunddaten'!$A$2:$M$273,3,FALSE)="","",VLOOKUP(A185,'Données de base - Grunddaten'!$A$2:$M$273,3,FALSE))</f>
        <v>Le Chablais</v>
      </c>
      <c r="D185" s="64" t="str">
        <f>IF(VLOOKUP(A185,'Données de base - Grunddaten'!$A$2:$M$273,4,FALSE)="","",VLOOKUP(A185,'Données de base - Grunddaten'!$A$2:$M$273,4,FALSE))</f>
        <v>Lac de Morat</v>
      </c>
      <c r="E185" s="64" t="str">
        <f>IF(VLOOKUP(A185,'Données de base - Grunddaten'!$A$2:$M$273,5,FALSE)="","",VLOOKUP(A185,'Données de base - Grunddaten'!$A$2:$M$273,5,FALSE))</f>
        <v>FR</v>
      </c>
      <c r="F185" s="64" t="str">
        <f>IF(VLOOKUP(A185,'Données de base - Grunddaten'!$A$2:$M$273,6,FALSE)="","",VLOOKUP(A185,'Données de base - Grunddaten'!$A$2:$M$273,6,FALSE))</f>
        <v>Plateau occidental</v>
      </c>
      <c r="G185" s="64" t="str">
        <f>IF(VLOOKUP(A185,'Données de base - Grunddaten'!$A$2:$M$273,7,FALSE)="","",VLOOKUP(A185,'Données de base - Grunddaten'!$A$2:$M$273,7,FALSE))</f>
        <v>Collinéen</v>
      </c>
      <c r="H185" s="64">
        <f>IF(VLOOKUP(A185,'Données de base - Grunddaten'!$A$2:$M$273,8,FALSE)="","",VLOOKUP(A185,'Données de base - Grunddaten'!$A$2:$M$273,8,FALSE))</f>
        <v>430</v>
      </c>
      <c r="I185" s="64">
        <f>IF(VLOOKUP(A185,'Données de base - Grunddaten'!$A$2:$M$273,9,FALSE)="","",VLOOKUP(A185,'Données de base - Grunddaten'!$A$2:$M$273,9,FALSE))</f>
        <v>2003</v>
      </c>
      <c r="J185" s="64">
        <f>IF(VLOOKUP(A185,'Données de base - Grunddaten'!$A$2:$M$273,10,FALSE)="","",VLOOKUP(A185,'Données de base - Grunddaten'!$A$2:$M$273,10,FALSE))</f>
        <v>101</v>
      </c>
      <c r="K185" s="64" t="str">
        <f>IF(VLOOKUP(A185,'Données de base - Grunddaten'!$A$2:$M$273,11,FALSE)="","",VLOOKUP(A185,'Données de base - Grunddaten'!$A$2:$M$273,11,FALSE))</f>
        <v>Rives de lacs de l'étage collinéen</v>
      </c>
      <c r="L185" s="64" t="str">
        <f>IF(VLOOKUP(A185,'Données de base - Grunddaten'!$A$2:$M$273,12,FALSE)="","",VLOOKUP(A185,'Données de base - Grunddaten'!$A$2:$M$273,12,FALSE))</f>
        <v>rives lacustres</v>
      </c>
      <c r="M185" s="65" t="str">
        <f>IF(VLOOKUP(A185,'Données de base - Grunddaten'!$A$2:$M$273,13,FALSE)="","",VLOOKUP(A185,'Données de base - Grunddaten'!$A$2:$M$273,13,FALSE))</f>
        <v>rives lacustres</v>
      </c>
      <c r="N185" s="36" t="str">
        <f>IF(VLOOKUP(A185,'Charriage - Geschiebehaushalt'!A185:S456,3,FALSE)="","",VLOOKUP(A185,'Charriage - Geschiebehaushalt'!$A$2:$S$273,3,FALSE))</f>
        <v>non pertinent</v>
      </c>
      <c r="O185" s="37" t="str">
        <f>IF(VLOOKUP(A185,'Charriage - Geschiebehaushalt'!A185:S456,4,FALSE)="","",VLOOKUP(A185,'Charriage - Geschiebehaushalt'!$A$2:$S$273,4,FALSE))</f>
        <v/>
      </c>
      <c r="P185" s="70" t="str">
        <f>IF(VLOOKUP(A185,'Charriage - Geschiebehaushalt'!A185:S456,5,FALSE)="","",VLOOKUP(A185,'Charriage - Geschiebehaushalt'!$A$2:$S$273,5,FALSE))</f>
        <v/>
      </c>
      <c r="Q185" s="37" t="str">
        <f>IF(VLOOKUP(A185,'Charriage - Geschiebehaushalt'!A185:S456,6,FALSE)="","",VLOOKUP(A185,'Charriage - Geschiebehaushalt'!$A$2:$S$273,6,FALSE))</f>
        <v>non documenté</v>
      </c>
      <c r="R185" s="70">
        <f>IF(VLOOKUP(A185,'Charriage - Geschiebehaushalt'!A185:S456,7,FALSE)="","",VLOOKUP(A185,'Charriage - Geschiebehaushalt'!$A$2:$S$273,7,FALSE))</f>
        <v>0</v>
      </c>
      <c r="S185" s="37" t="str">
        <f>IF(VLOOKUP(A185,'Charriage - Geschiebehaushalt'!A185:S456,8,FALSE)="","",VLOOKUP(A185,'Charriage - Geschiebehaushalt'!$A$2:$S$273,8,FALSE))</f>
        <v>pas ou faiblement entravé</v>
      </c>
      <c r="T185" s="70">
        <f>IF(VLOOKUP(A185,'Charriage - Geschiebehaushalt'!A185:S456,9,FALSE)="","",VLOOKUP(A185,'Charriage - Geschiebehaushalt'!$A$2:$S$273,9,FALSE))</f>
        <v>0.18486045338000001</v>
      </c>
      <c r="U185" s="37" t="str">
        <f>IF(VLOOKUP(A185,'Charriage - Geschiebehaushalt'!A185:S456,10,FALSE)="","",VLOOKUP(A185,'Charriage - Geschiebehaushalt'!$A$2:$S$273,10,FALSE))</f>
        <v>déficit dans les formations pionnières</v>
      </c>
      <c r="V185" s="37" t="str">
        <f>IF(VLOOKUP(A185,'Charriage - Geschiebehaushalt'!A185:S456,11,FALSE)="","",VLOOKUP(A185,'Charriage - Geschiebehaushalt'!$A$2:$S$273,11,FALSE))</f>
        <v/>
      </c>
      <c r="W185" s="37" t="str">
        <f>IF(VLOOKUP(A185,'Charriage - Geschiebehaushalt'!A185:S456,12,FALSE)="","",VLOOKUP(A185,'Charriage - Geschiebehaushalt'!$A$2:$S$273,12,FALSE))</f>
        <v/>
      </c>
      <c r="X185" s="37" t="str">
        <f>IF(VLOOKUP(A185,'Charriage - Geschiebehaushalt'!A185:S456,13,FALSE)="","",VLOOKUP(A185,'Charriage - Geschiebehaushalt'!$A$2:$S$273,13,FALSE))</f>
        <v/>
      </c>
      <c r="Y185" s="37" t="str">
        <f>IF(VLOOKUP(A185,'Charriage - Geschiebehaushalt'!A185:S456,14,FALSE)="","",VLOOKUP(A185,'Charriage - Geschiebehaushalt'!$A$2:$S$273,14,FALSE))</f>
        <v/>
      </c>
      <c r="Z185" s="37" t="str">
        <f>IF(VLOOKUP(A185,'Charriage - Geschiebehaushalt'!A185:S456,15,FALSE)="","",VLOOKUP(A185,'Charriage - Geschiebehaushalt'!$A$2:$S$273,15,FALSE))</f>
        <v>non pertinent / nicht relevant</v>
      </c>
      <c r="AA185" s="53" t="str">
        <f>IF(VLOOKUP(A185,'Charriage - Geschiebehaushalt'!A185:S456,16,FALSE)="","",VLOOKUP(A185,'Charriage - Geschiebehaushalt'!$A$2:$S$273,16,FALSE))</f>
        <v>a</v>
      </c>
      <c r="AB185" s="58" t="str">
        <f>IF(VLOOKUP(A185,'Débit - Abfluss'!$A$2:$K$273,3,FALSE)="","",VLOOKUP(A185,'Débit - Abfluss'!$A$2:$K$273,3,FALSE))</f>
        <v>non pertinent</v>
      </c>
      <c r="AC185" s="59" t="str">
        <f>IF(VLOOKUP(A185,'Débit - Abfluss'!$A$2:$K$273,4,FALSE)="","",VLOOKUP(A185,'Débit - Abfluss'!$A$2:$K$273,4,FALSE))</f>
        <v/>
      </c>
      <c r="AD185" s="59" t="str">
        <f>IF(VLOOKUP(A185,'Débit - Abfluss'!$A$2:$K$273,5,FALSE)="","",VLOOKUP(A185,'Débit - Abfluss'!$A$2:$K$273,5,FALSE))</f>
        <v/>
      </c>
      <c r="AE185" s="59" t="str">
        <f>IF(VLOOKUP(A185,'Débit - Abfluss'!$A$2:$K$273,6,FALSE)="","",VLOOKUP(A185,'Débit - Abfluss'!$A$2:$K$273,6,FALSE))</f>
        <v>non pertinent / nicht relevant</v>
      </c>
      <c r="AF185" s="59" t="str">
        <f>IF(VLOOKUP(A185,'Débit - Abfluss'!$A$2:$K$273,7,FALSE)="","",VLOOKUP(A185,'Débit - Abfluss'!$A$2:$K$273,7,FALSE))</f>
        <v/>
      </c>
      <c r="AG185" s="60" t="str">
        <f>IF(VLOOKUP(A185,'Débit - Abfluss'!$A$2:$K$273,8,FALSE)="","",VLOOKUP(A185,'Débit - Abfluss'!$A$2:$K$273,8,FALSE))</f>
        <v>Non affecté / nicht betroffen</v>
      </c>
      <c r="AH185" s="72" t="str">
        <f>IF(VLOOKUP(A185,'Revitalisation-Revitalisierung'!$A$2:$O$273,3,FALSE)="","",VLOOKUP(A185,'Revitalisation-Revitalisierung'!$A$2:$O$273,3,FALSE))</f>
        <v/>
      </c>
      <c r="AI185" s="73" t="str">
        <f>IF(VLOOKUP(A185,'Revitalisation-Revitalisierung'!$A$2:$O$273,4,FALSE)="","",VLOOKUP(A185,'Revitalisation-Revitalisierung'!$A$2:$O$273,4,FALSE))</f>
        <v/>
      </c>
      <c r="AJ185" s="73" t="str">
        <f>IF(VLOOKUP(A185,'Revitalisation-Revitalisierung'!$A$2:$O$273,5,FALSE)="","",VLOOKUP(A185,'Revitalisation-Revitalisierung'!$A$2:$O$273,5,FALSE))</f>
        <v/>
      </c>
      <c r="AK185" s="61" t="str">
        <f>IF(VLOOKUP(A185,'Revitalisation-Revitalisierung'!$A$2:$O$273,6,FALSE)="","",VLOOKUP(A185,'Revitalisation-Revitalisierung'!$A$2:$O$273,6,FALSE))</f>
        <v>non nécessaire</v>
      </c>
      <c r="AL185" s="61" t="str">
        <f>IF(VLOOKUP(A185,'Revitalisation-Revitalisierung'!$A$2:$O$273,7,FALSE)="","",VLOOKUP(A185,'Revitalisation-Revitalisierung'!$A$2:$O$273,7,FALSE))</f>
        <v>nicht nötig</v>
      </c>
      <c r="AM185" s="61" t="str">
        <f>IF(VLOOKUP(A185,'Revitalisation-Revitalisierung'!$A$2:$O$273,8,FALSE)="","",VLOOKUP(A185,'Revitalisation-Revitalisierung'!$A$2:$O$273,8,FALSE))</f>
        <v>K3</v>
      </c>
      <c r="AN185" s="61" t="str">
        <f>IF(VLOOKUP(A185,'Revitalisation-Revitalisierung'!$A$2:$O$273,9,FALSE)="","",VLOOKUP(A185,'Revitalisation-Revitalisierung'!$A$2:$O$273,9,FALSE))</f>
        <v/>
      </c>
      <c r="AO185" s="61" t="str">
        <f>IF(VLOOKUP(A185,'Revitalisation-Revitalisierung'!$A$2:$O$273,10,FALSE)="","",VLOOKUP(A185,'Revitalisation-Revitalisierung'!$A$2:$O$273,10,FALSE))</f>
        <v/>
      </c>
      <c r="AP185" s="61" t="str">
        <f>IF(VLOOKUP(A185,'Revitalisation-Revitalisierung'!$A$2:$O$273,11,FALSE)="","",VLOOKUP(A185,'Revitalisation-Revitalisierung'!$A$2:$O$273,11,FALSE))</f>
        <v>Non nécessaire / nicht nötig</v>
      </c>
      <c r="AQ185" s="62" t="str">
        <f>IF(VLOOKUP(A185,'Revitalisation-Revitalisierung'!$A$2:$O$273,12,FALSE)="","",VLOOKUP(A185,'Revitalisation-Revitalisierung'!$A$2:$O$273,12,FALSE))</f>
        <v>a</v>
      </c>
    </row>
    <row r="186" spans="1:43" ht="45" x14ac:dyDescent="0.25">
      <c r="A186" s="23">
        <v>310</v>
      </c>
      <c r="B186" s="63">
        <f>IF(VLOOKUP(A186,'Données de base - Grunddaten'!$A$2:$M$273,2,FALSE)="","",VLOOKUP(A186,'Données de base - Grunddaten'!$A$2:$M$273,2,FALSE))</f>
        <v>1</v>
      </c>
      <c r="C186" s="64" t="str">
        <f>IF(VLOOKUP(A186,'Données de base - Grunddaten'!$A$2:$M$273,3,FALSE)="","",VLOOKUP(A186,'Données de base - Grunddaten'!$A$2:$M$273,3,FALSE))</f>
        <v>Lac de Montsalvens</v>
      </c>
      <c r="D186" s="64" t="str">
        <f>IF(VLOOKUP(A186,'Données de base - Grunddaten'!$A$2:$M$273,4,FALSE)="","",VLOOKUP(A186,'Données de base - Grunddaten'!$A$2:$M$273,4,FALSE))</f>
        <v>La Jogne, Lac de Montsalvens</v>
      </c>
      <c r="E186" s="64" t="str">
        <f>IF(VLOOKUP(A186,'Données de base - Grunddaten'!$A$2:$M$273,5,FALSE)="","",VLOOKUP(A186,'Données de base - Grunddaten'!$A$2:$M$273,5,FALSE))</f>
        <v>FR</v>
      </c>
      <c r="F186" s="64" t="str">
        <f>IF(VLOOKUP(A186,'Données de base - Grunddaten'!$A$2:$M$273,6,FALSE)="","",VLOOKUP(A186,'Données de base - Grunddaten'!$A$2:$M$273,6,FALSE))</f>
        <v>Alpes septentrionales</v>
      </c>
      <c r="G186" s="64" t="str">
        <f>IF(VLOOKUP(A186,'Données de base - Grunddaten'!$A$2:$M$273,7,FALSE)="","",VLOOKUP(A186,'Données de base - Grunddaten'!$A$2:$M$273,7,FALSE))</f>
        <v>Montagnard inf.</v>
      </c>
      <c r="H186" s="64">
        <f>IF(VLOOKUP(A186,'Données de base - Grunddaten'!$A$2:$M$273,8,FALSE)="","",VLOOKUP(A186,'Données de base - Grunddaten'!$A$2:$M$273,8,FALSE))</f>
        <v>800</v>
      </c>
      <c r="I186" s="64">
        <f>IF(VLOOKUP(A186,'Données de base - Grunddaten'!$A$2:$M$273,9,FALSE)="","",VLOOKUP(A186,'Données de base - Grunddaten'!$A$2:$M$273,9,FALSE))</f>
        <v>2003</v>
      </c>
      <c r="J186" s="64">
        <f>IF(VLOOKUP(A186,'Données de base - Grunddaten'!$A$2:$M$273,10,FALSE)="","",VLOOKUP(A186,'Données de base - Grunddaten'!$A$2:$M$273,10,FALSE))</f>
        <v>102</v>
      </c>
      <c r="K186" s="64" t="str">
        <f>IF(VLOOKUP(A186,'Données de base - Grunddaten'!$A$2:$M$273,11,FALSE)="","",VLOOKUP(A186,'Données de base - Grunddaten'!$A$2:$M$273,11,FALSE))</f>
        <v>Rives de lacs de retenue des étages collinéen et montagnard</v>
      </c>
      <c r="L186" s="64" t="str">
        <f>IF(VLOOKUP(A186,'Données de base - Grunddaten'!$A$2:$M$273,12,FALSE)="","",VLOOKUP(A186,'Données de base - Grunddaten'!$A$2:$M$273,12,FALSE))</f>
        <v>en méandres migrants</v>
      </c>
      <c r="M186" s="65" t="str">
        <f>IF(VLOOKUP(A186,'Données de base - Grunddaten'!$A$2:$M$273,13,FALSE)="","",VLOOKUP(A186,'Données de base - Grunddaten'!$A$2:$M$273,13,FALSE))</f>
        <v>rives lacustres</v>
      </c>
      <c r="N186" s="36" t="str">
        <f>IF(VLOOKUP(A186,'Charriage - Geschiebehaushalt'!A186:S457,3,FALSE)="","",VLOOKUP(A186,'Charriage - Geschiebehaushalt'!$A$2:$S$273,3,FALSE))</f>
        <v>non pertinent</v>
      </c>
      <c r="O186" s="37" t="str">
        <f>IF(VLOOKUP(A186,'Charriage - Geschiebehaushalt'!A186:S457,4,FALSE)="","",VLOOKUP(A186,'Charriage - Geschiebehaushalt'!$A$2:$S$273,4,FALSE))</f>
        <v/>
      </c>
      <c r="P186" s="70" t="str">
        <f>IF(VLOOKUP(A186,'Charriage - Geschiebehaushalt'!A186:S457,5,FALSE)="","",VLOOKUP(A186,'Charriage - Geschiebehaushalt'!$A$2:$S$273,5,FALSE))</f>
        <v/>
      </c>
      <c r="Q186" s="37" t="str">
        <f>IF(VLOOKUP(A186,'Charriage - Geschiebehaushalt'!A186:S457,6,FALSE)="","",VLOOKUP(A186,'Charriage - Geschiebehaushalt'!$A$2:$S$273,6,FALSE))</f>
        <v>non documenté</v>
      </c>
      <c r="R186" s="70">
        <f>IF(VLOOKUP(A186,'Charriage - Geschiebehaushalt'!A186:S457,7,FALSE)="","",VLOOKUP(A186,'Charriage - Geschiebehaushalt'!$A$2:$S$273,7,FALSE))</f>
        <v>0</v>
      </c>
      <c r="S186" s="37" t="str">
        <f>IF(VLOOKUP(A186,'Charriage - Geschiebehaushalt'!A186:S457,8,FALSE)="","",VLOOKUP(A186,'Charriage - Geschiebehaushalt'!$A$2:$S$273,8,FALSE))</f>
        <v>pas ou faiblement entravé</v>
      </c>
      <c r="T186" s="70">
        <f>IF(VLOOKUP(A186,'Charriage - Geschiebehaushalt'!A186:S457,9,FALSE)="","",VLOOKUP(A186,'Charriage - Geschiebehaushalt'!$A$2:$S$273,9,FALSE))</f>
        <v>0.87971463570999997</v>
      </c>
      <c r="U186" s="37" t="str">
        <f>IF(VLOOKUP(A186,'Charriage - Geschiebehaushalt'!A186:S457,10,FALSE)="","",VLOOKUP(A186,'Charriage - Geschiebehaushalt'!$A$2:$S$273,10,FALSE))</f>
        <v>déficit non apparent en charriage ou en remobilisation des sédiments</v>
      </c>
      <c r="V186" s="37" t="str">
        <f>IF(VLOOKUP(A186,'Charriage - Geschiebehaushalt'!A186:S457,11,FALSE)="","",VLOOKUP(A186,'Charriage - Geschiebehaushalt'!$A$2:$S$273,11,FALSE))</f>
        <v/>
      </c>
      <c r="W186" s="37" t="str">
        <f>IF(VLOOKUP(A186,'Charriage - Geschiebehaushalt'!A186:S457,12,FALSE)="","",VLOOKUP(A186,'Charriage - Geschiebehaushalt'!$A$2:$S$273,12,FALSE))</f>
        <v/>
      </c>
      <c r="X186" s="37" t="str">
        <f>IF(VLOOKUP(A186,'Charriage - Geschiebehaushalt'!A186:S457,13,FALSE)="","",VLOOKUP(A186,'Charriage - Geschiebehaushalt'!$A$2:$S$273,13,FALSE))</f>
        <v/>
      </c>
      <c r="Y186" s="37" t="str">
        <f>IF(VLOOKUP(A186,'Charriage - Geschiebehaushalt'!A186:S457,14,FALSE)="","",VLOOKUP(A186,'Charriage - Geschiebehaushalt'!$A$2:$S$273,14,FALSE))</f>
        <v/>
      </c>
      <c r="Z186" s="37" t="str">
        <f>IF(VLOOKUP(A186,'Charriage - Geschiebehaushalt'!A186:S457,15,FALSE)="","",VLOOKUP(A186,'Charriage - Geschiebehaushalt'!$A$2:$S$273,15,FALSE))</f>
        <v>Charriage présumé perturbé / Geschiebehaushalt vermutlich beeinträchtigt</v>
      </c>
      <c r="AA186" s="53" t="str">
        <f>IF(VLOOKUP(A186,'Charriage - Geschiebehaushalt'!A186:S457,16,FALSE)="","",VLOOKUP(A186,'Charriage - Geschiebehaushalt'!$A$2:$S$273,16,FALSE))</f>
        <v>a</v>
      </c>
      <c r="AB186" s="58" t="str">
        <f>IF(VLOOKUP(A186,'Débit - Abfluss'!$A$2:$K$273,3,FALSE)="","",VLOOKUP(A186,'Débit - Abfluss'!$A$2:$K$273,3,FALSE))</f>
        <v>non pertinent</v>
      </c>
      <c r="AC186" s="59" t="str">
        <f>IF(VLOOKUP(A186,'Débit - Abfluss'!$A$2:$K$273,4,FALSE)="","",VLOOKUP(A186,'Débit - Abfluss'!$A$2:$K$273,4,FALSE))</f>
        <v/>
      </c>
      <c r="AD186" s="59" t="str">
        <f>IF(VLOOKUP(A186,'Débit - Abfluss'!$A$2:$K$273,5,FALSE)="","",VLOOKUP(A186,'Débit - Abfluss'!$A$2:$K$273,5,FALSE))</f>
        <v/>
      </c>
      <c r="AE186" s="59" t="str">
        <f>IF(VLOOKUP(A186,'Débit - Abfluss'!$A$2:$K$273,6,FALSE)="","",VLOOKUP(A186,'Débit - Abfluss'!$A$2:$K$273,6,FALSE))</f>
        <v>non pertinent / nicht relevant</v>
      </c>
      <c r="AF186" s="59" t="str">
        <f>IF(VLOOKUP(A186,'Débit - Abfluss'!$A$2:$K$273,7,FALSE)="","",VLOOKUP(A186,'Débit - Abfluss'!$A$2:$K$273,7,FALSE))</f>
        <v/>
      </c>
      <c r="AG186" s="60" t="str">
        <f>IF(VLOOKUP(A186,'Débit - Abfluss'!$A$2:$K$273,8,FALSE)="","",VLOOKUP(A186,'Débit - Abfluss'!$A$2:$K$273,8,FALSE))</f>
        <v>Non affecté / nicht betroffen</v>
      </c>
      <c r="AH186" s="72" t="str">
        <f>IF(VLOOKUP(A186,'Revitalisation-Revitalisierung'!$A$2:$O$273,3,FALSE)="","",VLOOKUP(A186,'Revitalisation-Revitalisierung'!$A$2:$O$273,3,FALSE))</f>
        <v/>
      </c>
      <c r="AI186" s="73" t="str">
        <f>IF(VLOOKUP(A186,'Revitalisation-Revitalisierung'!$A$2:$O$273,4,FALSE)="","",VLOOKUP(A186,'Revitalisation-Revitalisierung'!$A$2:$O$273,4,FALSE))</f>
        <v/>
      </c>
      <c r="AJ186" s="73" t="str">
        <f>IF(VLOOKUP(A186,'Revitalisation-Revitalisierung'!$A$2:$O$273,5,FALSE)="","",VLOOKUP(A186,'Revitalisation-Revitalisierung'!$A$2:$O$273,5,FALSE))</f>
        <v/>
      </c>
      <c r="AK186" s="61" t="str">
        <f>IF(VLOOKUP(A186,'Revitalisation-Revitalisierung'!$A$2:$O$273,6,FALSE)="","",VLOOKUP(A186,'Revitalisation-Revitalisierung'!$A$2:$O$273,6,FALSE))</f>
        <v>non nécessaire</v>
      </c>
      <c r="AL186" s="61" t="str">
        <f>IF(VLOOKUP(A186,'Revitalisation-Revitalisierung'!$A$2:$O$273,7,FALSE)="","",VLOOKUP(A186,'Revitalisation-Revitalisierung'!$A$2:$O$273,7,FALSE))</f>
        <v>nicht nötig</v>
      </c>
      <c r="AM186" s="61" t="str">
        <f>IF(VLOOKUP(A186,'Revitalisation-Revitalisierung'!$A$2:$O$273,8,FALSE)="","",VLOOKUP(A186,'Revitalisation-Revitalisierung'!$A$2:$O$273,8,FALSE))</f>
        <v>K1</v>
      </c>
      <c r="AN186" s="61" t="str">
        <f>IF(VLOOKUP(A186,'Revitalisation-Revitalisierung'!$A$2:$O$273,9,FALSE)="","",VLOOKUP(A186,'Revitalisation-Revitalisierung'!$A$2:$O$273,9,FALSE))</f>
        <v/>
      </c>
      <c r="AO186" s="61" t="str">
        <f>IF(VLOOKUP(A186,'Revitalisation-Revitalisierung'!$A$2:$O$273,10,FALSE)="","",VLOOKUP(A186,'Revitalisation-Revitalisierung'!$A$2:$O$273,10,FALSE))</f>
        <v/>
      </c>
      <c r="AP186" s="61" t="str">
        <f>IF(VLOOKUP(A186,'Revitalisation-Revitalisierung'!$A$2:$O$273,11,FALSE)="","",VLOOKUP(A186,'Revitalisation-Revitalisierung'!$A$2:$O$273,11,FALSE))</f>
        <v>Très nécessaire, difficile / unbedingt nötig, schwierig</v>
      </c>
      <c r="AQ186" s="62" t="str">
        <f>IF(VLOOKUP(A186,'Revitalisation-Revitalisierung'!$A$2:$O$273,12,FALSE)="","",VLOOKUP(A186,'Revitalisation-Revitalisierung'!$A$2:$O$273,12,FALSE))</f>
        <v>b</v>
      </c>
    </row>
    <row r="187" spans="1:43" ht="45" x14ac:dyDescent="0.25">
      <c r="A187" s="28">
        <v>311</v>
      </c>
      <c r="B187" s="63">
        <f>IF(VLOOKUP(A187,'Données de base - Grunddaten'!$A$2:$M$273,2,FALSE)="","",VLOOKUP(A187,'Données de base - Grunddaten'!$A$2:$M$273,2,FALSE))</f>
        <v>1</v>
      </c>
      <c r="C187" s="64" t="str">
        <f>IF(VLOOKUP(A187,'Données de base - Grunddaten'!$A$2:$M$273,3,FALSE)="","",VLOOKUP(A187,'Données de base - Grunddaten'!$A$2:$M$273,3,FALSE))</f>
        <v>Cerniat-La Valsainte</v>
      </c>
      <c r="D187" s="64" t="str">
        <f>IF(VLOOKUP(A187,'Données de base - Grunddaten'!$A$2:$M$273,4,FALSE)="","",VLOOKUP(A187,'Données de base - Grunddaten'!$A$2:$M$273,4,FALSE))</f>
        <v>Le Javro</v>
      </c>
      <c r="E187" s="64" t="str">
        <f>IF(VLOOKUP(A187,'Données de base - Grunddaten'!$A$2:$M$273,5,FALSE)="","",VLOOKUP(A187,'Données de base - Grunddaten'!$A$2:$M$273,5,FALSE))</f>
        <v>FR</v>
      </c>
      <c r="F187" s="64" t="str">
        <f>IF(VLOOKUP(A187,'Données de base - Grunddaten'!$A$2:$M$273,6,FALSE)="","",VLOOKUP(A187,'Données de base - Grunddaten'!$A$2:$M$273,6,FALSE))</f>
        <v>Préalpes, Alpes septentrionales</v>
      </c>
      <c r="G187" s="64" t="str">
        <f>IF(VLOOKUP(A187,'Données de base - Grunddaten'!$A$2:$M$273,7,FALSE)="","",VLOOKUP(A187,'Données de base - Grunddaten'!$A$2:$M$273,7,FALSE))</f>
        <v xml:space="preserve">Montagnard sup. </v>
      </c>
      <c r="H187" s="64" t="str">
        <f>IF(VLOOKUP(A187,'Données de base - Grunddaten'!$A$2:$M$273,8,FALSE)="","",VLOOKUP(A187,'Données de base - Grunddaten'!$A$2:$M$273,8,FALSE))</f>
        <v>900 m</v>
      </c>
      <c r="I187" s="64" t="str">
        <f>IF(VLOOKUP(A187,'Données de base - Grunddaten'!$A$2:$M$273,9,FALSE)="","",VLOOKUP(A187,'Données de base - Grunddaten'!$A$2:$M$273,9,FALSE))</f>
        <v>candidat</v>
      </c>
      <c r="J187" s="64">
        <f>IF(VLOOKUP(A187,'Données de base - Grunddaten'!$A$2:$M$273,10,FALSE)="","",VLOOKUP(A187,'Données de base - Grunddaten'!$A$2:$M$273,10,FALSE))</f>
        <v>41</v>
      </c>
      <c r="K187" s="64" t="str">
        <f>IF(VLOOKUP(A187,'Données de base - Grunddaten'!$A$2:$M$273,11,FALSE)="","",VLOOKUP(A187,'Données de base - Grunddaten'!$A$2:$M$273,11,FALSE))</f>
        <v>Cours d'eau naturels de l'étage montagnard</v>
      </c>
      <c r="L187" s="64" t="str">
        <f>IF(VLOOKUP(A187,'Données de base - Grunddaten'!$A$2:$M$273,12,FALSE)="","",VLOOKUP(A187,'Données de base - Grunddaten'!$A$2:$M$273,12,FALSE))</f>
        <v>en méandres migrants</v>
      </c>
      <c r="M187" s="65" t="str">
        <f>IF(VLOOKUP(A187,'Données de base - Grunddaten'!$A$2:$M$273,13,FALSE)="","",VLOOKUP(A187,'Données de base - Grunddaten'!$A$2:$M$273,13,FALSE))</f>
        <v>en méandres migrants</v>
      </c>
      <c r="N187" s="36" t="str">
        <f>IF(VLOOKUP(A187,'Charriage - Geschiebehaushalt'!A187:S458,3,FALSE)="","",VLOOKUP(A187,'Charriage - Geschiebehaushalt'!$A$2:$S$273,3,FALSE))</f>
        <v>pertinent</v>
      </c>
      <c r="O187" s="37" t="str">
        <f>IF(VLOOKUP(A187,'Charriage - Geschiebehaushalt'!A187:S458,4,FALSE)="","",VLOOKUP(A187,'Charriage - Geschiebehaushalt'!$A$2:$S$273,4,FALSE))</f>
        <v>non documenté</v>
      </c>
      <c r="P187" s="70" t="str">
        <f>IF(VLOOKUP(A187,'Charriage - Geschiebehaushalt'!A187:S458,5,FALSE)="","",VLOOKUP(A187,'Charriage - Geschiebehaushalt'!$A$2:$S$273,5,FALSE))</f>
        <v/>
      </c>
      <c r="Q187" s="37" t="str">
        <f>IF(VLOOKUP(A187,'Charriage - Geschiebehaushalt'!A187:S458,6,FALSE)="","",VLOOKUP(A187,'Charriage - Geschiebehaushalt'!$A$2:$S$273,6,FALSE))</f>
        <v>non documenté</v>
      </c>
      <c r="R187" s="70">
        <f>IF(VLOOKUP(A187,'Charriage - Geschiebehaushalt'!A187:S458,7,FALSE)="","",VLOOKUP(A187,'Charriage - Geschiebehaushalt'!$A$2:$S$273,7,FALSE))</f>
        <v>6.8000000000000005E-2</v>
      </c>
      <c r="S187" s="37" t="str">
        <f>IF(VLOOKUP(A187,'Charriage - Geschiebehaushalt'!A187:S458,8,FALSE)="","",VLOOKUP(A187,'Charriage - Geschiebehaushalt'!$A$2:$S$273,8,FALSE))</f>
        <v>pas ou faiblement entravé</v>
      </c>
      <c r="T187" s="70">
        <f>IF(VLOOKUP(A187,'Charriage - Geschiebehaushalt'!A187:S458,9,FALSE)="","",VLOOKUP(A187,'Charriage - Geschiebehaushalt'!$A$2:$S$273,9,FALSE))</f>
        <v>0.33800000000000002</v>
      </c>
      <c r="U187" s="37" t="str">
        <f>IF(VLOOKUP(A187,'Charriage - Geschiebehaushalt'!A187:S458,10,FALSE)="","",VLOOKUP(A187,'Charriage - Geschiebehaushalt'!$A$2:$S$273,10,FALSE))</f>
        <v>déficit dans les formations pionnières</v>
      </c>
      <c r="V187" s="37" t="str">
        <f>IF(VLOOKUP(A187,'Charriage - Geschiebehaushalt'!A187:S458,11,FALSE)="","",VLOOKUP(A187,'Charriage - Geschiebehaushalt'!$A$2:$S$273,11,FALSE))</f>
        <v>Google: cours en tresses sinueux. Pas d'extraction visible ou notée sur la carte des atteintes</v>
      </c>
      <c r="W187" s="37" t="str">
        <f>IF(VLOOKUP(A187,'Charriage - Geschiebehaushalt'!A187:S458,12,FALSE)="","",VLOOKUP(A187,'Charriage - Geschiebehaushalt'!$A$2:$S$273,12,FALSE))</f>
        <v>charriage présumé naturel</v>
      </c>
      <c r="X187" s="37" t="str">
        <f>IF(VLOOKUP(A187,'Charriage - Geschiebehaushalt'!A187:S458,13,FALSE)="","",VLOOKUP(A187,'Charriage - Geschiebehaushalt'!$A$2:$S$273,13,FALSE))</f>
        <v/>
      </c>
      <c r="Y187" s="37" t="str">
        <f>IF(VLOOKUP(A187,'Charriage - Geschiebehaushalt'!A187:S458,14,FALSE)="","",VLOOKUP(A187,'Charriage - Geschiebehaushalt'!$A$2:$S$273,14,FALSE))</f>
        <v/>
      </c>
      <c r="Z187" s="37" t="str">
        <f>IF(VLOOKUP(A187,'Charriage - Geschiebehaushalt'!A187:S458,15,FALSE)="","",VLOOKUP(A187,'Charriage - Geschiebehaushalt'!$A$2:$S$273,15,FALSE))</f>
        <v>Charriage présumé naturel / Geschiebehaushalt vermutlich natürlich</v>
      </c>
      <c r="AA187" s="53" t="str">
        <f>IF(VLOOKUP(A187,'Charriage - Geschiebehaushalt'!A187:S458,16,FALSE)="","",VLOOKUP(A187,'Charriage - Geschiebehaushalt'!$A$2:$S$273,16,FALSE))</f>
        <v>a</v>
      </c>
      <c r="AB187" s="58" t="str">
        <f>IF(VLOOKUP(A187,'Débit - Abfluss'!$A$2:$K$273,3,FALSE)="","",VLOOKUP(A187,'Débit - Abfluss'!$A$2:$K$273,3,FALSE))</f>
        <v>non documenté</v>
      </c>
      <c r="AC187" s="59" t="str">
        <f>IF(VLOOKUP(A187,'Débit - Abfluss'!$A$2:$K$273,4,FALSE)="","",VLOOKUP(A187,'Débit - Abfluss'!$A$2:$K$273,4,FALSE))</f>
        <v>aucune information supplémentaire</v>
      </c>
      <c r="AD187" s="59" t="str">
        <f>IF(VLOOKUP(A187,'Débit - Abfluss'!$A$2:$K$273,5,FALSE)="","",VLOOKUP(A187,'Débit - Abfluss'!$A$2:$K$273,5,FALSE))</f>
        <v>aucune information supplémentaire</v>
      </c>
      <c r="AE187" s="59" t="str">
        <f>IF(VLOOKUP(A187,'Débit - Abfluss'!$A$2:$K$273,6,FALSE)="","",VLOOKUP(A187,'Débit - Abfluss'!$A$2:$K$273,6,FALSE))</f>
        <v>Régime présumé naturel (100%) / Abfluss vermutlich natürlich</v>
      </c>
      <c r="AF187" s="59" t="str">
        <f>IF(VLOOKUP(A187,'Débit - Abfluss'!$A$2:$K$273,7,FALSE)="","",VLOOKUP(A187,'Débit - Abfluss'!$A$2:$K$273,7,FALSE))</f>
        <v/>
      </c>
      <c r="AG187" s="60" t="str">
        <f>IF(VLOOKUP(A187,'Débit - Abfluss'!$A$2:$K$273,8,FALSE)="","",VLOOKUP(A187,'Débit - Abfluss'!$A$2:$K$273,8,FALSE))</f>
        <v>Non affecté / nicht betroffen</v>
      </c>
      <c r="AH187" s="72" t="str">
        <f>IF(VLOOKUP(A187,'Revitalisation-Revitalisierung'!$A$2:$O$273,3,FALSE)="","",VLOOKUP(A187,'Revitalisation-Revitalisierung'!$A$2:$O$273,3,FALSE))</f>
        <v/>
      </c>
      <c r="AI187" s="73" t="str">
        <f>IF(VLOOKUP(A187,'Revitalisation-Revitalisierung'!$A$2:$O$273,4,FALSE)="","",VLOOKUP(A187,'Revitalisation-Revitalisierung'!$A$2:$O$273,4,FALSE))</f>
        <v/>
      </c>
      <c r="AJ187" s="73" t="str">
        <f>IF(VLOOKUP(A187,'Revitalisation-Revitalisierung'!$A$2:$O$273,5,FALSE)="","",VLOOKUP(A187,'Revitalisation-Revitalisierung'!$A$2:$O$273,5,FALSE))</f>
        <v/>
      </c>
      <c r="AK187" s="61" t="str">
        <f>IF(VLOOKUP(A187,'Revitalisation-Revitalisierung'!$A$2:$O$273,6,FALSE)="","",VLOOKUP(A187,'Revitalisation-Revitalisierung'!$A$2:$O$273,6,FALSE))</f>
        <v>non nécessaire</v>
      </c>
      <c r="AL187" s="61" t="str">
        <f>IF(VLOOKUP(A187,'Revitalisation-Revitalisierung'!$A$2:$O$273,7,FALSE)="","",VLOOKUP(A187,'Revitalisation-Revitalisierung'!$A$2:$O$273,7,FALSE))</f>
        <v>nicht nötig</v>
      </c>
      <c r="AM187" s="61" t="str">
        <f>IF(VLOOKUP(A187,'Revitalisation-Revitalisierung'!$A$2:$O$273,8,FALSE)="","",VLOOKUP(A187,'Revitalisation-Revitalisierung'!$A$2:$O$273,8,FALSE))</f>
        <v/>
      </c>
      <c r="AN187" s="61" t="str">
        <f>IF(VLOOKUP(A187,'Revitalisation-Revitalisierung'!$A$2:$O$273,9,FALSE)="","",VLOOKUP(A187,'Revitalisation-Revitalisierung'!$A$2:$O$273,9,FALSE))</f>
        <v/>
      </c>
      <c r="AO187" s="61" t="str">
        <f>IF(VLOOKUP(A187,'Revitalisation-Revitalisierung'!$A$2:$O$273,10,FALSE)="","",VLOOKUP(A187,'Revitalisation-Revitalisierung'!$A$2:$O$273,10,FALSE))</f>
        <v/>
      </c>
      <c r="AP187" s="61" t="str">
        <f>IF(VLOOKUP(A187,'Revitalisation-Revitalisierung'!$A$2:$O$273,11,FALSE)="","",VLOOKUP(A187,'Revitalisation-Revitalisierung'!$A$2:$O$273,11,FALSE))</f>
        <v>Non nécessaire / nicht nötig</v>
      </c>
      <c r="AQ187" s="62" t="str">
        <f>IF(VLOOKUP(A187,'Revitalisation-Revitalisierung'!$A$2:$O$273,12,FALSE)="","",VLOOKUP(A187,'Revitalisation-Revitalisierung'!$A$2:$O$273,12,FALSE))</f>
        <v>a</v>
      </c>
    </row>
    <row r="188" spans="1:43" ht="45" x14ac:dyDescent="0.25">
      <c r="A188" s="28">
        <v>312</v>
      </c>
      <c r="B188" s="63">
        <f>IF(VLOOKUP(A188,'Données de base - Grunddaten'!$A$2:$M$273,2,FALSE)="","",VLOOKUP(A188,'Données de base - Grunddaten'!$A$2:$M$273,2,FALSE))</f>
        <v>1</v>
      </c>
      <c r="C188" s="64" t="str">
        <f>IF(VLOOKUP(A188,'Données de base - Grunddaten'!$A$2:$M$273,3,FALSE)="","",VLOOKUP(A188,'Données de base - Grunddaten'!$A$2:$M$273,3,FALSE))</f>
        <v>Plasselb</v>
      </c>
      <c r="D188" s="64" t="str">
        <f>IF(VLOOKUP(A188,'Données de base - Grunddaten'!$A$2:$M$273,4,FALSE)="","",VLOOKUP(A188,'Données de base - Grunddaten'!$A$2:$M$273,4,FALSE))</f>
        <v>Ärgera</v>
      </c>
      <c r="E188" s="64" t="str">
        <f>IF(VLOOKUP(A188,'Données de base - Grunddaten'!$A$2:$M$273,5,FALSE)="","",VLOOKUP(A188,'Données de base - Grunddaten'!$A$2:$M$273,5,FALSE))</f>
        <v>FR</v>
      </c>
      <c r="F188" s="64" t="str">
        <f>IF(VLOOKUP(A188,'Données de base - Grunddaten'!$A$2:$M$273,6,FALSE)="","",VLOOKUP(A188,'Données de base - Grunddaten'!$A$2:$M$273,6,FALSE))</f>
        <v>Préalpes</v>
      </c>
      <c r="G188" s="64" t="str">
        <f>IF(VLOOKUP(A188,'Données de base - Grunddaten'!$A$2:$M$273,7,FALSE)="","",VLOOKUP(A188,'Données de base - Grunddaten'!$A$2:$M$273,7,FALSE))</f>
        <v>Montagnard sup.</v>
      </c>
      <c r="H188" s="64" t="str">
        <f>IF(VLOOKUP(A188,'Données de base - Grunddaten'!$A$2:$M$273,8,FALSE)="","",VLOOKUP(A188,'Données de base - Grunddaten'!$A$2:$M$273,8,FALSE))</f>
        <v>960 m</v>
      </c>
      <c r="I188" s="64" t="str">
        <f>IF(VLOOKUP(A188,'Données de base - Grunddaten'!$A$2:$M$273,9,FALSE)="","",VLOOKUP(A188,'Données de base - Grunddaten'!$A$2:$M$273,9,FALSE))</f>
        <v>candidat</v>
      </c>
      <c r="J188" s="64">
        <f>IF(VLOOKUP(A188,'Données de base - Grunddaten'!$A$2:$M$273,10,FALSE)="","",VLOOKUP(A188,'Données de base - Grunddaten'!$A$2:$M$273,10,FALSE))</f>
        <v>41</v>
      </c>
      <c r="K188" s="64" t="str">
        <f>IF(VLOOKUP(A188,'Données de base - Grunddaten'!$A$2:$M$273,11,FALSE)="","",VLOOKUP(A188,'Données de base - Grunddaten'!$A$2:$M$273,11,FALSE))</f>
        <v>Cours d'eau naturels de l'étage montagnard</v>
      </c>
      <c r="L188" s="64" t="str">
        <f>IF(VLOOKUP(A188,'Données de base - Grunddaten'!$A$2:$M$273,12,FALSE)="","",VLOOKUP(A188,'Données de base - Grunddaten'!$A$2:$M$273,12,FALSE))</f>
        <v>en tresses</v>
      </c>
      <c r="M188" s="65" t="str">
        <f>IF(VLOOKUP(A188,'Données de base - Grunddaten'!$A$2:$M$273,13,FALSE)="","",VLOOKUP(A188,'Données de base - Grunddaten'!$A$2:$M$273,13,FALSE))</f>
        <v>en tresses</v>
      </c>
      <c r="N188" s="36" t="str">
        <f>IF(VLOOKUP(A188,'Charriage - Geschiebehaushalt'!A188:S459,3,FALSE)="","",VLOOKUP(A188,'Charriage - Geschiebehaushalt'!$A$2:$S$273,3,FALSE))</f>
        <v>pertinent</v>
      </c>
      <c r="O188" s="37" t="str">
        <f>IF(VLOOKUP(A188,'Charriage - Geschiebehaushalt'!A188:S459,4,FALSE)="","",VLOOKUP(A188,'Charriage - Geschiebehaushalt'!$A$2:$S$273,4,FALSE))</f>
        <v>non documenté</v>
      </c>
      <c r="P188" s="70" t="str">
        <f>IF(VLOOKUP(A188,'Charriage - Geschiebehaushalt'!A188:S459,5,FALSE)="","",VLOOKUP(A188,'Charriage - Geschiebehaushalt'!$A$2:$S$273,5,FALSE))</f>
        <v/>
      </c>
      <c r="Q188" s="37" t="str">
        <f>IF(VLOOKUP(A188,'Charriage - Geschiebehaushalt'!A188:S459,6,FALSE)="","",VLOOKUP(A188,'Charriage - Geschiebehaushalt'!$A$2:$S$273,6,FALSE))</f>
        <v>non documenté</v>
      </c>
      <c r="R188" s="70">
        <f>IF(VLOOKUP(A188,'Charriage - Geschiebehaushalt'!A188:S459,7,FALSE)="","",VLOOKUP(A188,'Charriage - Geschiebehaushalt'!$A$2:$S$273,7,FALSE))</f>
        <v>0</v>
      </c>
      <c r="S188" s="37" t="str">
        <f>IF(VLOOKUP(A188,'Charriage - Geschiebehaushalt'!A188:S459,8,FALSE)="","",VLOOKUP(A188,'Charriage - Geschiebehaushalt'!$A$2:$S$273,8,FALSE))</f>
        <v>pas ou faiblement entravé</v>
      </c>
      <c r="T188" s="70">
        <f>IF(VLOOKUP(A188,'Charriage - Geschiebehaushalt'!A188:S459,9,FALSE)="","",VLOOKUP(A188,'Charriage - Geschiebehaushalt'!$A$2:$S$273,9,FALSE))</f>
        <v>0.379</v>
      </c>
      <c r="U188" s="37" t="str">
        <f>IF(VLOOKUP(A188,'Charriage - Geschiebehaushalt'!A188:S459,10,FALSE)="","",VLOOKUP(A188,'Charriage - Geschiebehaushalt'!$A$2:$S$273,10,FALSE))</f>
        <v>déficit non apparent en charriage ou en remobilisation des sédiments</v>
      </c>
      <c r="V188" s="37" t="str">
        <f>IF(VLOOKUP(A188,'Charriage - Geschiebehaushalt'!A188:S459,11,FALSE)="","",VLOOKUP(A188,'Charriage - Geschiebehaushalt'!$A$2:$S$273,11,FALSE))</f>
        <v/>
      </c>
      <c r="W188" s="37" t="str">
        <f>IF(VLOOKUP(A188,'Charriage - Geschiebehaushalt'!A188:S459,12,FALSE)="","",VLOOKUP(A188,'Charriage - Geschiebehaushalt'!$A$2:$S$273,12,FALSE))</f>
        <v/>
      </c>
      <c r="X188" s="37" t="str">
        <f>IF(VLOOKUP(A188,'Charriage - Geschiebehaushalt'!A188:S459,13,FALSE)="","",VLOOKUP(A188,'Charriage - Geschiebehaushalt'!$A$2:$S$273,13,FALSE))</f>
        <v/>
      </c>
      <c r="Y188" s="37" t="str">
        <f>IF(VLOOKUP(A188,'Charriage - Geschiebehaushalt'!A188:S459,14,FALSE)="","",VLOOKUP(A188,'Charriage - Geschiebehaushalt'!$A$2:$S$273,14,FALSE))</f>
        <v/>
      </c>
      <c r="Z188" s="37" t="str">
        <f>IF(VLOOKUP(A188,'Charriage - Geschiebehaushalt'!A188:S459,15,FALSE)="","",VLOOKUP(A188,'Charriage - Geschiebehaushalt'!$A$2:$S$273,15,FALSE))</f>
        <v>Charriage présumé naturel / Geschiebehaushalt vermutlich natürlich</v>
      </c>
      <c r="AA188" s="53" t="str">
        <f>IF(VLOOKUP(A188,'Charriage - Geschiebehaushalt'!A188:S459,16,FALSE)="","",VLOOKUP(A188,'Charriage - Geschiebehaushalt'!$A$2:$S$273,16,FALSE))</f>
        <v>b</v>
      </c>
      <c r="AB188" s="58" t="str">
        <f>IF(VLOOKUP(A188,'Débit - Abfluss'!$A$2:$K$273,3,FALSE)="","",VLOOKUP(A188,'Débit - Abfluss'!$A$2:$K$273,3,FALSE))</f>
        <v>non documenté</v>
      </c>
      <c r="AC188" s="59" t="str">
        <f>IF(VLOOKUP(A188,'Débit - Abfluss'!$A$2:$K$273,4,FALSE)="","",VLOOKUP(A188,'Débit - Abfluss'!$A$2:$K$273,4,FALSE))</f>
        <v>aucune information supplémentaire</v>
      </c>
      <c r="AD188" s="59" t="str">
        <f>IF(VLOOKUP(A188,'Débit - Abfluss'!$A$2:$K$273,5,FALSE)="","",VLOOKUP(A188,'Débit - Abfluss'!$A$2:$K$273,5,FALSE))</f>
        <v>aucune information supplémentaire</v>
      </c>
      <c r="AE188" s="59" t="str">
        <f>IF(VLOOKUP(A188,'Débit - Abfluss'!$A$2:$K$273,6,FALSE)="","",VLOOKUP(A188,'Débit - Abfluss'!$A$2:$K$273,6,FALSE))</f>
        <v>Régime présumé naturel (100%) / Abfluss vermutlich natürlich</v>
      </c>
      <c r="AF188" s="59" t="str">
        <f>IF(VLOOKUP(A188,'Débit - Abfluss'!$A$2:$K$273,7,FALSE)="","",VLOOKUP(A188,'Débit - Abfluss'!$A$2:$K$273,7,FALSE))</f>
        <v/>
      </c>
      <c r="AG188" s="60" t="str">
        <f>IF(VLOOKUP(A188,'Débit - Abfluss'!$A$2:$K$273,8,FALSE)="","",VLOOKUP(A188,'Débit - Abfluss'!$A$2:$K$273,8,FALSE))</f>
        <v>Non affecté / nicht betroffen</v>
      </c>
      <c r="AH188" s="72" t="str">
        <f>IF(VLOOKUP(A188,'Revitalisation-Revitalisierung'!$A$2:$O$273,3,FALSE)="","",VLOOKUP(A188,'Revitalisation-Revitalisierung'!$A$2:$O$273,3,FALSE))</f>
        <v/>
      </c>
      <c r="AI188" s="73" t="str">
        <f>IF(VLOOKUP(A188,'Revitalisation-Revitalisierung'!$A$2:$O$273,4,FALSE)="","",VLOOKUP(A188,'Revitalisation-Revitalisierung'!$A$2:$O$273,4,FALSE))</f>
        <v/>
      </c>
      <c r="AJ188" s="73" t="str">
        <f>IF(VLOOKUP(A188,'Revitalisation-Revitalisierung'!$A$2:$O$273,5,FALSE)="","",VLOOKUP(A188,'Revitalisation-Revitalisierung'!$A$2:$O$273,5,FALSE))</f>
        <v/>
      </c>
      <c r="AK188" s="61" t="str">
        <f>IF(VLOOKUP(A188,'Revitalisation-Revitalisierung'!$A$2:$O$273,6,FALSE)="","",VLOOKUP(A188,'Revitalisation-Revitalisierung'!$A$2:$O$273,6,FALSE))</f>
        <v>non nécessaire</v>
      </c>
      <c r="AL188" s="61" t="str">
        <f>IF(VLOOKUP(A188,'Revitalisation-Revitalisierung'!$A$2:$O$273,7,FALSE)="","",VLOOKUP(A188,'Revitalisation-Revitalisierung'!$A$2:$O$273,7,FALSE))</f>
        <v>nicht nötig</v>
      </c>
      <c r="AM188" s="61" t="str">
        <f>IF(VLOOKUP(A188,'Revitalisation-Revitalisierung'!$A$2:$O$273,8,FALSE)="","",VLOOKUP(A188,'Revitalisation-Revitalisierung'!$A$2:$O$273,8,FALSE))</f>
        <v/>
      </c>
      <c r="AN188" s="61" t="str">
        <f>IF(VLOOKUP(A188,'Revitalisation-Revitalisierung'!$A$2:$O$273,9,FALSE)="","",VLOOKUP(A188,'Revitalisation-Revitalisierung'!$A$2:$O$273,9,FALSE))</f>
        <v/>
      </c>
      <c r="AO188" s="61" t="str">
        <f>IF(VLOOKUP(A188,'Revitalisation-Revitalisierung'!$A$2:$O$273,10,FALSE)="","",VLOOKUP(A188,'Revitalisation-Revitalisierung'!$A$2:$O$273,10,FALSE))</f>
        <v/>
      </c>
      <c r="AP188" s="61" t="str">
        <f>IF(VLOOKUP(A188,'Revitalisation-Revitalisierung'!$A$2:$O$273,11,FALSE)="","",VLOOKUP(A188,'Revitalisation-Revitalisierung'!$A$2:$O$273,11,FALSE))</f>
        <v>Non nécessaire / nicht nötig</v>
      </c>
      <c r="AQ188" s="62" t="str">
        <f>IF(VLOOKUP(A188,'Revitalisation-Revitalisierung'!$A$2:$O$273,12,FALSE)="","",VLOOKUP(A188,'Revitalisation-Revitalisierung'!$A$2:$O$273,12,FALSE))</f>
        <v>a</v>
      </c>
    </row>
    <row r="189" spans="1:43" ht="33.75" x14ac:dyDescent="0.25">
      <c r="A189" s="23">
        <v>313</v>
      </c>
      <c r="B189" s="63">
        <f>IF(VLOOKUP(A189,'Données de base - Grunddaten'!$A$2:$M$273,2,FALSE)="","",VLOOKUP(A189,'Données de base - Grunddaten'!$A$2:$M$273,2,FALSE))</f>
        <v>1</v>
      </c>
      <c r="C189" s="64" t="str">
        <f>IF(VLOOKUP(A189,'Données de base - Grunddaten'!$A$2:$M$273,3,FALSE)="","",VLOOKUP(A189,'Données de base - Grunddaten'!$A$2:$M$273,3,FALSE))</f>
        <v>Muscherensense</v>
      </c>
      <c r="D189" s="64" t="str">
        <f>IF(VLOOKUP(A189,'Données de base - Grunddaten'!$A$2:$M$273,4,FALSE)="","",VLOOKUP(A189,'Données de base - Grunddaten'!$A$2:$M$273,4,FALSE))</f>
        <v>Muscherensense</v>
      </c>
      <c r="E189" s="64" t="str">
        <f>IF(VLOOKUP(A189,'Données de base - Grunddaten'!$A$2:$M$273,5,FALSE)="","",VLOOKUP(A189,'Données de base - Grunddaten'!$A$2:$M$273,5,FALSE))</f>
        <v>FR</v>
      </c>
      <c r="F189" s="64" t="str">
        <f>IF(VLOOKUP(A189,'Données de base - Grunddaten'!$A$2:$M$273,6,FALSE)="","",VLOOKUP(A189,'Données de base - Grunddaten'!$A$2:$M$273,6,FALSE))</f>
        <v>Préalpes</v>
      </c>
      <c r="G189" s="64" t="str">
        <f>IF(VLOOKUP(A189,'Données de base - Grunddaten'!$A$2:$M$273,7,FALSE)="","",VLOOKUP(A189,'Données de base - Grunddaten'!$A$2:$M$273,7,FALSE))</f>
        <v>Montagnard sup.</v>
      </c>
      <c r="H189" s="64">
        <f>IF(VLOOKUP(A189,'Données de base - Grunddaten'!$A$2:$M$273,8,FALSE)="","",VLOOKUP(A189,'Données de base - Grunddaten'!$A$2:$M$273,8,FALSE))</f>
        <v>1100</v>
      </c>
      <c r="I189" s="64">
        <f>IF(VLOOKUP(A189,'Données de base - Grunddaten'!$A$2:$M$273,9,FALSE)="","",VLOOKUP(A189,'Données de base - Grunddaten'!$A$2:$M$273,9,FALSE))</f>
        <v>2003</v>
      </c>
      <c r="J189" s="64">
        <f>IF(VLOOKUP(A189,'Données de base - Grunddaten'!$A$2:$M$273,10,FALSE)="","",VLOOKUP(A189,'Données de base - Grunddaten'!$A$2:$M$273,10,FALSE))</f>
        <v>41</v>
      </c>
      <c r="K189" s="64" t="str">
        <f>IF(VLOOKUP(A189,'Données de base - Grunddaten'!$A$2:$M$273,11,FALSE)="","",VLOOKUP(A189,'Données de base - Grunddaten'!$A$2:$M$273,11,FALSE))</f>
        <v>Cours d'eau naturels de l'étage montagnard</v>
      </c>
      <c r="L189" s="64" t="str">
        <f>IF(VLOOKUP(A189,'Données de base - Grunddaten'!$A$2:$M$273,12,FALSE)="","",VLOOKUP(A189,'Données de base - Grunddaten'!$A$2:$M$273,12,FALSE))</f>
        <v>en tresses</v>
      </c>
      <c r="M189" s="65" t="str">
        <f>IF(VLOOKUP(A189,'Données de base - Grunddaten'!$A$2:$M$273,13,FALSE)="","",VLOOKUP(A189,'Données de base - Grunddaten'!$A$2:$M$273,13,FALSE))</f>
        <v>en tresses</v>
      </c>
      <c r="N189" s="36" t="str">
        <f>IF(VLOOKUP(A189,'Charriage - Geschiebehaushalt'!A189:S460,3,FALSE)="","",VLOOKUP(A189,'Charriage - Geschiebehaushalt'!$A$2:$S$273,3,FALSE))</f>
        <v>pertinent</v>
      </c>
      <c r="O189" s="37" t="str">
        <f>IF(VLOOKUP(A189,'Charriage - Geschiebehaushalt'!A189:S460,4,FALSE)="","",VLOOKUP(A189,'Charriage - Geschiebehaushalt'!$A$2:$S$273,4,FALSE))</f>
        <v>non documenté</v>
      </c>
      <c r="P189" s="70" t="str">
        <f>IF(VLOOKUP(A189,'Charriage - Geschiebehaushalt'!A189:S460,5,FALSE)="","",VLOOKUP(A189,'Charriage - Geschiebehaushalt'!$A$2:$S$273,5,FALSE))</f>
        <v/>
      </c>
      <c r="Q189" s="37" t="str">
        <f>IF(VLOOKUP(A189,'Charriage - Geschiebehaushalt'!A189:S460,6,FALSE)="","",VLOOKUP(A189,'Charriage - Geschiebehaushalt'!$A$2:$S$273,6,FALSE))</f>
        <v>non documenté</v>
      </c>
      <c r="R189" s="70">
        <f>IF(VLOOKUP(A189,'Charriage - Geschiebehaushalt'!A189:S460,7,FALSE)="","",VLOOKUP(A189,'Charriage - Geschiebehaushalt'!$A$2:$S$273,7,FALSE))</f>
        <v>4.2740109102057E-2</v>
      </c>
      <c r="S189" s="37" t="str">
        <f>IF(VLOOKUP(A189,'Charriage - Geschiebehaushalt'!A189:S460,8,FALSE)="","",VLOOKUP(A189,'Charriage - Geschiebehaushalt'!$A$2:$S$273,8,FALSE))</f>
        <v>pas ou faiblement entravé</v>
      </c>
      <c r="T189" s="70">
        <f>IF(VLOOKUP(A189,'Charriage - Geschiebehaushalt'!A189:S460,9,FALSE)="","",VLOOKUP(A189,'Charriage - Geschiebehaushalt'!$A$2:$S$273,9,FALSE))</f>
        <v>0.25552803032999999</v>
      </c>
      <c r="U189" s="37" t="str">
        <f>IF(VLOOKUP(A189,'Charriage - Geschiebehaushalt'!A189:S460,10,FALSE)="","",VLOOKUP(A189,'Charriage - Geschiebehaushalt'!$A$2:$S$273,10,FALSE))</f>
        <v>déficit dans les formations pionnières</v>
      </c>
      <c r="V189" s="37" t="str">
        <f>IF(VLOOKUP(A189,'Charriage - Geschiebehaushalt'!A189:S460,11,FALSE)="","",VLOOKUP(A189,'Charriage - Geschiebehaushalt'!$A$2:$S$273,11,FALSE))</f>
        <v>Objet naturel. Si extractions sécuritaire, peu d'effet sur le style</v>
      </c>
      <c r="W189" s="37" t="str">
        <f>IF(VLOOKUP(A189,'Charriage - Geschiebehaushalt'!A189:S460,12,FALSE)="","",VLOOKUP(A189,'Charriage - Geschiebehaushalt'!$A$2:$S$273,12,FALSE))</f>
        <v>charriage présumé naturel</v>
      </c>
      <c r="X189" s="37" t="str">
        <f>IF(VLOOKUP(A189,'Charriage - Geschiebehaushalt'!A189:S460,13,FALSE)="","",VLOOKUP(A189,'Charriage - Geschiebehaushalt'!$A$2:$S$273,13,FALSE))</f>
        <v/>
      </c>
      <c r="Y189" s="37" t="str">
        <f>IF(VLOOKUP(A189,'Charriage - Geschiebehaushalt'!A189:S460,14,FALSE)="","",VLOOKUP(A189,'Charriage - Geschiebehaushalt'!$A$2:$S$273,14,FALSE))</f>
        <v/>
      </c>
      <c r="Z189" s="37" t="str">
        <f>IF(VLOOKUP(A189,'Charriage - Geschiebehaushalt'!A189:S460,15,FALSE)="","",VLOOKUP(A189,'Charriage - Geschiebehaushalt'!$A$2:$S$273,15,FALSE))</f>
        <v>Charriage présumé naturel / Geschiebehaushalt vermutlich natürlich</v>
      </c>
      <c r="AA189" s="53" t="str">
        <f>IF(VLOOKUP(A189,'Charriage - Geschiebehaushalt'!A189:S460,16,FALSE)="","",VLOOKUP(A189,'Charriage - Geschiebehaushalt'!$A$2:$S$273,16,FALSE))</f>
        <v>b</v>
      </c>
      <c r="AB189" s="58" t="str">
        <f>IF(VLOOKUP(A189,'Débit - Abfluss'!$A$2:$K$273,3,FALSE)="","",VLOOKUP(A189,'Débit - Abfluss'!$A$2:$K$273,3,FALSE))</f>
        <v>100%</v>
      </c>
      <c r="AC189" s="59" t="str">
        <f>IF(VLOOKUP(A189,'Débit - Abfluss'!$A$2:$K$273,4,FALSE)="","",VLOOKUP(A189,'Débit - Abfluss'!$A$2:$K$273,4,FALSE))</f>
        <v>aucune information supplémentaire</v>
      </c>
      <c r="AD189" s="59" t="str">
        <f>IF(VLOOKUP(A189,'Débit - Abfluss'!$A$2:$K$273,5,FALSE)="","",VLOOKUP(A189,'Débit - Abfluss'!$A$2:$K$273,5,FALSE))</f>
        <v>aucune information supplémentaire</v>
      </c>
      <c r="AE189" s="59" t="str">
        <f>IF(VLOOKUP(A189,'Débit - Abfluss'!$A$2:$K$273,6,FALSE)="","",VLOOKUP(A189,'Débit - Abfluss'!$A$2:$K$273,6,FALSE))</f>
        <v>100%</v>
      </c>
      <c r="AF189" s="59" t="str">
        <f>IF(VLOOKUP(A189,'Débit - Abfluss'!$A$2:$K$273,7,FALSE)="","",VLOOKUP(A189,'Débit - Abfluss'!$A$2:$K$273,7,FALSE))</f>
        <v/>
      </c>
      <c r="AG189" s="60" t="str">
        <f>IF(VLOOKUP(A189,'Débit - Abfluss'!$A$2:$K$273,8,FALSE)="","",VLOOKUP(A189,'Débit - Abfluss'!$A$2:$K$273,8,FALSE))</f>
        <v>Non affecté / nicht betroffen</v>
      </c>
      <c r="AH189" s="72">
        <f>IF(VLOOKUP(A189,'Revitalisation-Revitalisierung'!$A$2:$O$273,3,FALSE)="","",VLOOKUP(A189,'Revitalisation-Revitalisierung'!$A$2:$O$273,3,FALSE))</f>
        <v>-3.1818181818181817</v>
      </c>
      <c r="AI189" s="73">
        <f>IF(VLOOKUP(A189,'Revitalisation-Revitalisierung'!$A$2:$O$273,4,FALSE)="","",VLOOKUP(A189,'Revitalisation-Revitalisierung'!$A$2:$O$273,4,FALSE))</f>
        <v>0</v>
      </c>
      <c r="AJ189" s="73">
        <f>IF(VLOOKUP(A189,'Revitalisation-Revitalisierung'!$A$2:$O$273,5,FALSE)="","",VLOOKUP(A189,'Revitalisation-Revitalisierung'!$A$2:$O$273,5,FALSE))</f>
        <v>3.1818181818181817</v>
      </c>
      <c r="AK189" s="61" t="str">
        <f>IF(VLOOKUP(A189,'Revitalisation-Revitalisierung'!$A$2:$O$273,6,FALSE)="","",VLOOKUP(A189,'Revitalisation-Revitalisierung'!$A$2:$O$273,6,FALSE))</f>
        <v>non nécessaire</v>
      </c>
      <c r="AL189" s="61" t="str">
        <f>IF(VLOOKUP(A189,'Revitalisation-Revitalisierung'!$A$2:$O$273,7,FALSE)="","",VLOOKUP(A189,'Revitalisation-Revitalisierung'!$A$2:$O$273,7,FALSE))</f>
        <v>nicht nötig</v>
      </c>
      <c r="AM189" s="61" t="str">
        <f>IF(VLOOKUP(A189,'Revitalisation-Revitalisierung'!$A$2:$O$273,8,FALSE)="","",VLOOKUP(A189,'Revitalisation-Revitalisierung'!$A$2:$O$273,8,FALSE))</f>
        <v>K3</v>
      </c>
      <c r="AN189" s="61" t="str">
        <f>IF(VLOOKUP(A189,'Revitalisation-Revitalisierung'!$A$2:$O$273,9,FALSE)="","",VLOOKUP(A189,'Revitalisation-Revitalisierung'!$A$2:$O$273,9,FALSE))</f>
        <v/>
      </c>
      <c r="AO189" s="61" t="str">
        <f>IF(VLOOKUP(A189,'Revitalisation-Revitalisierung'!$A$2:$O$273,10,FALSE)="","",VLOOKUP(A189,'Revitalisation-Revitalisierung'!$A$2:$O$273,10,FALSE))</f>
        <v/>
      </c>
      <c r="AP189" s="61" t="str">
        <f>IF(VLOOKUP(A189,'Revitalisation-Revitalisierung'!$A$2:$O$273,11,FALSE)="","",VLOOKUP(A189,'Revitalisation-Revitalisierung'!$A$2:$O$273,11,FALSE))</f>
        <v>Non nécessaire / nicht nötig</v>
      </c>
      <c r="AQ189" s="62" t="str">
        <f>IF(VLOOKUP(A189,'Revitalisation-Revitalisierung'!$A$2:$O$273,12,FALSE)="","",VLOOKUP(A189,'Revitalisation-Revitalisierung'!$A$2:$O$273,12,FALSE))</f>
        <v>a</v>
      </c>
    </row>
    <row r="190" spans="1:43" ht="33.75" x14ac:dyDescent="0.25">
      <c r="A190" s="23">
        <v>314</v>
      </c>
      <c r="B190" s="63">
        <f>IF(VLOOKUP(A190,'Données de base - Grunddaten'!$A$2:$M$273,2,FALSE)="","",VLOOKUP(A190,'Données de base - Grunddaten'!$A$2:$M$273,2,FALSE))</f>
        <v>1</v>
      </c>
      <c r="C190" s="64" t="str">
        <f>IF(VLOOKUP(A190,'Données de base - Grunddaten'!$A$2:$M$273,3,FALSE)="","",VLOOKUP(A190,'Données de base - Grunddaten'!$A$2:$M$273,3,FALSE))</f>
        <v>Kalte Sense</v>
      </c>
      <c r="D190" s="64" t="str">
        <f>IF(VLOOKUP(A190,'Données de base - Grunddaten'!$A$2:$M$273,4,FALSE)="","",VLOOKUP(A190,'Données de base - Grunddaten'!$A$2:$M$273,4,FALSE))</f>
        <v>Kalte Sense</v>
      </c>
      <c r="E190" s="64" t="str">
        <f>IF(VLOOKUP(A190,'Données de base - Grunddaten'!$A$2:$M$273,5,FALSE)="","",VLOOKUP(A190,'Données de base - Grunddaten'!$A$2:$M$273,5,FALSE))</f>
        <v>BE/FR</v>
      </c>
      <c r="F190" s="64" t="str">
        <f>IF(VLOOKUP(A190,'Données de base - Grunddaten'!$A$2:$M$273,6,FALSE)="","",VLOOKUP(A190,'Données de base - Grunddaten'!$A$2:$M$273,6,FALSE))</f>
        <v>Préalpes</v>
      </c>
      <c r="G190" s="64" t="str">
        <f>IF(VLOOKUP(A190,'Données de base - Grunddaten'!$A$2:$M$273,7,FALSE)="","",VLOOKUP(A190,'Données de base - Grunddaten'!$A$2:$M$273,7,FALSE))</f>
        <v>Montagnard sup.</v>
      </c>
      <c r="H190" s="64">
        <f>IF(VLOOKUP(A190,'Données de base - Grunddaten'!$A$2:$M$273,8,FALSE)="","",VLOOKUP(A190,'Données de base - Grunddaten'!$A$2:$M$273,8,FALSE))</f>
        <v>1000</v>
      </c>
      <c r="I190" s="64">
        <f>IF(VLOOKUP(A190,'Données de base - Grunddaten'!$A$2:$M$273,9,FALSE)="","",VLOOKUP(A190,'Données de base - Grunddaten'!$A$2:$M$273,9,FALSE))</f>
        <v>2003</v>
      </c>
      <c r="J190" s="64">
        <f>IF(VLOOKUP(A190,'Données de base - Grunddaten'!$A$2:$M$273,10,FALSE)="","",VLOOKUP(A190,'Données de base - Grunddaten'!$A$2:$M$273,10,FALSE))</f>
        <v>41</v>
      </c>
      <c r="K190" s="64" t="str">
        <f>IF(VLOOKUP(A190,'Données de base - Grunddaten'!$A$2:$M$273,11,FALSE)="","",VLOOKUP(A190,'Données de base - Grunddaten'!$A$2:$M$273,11,FALSE))</f>
        <v>Cours d'eau naturels de l'étage montagnard</v>
      </c>
      <c r="L190" s="64" t="str">
        <f>IF(VLOOKUP(A190,'Données de base - Grunddaten'!$A$2:$M$273,12,FALSE)="","",VLOOKUP(A190,'Données de base - Grunddaten'!$A$2:$M$273,12,FALSE))</f>
        <v>en tresses</v>
      </c>
      <c r="M190" s="65" t="str">
        <f>IF(VLOOKUP(A190,'Données de base - Grunddaten'!$A$2:$M$273,13,FALSE)="","",VLOOKUP(A190,'Données de base - Grunddaten'!$A$2:$M$273,13,FALSE))</f>
        <v>en tresses</v>
      </c>
      <c r="N190" s="36" t="str">
        <f>IF(VLOOKUP(A190,'Charriage - Geschiebehaushalt'!A190:S461,3,FALSE)="","",VLOOKUP(A190,'Charriage - Geschiebehaushalt'!$A$2:$S$273,3,FALSE))</f>
        <v>pertinent</v>
      </c>
      <c r="O190" s="37" t="str">
        <f>IF(VLOOKUP(A190,'Charriage - Geschiebehaushalt'!A190:S461,4,FALSE)="","",VLOOKUP(A190,'Charriage - Geschiebehaushalt'!$A$2:$S$273,4,FALSE))</f>
        <v>0-20%</v>
      </c>
      <c r="P190" s="70" t="str">
        <f>IF(VLOOKUP(A190,'Charriage - Geschiebehaushalt'!A190:S461,5,FALSE)="","",VLOOKUP(A190,'Charriage - Geschiebehaushalt'!$A$2:$S$273,5,FALSE))</f>
        <v/>
      </c>
      <c r="Q190" s="37" t="str">
        <f>IF(VLOOKUP(A190,'Charriage - Geschiebehaushalt'!A190:S461,6,FALSE)="","",VLOOKUP(A190,'Charriage - Geschiebehaushalt'!$A$2:$S$273,6,FALSE))</f>
        <v>non documenté</v>
      </c>
      <c r="R190" s="70">
        <f>IF(VLOOKUP(A190,'Charriage - Geschiebehaushalt'!A190:S461,7,FALSE)="","",VLOOKUP(A190,'Charriage - Geschiebehaushalt'!$A$2:$S$273,7,FALSE))</f>
        <v>0.184796316233175</v>
      </c>
      <c r="S190" s="37" t="str">
        <f>IF(VLOOKUP(A190,'Charriage - Geschiebehaushalt'!A190:S461,8,FALSE)="","",VLOOKUP(A190,'Charriage - Geschiebehaushalt'!$A$2:$S$273,8,FALSE))</f>
        <v>pas ou faiblement entravé</v>
      </c>
      <c r="T190" s="70">
        <f>IF(VLOOKUP(A190,'Charriage - Geschiebehaushalt'!A190:S461,9,FALSE)="","",VLOOKUP(A190,'Charriage - Geschiebehaushalt'!$A$2:$S$273,9,FALSE))</f>
        <v>0.26347365541000001</v>
      </c>
      <c r="U190" s="37" t="str">
        <f>IF(VLOOKUP(A190,'Charriage - Geschiebehaushalt'!A190:S461,10,FALSE)="","",VLOOKUP(A190,'Charriage - Geschiebehaushalt'!$A$2:$S$273,10,FALSE))</f>
        <v>déficit dans les formations pionnières</v>
      </c>
      <c r="V190" s="37" t="str">
        <f>IF(VLOOKUP(A190,'Charriage - Geschiebehaushalt'!A190:S461,11,FALSE)="","",VLOOKUP(A190,'Charriage - Geschiebehaushalt'!$A$2:$S$273,11,FALSE))</f>
        <v/>
      </c>
      <c r="W190" s="37" t="str">
        <f>IF(VLOOKUP(A190,'Charriage - Geschiebehaushalt'!A190:S461,12,FALSE)="","",VLOOKUP(A190,'Charriage - Geschiebehaushalt'!$A$2:$S$273,12,FALSE))</f>
        <v/>
      </c>
      <c r="X190" s="37" t="str">
        <f>IF(VLOOKUP(A190,'Charriage - Geschiebehaushalt'!A190:S461,13,FALSE)="","",VLOOKUP(A190,'Charriage - Geschiebehaushalt'!$A$2:$S$273,13,FALSE))</f>
        <v/>
      </c>
      <c r="Y190" s="37" t="str">
        <f>IF(VLOOKUP(A190,'Charriage - Geschiebehaushalt'!A190:S461,14,FALSE)="","",VLOOKUP(A190,'Charriage - Geschiebehaushalt'!$A$2:$S$273,14,FALSE))</f>
        <v/>
      </c>
      <c r="Z190" s="37" t="str">
        <f>IF(VLOOKUP(A190,'Charriage - Geschiebehaushalt'!A190:S461,15,FALSE)="","",VLOOKUP(A190,'Charriage - Geschiebehaushalt'!$A$2:$S$273,15,FALSE))</f>
        <v>0-20%</v>
      </c>
      <c r="AA190" s="53" t="str">
        <f>IF(VLOOKUP(A190,'Charriage - Geschiebehaushalt'!A190:S461,16,FALSE)="","",VLOOKUP(A190,'Charriage - Geschiebehaushalt'!$A$2:$S$273,16,FALSE))</f>
        <v>a</v>
      </c>
      <c r="AB190" s="58" t="str">
        <f>IF(VLOOKUP(A190,'Débit - Abfluss'!$A$2:$K$273,3,FALSE)="","",VLOOKUP(A190,'Débit - Abfluss'!$A$2:$K$273,3,FALSE))</f>
        <v>100%</v>
      </c>
      <c r="AC190" s="59" t="str">
        <f>IF(VLOOKUP(A190,'Débit - Abfluss'!$A$2:$K$273,4,FALSE)="","",VLOOKUP(A190,'Débit - Abfluss'!$A$2:$K$273,4,FALSE))</f>
        <v>aucune information supplémentaire</v>
      </c>
      <c r="AD190" s="59" t="str">
        <f>IF(VLOOKUP(A190,'Débit - Abfluss'!$A$2:$K$273,5,FALSE)="","",VLOOKUP(A190,'Débit - Abfluss'!$A$2:$K$273,5,FALSE))</f>
        <v>aucune information supplémentaire</v>
      </c>
      <c r="AE190" s="59" t="str">
        <f>IF(VLOOKUP(A190,'Débit - Abfluss'!$A$2:$K$273,6,FALSE)="","",VLOOKUP(A190,'Débit - Abfluss'!$A$2:$K$273,6,FALSE))</f>
        <v>100%</v>
      </c>
      <c r="AF190" s="59" t="str">
        <f>IF(VLOOKUP(A190,'Débit - Abfluss'!$A$2:$K$273,7,FALSE)="","",VLOOKUP(A190,'Débit - Abfluss'!$A$2:$K$273,7,FALSE))</f>
        <v/>
      </c>
      <c r="AG190" s="60" t="str">
        <f>IF(VLOOKUP(A190,'Débit - Abfluss'!$A$2:$K$273,8,FALSE)="","",VLOOKUP(A190,'Débit - Abfluss'!$A$2:$K$273,8,FALSE))</f>
        <v>Non affecté / nicht betroffen</v>
      </c>
      <c r="AH190" s="72">
        <f>IF(VLOOKUP(A190,'Revitalisation-Revitalisierung'!$A$2:$O$273,3,FALSE)="","",VLOOKUP(A190,'Revitalisation-Revitalisierung'!$A$2:$O$273,3,FALSE))</f>
        <v>6.0090909090909097</v>
      </c>
      <c r="AI190" s="73">
        <f>IF(VLOOKUP(A190,'Revitalisation-Revitalisierung'!$A$2:$O$273,4,FALSE)="","",VLOOKUP(A190,'Revitalisation-Revitalisierung'!$A$2:$O$273,4,FALSE))</f>
        <v>20.133256872098443</v>
      </c>
      <c r="AJ190" s="73">
        <f>IF(VLOOKUP(A190,'Revitalisation-Revitalisierung'!$A$2:$O$273,5,FALSE)="","",VLOOKUP(A190,'Revitalisation-Revitalisierung'!$A$2:$O$273,5,FALSE))</f>
        <v>14.090909090909092</v>
      </c>
      <c r="AK190" s="61" t="str">
        <f>IF(VLOOKUP(A190,'Revitalisation-Revitalisierung'!$A$2:$O$273,6,FALSE)="","",VLOOKUP(A190,'Revitalisation-Revitalisierung'!$A$2:$O$273,6,FALSE))</f>
        <v>peu nécessaire, facile</v>
      </c>
      <c r="AL190" s="61" t="str">
        <f>IF(VLOOKUP(A190,'Revitalisation-Revitalisierung'!$A$2:$O$273,7,FALSE)="","",VLOOKUP(A190,'Revitalisation-Revitalisierung'!$A$2:$O$273,7,FALSE))</f>
        <v>nicht nötig</v>
      </c>
      <c r="AM190" s="61" t="str">
        <f>IF(VLOOKUP(A190,'Revitalisation-Revitalisierung'!$A$2:$O$273,8,FALSE)="","",VLOOKUP(A190,'Revitalisation-Revitalisierung'!$A$2:$O$273,8,FALSE))</f>
        <v>K3</v>
      </c>
      <c r="AN190" s="61" t="str">
        <f>IF(VLOOKUP(A190,'Revitalisation-Revitalisierung'!$A$2:$O$273,9,FALSE)="","",VLOOKUP(A190,'Revitalisation-Revitalisierung'!$A$2:$O$273,9,FALSE))</f>
        <v/>
      </c>
      <c r="AO190" s="61" t="str">
        <f>IF(VLOOKUP(A190,'Revitalisation-Revitalisierung'!$A$2:$O$273,10,FALSE)="","",VLOOKUP(A190,'Revitalisation-Revitalisierung'!$A$2:$O$273,10,FALSE))</f>
        <v/>
      </c>
      <c r="AP190" s="61" t="str">
        <f>IF(VLOOKUP(A190,'Revitalisation-Revitalisierung'!$A$2:$O$273,11,FALSE)="","",VLOOKUP(A190,'Revitalisation-Revitalisierung'!$A$2:$O$273,11,FALSE))</f>
        <v>Partiellement nécessaire, facile / teilweise nötig, einfach</v>
      </c>
      <c r="AQ190" s="62" t="str">
        <f>IF(VLOOKUP(A190,'Revitalisation-Revitalisierung'!$A$2:$O$273,12,FALSE)="","",VLOOKUP(A190,'Revitalisation-Revitalisierung'!$A$2:$O$273,12,FALSE))</f>
        <v>a</v>
      </c>
    </row>
    <row r="191" spans="1:43" ht="45" x14ac:dyDescent="0.25">
      <c r="A191" s="23">
        <v>315</v>
      </c>
      <c r="B191" s="63">
        <f>IF(VLOOKUP(A191,'Données de base - Grunddaten'!$A$2:$M$273,2,FALSE)="","",VLOOKUP(A191,'Données de base - Grunddaten'!$A$2:$M$273,2,FALSE))</f>
        <v>1</v>
      </c>
      <c r="C191" s="64" t="str">
        <f>IF(VLOOKUP(A191,'Données de base - Grunddaten'!$A$2:$M$273,3,FALSE)="","",VLOOKUP(A191,'Données de base - Grunddaten'!$A$2:$M$273,3,FALSE))</f>
        <v>Rotenbach</v>
      </c>
      <c r="D191" s="64" t="str">
        <f>IF(VLOOKUP(A191,'Données de base - Grunddaten'!$A$2:$M$273,4,FALSE)="","",VLOOKUP(A191,'Données de base - Grunddaten'!$A$2:$M$273,4,FALSE))</f>
        <v>Kalte Sense</v>
      </c>
      <c r="E191" s="64" t="str">
        <f>IF(VLOOKUP(A191,'Données de base - Grunddaten'!$A$2:$M$273,5,FALSE)="","",VLOOKUP(A191,'Données de base - Grunddaten'!$A$2:$M$273,5,FALSE))</f>
        <v>BE</v>
      </c>
      <c r="F191" s="64" t="str">
        <f>IF(VLOOKUP(A191,'Données de base - Grunddaten'!$A$2:$M$273,6,FALSE)="","",VLOOKUP(A191,'Données de base - Grunddaten'!$A$2:$M$273,6,FALSE))</f>
        <v>Préalpes</v>
      </c>
      <c r="G191" s="64" t="str">
        <f>IF(VLOOKUP(A191,'Données de base - Grunddaten'!$A$2:$M$273,7,FALSE)="","",VLOOKUP(A191,'Données de base - Grunddaten'!$A$2:$M$273,7,FALSE))</f>
        <v>Montagnard sup.</v>
      </c>
      <c r="H191" s="64">
        <f>IF(VLOOKUP(A191,'Données de base - Grunddaten'!$A$2:$M$273,8,FALSE)="","",VLOOKUP(A191,'Données de base - Grunddaten'!$A$2:$M$273,8,FALSE))</f>
        <v>1100</v>
      </c>
      <c r="I191" s="64">
        <f>IF(VLOOKUP(A191,'Données de base - Grunddaten'!$A$2:$M$273,9,FALSE)="","",VLOOKUP(A191,'Données de base - Grunddaten'!$A$2:$M$273,9,FALSE))</f>
        <v>2003</v>
      </c>
      <c r="J191" s="64">
        <f>IF(VLOOKUP(A191,'Données de base - Grunddaten'!$A$2:$M$273,10,FALSE)="","",VLOOKUP(A191,'Données de base - Grunddaten'!$A$2:$M$273,10,FALSE))</f>
        <v>41</v>
      </c>
      <c r="K191" s="64" t="str">
        <f>IF(VLOOKUP(A191,'Données de base - Grunddaten'!$A$2:$M$273,11,FALSE)="","",VLOOKUP(A191,'Données de base - Grunddaten'!$A$2:$M$273,11,FALSE))</f>
        <v>Cours d'eau naturels de l'étage montagnard</v>
      </c>
      <c r="L191" s="64" t="str">
        <f>IF(VLOOKUP(A191,'Données de base - Grunddaten'!$A$2:$M$273,12,FALSE)="","",VLOOKUP(A191,'Données de base - Grunddaten'!$A$2:$M$273,12,FALSE))</f>
        <v>en tresses</v>
      </c>
      <c r="M191" s="65" t="str">
        <f>IF(VLOOKUP(A191,'Données de base - Grunddaten'!$A$2:$M$273,13,FALSE)="","",VLOOKUP(A191,'Données de base - Grunddaten'!$A$2:$M$273,13,FALSE))</f>
        <v>en tresses</v>
      </c>
      <c r="N191" s="36" t="str">
        <f>IF(VLOOKUP(A191,'Charriage - Geschiebehaushalt'!A191:S462,3,FALSE)="","",VLOOKUP(A191,'Charriage - Geschiebehaushalt'!$A$2:$S$273,3,FALSE))</f>
        <v>pertinent</v>
      </c>
      <c r="O191" s="37" t="str">
        <f>IF(VLOOKUP(A191,'Charriage - Geschiebehaushalt'!A191:S462,4,FALSE)="","",VLOOKUP(A191,'Charriage - Geschiebehaushalt'!$A$2:$S$273,4,FALSE))</f>
        <v>21-50%</v>
      </c>
      <c r="P191" s="70" t="str">
        <f>IF(VLOOKUP(A191,'Charriage - Geschiebehaushalt'!A191:S462,5,FALSE)="","",VLOOKUP(A191,'Charriage - Geschiebehaushalt'!$A$2:$S$273,5,FALSE))</f>
        <v/>
      </c>
      <c r="Q191" s="37" t="str">
        <f>IF(VLOOKUP(A191,'Charriage - Geschiebehaushalt'!A191:S462,6,FALSE)="","",VLOOKUP(A191,'Charriage - Geschiebehaushalt'!$A$2:$S$273,6,FALSE))</f>
        <v>non documenté</v>
      </c>
      <c r="R191" s="70">
        <f>IF(VLOOKUP(A191,'Charriage - Geschiebehaushalt'!A191:S462,7,FALSE)="","",VLOOKUP(A191,'Charriage - Geschiebehaushalt'!$A$2:$S$273,7,FALSE))</f>
        <v>0.116792348415616</v>
      </c>
      <c r="S191" s="37" t="str">
        <f>IF(VLOOKUP(A191,'Charriage - Geschiebehaushalt'!A191:S462,8,FALSE)="","",VLOOKUP(A191,'Charriage - Geschiebehaushalt'!$A$2:$S$273,8,FALSE))</f>
        <v>pas ou faiblement entravé</v>
      </c>
      <c r="T191" s="70">
        <f>IF(VLOOKUP(A191,'Charriage - Geschiebehaushalt'!A191:S462,9,FALSE)="","",VLOOKUP(A191,'Charriage - Geschiebehaushalt'!$A$2:$S$273,9,FALSE))</f>
        <v>0.39006384274</v>
      </c>
      <c r="U191" s="37" t="str">
        <f>IF(VLOOKUP(A191,'Charriage - Geschiebehaushalt'!A191:S462,10,FALSE)="","",VLOOKUP(A191,'Charriage - Geschiebehaushalt'!$A$2:$S$273,10,FALSE))</f>
        <v>déficit non apparent en charriage ou en remobilisation des sédiments</v>
      </c>
      <c r="V191" s="37" t="str">
        <f>IF(VLOOKUP(A191,'Charriage - Geschiebehaushalt'!A191:S462,11,FALSE)="","",VLOOKUP(A191,'Charriage - Geschiebehaushalt'!$A$2:$S$273,11,FALSE))</f>
        <v/>
      </c>
      <c r="W191" s="37" t="str">
        <f>IF(VLOOKUP(A191,'Charriage - Geschiebehaushalt'!A191:S462,12,FALSE)="","",VLOOKUP(A191,'Charriage - Geschiebehaushalt'!$A$2:$S$273,12,FALSE))</f>
        <v/>
      </c>
      <c r="X191" s="37" t="str">
        <f>IF(VLOOKUP(A191,'Charriage - Geschiebehaushalt'!A191:S462,13,FALSE)="","",VLOOKUP(A191,'Charriage - Geschiebehaushalt'!$A$2:$S$273,13,FALSE))</f>
        <v/>
      </c>
      <c r="Y191" s="37" t="str">
        <f>IF(VLOOKUP(A191,'Charriage - Geschiebehaushalt'!A191:S462,14,FALSE)="","",VLOOKUP(A191,'Charriage - Geschiebehaushalt'!$A$2:$S$273,14,FALSE))</f>
        <v/>
      </c>
      <c r="Z191" s="37" t="str">
        <f>IF(VLOOKUP(A191,'Charriage - Geschiebehaushalt'!A191:S462,15,FALSE)="","",VLOOKUP(A191,'Charriage - Geschiebehaushalt'!$A$2:$S$273,15,FALSE))</f>
        <v>21-50%</v>
      </c>
      <c r="AA191" s="53" t="str">
        <f>IF(VLOOKUP(A191,'Charriage - Geschiebehaushalt'!A191:S462,16,FALSE)="","",VLOOKUP(A191,'Charriage - Geschiebehaushalt'!$A$2:$S$273,16,FALSE))</f>
        <v>a</v>
      </c>
      <c r="AB191" s="58" t="str">
        <f>IF(VLOOKUP(A191,'Débit - Abfluss'!$A$2:$K$273,3,FALSE)="","",VLOOKUP(A191,'Débit - Abfluss'!$A$2:$K$273,3,FALSE))</f>
        <v>100%</v>
      </c>
      <c r="AC191" s="59" t="str">
        <f>IF(VLOOKUP(A191,'Débit - Abfluss'!$A$2:$K$273,4,FALSE)="","",VLOOKUP(A191,'Débit - Abfluss'!$A$2:$K$273,4,FALSE))</f>
        <v>aucune information supplémentaire</v>
      </c>
      <c r="AD191" s="59" t="str">
        <f>IF(VLOOKUP(A191,'Débit - Abfluss'!$A$2:$K$273,5,FALSE)="","",VLOOKUP(A191,'Débit - Abfluss'!$A$2:$K$273,5,FALSE))</f>
        <v>aucune information supplémentaire</v>
      </c>
      <c r="AE191" s="59" t="str">
        <f>IF(VLOOKUP(A191,'Débit - Abfluss'!$A$2:$K$273,6,FALSE)="","",VLOOKUP(A191,'Débit - Abfluss'!$A$2:$K$273,6,FALSE))</f>
        <v>100%</v>
      </c>
      <c r="AF191" s="59" t="str">
        <f>IF(VLOOKUP(A191,'Débit - Abfluss'!$A$2:$K$273,7,FALSE)="","",VLOOKUP(A191,'Débit - Abfluss'!$A$2:$K$273,7,FALSE))</f>
        <v/>
      </c>
      <c r="AG191" s="60" t="str">
        <f>IF(VLOOKUP(A191,'Débit - Abfluss'!$A$2:$K$273,8,FALSE)="","",VLOOKUP(A191,'Débit - Abfluss'!$A$2:$K$273,8,FALSE))</f>
        <v>Non affecté / nicht betroffen</v>
      </c>
      <c r="AH191" s="72">
        <f>IF(VLOOKUP(A191,'Revitalisation-Revitalisierung'!$A$2:$O$273,3,FALSE)="","",VLOOKUP(A191,'Revitalisation-Revitalisierung'!$A$2:$O$273,3,FALSE))</f>
        <v>-9.0545454545454547</v>
      </c>
      <c r="AI191" s="73">
        <f>IF(VLOOKUP(A191,'Revitalisation-Revitalisierung'!$A$2:$O$273,4,FALSE)="","",VLOOKUP(A191,'Revitalisation-Revitalisierung'!$A$2:$O$273,4,FALSE))</f>
        <v>6.4038757871058438</v>
      </c>
      <c r="AJ191" s="73">
        <f>IF(VLOOKUP(A191,'Revitalisation-Revitalisierung'!$A$2:$O$273,5,FALSE)="","",VLOOKUP(A191,'Revitalisation-Revitalisierung'!$A$2:$O$273,5,FALSE))</f>
        <v>15.454545454545455</v>
      </c>
      <c r="AK191" s="61" t="str">
        <f>IF(VLOOKUP(A191,'Revitalisation-Revitalisierung'!$A$2:$O$273,6,FALSE)="","",VLOOKUP(A191,'Revitalisation-Revitalisierung'!$A$2:$O$273,6,FALSE))</f>
        <v>peu nécessaire, facile</v>
      </c>
      <c r="AL191" s="61" t="str">
        <f>IF(VLOOKUP(A191,'Revitalisation-Revitalisierung'!$A$2:$O$273,7,FALSE)="","",VLOOKUP(A191,'Revitalisation-Revitalisierung'!$A$2:$O$273,7,FALSE))</f>
        <v>nicht nötig</v>
      </c>
      <c r="AM191" s="61" t="str">
        <f>IF(VLOOKUP(A191,'Revitalisation-Revitalisierung'!$A$2:$O$273,8,FALSE)="","",VLOOKUP(A191,'Revitalisation-Revitalisierung'!$A$2:$O$273,8,FALSE))</f>
        <v>K2</v>
      </c>
      <c r="AN191" s="61" t="str">
        <f>IF(VLOOKUP(A191,'Revitalisation-Revitalisierung'!$A$2:$O$273,9,FALSE)="","",VLOOKUP(A191,'Revitalisation-Revitalisierung'!$A$2:$O$273,9,FALSE))</f>
        <v/>
      </c>
      <c r="AO191" s="61" t="str">
        <f>IF(VLOOKUP(A191,'Revitalisation-Revitalisierung'!$A$2:$O$273,10,FALSE)="","",VLOOKUP(A191,'Revitalisation-Revitalisierung'!$A$2:$O$273,10,FALSE))</f>
        <v/>
      </c>
      <c r="AP191" s="61" t="str">
        <f>IF(VLOOKUP(A191,'Revitalisation-Revitalisierung'!$A$2:$O$273,11,FALSE)="","",VLOOKUP(A191,'Revitalisation-Revitalisierung'!$A$2:$O$273,11,FALSE))</f>
        <v>Partiellement nécessaire, facile / teilweise nötig, einfach</v>
      </c>
      <c r="AQ191" s="62" t="str">
        <f>IF(VLOOKUP(A191,'Revitalisation-Revitalisierung'!$A$2:$O$273,12,FALSE)="","",VLOOKUP(A191,'Revitalisation-Revitalisierung'!$A$2:$O$273,12,FALSE))</f>
        <v>a</v>
      </c>
    </row>
    <row r="192" spans="1:43" ht="90" x14ac:dyDescent="0.25">
      <c r="A192" s="28">
        <v>316</v>
      </c>
      <c r="B192" s="63">
        <f>IF(VLOOKUP(A192,'Données de base - Grunddaten'!$A$2:$M$273,2,FALSE)="","",VLOOKUP(A192,'Données de base - Grunddaten'!$A$2:$M$273,2,FALSE))</f>
        <v>1</v>
      </c>
      <c r="C192" s="64" t="str">
        <f>IF(VLOOKUP(A192,'Données de base - Grunddaten'!$A$2:$M$273,3,FALSE)="","",VLOOKUP(A192,'Données de base - Grunddaten'!$A$2:$M$273,3,FALSE))</f>
        <v>Heubach</v>
      </c>
      <c r="D192" s="64" t="str">
        <f>IF(VLOOKUP(A192,'Données de base - Grunddaten'!$A$2:$M$273,4,FALSE)="","",VLOOKUP(A192,'Données de base - Grunddaten'!$A$2:$M$273,4,FALSE))</f>
        <v>Schwarzwasser</v>
      </c>
      <c r="E192" s="64" t="str">
        <f>IF(VLOOKUP(A192,'Données de base - Grunddaten'!$A$2:$M$273,5,FALSE)="","",VLOOKUP(A192,'Données de base - Grunddaten'!$A$2:$M$273,5,FALSE))</f>
        <v>BE</v>
      </c>
      <c r="F192" s="64" t="str">
        <f>IF(VLOOKUP(A192,'Données de base - Grunddaten'!$A$2:$M$273,6,FALSE)="","",VLOOKUP(A192,'Données de base - Grunddaten'!$A$2:$M$273,6,FALSE))</f>
        <v>Préalpes</v>
      </c>
      <c r="G192" s="64" t="str">
        <f>IF(VLOOKUP(A192,'Données de base - Grunddaten'!$A$2:$M$273,7,FALSE)="","",VLOOKUP(A192,'Données de base - Grunddaten'!$A$2:$M$273,7,FALSE))</f>
        <v>Montagnard inf.</v>
      </c>
      <c r="H192" s="64" t="str">
        <f>IF(VLOOKUP(A192,'Données de base - Grunddaten'!$A$2:$M$273,8,FALSE)="","",VLOOKUP(A192,'Données de base - Grunddaten'!$A$2:$M$273,8,FALSE))</f>
        <v>860 m</v>
      </c>
      <c r="I192" s="64" t="str">
        <f>IF(VLOOKUP(A192,'Données de base - Grunddaten'!$A$2:$M$273,9,FALSE)="","",VLOOKUP(A192,'Données de base - Grunddaten'!$A$2:$M$273,9,FALSE))</f>
        <v>candidat</v>
      </c>
      <c r="J192" s="64">
        <f>IF(VLOOKUP(A192,'Données de base - Grunddaten'!$A$2:$M$273,10,FALSE)="","",VLOOKUP(A192,'Données de base - Grunddaten'!$A$2:$M$273,10,FALSE))</f>
        <v>41</v>
      </c>
      <c r="K192" s="64" t="str">
        <f>IF(VLOOKUP(A192,'Données de base - Grunddaten'!$A$2:$M$273,11,FALSE)="","",VLOOKUP(A192,'Données de base - Grunddaten'!$A$2:$M$273,11,FALSE))</f>
        <v>Cours d'eau naturels de l'étage montagnard</v>
      </c>
      <c r="L192" s="64" t="str">
        <f>IF(VLOOKUP(A192,'Données de base - Grunddaten'!$A$2:$M$273,12,FALSE)="","",VLOOKUP(A192,'Données de base - Grunddaten'!$A$2:$M$273,12,FALSE))</f>
        <v>en méandres migrants</v>
      </c>
      <c r="M192" s="65" t="str">
        <f>IF(VLOOKUP(A192,'Données de base - Grunddaten'!$A$2:$M$273,13,FALSE)="","",VLOOKUP(A192,'Données de base - Grunddaten'!$A$2:$M$273,13,FALSE))</f>
        <v>en méandres migrants</v>
      </c>
      <c r="N192" s="36" t="str">
        <f>IF(VLOOKUP(A192,'Charriage - Geschiebehaushalt'!A192:S463,3,FALSE)="","",VLOOKUP(A192,'Charriage - Geschiebehaushalt'!$A$2:$S$273,3,FALSE))</f>
        <v>pertinent</v>
      </c>
      <c r="O192" s="37" t="str">
        <f>IF(VLOOKUP(A192,'Charriage - Geschiebehaushalt'!A192:S463,4,FALSE)="","",VLOOKUP(A192,'Charriage - Geschiebehaushalt'!$A$2:$S$273,4,FALSE))</f>
        <v>0-20%</v>
      </c>
      <c r="P192" s="70" t="str">
        <f>IF(VLOOKUP(A192,'Charriage - Geschiebehaushalt'!A192:S463,5,FALSE)="","",VLOOKUP(A192,'Charriage - Geschiebehaushalt'!$A$2:$S$273,5,FALSE))</f>
        <v/>
      </c>
      <c r="Q192" s="37" t="str">
        <f>IF(VLOOKUP(A192,'Charriage - Geschiebehaushalt'!A192:S463,6,FALSE)="","",VLOOKUP(A192,'Charriage - Geschiebehaushalt'!$A$2:$S$273,6,FALSE))</f>
        <v>non documenté</v>
      </c>
      <c r="R192" s="70">
        <f>IF(VLOOKUP(A192,'Charriage - Geschiebehaushalt'!A192:S463,7,FALSE)="","",VLOOKUP(A192,'Charriage - Geschiebehaushalt'!$A$2:$S$273,7,FALSE))</f>
        <v>0.25600000000000001</v>
      </c>
      <c r="S192" s="37" t="str">
        <f>IF(VLOOKUP(A192,'Charriage - Geschiebehaushalt'!A192:S463,8,FALSE)="","",VLOOKUP(A192,'Charriage - Geschiebehaushalt'!$A$2:$S$273,8,FALSE))</f>
        <v>la remobilisation des sédiments est perturbée</v>
      </c>
      <c r="T192" s="70" t="str">
        <f>IF(VLOOKUP(A192,'Charriage - Geschiebehaushalt'!A192:S463,9,FALSE)="","",VLOOKUP(A192,'Charriage - Geschiebehaushalt'!$A$2:$S$273,9,FALSE))</f>
        <v/>
      </c>
      <c r="U192" s="37" t="str">
        <f>IF(VLOOKUP(A192,'Charriage - Geschiebehaushalt'!A192:S463,10,FALSE)="","",VLOOKUP(A192,'Charriage - Geschiebehaushalt'!$A$2:$S$273,10,FALSE))</f>
        <v/>
      </c>
      <c r="V192" s="37" t="str">
        <f>IF(VLOOKUP(A192,'Charriage - Geschiebehaushalt'!A192:S463,11,FALSE)="","",VLOOKUP(A192,'Charriage - Geschiebehaushalt'!$A$2:$S$273,11,FALSE))</f>
        <v/>
      </c>
      <c r="W192" s="37" t="str">
        <f>IF(VLOOKUP(A192,'Charriage - Geschiebehaushalt'!A192:S463,12,FALSE)="","",VLOOKUP(A192,'Charriage - Geschiebehaushalt'!$A$2:$S$273,12,FALSE))</f>
        <v/>
      </c>
      <c r="X192" s="37" t="str">
        <f>IF(VLOOKUP(A192,'Charriage - Geschiebehaushalt'!A192:S463,13,FALSE)="","",VLOOKUP(A192,'Charriage - Geschiebehaushalt'!$A$2:$S$273,13,FALSE))</f>
        <v/>
      </c>
      <c r="Y192" s="37" t="str">
        <f>IF(VLOOKUP(A192,'Charriage - Geschiebehaushalt'!A192:S463,14,FALSE)="","",VLOOKUP(A192,'Charriage - Geschiebehaushalt'!$A$2:$S$273,14,FALSE))</f>
        <v/>
      </c>
      <c r="Z192" s="37" t="str">
        <f>IF(VLOOKUP(A192,'Charriage - Geschiebehaushalt'!A192:S463,15,FALSE)="","",VLOOKUP(A192,'Charriage - Geschiebehaushalt'!$A$2:$S$273,15,FALSE))</f>
        <v>0-20%</v>
      </c>
      <c r="AA192" s="53" t="str">
        <f>IF(VLOOKUP(A192,'Charriage - Geschiebehaushalt'!A192:S463,16,FALSE)="","",VLOOKUP(A192,'Charriage - Geschiebehaushalt'!$A$2:$S$273,16,FALSE))</f>
        <v>a</v>
      </c>
      <c r="AB192" s="58" t="str">
        <f>IF(VLOOKUP(A192,'Débit - Abfluss'!$A$2:$K$273,3,FALSE)="","",VLOOKUP(A192,'Débit - Abfluss'!$A$2:$K$273,3,FALSE))</f>
        <v>non documenté</v>
      </c>
      <c r="AC192" s="59" t="str">
        <f>IF(VLOOKUP(A192,'Débit - Abfluss'!$A$2:$K$273,4,FALSE)="","",VLOOKUP(A192,'Débit - Abfluss'!$A$2:$K$273,4,FALSE))</f>
        <v>aucune information supplémentaire</v>
      </c>
      <c r="AD192" s="59" t="str">
        <f>IF(VLOOKUP(A192,'Débit - Abfluss'!$A$2:$K$273,5,FALSE)="","",VLOOKUP(A192,'Débit - Abfluss'!$A$2:$K$273,5,FALSE))</f>
        <v>aucune information supplémentaire</v>
      </c>
      <c r="AE192" s="59" t="str">
        <f>IF(VLOOKUP(A192,'Débit - Abfluss'!$A$2:$K$273,6,FALSE)="","",VLOOKUP(A192,'Débit - Abfluss'!$A$2:$K$273,6,FALSE))</f>
        <v>Régime présumé naturel (100%) / Abfluss vermutlich natürlich</v>
      </c>
      <c r="AF192" s="59" t="str">
        <f>IF(VLOOKUP(A192,'Débit - Abfluss'!$A$2:$K$273,7,FALSE)="","",VLOOKUP(A192,'Débit - Abfluss'!$A$2:$K$273,7,FALSE))</f>
        <v/>
      </c>
      <c r="AG192" s="60" t="str">
        <f>IF(VLOOKUP(A192,'Débit - Abfluss'!$A$2:$K$273,8,FALSE)="","",VLOOKUP(A192,'Débit - Abfluss'!$A$2:$K$273,8,FALSE))</f>
        <v>Non affecté / nicht betroffen</v>
      </c>
      <c r="AH192" s="72" t="str">
        <f>IF(VLOOKUP(A192,'Revitalisation-Revitalisierung'!$A$2:$O$273,3,FALSE)="","",VLOOKUP(A192,'Revitalisation-Revitalisierung'!$A$2:$O$273,3,FALSE))</f>
        <v/>
      </c>
      <c r="AI192" s="73" t="str">
        <f>IF(VLOOKUP(A192,'Revitalisation-Revitalisierung'!$A$2:$O$273,4,FALSE)="","",VLOOKUP(A192,'Revitalisation-Revitalisierung'!$A$2:$O$273,4,FALSE))</f>
        <v/>
      </c>
      <c r="AJ192" s="73" t="str">
        <f>IF(VLOOKUP(A192,'Revitalisation-Revitalisierung'!$A$2:$O$273,5,FALSE)="","",VLOOKUP(A192,'Revitalisation-Revitalisierung'!$A$2:$O$273,5,FALSE))</f>
        <v/>
      </c>
      <c r="AK192" s="61" t="str">
        <f>IF(VLOOKUP(A192,'Revitalisation-Revitalisierung'!$A$2:$O$273,6,FALSE)="","",VLOOKUP(A192,'Revitalisation-Revitalisierung'!$A$2:$O$273,6,FALSE))</f>
        <v/>
      </c>
      <c r="AL192" s="61" t="str">
        <f>IF(VLOOKUP(A192,'Revitalisation-Revitalisierung'!$A$2:$O$273,7,FALSE)="","",VLOOKUP(A192,'Revitalisation-Revitalisierung'!$A$2:$O$273,7,FALSE))</f>
        <v/>
      </c>
      <c r="AM192" s="61" t="str">
        <f>IF(VLOOKUP(A192,'Revitalisation-Revitalisierung'!$A$2:$O$273,8,FALSE)="","",VLOOKUP(A192,'Revitalisation-Revitalisierung'!$A$2:$O$273,8,FALSE))</f>
        <v/>
      </c>
      <c r="AN192" s="61" t="str">
        <f>IF(VLOOKUP(A192,'Revitalisation-Revitalisierung'!$A$2:$O$273,9,FALSE)="","",VLOOKUP(A192,'Revitalisation-Revitalisierung'!$A$2:$O$273,9,FALSE))</f>
        <v>peu nécessaire, facile</v>
      </c>
      <c r="AO192" s="61" t="str">
        <f>IF(VLOOKUP(A192,'Revitalisation-Revitalisierung'!$A$2:$O$273,10,FALSE)="","",VLOOKUP(A192,'Revitalisation-Revitalisierung'!$A$2:$O$273,10,FALSE))</f>
        <v>pas  évalué:  peu nécessaire car système semblant encore naturel et fonctionnel (bois tendre), et facile car relativement peu d'atteintes</v>
      </c>
      <c r="AP192" s="61" t="str">
        <f>IF(VLOOKUP(A192,'Revitalisation-Revitalisierung'!$A$2:$O$273,11,FALSE)="","",VLOOKUP(A192,'Revitalisation-Revitalisierung'!$A$2:$O$273,11,FALSE))</f>
        <v>Non nécessaire / nicht nötig</v>
      </c>
      <c r="AQ192" s="62" t="str">
        <f>IF(VLOOKUP(A192,'Revitalisation-Revitalisierung'!$A$2:$O$273,12,FALSE)="","",VLOOKUP(A192,'Revitalisation-Revitalisierung'!$A$2:$O$273,12,FALSE))</f>
        <v>b</v>
      </c>
    </row>
    <row r="193" spans="1:43" ht="45" x14ac:dyDescent="0.25">
      <c r="A193" s="28">
        <v>317</v>
      </c>
      <c r="B193" s="63">
        <f>IF(VLOOKUP(A193,'Données de base - Grunddaten'!$A$2:$M$273,2,FALSE)="","",VLOOKUP(A193,'Données de base - Grunddaten'!$A$2:$M$273,2,FALSE))</f>
        <v>1</v>
      </c>
      <c r="C193" s="64" t="str">
        <f>IF(VLOOKUP(A193,'Données de base - Grunddaten'!$A$2:$M$273,3,FALSE)="","",VLOOKUP(A193,'Données de base - Grunddaten'!$A$2:$M$273,3,FALSE))</f>
        <v>Seligraben</v>
      </c>
      <c r="D193" s="64" t="str">
        <f>IF(VLOOKUP(A193,'Données de base - Grunddaten'!$A$2:$M$273,4,FALSE)="","",VLOOKUP(A193,'Données de base - Grunddaten'!$A$2:$M$273,4,FALSE))</f>
        <v>Seligrabenbach</v>
      </c>
      <c r="E193" s="64" t="str">
        <f>IF(VLOOKUP(A193,'Données de base - Grunddaten'!$A$2:$M$273,5,FALSE)="","",VLOOKUP(A193,'Données de base - Grunddaten'!$A$2:$M$273,5,FALSE))</f>
        <v>BE</v>
      </c>
      <c r="F193" s="64" t="str">
        <f>IF(VLOOKUP(A193,'Données de base - Grunddaten'!$A$2:$M$273,6,FALSE)="","",VLOOKUP(A193,'Données de base - Grunddaten'!$A$2:$M$273,6,FALSE))</f>
        <v>Plateau occidental, Préalpes</v>
      </c>
      <c r="G193" s="64" t="str">
        <f>IF(VLOOKUP(A193,'Données de base - Grunddaten'!$A$2:$M$273,7,FALSE)="","",VLOOKUP(A193,'Données de base - Grunddaten'!$A$2:$M$273,7,FALSE))</f>
        <v>Montagnard inf.</v>
      </c>
      <c r="H193" s="64" t="str">
        <f>IF(VLOOKUP(A193,'Données de base - Grunddaten'!$A$2:$M$273,8,FALSE)="","",VLOOKUP(A193,'Données de base - Grunddaten'!$A$2:$M$273,8,FALSE))</f>
        <v>860 m</v>
      </c>
      <c r="I193" s="64" t="str">
        <f>IF(VLOOKUP(A193,'Données de base - Grunddaten'!$A$2:$M$273,9,FALSE)="","",VLOOKUP(A193,'Données de base - Grunddaten'!$A$2:$M$273,9,FALSE))</f>
        <v>candidat</v>
      </c>
      <c r="J193" s="64">
        <f>IF(VLOOKUP(A193,'Données de base - Grunddaten'!$A$2:$M$273,10,FALSE)="","",VLOOKUP(A193,'Données de base - Grunddaten'!$A$2:$M$273,10,FALSE))</f>
        <v>41</v>
      </c>
      <c r="K193" s="64" t="str">
        <f>IF(VLOOKUP(A193,'Données de base - Grunddaten'!$A$2:$M$273,11,FALSE)="","",VLOOKUP(A193,'Données de base - Grunddaten'!$A$2:$M$273,11,FALSE))</f>
        <v>Cours d'eau naturels de l'étage montagnard</v>
      </c>
      <c r="L193" s="64" t="str">
        <f>IF(VLOOKUP(A193,'Données de base - Grunddaten'!$A$2:$M$273,12,FALSE)="","",VLOOKUP(A193,'Données de base - Grunddaten'!$A$2:$M$273,12,FALSE))</f>
        <v>en méandres migrants</v>
      </c>
      <c r="M193" s="65" t="str">
        <f>IF(VLOOKUP(A193,'Données de base - Grunddaten'!$A$2:$M$273,13,FALSE)="","",VLOOKUP(A193,'Données de base - Grunddaten'!$A$2:$M$273,13,FALSE))</f>
        <v>en méandres migrants</v>
      </c>
      <c r="N193" s="36" t="str">
        <f>IF(VLOOKUP(A193,'Charriage - Geschiebehaushalt'!A193:S464,3,FALSE)="","",VLOOKUP(A193,'Charriage - Geschiebehaushalt'!$A$2:$S$273,3,FALSE))</f>
        <v>pertinent</v>
      </c>
      <c r="O193" s="37" t="str">
        <f>IF(VLOOKUP(A193,'Charriage - Geschiebehaushalt'!A193:S464,4,FALSE)="","",VLOOKUP(A193,'Charriage - Geschiebehaushalt'!$A$2:$S$273,4,FALSE))</f>
        <v>non documenté</v>
      </c>
      <c r="P193" s="70" t="str">
        <f>IF(VLOOKUP(A193,'Charriage - Geschiebehaushalt'!A193:S464,5,FALSE)="","",VLOOKUP(A193,'Charriage - Geschiebehaushalt'!$A$2:$S$273,5,FALSE))</f>
        <v/>
      </c>
      <c r="Q193" s="37" t="str">
        <f>IF(VLOOKUP(A193,'Charriage - Geschiebehaushalt'!A193:S464,6,FALSE)="","",VLOOKUP(A193,'Charriage - Geschiebehaushalt'!$A$2:$S$273,6,FALSE))</f>
        <v>non documenté</v>
      </c>
      <c r="R193" s="70">
        <f>IF(VLOOKUP(A193,'Charriage - Geschiebehaushalt'!A193:S464,7,FALSE)="","",VLOOKUP(A193,'Charriage - Geschiebehaushalt'!$A$2:$S$273,7,FALSE))</f>
        <v>0.23499999999999999</v>
      </c>
      <c r="S193" s="37" t="str">
        <f>IF(VLOOKUP(A193,'Charriage - Geschiebehaushalt'!A193:S464,8,FALSE)="","",VLOOKUP(A193,'Charriage - Geschiebehaushalt'!$A$2:$S$273,8,FALSE))</f>
        <v>pas ou faiblement entravé</v>
      </c>
      <c r="T193" s="70">
        <f>IF(VLOOKUP(A193,'Charriage - Geschiebehaushalt'!A193:S464,9,FALSE)="","",VLOOKUP(A193,'Charriage - Geschiebehaushalt'!$A$2:$S$273,9,FALSE))</f>
        <v>0.214</v>
      </c>
      <c r="U193" s="37" t="str">
        <f>IF(VLOOKUP(A193,'Charriage - Geschiebehaushalt'!A193:S464,10,FALSE)="","",VLOOKUP(A193,'Charriage - Geschiebehaushalt'!$A$2:$S$273,10,FALSE))</f>
        <v>déficit dans les formations pionnières</v>
      </c>
      <c r="V193" s="37" t="str">
        <f>IF(VLOOKUP(A193,'Charriage - Geschiebehaushalt'!A193:S464,11,FALSE)="","",VLOOKUP(A193,'Charriage - Geschiebehaushalt'!$A$2:$S$273,11,FALSE))</f>
        <v/>
      </c>
      <c r="W193" s="37" t="str">
        <f>IF(VLOOKUP(A193,'Charriage - Geschiebehaushalt'!A193:S464,12,FALSE)="","",VLOOKUP(A193,'Charriage - Geschiebehaushalt'!$A$2:$S$273,12,FALSE))</f>
        <v>A vérifier</v>
      </c>
      <c r="X193" s="37" t="str">
        <f>IF(VLOOKUP(A193,'Charriage - Geschiebehaushalt'!A193:S464,13,FALSE)="","",VLOOKUP(A193,'Charriage - Geschiebehaushalt'!$A$2:$S$273,13,FALSE))</f>
        <v>pas d'ouvrage sur le bassin versant</v>
      </c>
      <c r="Y193" s="37" t="str">
        <f>IF(VLOOKUP(A193,'Charriage - Geschiebehaushalt'!A193:S464,14,FALSE)="","",VLOOKUP(A193,'Charriage - Geschiebehaushalt'!$A$2:$S$273,14,FALSE))</f>
        <v>charriage présumé naturel</v>
      </c>
      <c r="Z193" s="37" t="str">
        <f>IF(VLOOKUP(A193,'Charriage - Geschiebehaushalt'!A193:S464,15,FALSE)="","",VLOOKUP(A193,'Charriage - Geschiebehaushalt'!$A$2:$S$273,15,FALSE))</f>
        <v>Charriage présumé naturel / Geschiebehaushalt vermutlich natürlich</v>
      </c>
      <c r="AA193" s="53" t="str">
        <f>IF(VLOOKUP(A193,'Charriage - Geschiebehaushalt'!A193:S464,16,FALSE)="","",VLOOKUP(A193,'Charriage - Geschiebehaushalt'!$A$2:$S$273,16,FALSE))</f>
        <v>b</v>
      </c>
      <c r="AB193" s="58" t="str">
        <f>IF(VLOOKUP(A193,'Débit - Abfluss'!$A$2:$K$273,3,FALSE)="","",VLOOKUP(A193,'Débit - Abfluss'!$A$2:$K$273,3,FALSE))</f>
        <v>non documenté</v>
      </c>
      <c r="AC193" s="59" t="str">
        <f>IF(VLOOKUP(A193,'Débit - Abfluss'!$A$2:$K$273,4,FALSE)="","",VLOOKUP(A193,'Débit - Abfluss'!$A$2:$K$273,4,FALSE))</f>
        <v>aucune information supplémentaire</v>
      </c>
      <c r="AD193" s="59" t="str">
        <f>IF(VLOOKUP(A193,'Débit - Abfluss'!$A$2:$K$273,5,FALSE)="","",VLOOKUP(A193,'Débit - Abfluss'!$A$2:$K$273,5,FALSE))</f>
        <v>aucune information supplémentaire</v>
      </c>
      <c r="AE193" s="59" t="str">
        <f>IF(VLOOKUP(A193,'Débit - Abfluss'!$A$2:$K$273,6,FALSE)="","",VLOOKUP(A193,'Débit - Abfluss'!$A$2:$K$273,6,FALSE))</f>
        <v>Régime présumé naturel (100%) / Abfluss vermutlich natürlich</v>
      </c>
      <c r="AF193" s="59" t="str">
        <f>IF(VLOOKUP(A193,'Débit - Abfluss'!$A$2:$K$273,7,FALSE)="","",VLOOKUP(A193,'Débit - Abfluss'!$A$2:$K$273,7,FALSE))</f>
        <v/>
      </c>
      <c r="AG193" s="60" t="str">
        <f>IF(VLOOKUP(A193,'Débit - Abfluss'!$A$2:$K$273,8,FALSE)="","",VLOOKUP(A193,'Débit - Abfluss'!$A$2:$K$273,8,FALSE))</f>
        <v>Non affecté / nicht betroffen</v>
      </c>
      <c r="AH193" s="72" t="str">
        <f>IF(VLOOKUP(A193,'Revitalisation-Revitalisierung'!$A$2:$O$273,3,FALSE)="","",VLOOKUP(A193,'Revitalisation-Revitalisierung'!$A$2:$O$273,3,FALSE))</f>
        <v/>
      </c>
      <c r="AI193" s="73" t="str">
        <f>IF(VLOOKUP(A193,'Revitalisation-Revitalisierung'!$A$2:$O$273,4,FALSE)="","",VLOOKUP(A193,'Revitalisation-Revitalisierung'!$A$2:$O$273,4,FALSE))</f>
        <v/>
      </c>
      <c r="AJ193" s="73" t="str">
        <f>IF(VLOOKUP(A193,'Revitalisation-Revitalisierung'!$A$2:$O$273,5,FALSE)="","",VLOOKUP(A193,'Revitalisation-Revitalisierung'!$A$2:$O$273,5,FALSE))</f>
        <v/>
      </c>
      <c r="AK193" s="61" t="str">
        <f>IF(VLOOKUP(A193,'Revitalisation-Revitalisierung'!$A$2:$O$273,6,FALSE)="","",VLOOKUP(A193,'Revitalisation-Revitalisierung'!$A$2:$O$273,6,FALSE))</f>
        <v/>
      </c>
      <c r="AL193" s="61" t="str">
        <f>IF(VLOOKUP(A193,'Revitalisation-Revitalisierung'!$A$2:$O$273,7,FALSE)="","",VLOOKUP(A193,'Revitalisation-Revitalisierung'!$A$2:$O$273,7,FALSE))</f>
        <v>nicht nötig</v>
      </c>
      <c r="AM193" s="61" t="str">
        <f>IF(VLOOKUP(A193,'Revitalisation-Revitalisierung'!$A$2:$O$273,8,FALSE)="","",VLOOKUP(A193,'Revitalisation-Revitalisierung'!$A$2:$O$273,8,FALSE))</f>
        <v/>
      </c>
      <c r="AN193" s="61" t="str">
        <f>IF(VLOOKUP(A193,'Revitalisation-Revitalisierung'!$A$2:$O$273,9,FALSE)="","",VLOOKUP(A193,'Revitalisation-Revitalisierung'!$A$2:$O$273,9,FALSE))</f>
        <v>non nécessaire</v>
      </c>
      <c r="AO193" s="61" t="str">
        <f>IF(VLOOKUP(A193,'Revitalisation-Revitalisierung'!$A$2:$O$273,10,FALSE)="","",VLOOKUP(A193,'Revitalisation-Revitalisierung'!$A$2:$O$273,10,FALSE))</f>
        <v/>
      </c>
      <c r="AP193" s="61" t="str">
        <f>IF(VLOOKUP(A193,'Revitalisation-Revitalisierung'!$A$2:$O$273,11,FALSE)="","",VLOOKUP(A193,'Revitalisation-Revitalisierung'!$A$2:$O$273,11,FALSE))</f>
        <v>Non nécessaire / nicht nötig</v>
      </c>
      <c r="AQ193" s="62" t="str">
        <f>IF(VLOOKUP(A193,'Revitalisation-Revitalisierung'!$A$2:$O$273,12,FALSE)="","",VLOOKUP(A193,'Revitalisation-Revitalisierung'!$A$2:$O$273,12,FALSE))</f>
        <v>a</v>
      </c>
    </row>
    <row r="194" spans="1:43" ht="56.25" x14ac:dyDescent="0.25">
      <c r="A194" s="28">
        <v>318</v>
      </c>
      <c r="B194" s="63">
        <f>IF(VLOOKUP(A194,'Données de base - Grunddaten'!$A$2:$M$273,2,FALSE)="","",VLOOKUP(A194,'Données de base - Grunddaten'!$A$2:$M$273,2,FALSE))</f>
        <v>1</v>
      </c>
      <c r="C194" s="64" t="str">
        <f>IF(VLOOKUP(A194,'Données de base - Grunddaten'!$A$2:$M$273,3,FALSE)="","",VLOOKUP(A194,'Données de base - Grunddaten'!$A$2:$M$273,3,FALSE))</f>
        <v>Eymatt</v>
      </c>
      <c r="D194" s="64" t="str">
        <f>IF(VLOOKUP(A194,'Données de base - Grunddaten'!$A$2:$M$273,4,FALSE)="","",VLOOKUP(A194,'Données de base - Grunddaten'!$A$2:$M$273,4,FALSE))</f>
        <v>Gäbelbach</v>
      </c>
      <c r="E194" s="64" t="str">
        <f>IF(VLOOKUP(A194,'Données de base - Grunddaten'!$A$2:$M$273,5,FALSE)="","",VLOOKUP(A194,'Données de base - Grunddaten'!$A$2:$M$273,5,FALSE))</f>
        <v>BE</v>
      </c>
      <c r="F194" s="64" t="str">
        <f>IF(VLOOKUP(A194,'Données de base - Grunddaten'!$A$2:$M$273,6,FALSE)="","",VLOOKUP(A194,'Données de base - Grunddaten'!$A$2:$M$273,6,FALSE))</f>
        <v>Plateau occidental</v>
      </c>
      <c r="G194" s="64" t="str">
        <f>IF(VLOOKUP(A194,'Données de base - Grunddaten'!$A$2:$M$273,7,FALSE)="","",VLOOKUP(A194,'Données de base - Grunddaten'!$A$2:$M$273,7,FALSE))</f>
        <v>Collinéen</v>
      </c>
      <c r="H194" s="64" t="str">
        <f>IF(VLOOKUP(A194,'Données de base - Grunddaten'!$A$2:$M$273,8,FALSE)="","",VLOOKUP(A194,'Données de base - Grunddaten'!$A$2:$M$273,8,FALSE))</f>
        <v>480 m</v>
      </c>
      <c r="I194" s="64" t="str">
        <f>IF(VLOOKUP(A194,'Données de base - Grunddaten'!$A$2:$M$273,9,FALSE)="","",VLOOKUP(A194,'Données de base - Grunddaten'!$A$2:$M$273,9,FALSE))</f>
        <v>candidat</v>
      </c>
      <c r="J194" s="64">
        <f>IF(VLOOKUP(A194,'Données de base - Grunddaten'!$A$2:$M$273,10,FALSE)="","",VLOOKUP(A194,'Données de base - Grunddaten'!$A$2:$M$273,10,FALSE))</f>
        <v>61</v>
      </c>
      <c r="K194" s="64" t="str">
        <f>IF(VLOOKUP(A194,'Données de base - Grunddaten'!$A$2:$M$273,11,FALSE)="","",VLOOKUP(A194,'Données de base - Grunddaten'!$A$2:$M$273,11,FALSE))</f>
        <v>Cours d'eau naturels de l'étage collinéen du Sud des Alpes, Plateau occidental</v>
      </c>
      <c r="L194" s="64" t="str">
        <f>IF(VLOOKUP(A194,'Données de base - Grunddaten'!$A$2:$M$273,12,FALSE)="","",VLOOKUP(A194,'Données de base - Grunddaten'!$A$2:$M$273,12,FALSE))</f>
        <v>méandres migrants</v>
      </c>
      <c r="M194" s="65" t="str">
        <f>IF(VLOOKUP(A194,'Données de base - Grunddaten'!$A$2:$M$273,13,FALSE)="","",VLOOKUP(A194,'Données de base - Grunddaten'!$A$2:$M$273,13,FALSE))</f>
        <v>en méandres</v>
      </c>
      <c r="N194" s="36" t="str">
        <f>IF(VLOOKUP(A194,'Charriage - Geschiebehaushalt'!A194:S465,3,FALSE)="","",VLOOKUP(A194,'Charriage - Geschiebehaushalt'!$A$2:$S$273,3,FALSE))</f>
        <v>pertinent</v>
      </c>
      <c r="O194" s="37" t="str">
        <f>IF(VLOOKUP(A194,'Charriage - Geschiebehaushalt'!A194:S465,4,FALSE)="","",VLOOKUP(A194,'Charriage - Geschiebehaushalt'!$A$2:$S$273,4,FALSE))</f>
        <v>51-80%</v>
      </c>
      <c r="P194" s="70" t="str">
        <f>IF(VLOOKUP(A194,'Charriage - Geschiebehaushalt'!A194:S465,5,FALSE)="","",VLOOKUP(A194,'Charriage - Geschiebehaushalt'!$A$2:$S$273,5,FALSE))</f>
        <v/>
      </c>
      <c r="Q194" s="37" t="str">
        <f>IF(VLOOKUP(A194,'Charriage - Geschiebehaushalt'!A194:S465,6,FALSE)="","",VLOOKUP(A194,'Charriage - Geschiebehaushalt'!$A$2:$S$273,6,FALSE))</f>
        <v>non documenté</v>
      </c>
      <c r="R194" s="70" t="str">
        <f>IF(VLOOKUP(A194,'Charriage - Geschiebehaushalt'!A194:S465,7,FALSE)="","",VLOOKUP(A194,'Charriage - Geschiebehaushalt'!$A$2:$S$273,7,FALSE))</f>
        <v/>
      </c>
      <c r="S194" s="37" t="str">
        <f>IF(VLOOKUP(A194,'Charriage - Geschiebehaushalt'!A194:S465,8,FALSE)="","",VLOOKUP(A194,'Charriage - Geschiebehaushalt'!$A$2:$S$273,8,FALSE))</f>
        <v/>
      </c>
      <c r="T194" s="70" t="str">
        <f>IF(VLOOKUP(A194,'Charriage - Geschiebehaushalt'!A194:S465,9,FALSE)="","",VLOOKUP(A194,'Charriage - Geschiebehaushalt'!$A$2:$S$273,9,FALSE))</f>
        <v/>
      </c>
      <c r="U194" s="37" t="str">
        <f>IF(VLOOKUP(A194,'Charriage - Geschiebehaushalt'!A194:S465,10,FALSE)="","",VLOOKUP(A194,'Charriage - Geschiebehaushalt'!$A$2:$S$273,10,FALSE))</f>
        <v/>
      </c>
      <c r="V194" s="37" t="str">
        <f>IF(VLOOKUP(A194,'Charriage - Geschiebehaushalt'!A194:S465,11,FALSE)="","",VLOOKUP(A194,'Charriage - Geschiebehaushalt'!$A$2:$S$273,11,FALSE))</f>
        <v/>
      </c>
      <c r="W194" s="37" t="str">
        <f>IF(VLOOKUP(A194,'Charriage - Geschiebehaushalt'!A194:S465,12,FALSE)="","",VLOOKUP(A194,'Charriage - Geschiebehaushalt'!$A$2:$S$273,12,FALSE))</f>
        <v/>
      </c>
      <c r="X194" s="37" t="str">
        <f>IF(VLOOKUP(A194,'Charriage - Geschiebehaushalt'!A194:S465,13,FALSE)="","",VLOOKUP(A194,'Charriage - Geschiebehaushalt'!$A$2:$S$273,13,FALSE))</f>
        <v/>
      </c>
      <c r="Y194" s="37" t="str">
        <f>IF(VLOOKUP(A194,'Charriage - Geschiebehaushalt'!A194:S465,14,FALSE)="","",VLOOKUP(A194,'Charriage - Geschiebehaushalt'!$A$2:$S$273,14,FALSE))</f>
        <v/>
      </c>
      <c r="Z194" s="37" t="str">
        <f>IF(VLOOKUP(A194,'Charriage - Geschiebehaushalt'!A194:S465,15,FALSE)="","",VLOOKUP(A194,'Charriage - Geschiebehaushalt'!$A$2:$S$273,15,FALSE))</f>
        <v>51-80%</v>
      </c>
      <c r="AA194" s="53" t="str">
        <f>IF(VLOOKUP(A194,'Charriage - Geschiebehaushalt'!A194:S465,16,FALSE)="","",VLOOKUP(A194,'Charriage - Geschiebehaushalt'!$A$2:$S$273,16,FALSE))</f>
        <v>a</v>
      </c>
      <c r="AB194" s="58" t="str">
        <f>IF(VLOOKUP(A194,'Débit - Abfluss'!$A$2:$K$273,3,FALSE)="","",VLOOKUP(A194,'Débit - Abfluss'!$A$2:$K$273,3,FALSE))</f>
        <v>non documenté</v>
      </c>
      <c r="AC194" s="59" t="str">
        <f>IF(VLOOKUP(A194,'Débit - Abfluss'!$A$2:$K$273,4,FALSE)="","",VLOOKUP(A194,'Débit - Abfluss'!$A$2:$K$273,4,FALSE))</f>
        <v>&gt;90%</v>
      </c>
      <c r="AD194" s="59" t="str">
        <f>IF(VLOOKUP(A194,'Débit - Abfluss'!$A$2:$K$273,5,FALSE)="","",VLOOKUP(A194,'Débit - Abfluss'!$A$2:$K$273,5,FALSE))</f>
        <v/>
      </c>
      <c r="AE194" s="59" t="str">
        <f>IF(VLOOKUP(A194,'Débit - Abfluss'!$A$2:$K$273,6,FALSE)="","",VLOOKUP(A194,'Débit - Abfluss'!$A$2:$K$273,6,FALSE))</f>
        <v>Régime présumé naturel (100%) / Abfluss vermutlich natürlich</v>
      </c>
      <c r="AF194" s="59" t="str">
        <f>IF(VLOOKUP(A194,'Débit - Abfluss'!$A$2:$K$273,7,FALSE)="","",VLOOKUP(A194,'Débit - Abfluss'!$A$2:$K$273,7,FALSE))</f>
        <v/>
      </c>
      <c r="AG194" s="60" t="str">
        <f>IF(VLOOKUP(A194,'Débit - Abfluss'!$A$2:$K$273,8,FALSE)="","",VLOOKUP(A194,'Débit - Abfluss'!$A$2:$K$273,8,FALSE))</f>
        <v>Non affecté / nicht betroffen</v>
      </c>
      <c r="AH194" s="72" t="str">
        <f>IF(VLOOKUP(A194,'Revitalisation-Revitalisierung'!$A$2:$O$273,3,FALSE)="","",VLOOKUP(A194,'Revitalisation-Revitalisierung'!$A$2:$O$273,3,FALSE))</f>
        <v/>
      </c>
      <c r="AI194" s="73" t="str">
        <f>IF(VLOOKUP(A194,'Revitalisation-Revitalisierung'!$A$2:$O$273,4,FALSE)="","",VLOOKUP(A194,'Revitalisation-Revitalisierung'!$A$2:$O$273,4,FALSE))</f>
        <v/>
      </c>
      <c r="AJ194" s="73" t="str">
        <f>IF(VLOOKUP(A194,'Revitalisation-Revitalisierung'!$A$2:$O$273,5,FALSE)="","",VLOOKUP(A194,'Revitalisation-Revitalisierung'!$A$2:$O$273,5,FALSE))</f>
        <v/>
      </c>
      <c r="AK194" s="61" t="str">
        <f>IF(VLOOKUP(A194,'Revitalisation-Revitalisierung'!$A$2:$O$273,6,FALSE)="","",VLOOKUP(A194,'Revitalisation-Revitalisierung'!$A$2:$O$273,6,FALSE))</f>
        <v/>
      </c>
      <c r="AL194" s="61" t="str">
        <f>IF(VLOOKUP(A194,'Revitalisation-Revitalisierung'!$A$2:$O$273,7,FALSE)="","",VLOOKUP(A194,'Revitalisation-Revitalisierung'!$A$2:$O$273,7,FALSE))</f>
        <v>nicht nötig</v>
      </c>
      <c r="AM194" s="61" t="str">
        <f>IF(VLOOKUP(A194,'Revitalisation-Revitalisierung'!$A$2:$O$273,8,FALSE)="","",VLOOKUP(A194,'Revitalisation-Revitalisierung'!$A$2:$O$273,8,FALSE))</f>
        <v/>
      </c>
      <c r="AN194" s="61" t="str">
        <f>IF(VLOOKUP(A194,'Revitalisation-Revitalisierung'!$A$2:$O$273,9,FALSE)="","",VLOOKUP(A194,'Revitalisation-Revitalisierung'!$A$2:$O$273,9,FALSE))</f>
        <v>non nécessaire</v>
      </c>
      <c r="AO194" s="61" t="str">
        <f>IF(VLOOKUP(A194,'Revitalisation-Revitalisierung'!$A$2:$O$273,10,FALSE)="","",VLOOKUP(A194,'Revitalisation-Revitalisierung'!$A$2:$O$273,10,FALSE))</f>
        <v/>
      </c>
      <c r="AP194" s="61" t="str">
        <f>IF(VLOOKUP(A194,'Revitalisation-Revitalisierung'!$A$2:$O$273,11,FALSE)="","",VLOOKUP(A194,'Revitalisation-Revitalisierung'!$A$2:$O$273,11,FALSE))</f>
        <v>Non nécessaire / nicht nötig</v>
      </c>
      <c r="AQ194" s="62" t="str">
        <f>IF(VLOOKUP(A194,'Revitalisation-Revitalisierung'!$A$2:$O$273,12,FALSE)="","",VLOOKUP(A194,'Revitalisation-Revitalisierung'!$A$2:$O$273,12,FALSE))</f>
        <v>a</v>
      </c>
    </row>
    <row r="195" spans="1:43" ht="56.25" x14ac:dyDescent="0.25">
      <c r="A195" s="23">
        <v>319</v>
      </c>
      <c r="B195" s="63">
        <f>IF(VLOOKUP(A195,'Données de base - Grunddaten'!$A$2:$M$273,2,FALSE)="","",VLOOKUP(A195,'Données de base - Grunddaten'!$A$2:$M$273,2,FALSE))</f>
        <v>1</v>
      </c>
      <c r="C195" s="64" t="str">
        <f>IF(VLOOKUP(A195,'Données de base - Grunddaten'!$A$2:$M$273,3,FALSE)="","",VLOOKUP(A195,'Données de base - Grunddaten'!$A$2:$M$273,3,FALSE))</f>
        <v>Emmeschlucht</v>
      </c>
      <c r="D195" s="64" t="str">
        <f>IF(VLOOKUP(A195,'Données de base - Grunddaten'!$A$2:$M$273,4,FALSE)="","",VLOOKUP(A195,'Données de base - Grunddaten'!$A$2:$M$273,4,FALSE))</f>
        <v>Emme</v>
      </c>
      <c r="E195" s="64" t="str">
        <f>IF(VLOOKUP(A195,'Données de base - Grunddaten'!$A$2:$M$273,5,FALSE)="","",VLOOKUP(A195,'Données de base - Grunddaten'!$A$2:$M$273,5,FALSE))</f>
        <v>BE</v>
      </c>
      <c r="F195" s="64" t="str">
        <f>IF(VLOOKUP(A195,'Données de base - Grunddaten'!$A$2:$M$273,6,FALSE)="","",VLOOKUP(A195,'Données de base - Grunddaten'!$A$2:$M$273,6,FALSE))</f>
        <v>Préalpes</v>
      </c>
      <c r="G195" s="64" t="str">
        <f>IF(VLOOKUP(A195,'Données de base - Grunddaten'!$A$2:$M$273,7,FALSE)="","",VLOOKUP(A195,'Données de base - Grunddaten'!$A$2:$M$273,7,FALSE))</f>
        <v>Montagnard inf.</v>
      </c>
      <c r="H195" s="64">
        <f>IF(VLOOKUP(A195,'Données de base - Grunddaten'!$A$2:$M$273,8,FALSE)="","",VLOOKUP(A195,'Données de base - Grunddaten'!$A$2:$M$273,8,FALSE))</f>
        <v>800</v>
      </c>
      <c r="I195" s="64">
        <f>IF(VLOOKUP(A195,'Données de base - Grunddaten'!$A$2:$M$273,9,FALSE)="","",VLOOKUP(A195,'Données de base - Grunddaten'!$A$2:$M$273,9,FALSE))</f>
        <v>2003</v>
      </c>
      <c r="J195" s="64">
        <f>IF(VLOOKUP(A195,'Données de base - Grunddaten'!$A$2:$M$273,10,FALSE)="","",VLOOKUP(A195,'Données de base - Grunddaten'!$A$2:$M$273,10,FALSE))</f>
        <v>41</v>
      </c>
      <c r="K195" s="64" t="str">
        <f>IF(VLOOKUP(A195,'Données de base - Grunddaten'!$A$2:$M$273,11,FALSE)="","",VLOOKUP(A195,'Données de base - Grunddaten'!$A$2:$M$273,11,FALSE))</f>
        <v>Cours d'eau naturels de l'étage montagnard</v>
      </c>
      <c r="L195" s="64" t="str">
        <f>IF(VLOOKUP(A195,'Données de base - Grunddaten'!$A$2:$M$273,12,FALSE)="","",VLOOKUP(A195,'Données de base - Grunddaten'!$A$2:$M$273,12,FALSE))</f>
        <v>cours encaissé</v>
      </c>
      <c r="M195" s="65" t="str">
        <f>IF(VLOOKUP(A195,'Données de base - Grunddaten'!$A$2:$M$273,13,FALSE)="","",VLOOKUP(A195,'Données de base - Grunddaten'!$A$2:$M$273,13,FALSE))</f>
        <v>cours encaissé</v>
      </c>
      <c r="N195" s="36" t="str">
        <f>IF(VLOOKUP(A195,'Charriage - Geschiebehaushalt'!A195:S466,3,FALSE)="","",VLOOKUP(A195,'Charriage - Geschiebehaushalt'!$A$2:$S$273,3,FALSE))</f>
        <v>pertinent</v>
      </c>
      <c r="O195" s="37" t="str">
        <f>IF(VLOOKUP(A195,'Charriage - Geschiebehaushalt'!A195:S466,4,FALSE)="","",VLOOKUP(A195,'Charriage - Geschiebehaushalt'!$A$2:$S$273,4,FALSE))</f>
        <v>21-50%</v>
      </c>
      <c r="P195" s="70">
        <f>IF(VLOOKUP(A195,'Charriage - Geschiebehaushalt'!A195:S466,5,FALSE)="","",VLOOKUP(A195,'Charriage - Geschiebehaushalt'!$A$2:$S$273,5,FALSE))</f>
        <v>71</v>
      </c>
      <c r="Q195" s="37" t="str">
        <f>IF(VLOOKUP(A195,'Charriage - Geschiebehaushalt'!A195:S466,6,FALSE)="","",VLOOKUP(A195,'Charriage - Geschiebehaushalt'!$A$2:$S$273,6,FALSE))</f>
        <v>dépôt donc pas de problème de charriage</v>
      </c>
      <c r="R195" s="70">
        <f>IF(VLOOKUP(A195,'Charriage - Geschiebehaushalt'!A195:S466,7,FALSE)="","",VLOOKUP(A195,'Charriage - Geschiebehaushalt'!$A$2:$S$273,7,FALSE))</f>
        <v>0</v>
      </c>
      <c r="S195" s="37" t="str">
        <f>IF(VLOOKUP(A195,'Charriage - Geschiebehaushalt'!A195:S466,8,FALSE)="","",VLOOKUP(A195,'Charriage - Geschiebehaushalt'!$A$2:$S$273,8,FALSE))</f>
        <v>pas ou faiblement entravé</v>
      </c>
      <c r="T195" s="70">
        <f>IF(VLOOKUP(A195,'Charriage - Geschiebehaushalt'!A195:S466,9,FALSE)="","",VLOOKUP(A195,'Charriage - Geschiebehaushalt'!$A$2:$S$273,9,FALSE))</f>
        <v>7.951595736E-2</v>
      </c>
      <c r="U195" s="37" t="str">
        <f>IF(VLOOKUP(A195,'Charriage - Geschiebehaushalt'!A195:S466,10,FALSE)="","",VLOOKUP(A195,'Charriage - Geschiebehaushalt'!$A$2:$S$273,10,FALSE))</f>
        <v>déficit dans les formations pionnières</v>
      </c>
      <c r="V195" s="37" t="str">
        <f>IF(VLOOKUP(A195,'Charriage - Geschiebehaushalt'!A195:S466,11,FALSE)="","",VLOOKUP(A195,'Charriage - Geschiebehaushalt'!$A$2:$S$273,11,FALSE))</f>
        <v/>
      </c>
      <c r="W195" s="37" t="str">
        <f>IF(VLOOKUP(A195,'Charriage - Geschiebehaushalt'!A195:S466,12,FALSE)="","",VLOOKUP(A195,'Charriage - Geschiebehaushalt'!$A$2:$S$273,12,FALSE))</f>
        <v/>
      </c>
      <c r="X195" s="37" t="str">
        <f>IF(VLOOKUP(A195,'Charriage - Geschiebehaushalt'!A195:S466,13,FALSE)="","",VLOOKUP(A195,'Charriage - Geschiebehaushalt'!$A$2:$S$273,13,FALSE))</f>
        <v/>
      </c>
      <c r="Y195" s="37" t="str">
        <f>IF(VLOOKUP(A195,'Charriage - Geschiebehaushalt'!A195:S466,14,FALSE)="","",VLOOKUP(A195,'Charriage - Geschiebehaushalt'!$A$2:$S$273,14,FALSE))</f>
        <v/>
      </c>
      <c r="Z195" s="37" t="str">
        <f>IF(VLOOKUP(A195,'Charriage - Geschiebehaushalt'!A195:S466,15,FALSE)="","",VLOOKUP(A195,'Charriage - Geschiebehaushalt'!$A$2:$S$273,15,FALSE))</f>
        <v>21-50%</v>
      </c>
      <c r="AA195" s="53" t="str">
        <f>IF(VLOOKUP(A195,'Charriage - Geschiebehaushalt'!A195:S466,16,FALSE)="","",VLOOKUP(A195,'Charriage - Geschiebehaushalt'!$A$2:$S$273,16,FALSE))</f>
        <v>a</v>
      </c>
      <c r="AB195" s="58" t="str">
        <f>IF(VLOOKUP(A195,'Débit - Abfluss'!$A$2:$K$273,3,FALSE)="","",VLOOKUP(A195,'Débit - Abfluss'!$A$2:$K$273,3,FALSE))</f>
        <v>100%</v>
      </c>
      <c r="AC195" s="59" t="str">
        <f>IF(VLOOKUP(A195,'Débit - Abfluss'!$A$2:$K$273,4,FALSE)="","",VLOOKUP(A195,'Débit - Abfluss'!$A$2:$K$273,4,FALSE))</f>
        <v>aucune information supplémentaire</v>
      </c>
      <c r="AD195" s="59" t="str">
        <f>IF(VLOOKUP(A195,'Débit - Abfluss'!$A$2:$K$273,5,FALSE)="","",VLOOKUP(A195,'Débit - Abfluss'!$A$2:$K$273,5,FALSE))</f>
        <v>Tient compte des prélèvements &gt;50% sur les affluents en rive gauche</v>
      </c>
      <c r="AE195" s="59" t="str">
        <f>IF(VLOOKUP(A195,'Débit - Abfluss'!$A$2:$K$273,6,FALSE)="","",VLOOKUP(A195,'Débit - Abfluss'!$A$2:$K$273,6,FALSE))</f>
        <v>81-100%</v>
      </c>
      <c r="AF195" s="59" t="str">
        <f>IF(VLOOKUP(A195,'Débit - Abfluss'!$A$2:$K$273,7,FALSE)="","",VLOOKUP(A195,'Débit - Abfluss'!$A$2:$K$273,7,FALSE))</f>
        <v/>
      </c>
      <c r="AG195" s="60" t="str">
        <f>IF(VLOOKUP(A195,'Débit - Abfluss'!$A$2:$K$273,8,FALSE)="","",VLOOKUP(A195,'Débit - Abfluss'!$A$2:$K$273,8,FALSE))</f>
        <v>Non affecté / nicht betroffen</v>
      </c>
      <c r="AH195" s="72">
        <f>IF(VLOOKUP(A195,'Revitalisation-Revitalisierung'!$A$2:$O$273,3,FALSE)="","",VLOOKUP(A195,'Revitalisation-Revitalisierung'!$A$2:$O$273,3,FALSE))</f>
        <v>-11.818181818181818</v>
      </c>
      <c r="AI195" s="73">
        <f>IF(VLOOKUP(A195,'Revitalisation-Revitalisierung'!$A$2:$O$273,4,FALSE)="","",VLOOKUP(A195,'Revitalisation-Revitalisierung'!$A$2:$O$273,4,FALSE))</f>
        <v>0</v>
      </c>
      <c r="AJ195" s="73">
        <f>IF(VLOOKUP(A195,'Revitalisation-Revitalisierung'!$A$2:$O$273,5,FALSE)="","",VLOOKUP(A195,'Revitalisation-Revitalisierung'!$A$2:$O$273,5,FALSE))</f>
        <v>11.818181818181818</v>
      </c>
      <c r="AK195" s="61" t="str">
        <f>IF(VLOOKUP(A195,'Revitalisation-Revitalisierung'!$A$2:$O$273,6,FALSE)="","",VLOOKUP(A195,'Revitalisation-Revitalisierung'!$A$2:$O$273,6,FALSE))</f>
        <v>non nécessaire</v>
      </c>
      <c r="AL195" s="61" t="str">
        <f>IF(VLOOKUP(A195,'Revitalisation-Revitalisierung'!$A$2:$O$273,7,FALSE)="","",VLOOKUP(A195,'Revitalisation-Revitalisierung'!$A$2:$O$273,7,FALSE))</f>
        <v/>
      </c>
      <c r="AM195" s="61" t="str">
        <f>IF(VLOOKUP(A195,'Revitalisation-Revitalisierung'!$A$2:$O$273,8,FALSE)="","",VLOOKUP(A195,'Revitalisation-Revitalisierung'!$A$2:$O$273,8,FALSE))</f>
        <v>K2</v>
      </c>
      <c r="AN195" s="61" t="str">
        <f>IF(VLOOKUP(A195,'Revitalisation-Revitalisierung'!$A$2:$O$273,9,FALSE)="","",VLOOKUP(A195,'Revitalisation-Revitalisierung'!$A$2:$O$273,9,FALSE))</f>
        <v/>
      </c>
      <c r="AO195" s="61" t="str">
        <f>IF(VLOOKUP(A195,'Revitalisation-Revitalisierung'!$A$2:$O$273,10,FALSE)="","",VLOOKUP(A195,'Revitalisation-Revitalisierung'!$A$2:$O$273,10,FALSE))</f>
        <v/>
      </c>
      <c r="AP195" s="61" t="str">
        <f>IF(VLOOKUP(A195,'Revitalisation-Revitalisierung'!$A$2:$O$273,11,FALSE)="","",VLOOKUP(A195,'Revitalisation-Revitalisierung'!$A$2:$O$273,11,FALSE))</f>
        <v>Non nécessaire / nicht nötig</v>
      </c>
      <c r="AQ195" s="62" t="str">
        <f>IF(VLOOKUP(A195,'Revitalisation-Revitalisierung'!$A$2:$O$273,12,FALSE)="","",VLOOKUP(A195,'Revitalisation-Revitalisierung'!$A$2:$O$273,12,FALSE))</f>
        <v>a</v>
      </c>
    </row>
    <row r="196" spans="1:43" ht="45" x14ac:dyDescent="0.25">
      <c r="A196" s="28">
        <v>320</v>
      </c>
      <c r="B196" s="63">
        <f>IF(VLOOKUP(A196,'Données de base - Grunddaten'!$A$2:$M$273,2,FALSE)="","",VLOOKUP(A196,'Données de base - Grunddaten'!$A$2:$M$273,2,FALSE))</f>
        <v>1</v>
      </c>
      <c r="C196" s="64" t="str">
        <f>IF(VLOOKUP(A196,'Données de base - Grunddaten'!$A$2:$M$273,3,FALSE)="","",VLOOKUP(A196,'Données de base - Grunddaten'!$A$2:$M$273,3,FALSE))</f>
        <v>Innereriz Zulg</v>
      </c>
      <c r="D196" s="64" t="str">
        <f>IF(VLOOKUP(A196,'Données de base - Grunddaten'!$A$2:$M$273,4,FALSE)="","",VLOOKUP(A196,'Données de base - Grunddaten'!$A$2:$M$273,4,FALSE))</f>
        <v>Zulg</v>
      </c>
      <c r="E196" s="64" t="str">
        <f>IF(VLOOKUP(A196,'Données de base - Grunddaten'!$A$2:$M$273,5,FALSE)="","",VLOOKUP(A196,'Données de base - Grunddaten'!$A$2:$M$273,5,FALSE))</f>
        <v>BE</v>
      </c>
      <c r="F196" s="64" t="str">
        <f>IF(VLOOKUP(A196,'Données de base - Grunddaten'!$A$2:$M$273,6,FALSE)="","",VLOOKUP(A196,'Données de base - Grunddaten'!$A$2:$M$273,6,FALSE))</f>
        <v>Préalpes</v>
      </c>
      <c r="G196" s="64" t="str">
        <f>IF(VLOOKUP(A196,'Données de base - Grunddaten'!$A$2:$M$273,7,FALSE)="","",VLOOKUP(A196,'Données de base - Grunddaten'!$A$2:$M$273,7,FALSE))</f>
        <v>Montagnard sup.</v>
      </c>
      <c r="H196" s="64">
        <f>IF(VLOOKUP(A196,'Données de base - Grunddaten'!$A$2:$M$273,8,FALSE)="","",VLOOKUP(A196,'Données de base - Grunddaten'!$A$2:$M$273,8,FALSE))</f>
        <v>1000</v>
      </c>
      <c r="I196" s="64" t="str">
        <f>IF(VLOOKUP(A196,'Données de base - Grunddaten'!$A$2:$M$273,9,FALSE)="","",VLOOKUP(A196,'Données de base - Grunddaten'!$A$2:$M$273,9,FALSE))</f>
        <v>candidat</v>
      </c>
      <c r="J196" s="64">
        <f>IF(VLOOKUP(A196,'Données de base - Grunddaten'!$A$2:$M$273,10,FALSE)="","",VLOOKUP(A196,'Données de base - Grunddaten'!$A$2:$M$273,10,FALSE))</f>
        <v>41</v>
      </c>
      <c r="K196" s="64" t="str">
        <f>IF(VLOOKUP(A196,'Données de base - Grunddaten'!$A$2:$M$273,11,FALSE)="","",VLOOKUP(A196,'Données de base - Grunddaten'!$A$2:$M$273,11,FALSE))</f>
        <v>Cours d'eau naturels de l'étage montagnard</v>
      </c>
      <c r="L196" s="64" t="str">
        <f>IF(VLOOKUP(A196,'Données de base - Grunddaten'!$A$2:$M$273,12,FALSE)="","",VLOOKUP(A196,'Données de base - Grunddaten'!$A$2:$M$273,12,FALSE))</f>
        <v>en méandres migrants</v>
      </c>
      <c r="M196" s="65" t="str">
        <f>IF(VLOOKUP(A196,'Données de base - Grunddaten'!$A$2:$M$273,13,FALSE)="","",VLOOKUP(A196,'Données de base - Grunddaten'!$A$2:$M$273,13,FALSE))</f>
        <v>en méandres migrants</v>
      </c>
      <c r="N196" s="36" t="str">
        <f>IF(VLOOKUP(A196,'Charriage - Geschiebehaushalt'!A196:S467,3,FALSE)="","",VLOOKUP(A196,'Charriage - Geschiebehaushalt'!$A$2:$S$273,3,FALSE))</f>
        <v>pertinent</v>
      </c>
      <c r="O196" s="37" t="str">
        <f>IF(VLOOKUP(A196,'Charriage - Geschiebehaushalt'!A196:S467,4,FALSE)="","",VLOOKUP(A196,'Charriage - Geschiebehaushalt'!$A$2:$S$273,4,FALSE))</f>
        <v>21-50%</v>
      </c>
      <c r="P196" s="70" t="str">
        <f>IF(VLOOKUP(A196,'Charriage - Geschiebehaushalt'!A196:S467,5,FALSE)="","",VLOOKUP(A196,'Charriage - Geschiebehaushalt'!$A$2:$S$273,5,FALSE))</f>
        <v/>
      </c>
      <c r="Q196" s="37" t="str">
        <f>IF(VLOOKUP(A196,'Charriage - Geschiebehaushalt'!A196:S467,6,FALSE)="","",VLOOKUP(A196,'Charriage - Geschiebehaushalt'!$A$2:$S$273,6,FALSE))</f>
        <v>non documenté</v>
      </c>
      <c r="R196" s="70">
        <f>IF(VLOOKUP(A196,'Charriage - Geschiebehaushalt'!A196:S467,7,FALSE)="","",VLOOKUP(A196,'Charriage - Geschiebehaushalt'!$A$2:$S$273,7,FALSE))</f>
        <v>0.104</v>
      </c>
      <c r="S196" s="37" t="str">
        <f>IF(VLOOKUP(A196,'Charriage - Geschiebehaushalt'!A196:S467,8,FALSE)="","",VLOOKUP(A196,'Charriage - Geschiebehaushalt'!$A$2:$S$273,8,FALSE))</f>
        <v>pas ou faiblement entravé</v>
      </c>
      <c r="T196" s="70">
        <f>IF(VLOOKUP(A196,'Charriage - Geschiebehaushalt'!A196:S467,9,FALSE)="","",VLOOKUP(A196,'Charriage - Geschiebehaushalt'!$A$2:$S$273,9,FALSE))</f>
        <v>0.38600000000000001</v>
      </c>
      <c r="U196" s="37" t="str">
        <f>IF(VLOOKUP(A196,'Charriage - Geschiebehaushalt'!A196:S467,10,FALSE)="","",VLOOKUP(A196,'Charriage - Geschiebehaushalt'!$A$2:$S$273,10,FALSE))</f>
        <v>déficit dans les formations pionnières</v>
      </c>
      <c r="V196" s="37" t="str">
        <f>IF(VLOOKUP(A196,'Charriage - Geschiebehaushalt'!A196:S467,11,FALSE)="","",VLOOKUP(A196,'Charriage - Geschiebehaushalt'!$A$2:$S$273,11,FALSE))</f>
        <v/>
      </c>
      <c r="W196" s="37" t="str">
        <f>IF(VLOOKUP(A196,'Charriage - Geschiebehaushalt'!A196:S467,12,FALSE)="","",VLOOKUP(A196,'Charriage - Geschiebehaushalt'!$A$2:$S$273,12,FALSE))</f>
        <v/>
      </c>
      <c r="X196" s="37" t="str">
        <f>IF(VLOOKUP(A196,'Charriage - Geschiebehaushalt'!A196:S467,13,FALSE)="","",VLOOKUP(A196,'Charriage - Geschiebehaushalt'!$A$2:$S$273,13,FALSE))</f>
        <v/>
      </c>
      <c r="Y196" s="37" t="str">
        <f>IF(VLOOKUP(A196,'Charriage - Geschiebehaushalt'!A196:S467,14,FALSE)="","",VLOOKUP(A196,'Charriage - Geschiebehaushalt'!$A$2:$S$273,14,FALSE))</f>
        <v/>
      </c>
      <c r="Z196" s="37" t="str">
        <f>IF(VLOOKUP(A196,'Charriage - Geschiebehaushalt'!A196:S467,15,FALSE)="","",VLOOKUP(A196,'Charriage - Geschiebehaushalt'!$A$2:$S$273,15,FALSE))</f>
        <v>21-50%</v>
      </c>
      <c r="AA196" s="53" t="str">
        <f>IF(VLOOKUP(A196,'Charriage - Geschiebehaushalt'!A196:S467,16,FALSE)="","",VLOOKUP(A196,'Charriage - Geschiebehaushalt'!$A$2:$S$273,16,FALSE))</f>
        <v>a</v>
      </c>
      <c r="AB196" s="58" t="str">
        <f>IF(VLOOKUP(A196,'Débit - Abfluss'!$A$2:$K$273,3,FALSE)="","",VLOOKUP(A196,'Débit - Abfluss'!$A$2:$K$273,3,FALSE))</f>
        <v>non documenté</v>
      </c>
      <c r="AC196" s="59" t="str">
        <f>IF(VLOOKUP(A196,'Débit - Abfluss'!$A$2:$K$273,4,FALSE)="","",VLOOKUP(A196,'Débit - Abfluss'!$A$2:$K$273,4,FALSE))</f>
        <v>aucune information supplémentaire</v>
      </c>
      <c r="AD196" s="59" t="str">
        <f>IF(VLOOKUP(A196,'Débit - Abfluss'!$A$2:$K$273,5,FALSE)="","",VLOOKUP(A196,'Débit - Abfluss'!$A$2:$K$273,5,FALSE))</f>
        <v>aucune information supplémentaire</v>
      </c>
      <c r="AE196" s="59" t="str">
        <f>IF(VLOOKUP(A196,'Débit - Abfluss'!$A$2:$K$273,6,FALSE)="","",VLOOKUP(A196,'Débit - Abfluss'!$A$2:$K$273,6,FALSE))</f>
        <v>Régime présumé naturel (100%) / Abfluss vermutlich natürlich</v>
      </c>
      <c r="AF196" s="59" t="str">
        <f>IF(VLOOKUP(A196,'Débit - Abfluss'!$A$2:$K$273,7,FALSE)="","",VLOOKUP(A196,'Débit - Abfluss'!$A$2:$K$273,7,FALSE))</f>
        <v/>
      </c>
      <c r="AG196" s="60" t="str">
        <f>IF(VLOOKUP(A196,'Débit - Abfluss'!$A$2:$K$273,8,FALSE)="","",VLOOKUP(A196,'Débit - Abfluss'!$A$2:$K$273,8,FALSE))</f>
        <v>Non affecté / nicht betroffen</v>
      </c>
      <c r="AH196" s="72" t="str">
        <f>IF(VLOOKUP(A196,'Revitalisation-Revitalisierung'!$A$2:$O$273,3,FALSE)="","",VLOOKUP(A196,'Revitalisation-Revitalisierung'!$A$2:$O$273,3,FALSE))</f>
        <v/>
      </c>
      <c r="AI196" s="73" t="str">
        <f>IF(VLOOKUP(A196,'Revitalisation-Revitalisierung'!$A$2:$O$273,4,FALSE)="","",VLOOKUP(A196,'Revitalisation-Revitalisierung'!$A$2:$O$273,4,FALSE))</f>
        <v/>
      </c>
      <c r="AJ196" s="73" t="str">
        <f>IF(VLOOKUP(A196,'Revitalisation-Revitalisierung'!$A$2:$O$273,5,FALSE)="","",VLOOKUP(A196,'Revitalisation-Revitalisierung'!$A$2:$O$273,5,FALSE))</f>
        <v/>
      </c>
      <c r="AK196" s="61" t="str">
        <f>IF(VLOOKUP(A196,'Revitalisation-Revitalisierung'!$A$2:$O$273,6,FALSE)="","",VLOOKUP(A196,'Revitalisation-Revitalisierung'!$A$2:$O$273,6,FALSE))</f>
        <v/>
      </c>
      <c r="AL196" s="61" t="str">
        <f>IF(VLOOKUP(A196,'Revitalisation-Revitalisierung'!$A$2:$O$273,7,FALSE)="","",VLOOKUP(A196,'Revitalisation-Revitalisierung'!$A$2:$O$273,7,FALSE))</f>
        <v>nicht nötig</v>
      </c>
      <c r="AM196" s="61" t="str">
        <f>IF(VLOOKUP(A196,'Revitalisation-Revitalisierung'!$A$2:$O$273,8,FALSE)="","",VLOOKUP(A196,'Revitalisation-Revitalisierung'!$A$2:$O$273,8,FALSE))</f>
        <v/>
      </c>
      <c r="AN196" s="61" t="str">
        <f>IF(VLOOKUP(A196,'Revitalisation-Revitalisierung'!$A$2:$O$273,9,FALSE)="","",VLOOKUP(A196,'Revitalisation-Revitalisierung'!$A$2:$O$273,9,FALSE))</f>
        <v>non nécessaire</v>
      </c>
      <c r="AO196" s="61" t="str">
        <f>IF(VLOOKUP(A196,'Revitalisation-Revitalisierung'!$A$2:$O$273,10,FALSE)="","",VLOOKUP(A196,'Revitalisation-Revitalisierung'!$A$2:$O$273,10,FALSE))</f>
        <v/>
      </c>
      <c r="AP196" s="61" t="str">
        <f>IF(VLOOKUP(A196,'Revitalisation-Revitalisierung'!$A$2:$O$273,11,FALSE)="","",VLOOKUP(A196,'Revitalisation-Revitalisierung'!$A$2:$O$273,11,FALSE))</f>
        <v>Non nécessaire / nicht nötig</v>
      </c>
      <c r="AQ196" s="62" t="str">
        <f>IF(VLOOKUP(A196,'Revitalisation-Revitalisierung'!$A$2:$O$273,12,FALSE)="","",VLOOKUP(A196,'Revitalisation-Revitalisierung'!$A$2:$O$273,12,FALSE))</f>
        <v>a</v>
      </c>
    </row>
    <row r="197" spans="1:43" ht="45" x14ac:dyDescent="0.25">
      <c r="A197" s="23">
        <v>321</v>
      </c>
      <c r="B197" s="63">
        <f>IF(VLOOKUP(A197,'Données de base - Grunddaten'!$A$2:$M$273,2,FALSE)="","",VLOOKUP(A197,'Données de base - Grunddaten'!$A$2:$M$273,2,FALSE))</f>
        <v>1</v>
      </c>
      <c r="C197" s="64" t="str">
        <f>IF(VLOOKUP(A197,'Données de base - Grunddaten'!$A$2:$M$273,3,FALSE)="","",VLOOKUP(A197,'Données de base - Grunddaten'!$A$2:$M$273,3,FALSE))</f>
        <v>Harzisboden</v>
      </c>
      <c r="D197" s="64" t="str">
        <f>IF(VLOOKUP(A197,'Données de base - Grunddaten'!$A$2:$M$273,4,FALSE)="","",VLOOKUP(A197,'Données de base - Grunddaten'!$A$2:$M$273,4,FALSE))</f>
        <v>Emme</v>
      </c>
      <c r="E197" s="64" t="str">
        <f>IF(VLOOKUP(A197,'Données de base - Grunddaten'!$A$2:$M$273,5,FALSE)="","",VLOOKUP(A197,'Données de base - Grunddaten'!$A$2:$M$273,5,FALSE))</f>
        <v>BE</v>
      </c>
      <c r="F197" s="64" t="str">
        <f>IF(VLOOKUP(A197,'Données de base - Grunddaten'!$A$2:$M$273,6,FALSE)="","",VLOOKUP(A197,'Données de base - Grunddaten'!$A$2:$M$273,6,FALSE))</f>
        <v>Alpes septentrionales</v>
      </c>
      <c r="G197" s="64" t="str">
        <f>IF(VLOOKUP(A197,'Données de base - Grunddaten'!$A$2:$M$273,7,FALSE)="","",VLOOKUP(A197,'Données de base - Grunddaten'!$A$2:$M$273,7,FALSE))</f>
        <v>Montagnard sup.</v>
      </c>
      <c r="H197" s="64">
        <f>IF(VLOOKUP(A197,'Données de base - Grunddaten'!$A$2:$M$273,8,FALSE)="","",VLOOKUP(A197,'Données de base - Grunddaten'!$A$2:$M$273,8,FALSE))</f>
        <v>1120</v>
      </c>
      <c r="I197" s="64">
        <f>IF(VLOOKUP(A197,'Données de base - Grunddaten'!$A$2:$M$273,9,FALSE)="","",VLOOKUP(A197,'Données de base - Grunddaten'!$A$2:$M$273,9,FALSE))</f>
        <v>2003</v>
      </c>
      <c r="J197" s="64">
        <f>IF(VLOOKUP(A197,'Données de base - Grunddaten'!$A$2:$M$273,10,FALSE)="","",VLOOKUP(A197,'Données de base - Grunddaten'!$A$2:$M$273,10,FALSE))</f>
        <v>41</v>
      </c>
      <c r="K197" s="64" t="str">
        <f>IF(VLOOKUP(A197,'Données de base - Grunddaten'!$A$2:$M$273,11,FALSE)="","",VLOOKUP(A197,'Données de base - Grunddaten'!$A$2:$M$273,11,FALSE))</f>
        <v>Cours d'eau naturels de l'étage montagnard</v>
      </c>
      <c r="L197" s="64" t="str">
        <f>IF(VLOOKUP(A197,'Données de base - Grunddaten'!$A$2:$M$273,12,FALSE)="","",VLOOKUP(A197,'Données de base - Grunddaten'!$A$2:$M$273,12,FALSE))</f>
        <v>en méandres migrants</v>
      </c>
      <c r="M197" s="65" t="str">
        <f>IF(VLOOKUP(A197,'Données de base - Grunddaten'!$A$2:$M$273,13,FALSE)="","",VLOOKUP(A197,'Données de base - Grunddaten'!$A$2:$M$273,13,FALSE))</f>
        <v>en méandres migrants</v>
      </c>
      <c r="N197" s="36" t="str">
        <f>IF(VLOOKUP(A197,'Charriage - Geschiebehaushalt'!A197:S468,3,FALSE)="","",VLOOKUP(A197,'Charriage - Geschiebehaushalt'!$A$2:$S$273,3,FALSE))</f>
        <v>pertinent</v>
      </c>
      <c r="O197" s="37" t="str">
        <f>IF(VLOOKUP(A197,'Charriage - Geschiebehaushalt'!A197:S468,4,FALSE)="","",VLOOKUP(A197,'Charriage - Geschiebehaushalt'!$A$2:$S$273,4,FALSE))</f>
        <v>21-50%</v>
      </c>
      <c r="P197" s="70" t="str">
        <f>IF(VLOOKUP(A197,'Charriage - Geschiebehaushalt'!A197:S468,5,FALSE)="","",VLOOKUP(A197,'Charriage - Geschiebehaushalt'!$A$2:$S$273,5,FALSE))</f>
        <v/>
      </c>
      <c r="Q197" s="37" t="str">
        <f>IF(VLOOKUP(A197,'Charriage - Geschiebehaushalt'!A197:S468,6,FALSE)="","",VLOOKUP(A197,'Charriage - Geschiebehaushalt'!$A$2:$S$273,6,FALSE))</f>
        <v>non documenté</v>
      </c>
      <c r="R197" s="70">
        <f>IF(VLOOKUP(A197,'Charriage - Geschiebehaushalt'!A197:S468,7,FALSE)="","",VLOOKUP(A197,'Charriage - Geschiebehaushalt'!$A$2:$S$273,7,FALSE))</f>
        <v>4.2849618077255201E-2</v>
      </c>
      <c r="S197" s="37" t="str">
        <f>IF(VLOOKUP(A197,'Charriage - Geschiebehaushalt'!A197:S468,8,FALSE)="","",VLOOKUP(A197,'Charriage - Geschiebehaushalt'!$A$2:$S$273,8,FALSE))</f>
        <v>pas ou faiblement entravé</v>
      </c>
      <c r="T197" s="70">
        <f>IF(VLOOKUP(A197,'Charriage - Geschiebehaushalt'!A197:S468,9,FALSE)="","",VLOOKUP(A197,'Charriage - Geschiebehaushalt'!$A$2:$S$273,9,FALSE))</f>
        <v>0.46853296173999998</v>
      </c>
      <c r="U197" s="37" t="str">
        <f>IF(VLOOKUP(A197,'Charriage - Geschiebehaushalt'!A197:S468,10,FALSE)="","",VLOOKUP(A197,'Charriage - Geschiebehaushalt'!$A$2:$S$273,10,FALSE))</f>
        <v>déficit non apparent en charriage ou en remobilisation des sédiments</v>
      </c>
      <c r="V197" s="37" t="str">
        <f>IF(VLOOKUP(A197,'Charriage - Geschiebehaushalt'!A197:S468,11,FALSE)="","",VLOOKUP(A197,'Charriage - Geschiebehaushalt'!$A$2:$S$273,11,FALSE))</f>
        <v/>
      </c>
      <c r="W197" s="37" t="str">
        <f>IF(VLOOKUP(A197,'Charriage - Geschiebehaushalt'!A197:S468,12,FALSE)="","",VLOOKUP(A197,'Charriage - Geschiebehaushalt'!$A$2:$S$273,12,FALSE))</f>
        <v/>
      </c>
      <c r="X197" s="37" t="str">
        <f>IF(VLOOKUP(A197,'Charriage - Geschiebehaushalt'!A197:S468,13,FALSE)="","",VLOOKUP(A197,'Charriage - Geschiebehaushalt'!$A$2:$S$273,13,FALSE))</f>
        <v/>
      </c>
      <c r="Y197" s="37" t="str">
        <f>IF(VLOOKUP(A197,'Charriage - Geschiebehaushalt'!A197:S468,14,FALSE)="","",VLOOKUP(A197,'Charriage - Geschiebehaushalt'!$A$2:$S$273,14,FALSE))</f>
        <v/>
      </c>
      <c r="Z197" s="37" t="str">
        <f>IF(VLOOKUP(A197,'Charriage - Geschiebehaushalt'!A197:S468,15,FALSE)="","",VLOOKUP(A197,'Charriage - Geschiebehaushalt'!$A$2:$S$273,15,FALSE))</f>
        <v>21-50%</v>
      </c>
      <c r="AA197" s="53" t="str">
        <f>IF(VLOOKUP(A197,'Charriage - Geschiebehaushalt'!A197:S468,16,FALSE)="","",VLOOKUP(A197,'Charriage - Geschiebehaushalt'!$A$2:$S$273,16,FALSE))</f>
        <v>a</v>
      </c>
      <c r="AB197" s="58" t="str">
        <f>IF(VLOOKUP(A197,'Débit - Abfluss'!$A$2:$K$273,3,FALSE)="","",VLOOKUP(A197,'Débit - Abfluss'!$A$2:$K$273,3,FALSE))</f>
        <v>100%</v>
      </c>
      <c r="AC197" s="59" t="str">
        <f>IF(VLOOKUP(A197,'Débit - Abfluss'!$A$2:$K$273,4,FALSE)="","",VLOOKUP(A197,'Débit - Abfluss'!$A$2:$K$273,4,FALSE))</f>
        <v>aucune information supplémentaire</v>
      </c>
      <c r="AD197" s="59" t="str">
        <f>IF(VLOOKUP(A197,'Débit - Abfluss'!$A$2:$K$273,5,FALSE)="","",VLOOKUP(A197,'Débit - Abfluss'!$A$2:$K$273,5,FALSE))</f>
        <v>aucune information supplémentaire</v>
      </c>
      <c r="AE197" s="59" t="str">
        <f>IF(VLOOKUP(A197,'Débit - Abfluss'!$A$2:$K$273,6,FALSE)="","",VLOOKUP(A197,'Débit - Abfluss'!$A$2:$K$273,6,FALSE))</f>
        <v>100%</v>
      </c>
      <c r="AF197" s="59" t="str">
        <f>IF(VLOOKUP(A197,'Débit - Abfluss'!$A$2:$K$273,7,FALSE)="","",VLOOKUP(A197,'Débit - Abfluss'!$A$2:$K$273,7,FALSE))</f>
        <v/>
      </c>
      <c r="AG197" s="60" t="str">
        <f>IF(VLOOKUP(A197,'Débit - Abfluss'!$A$2:$K$273,8,FALSE)="","",VLOOKUP(A197,'Débit - Abfluss'!$A$2:$K$273,8,FALSE))</f>
        <v>Non affecté / nicht betroffen</v>
      </c>
      <c r="AH197" s="72">
        <f>IF(VLOOKUP(A197,'Revitalisation-Revitalisierung'!$A$2:$O$273,3,FALSE)="","",VLOOKUP(A197,'Revitalisation-Revitalisierung'!$A$2:$O$273,3,FALSE))</f>
        <v>-8.1818181818181817</v>
      </c>
      <c r="AI197" s="73">
        <f>IF(VLOOKUP(A197,'Revitalisation-Revitalisierung'!$A$2:$O$273,4,FALSE)="","",VLOOKUP(A197,'Revitalisation-Revitalisierung'!$A$2:$O$273,4,FALSE))</f>
        <v>0</v>
      </c>
      <c r="AJ197" s="73">
        <f>IF(VLOOKUP(A197,'Revitalisation-Revitalisierung'!$A$2:$O$273,5,FALSE)="","",VLOOKUP(A197,'Revitalisation-Revitalisierung'!$A$2:$O$273,5,FALSE))</f>
        <v>8.1818181818181817</v>
      </c>
      <c r="AK197" s="61" t="str">
        <f>IF(VLOOKUP(A197,'Revitalisation-Revitalisierung'!$A$2:$O$273,6,FALSE)="","",VLOOKUP(A197,'Revitalisation-Revitalisierung'!$A$2:$O$273,6,FALSE))</f>
        <v>non nécessaire</v>
      </c>
      <c r="AL197" s="61" t="str">
        <f>IF(VLOOKUP(A197,'Revitalisation-Revitalisierung'!$A$2:$O$273,7,FALSE)="","",VLOOKUP(A197,'Revitalisation-Revitalisierung'!$A$2:$O$273,7,FALSE))</f>
        <v>nicht nötig</v>
      </c>
      <c r="AM197" s="61" t="str">
        <f>IF(VLOOKUP(A197,'Revitalisation-Revitalisierung'!$A$2:$O$273,8,FALSE)="","",VLOOKUP(A197,'Revitalisation-Revitalisierung'!$A$2:$O$273,8,FALSE))</f>
        <v>K2</v>
      </c>
      <c r="AN197" s="61" t="str">
        <f>IF(VLOOKUP(A197,'Revitalisation-Revitalisierung'!$A$2:$O$273,9,FALSE)="","",VLOOKUP(A197,'Revitalisation-Revitalisierung'!$A$2:$O$273,9,FALSE))</f>
        <v/>
      </c>
      <c r="AO197" s="61" t="str">
        <f>IF(VLOOKUP(A197,'Revitalisation-Revitalisierung'!$A$2:$O$273,10,FALSE)="","",VLOOKUP(A197,'Revitalisation-Revitalisierung'!$A$2:$O$273,10,FALSE))</f>
        <v/>
      </c>
      <c r="AP197" s="61" t="str">
        <f>IF(VLOOKUP(A197,'Revitalisation-Revitalisierung'!$A$2:$O$273,11,FALSE)="","",VLOOKUP(A197,'Revitalisation-Revitalisierung'!$A$2:$O$273,11,FALSE))</f>
        <v>Non nécessaire / nicht nötig</v>
      </c>
      <c r="AQ197" s="62" t="str">
        <f>IF(VLOOKUP(A197,'Revitalisation-Revitalisierung'!$A$2:$O$273,12,FALSE)="","",VLOOKUP(A197,'Revitalisation-Revitalisierung'!$A$2:$O$273,12,FALSE))</f>
        <v>a</v>
      </c>
    </row>
    <row r="198" spans="1:43" ht="33.75" x14ac:dyDescent="0.25">
      <c r="A198" s="23">
        <v>322</v>
      </c>
      <c r="B198" s="63">
        <f>IF(VLOOKUP(A198,'Données de base - Grunddaten'!$A$2:$M$273,2,FALSE)="","",VLOOKUP(A198,'Données de base - Grunddaten'!$A$2:$M$273,2,FALSE))</f>
        <v>1</v>
      </c>
      <c r="C198" s="64" t="str">
        <f>IF(VLOOKUP(A198,'Données de base - Grunddaten'!$A$2:$M$273,3,FALSE)="","",VLOOKUP(A198,'Données de base - Grunddaten'!$A$2:$M$273,3,FALSE))</f>
        <v>Rezliberg</v>
      </c>
      <c r="D198" s="64" t="str">
        <f>IF(VLOOKUP(A198,'Données de base - Grunddaten'!$A$2:$M$273,4,FALSE)="","",VLOOKUP(A198,'Données de base - Grunddaten'!$A$2:$M$273,4,FALSE))</f>
        <v>Trüebbach</v>
      </c>
      <c r="E198" s="64" t="str">
        <f>IF(VLOOKUP(A198,'Données de base - Grunddaten'!$A$2:$M$273,5,FALSE)="","",VLOOKUP(A198,'Données de base - Grunddaten'!$A$2:$M$273,5,FALSE))</f>
        <v>BE</v>
      </c>
      <c r="F198" s="64" t="str">
        <f>IF(VLOOKUP(A198,'Données de base - Grunddaten'!$A$2:$M$273,6,FALSE)="","",VLOOKUP(A198,'Données de base - Grunddaten'!$A$2:$M$273,6,FALSE))</f>
        <v>Alpes septentrionales</v>
      </c>
      <c r="G198" s="64" t="str">
        <f>IF(VLOOKUP(A198,'Données de base - Grunddaten'!$A$2:$M$273,7,FALSE)="","",VLOOKUP(A198,'Données de base - Grunddaten'!$A$2:$M$273,7,FALSE))</f>
        <v>Subalpin inf.</v>
      </c>
      <c r="H198" s="64">
        <f>IF(VLOOKUP(A198,'Données de base - Grunddaten'!$A$2:$M$273,8,FALSE)="","",VLOOKUP(A198,'Données de base - Grunddaten'!$A$2:$M$273,8,FALSE))</f>
        <v>1450</v>
      </c>
      <c r="I198" s="64">
        <f>IF(VLOOKUP(A198,'Données de base - Grunddaten'!$A$2:$M$273,9,FALSE)="","",VLOOKUP(A198,'Données de base - Grunddaten'!$A$2:$M$273,9,FALSE))</f>
        <v>2003</v>
      </c>
      <c r="J198" s="64">
        <f>IF(VLOOKUP(A198,'Données de base - Grunddaten'!$A$2:$M$273,10,FALSE)="","",VLOOKUP(A198,'Données de base - Grunddaten'!$A$2:$M$273,10,FALSE))</f>
        <v>31</v>
      </c>
      <c r="K198" s="64" t="str">
        <f>IF(VLOOKUP(A198,'Données de base - Grunddaten'!$A$2:$M$273,11,FALSE)="","",VLOOKUP(A198,'Données de base - Grunddaten'!$A$2:$M$273,11,FALSE))</f>
        <v>Cours d'eau naturels de l'étage subalpin</v>
      </c>
      <c r="L198" s="64" t="str">
        <f>IF(VLOOKUP(A198,'Données de base - Grunddaten'!$A$2:$M$273,12,FALSE)="","",VLOOKUP(A198,'Données de base - Grunddaten'!$A$2:$M$273,12,FALSE))</f>
        <v>en méandres migrants</v>
      </c>
      <c r="M198" s="65" t="str">
        <f>IF(VLOOKUP(A198,'Données de base - Grunddaten'!$A$2:$M$273,13,FALSE)="","",VLOOKUP(A198,'Données de base - Grunddaten'!$A$2:$M$273,13,FALSE))</f>
        <v>en tresses</v>
      </c>
      <c r="N198" s="36" t="str">
        <f>IF(VLOOKUP(A198,'Charriage - Geschiebehaushalt'!A198:S469,3,FALSE)="","",VLOOKUP(A198,'Charriage - Geschiebehaushalt'!$A$2:$S$273,3,FALSE))</f>
        <v>pertinent</v>
      </c>
      <c r="O198" s="37" t="str">
        <f>IF(VLOOKUP(A198,'Charriage - Geschiebehaushalt'!A198:S469,4,FALSE)="","",VLOOKUP(A198,'Charriage - Geschiebehaushalt'!$A$2:$S$273,4,FALSE))</f>
        <v>0-20%</v>
      </c>
      <c r="P198" s="70" t="str">
        <f>IF(VLOOKUP(A198,'Charriage - Geschiebehaushalt'!A198:S469,5,FALSE)="","",VLOOKUP(A198,'Charriage - Geschiebehaushalt'!$A$2:$S$273,5,FALSE))</f>
        <v/>
      </c>
      <c r="Q198" s="37" t="str">
        <f>IF(VLOOKUP(A198,'Charriage - Geschiebehaushalt'!A198:S469,6,FALSE)="","",VLOOKUP(A198,'Charriage - Geschiebehaushalt'!$A$2:$S$273,6,FALSE))</f>
        <v>non documenté</v>
      </c>
      <c r="R198" s="70">
        <f>IF(VLOOKUP(A198,'Charriage - Geschiebehaushalt'!A198:S469,7,FALSE)="","",VLOOKUP(A198,'Charriage - Geschiebehaushalt'!$A$2:$S$273,7,FALSE))</f>
        <v>8.9837640003805438E-2</v>
      </c>
      <c r="S198" s="37" t="str">
        <f>IF(VLOOKUP(A198,'Charriage - Geschiebehaushalt'!A198:S469,8,FALSE)="","",VLOOKUP(A198,'Charriage - Geschiebehaushalt'!$A$2:$S$273,8,FALSE))</f>
        <v>pas ou faiblement entravé</v>
      </c>
      <c r="T198" s="70">
        <f>IF(VLOOKUP(A198,'Charriage - Geschiebehaushalt'!A198:S469,9,FALSE)="","",VLOOKUP(A198,'Charriage - Geschiebehaushalt'!$A$2:$S$273,9,FALSE))</f>
        <v>0.24021123573</v>
      </c>
      <c r="U198" s="37" t="str">
        <f>IF(VLOOKUP(A198,'Charriage - Geschiebehaushalt'!A198:S469,10,FALSE)="","",VLOOKUP(A198,'Charriage - Geschiebehaushalt'!$A$2:$S$273,10,FALSE))</f>
        <v>déficit dans les formations pionnières</v>
      </c>
      <c r="V198" s="37" t="str">
        <f>IF(VLOOKUP(A198,'Charriage - Geschiebehaushalt'!A198:S469,11,FALSE)="","",VLOOKUP(A198,'Charriage - Geschiebehaushalt'!$A$2:$S$273,11,FALSE))</f>
        <v/>
      </c>
      <c r="W198" s="37" t="str">
        <f>IF(VLOOKUP(A198,'Charriage - Geschiebehaushalt'!A198:S469,12,FALSE)="","",VLOOKUP(A198,'Charriage - Geschiebehaushalt'!$A$2:$S$273,12,FALSE))</f>
        <v/>
      </c>
      <c r="X198" s="37" t="str">
        <f>IF(VLOOKUP(A198,'Charriage - Geschiebehaushalt'!A198:S469,13,FALSE)="","",VLOOKUP(A198,'Charriage - Geschiebehaushalt'!$A$2:$S$273,13,FALSE))</f>
        <v/>
      </c>
      <c r="Y198" s="37" t="str">
        <f>IF(VLOOKUP(A198,'Charriage - Geschiebehaushalt'!A198:S469,14,FALSE)="","",VLOOKUP(A198,'Charriage - Geschiebehaushalt'!$A$2:$S$273,14,FALSE))</f>
        <v/>
      </c>
      <c r="Z198" s="37" t="str">
        <f>IF(VLOOKUP(A198,'Charriage - Geschiebehaushalt'!A198:S469,15,FALSE)="","",VLOOKUP(A198,'Charriage - Geschiebehaushalt'!$A$2:$S$273,15,FALSE))</f>
        <v>0-20%</v>
      </c>
      <c r="AA198" s="53" t="str">
        <f>IF(VLOOKUP(A198,'Charriage - Geschiebehaushalt'!A198:S469,16,FALSE)="","",VLOOKUP(A198,'Charriage - Geschiebehaushalt'!$A$2:$S$273,16,FALSE))</f>
        <v>a</v>
      </c>
      <c r="AB198" s="58" t="str">
        <f>IF(VLOOKUP(A198,'Débit - Abfluss'!$A$2:$K$273,3,FALSE)="","",VLOOKUP(A198,'Débit - Abfluss'!$A$2:$K$273,3,FALSE))</f>
        <v>100%</v>
      </c>
      <c r="AC198" s="59" t="str">
        <f>IF(VLOOKUP(A198,'Débit - Abfluss'!$A$2:$K$273,4,FALSE)="","",VLOOKUP(A198,'Débit - Abfluss'!$A$2:$K$273,4,FALSE))</f>
        <v>aucune information supplémentaire</v>
      </c>
      <c r="AD198" s="59" t="str">
        <f>IF(VLOOKUP(A198,'Débit - Abfluss'!$A$2:$K$273,5,FALSE)="","",VLOOKUP(A198,'Débit - Abfluss'!$A$2:$K$273,5,FALSE))</f>
        <v>aucune information supplémentaire</v>
      </c>
      <c r="AE198" s="59" t="str">
        <f>IF(VLOOKUP(A198,'Débit - Abfluss'!$A$2:$K$273,6,FALSE)="","",VLOOKUP(A198,'Débit - Abfluss'!$A$2:$K$273,6,FALSE))</f>
        <v>100%</v>
      </c>
      <c r="AF198" s="59" t="str">
        <f>IF(VLOOKUP(A198,'Débit - Abfluss'!$A$2:$K$273,7,FALSE)="","",VLOOKUP(A198,'Débit - Abfluss'!$A$2:$K$273,7,FALSE))</f>
        <v/>
      </c>
      <c r="AG198" s="60" t="str">
        <f>IF(VLOOKUP(A198,'Débit - Abfluss'!$A$2:$K$273,8,FALSE)="","",VLOOKUP(A198,'Débit - Abfluss'!$A$2:$K$273,8,FALSE))</f>
        <v>Non affecté / nicht betroffen</v>
      </c>
      <c r="AH198" s="72">
        <f>IF(VLOOKUP(A198,'Revitalisation-Revitalisierung'!$A$2:$O$273,3,FALSE)="","",VLOOKUP(A198,'Revitalisation-Revitalisierung'!$A$2:$O$273,3,FALSE))</f>
        <v>4.4000000000000004</v>
      </c>
      <c r="AI198" s="73">
        <f>IF(VLOOKUP(A198,'Revitalisation-Revitalisierung'!$A$2:$O$273,4,FALSE)="","",VLOOKUP(A198,'Revitalisation-Revitalisierung'!$A$2:$O$273,4,FALSE))</f>
        <v>9.4454042173273454</v>
      </c>
      <c r="AJ198" s="73">
        <f>IF(VLOOKUP(A198,'Revitalisation-Revitalisierung'!$A$2:$O$273,5,FALSE)="","",VLOOKUP(A198,'Revitalisation-Revitalisierung'!$A$2:$O$273,5,FALSE))</f>
        <v>5</v>
      </c>
      <c r="AK198" s="61" t="str">
        <f>IF(VLOOKUP(A198,'Revitalisation-Revitalisierung'!$A$2:$O$273,6,FALSE)="","",VLOOKUP(A198,'Revitalisation-Revitalisierung'!$A$2:$O$273,6,FALSE))</f>
        <v>peu nécessaire, facile</v>
      </c>
      <c r="AL198" s="61" t="str">
        <f>IF(VLOOKUP(A198,'Revitalisation-Revitalisierung'!$A$2:$O$273,7,FALSE)="","",VLOOKUP(A198,'Revitalisation-Revitalisierung'!$A$2:$O$273,7,FALSE))</f>
        <v/>
      </c>
      <c r="AM198" s="61" t="str">
        <f>IF(VLOOKUP(A198,'Revitalisation-Revitalisierung'!$A$2:$O$273,8,FALSE)="","",VLOOKUP(A198,'Revitalisation-Revitalisierung'!$A$2:$O$273,8,FALSE))</f>
        <v>K3</v>
      </c>
      <c r="AN198" s="61" t="str">
        <f>IF(VLOOKUP(A198,'Revitalisation-Revitalisierung'!$A$2:$O$273,9,FALSE)="","",VLOOKUP(A198,'Revitalisation-Revitalisierung'!$A$2:$O$273,9,FALSE))</f>
        <v/>
      </c>
      <c r="AO198" s="61" t="str">
        <f>IF(VLOOKUP(A198,'Revitalisation-Revitalisierung'!$A$2:$O$273,10,FALSE)="","",VLOOKUP(A198,'Revitalisation-Revitalisierung'!$A$2:$O$273,10,FALSE))</f>
        <v/>
      </c>
      <c r="AP198" s="61" t="str">
        <f>IF(VLOOKUP(A198,'Revitalisation-Revitalisierung'!$A$2:$O$273,11,FALSE)="","",VLOOKUP(A198,'Revitalisation-Revitalisierung'!$A$2:$O$273,11,FALSE))</f>
        <v>Non nécessaire / nicht nötig</v>
      </c>
      <c r="AQ198" s="62" t="str">
        <f>IF(VLOOKUP(A198,'Revitalisation-Revitalisierung'!$A$2:$O$273,12,FALSE)="","",VLOOKUP(A198,'Revitalisation-Revitalisierung'!$A$2:$O$273,12,FALSE))</f>
        <v>b</v>
      </c>
    </row>
    <row r="199" spans="1:43" ht="33.75" x14ac:dyDescent="0.25">
      <c r="A199" s="23">
        <v>323</v>
      </c>
      <c r="B199" s="63">
        <f>IF(VLOOKUP(A199,'Données de base - Grunddaten'!$A$2:$M$273,2,FALSE)="","",VLOOKUP(A199,'Données de base - Grunddaten'!$A$2:$M$273,2,FALSE))</f>
        <v>1</v>
      </c>
      <c r="C199" s="64" t="str">
        <f>IF(VLOOKUP(A199,'Données de base - Grunddaten'!$A$2:$M$273,3,FALSE)="","",VLOOKUP(A199,'Données de base - Grunddaten'!$A$2:$M$273,3,FALSE))</f>
        <v>Hornbrügg</v>
      </c>
      <c r="D199" s="64" t="str">
        <f>IF(VLOOKUP(A199,'Données de base - Grunddaten'!$A$2:$M$273,4,FALSE)="","",VLOOKUP(A199,'Données de base - Grunddaten'!$A$2:$M$273,4,FALSE))</f>
        <v>Allebach, Rossbach</v>
      </c>
      <c r="E199" s="64" t="str">
        <f>IF(VLOOKUP(A199,'Données de base - Grunddaten'!$A$2:$M$273,5,FALSE)="","",VLOOKUP(A199,'Données de base - Grunddaten'!$A$2:$M$273,5,FALSE))</f>
        <v>BE</v>
      </c>
      <c r="F199" s="64" t="str">
        <f>IF(VLOOKUP(A199,'Données de base - Grunddaten'!$A$2:$M$273,6,FALSE)="","",VLOOKUP(A199,'Données de base - Grunddaten'!$A$2:$M$273,6,FALSE))</f>
        <v>Alpes septentrionales</v>
      </c>
      <c r="G199" s="64" t="str">
        <f>IF(VLOOKUP(A199,'Données de base - Grunddaten'!$A$2:$M$273,7,FALSE)="","",VLOOKUP(A199,'Données de base - Grunddaten'!$A$2:$M$273,7,FALSE))</f>
        <v>Subalpin inf.</v>
      </c>
      <c r="H199" s="64">
        <f>IF(VLOOKUP(A199,'Données de base - Grunddaten'!$A$2:$M$273,8,FALSE)="","",VLOOKUP(A199,'Données de base - Grunddaten'!$A$2:$M$273,8,FALSE))</f>
        <v>1460</v>
      </c>
      <c r="I199" s="64">
        <f>IF(VLOOKUP(A199,'Données de base - Grunddaten'!$A$2:$M$273,9,FALSE)="","",VLOOKUP(A199,'Données de base - Grunddaten'!$A$2:$M$273,9,FALSE))</f>
        <v>2003</v>
      </c>
      <c r="J199" s="64">
        <f>IF(VLOOKUP(A199,'Données de base - Grunddaten'!$A$2:$M$273,10,FALSE)="","",VLOOKUP(A199,'Données de base - Grunddaten'!$A$2:$M$273,10,FALSE))</f>
        <v>31</v>
      </c>
      <c r="K199" s="64" t="str">
        <f>IF(VLOOKUP(A199,'Données de base - Grunddaten'!$A$2:$M$273,11,FALSE)="","",VLOOKUP(A199,'Données de base - Grunddaten'!$A$2:$M$273,11,FALSE))</f>
        <v>Cours d'eau naturels de l'étage subalpin</v>
      </c>
      <c r="L199" s="64" t="str">
        <f>IF(VLOOKUP(A199,'Données de base - Grunddaten'!$A$2:$M$273,12,FALSE)="","",VLOOKUP(A199,'Données de base - Grunddaten'!$A$2:$M$273,12,FALSE))</f>
        <v>en tresses</v>
      </c>
      <c r="M199" s="65" t="str">
        <f>IF(VLOOKUP(A199,'Données de base - Grunddaten'!$A$2:$M$273,13,FALSE)="","",VLOOKUP(A199,'Données de base - Grunddaten'!$A$2:$M$273,13,FALSE))</f>
        <v>en tresses</v>
      </c>
      <c r="N199" s="36" t="str">
        <f>IF(VLOOKUP(A199,'Charriage - Geschiebehaushalt'!A199:S470,3,FALSE)="","",VLOOKUP(A199,'Charriage - Geschiebehaushalt'!$A$2:$S$273,3,FALSE))</f>
        <v>pertinent</v>
      </c>
      <c r="O199" s="37" t="str">
        <f>IF(VLOOKUP(A199,'Charriage - Geschiebehaushalt'!A199:S470,4,FALSE)="","",VLOOKUP(A199,'Charriage - Geschiebehaushalt'!$A$2:$S$273,4,FALSE))</f>
        <v>non documenté</v>
      </c>
      <c r="P199" s="70" t="str">
        <f>IF(VLOOKUP(A199,'Charriage - Geschiebehaushalt'!A199:S470,5,FALSE)="","",VLOOKUP(A199,'Charriage - Geschiebehaushalt'!$A$2:$S$273,5,FALSE))</f>
        <v/>
      </c>
      <c r="Q199" s="37" t="str">
        <f>IF(VLOOKUP(A199,'Charriage - Geschiebehaushalt'!A199:S470,6,FALSE)="","",VLOOKUP(A199,'Charriage - Geschiebehaushalt'!$A$2:$S$273,6,FALSE))</f>
        <v>non documenté</v>
      </c>
      <c r="R199" s="70">
        <f>IF(VLOOKUP(A199,'Charriage - Geschiebehaushalt'!A199:S470,7,FALSE)="","",VLOOKUP(A199,'Charriage - Geschiebehaushalt'!$A$2:$S$273,7,FALSE))</f>
        <v>8.4293964649352904E-2</v>
      </c>
      <c r="S199" s="37" t="str">
        <f>IF(VLOOKUP(A199,'Charriage - Geschiebehaushalt'!A199:S470,8,FALSE)="","",VLOOKUP(A199,'Charriage - Geschiebehaushalt'!$A$2:$S$273,8,FALSE))</f>
        <v>pas ou faiblement entravé</v>
      </c>
      <c r="T199" s="70">
        <f>IF(VLOOKUP(A199,'Charriage - Geschiebehaushalt'!A199:S470,9,FALSE)="","",VLOOKUP(A199,'Charriage - Geschiebehaushalt'!$A$2:$S$273,9,FALSE))</f>
        <v>9.6042833011000001E-2</v>
      </c>
      <c r="U199" s="37" t="str">
        <f>IF(VLOOKUP(A199,'Charriage - Geschiebehaushalt'!A199:S470,10,FALSE)="","",VLOOKUP(A199,'Charriage - Geschiebehaushalt'!$A$2:$S$273,10,FALSE))</f>
        <v>déficit dans les formations pionnières</v>
      </c>
      <c r="V199" s="37" t="str">
        <f>IF(VLOOKUP(A199,'Charriage - Geschiebehaushalt'!A199:S470,11,FALSE)="","",VLOOKUP(A199,'Charriage - Geschiebehaushalt'!$A$2:$S$273,11,FALSE))</f>
        <v>Système naturel, cours multiple en tresses. Charriage paraît très actif</v>
      </c>
      <c r="W199" s="37" t="str">
        <f>IF(VLOOKUP(A199,'Charriage - Geschiebehaushalt'!A199:S470,12,FALSE)="","",VLOOKUP(A199,'Charriage - Geschiebehaushalt'!$A$2:$S$273,12,FALSE))</f>
        <v>charriage présumé naturel</v>
      </c>
      <c r="X199" s="37" t="str">
        <f>IF(VLOOKUP(A199,'Charriage - Geschiebehaushalt'!A199:S470,13,FALSE)="","",VLOOKUP(A199,'Charriage - Geschiebehaushalt'!$A$2:$S$273,13,FALSE))</f>
        <v/>
      </c>
      <c r="Y199" s="37" t="str">
        <f>IF(VLOOKUP(A199,'Charriage - Geschiebehaushalt'!A199:S470,14,FALSE)="","",VLOOKUP(A199,'Charriage - Geschiebehaushalt'!$A$2:$S$273,14,FALSE))</f>
        <v/>
      </c>
      <c r="Z199" s="37" t="str">
        <f>IF(VLOOKUP(A199,'Charriage - Geschiebehaushalt'!A199:S470,15,FALSE)="","",VLOOKUP(A199,'Charriage - Geschiebehaushalt'!$A$2:$S$273,15,FALSE))</f>
        <v>Charriage présumé naturel / Geschiebehaushalt vermutlich natürlich</v>
      </c>
      <c r="AA199" s="53" t="str">
        <f>IF(VLOOKUP(A199,'Charriage - Geschiebehaushalt'!A199:S470,16,FALSE)="","",VLOOKUP(A199,'Charriage - Geschiebehaushalt'!$A$2:$S$273,16,FALSE))</f>
        <v>b</v>
      </c>
      <c r="AB199" s="58" t="str">
        <f>IF(VLOOKUP(A199,'Débit - Abfluss'!$A$2:$K$273,3,FALSE)="","",VLOOKUP(A199,'Débit - Abfluss'!$A$2:$K$273,3,FALSE))</f>
        <v>100%</v>
      </c>
      <c r="AC199" s="59" t="str">
        <f>IF(VLOOKUP(A199,'Débit - Abfluss'!$A$2:$K$273,4,FALSE)="","",VLOOKUP(A199,'Débit - Abfluss'!$A$2:$K$273,4,FALSE))</f>
        <v>aucune information supplémentaire</v>
      </c>
      <c r="AD199" s="59" t="str">
        <f>IF(VLOOKUP(A199,'Débit - Abfluss'!$A$2:$K$273,5,FALSE)="","",VLOOKUP(A199,'Débit - Abfluss'!$A$2:$K$273,5,FALSE))</f>
        <v>aucune information supplémentaire</v>
      </c>
      <c r="AE199" s="59" t="str">
        <f>IF(VLOOKUP(A199,'Débit - Abfluss'!$A$2:$K$273,6,FALSE)="","",VLOOKUP(A199,'Débit - Abfluss'!$A$2:$K$273,6,FALSE))</f>
        <v>100%</v>
      </c>
      <c r="AF199" s="59" t="str">
        <f>IF(VLOOKUP(A199,'Débit - Abfluss'!$A$2:$K$273,7,FALSE)="","",VLOOKUP(A199,'Débit - Abfluss'!$A$2:$K$273,7,FALSE))</f>
        <v/>
      </c>
      <c r="AG199" s="60" t="str">
        <f>IF(VLOOKUP(A199,'Débit - Abfluss'!$A$2:$K$273,8,FALSE)="","",VLOOKUP(A199,'Débit - Abfluss'!$A$2:$K$273,8,FALSE))</f>
        <v>Non affecté / nicht betroffen</v>
      </c>
      <c r="AH199" s="72">
        <f>IF(VLOOKUP(A199,'Revitalisation-Revitalisierung'!$A$2:$O$273,3,FALSE)="","",VLOOKUP(A199,'Revitalisation-Revitalisierung'!$A$2:$O$273,3,FALSE))</f>
        <v>-5.6545454545454552</v>
      </c>
      <c r="AI199" s="73">
        <f>IF(VLOOKUP(A199,'Revitalisation-Revitalisierung'!$A$2:$O$273,4,FALSE)="","",VLOOKUP(A199,'Revitalisation-Revitalisierung'!$A$2:$O$273,4,FALSE))</f>
        <v>4.8015603797416491</v>
      </c>
      <c r="AJ199" s="73">
        <f>IF(VLOOKUP(A199,'Revitalisation-Revitalisierung'!$A$2:$O$273,5,FALSE)="","",VLOOKUP(A199,'Revitalisation-Revitalisierung'!$A$2:$O$273,5,FALSE))</f>
        <v>10.454545454545455</v>
      </c>
      <c r="AK199" s="61" t="str">
        <f>IF(VLOOKUP(A199,'Revitalisation-Revitalisierung'!$A$2:$O$273,6,FALSE)="","",VLOOKUP(A199,'Revitalisation-Revitalisierung'!$A$2:$O$273,6,FALSE))</f>
        <v>peu nécessaire, facile</v>
      </c>
      <c r="AL199" s="61" t="str">
        <f>IF(VLOOKUP(A199,'Revitalisation-Revitalisierung'!$A$2:$O$273,7,FALSE)="","",VLOOKUP(A199,'Revitalisation-Revitalisierung'!$A$2:$O$273,7,FALSE))</f>
        <v>nicht nötig</v>
      </c>
      <c r="AM199" s="61" t="str">
        <f>IF(VLOOKUP(A199,'Revitalisation-Revitalisierung'!$A$2:$O$273,8,FALSE)="","",VLOOKUP(A199,'Revitalisation-Revitalisierung'!$A$2:$O$273,8,FALSE))</f>
        <v>K3</v>
      </c>
      <c r="AN199" s="61" t="str">
        <f>IF(VLOOKUP(A199,'Revitalisation-Revitalisierung'!$A$2:$O$273,9,FALSE)="","",VLOOKUP(A199,'Revitalisation-Revitalisierung'!$A$2:$O$273,9,FALSE))</f>
        <v/>
      </c>
      <c r="AO199" s="61" t="str">
        <f>IF(VLOOKUP(A199,'Revitalisation-Revitalisierung'!$A$2:$O$273,10,FALSE)="","",VLOOKUP(A199,'Revitalisation-Revitalisierung'!$A$2:$O$273,10,FALSE))</f>
        <v/>
      </c>
      <c r="AP199" s="61" t="str">
        <f>IF(VLOOKUP(A199,'Revitalisation-Revitalisierung'!$A$2:$O$273,11,FALSE)="","",VLOOKUP(A199,'Revitalisation-Revitalisierung'!$A$2:$O$273,11,FALSE))</f>
        <v>Partiellement nécessaire, facile / teilweise nötig, einfach</v>
      </c>
      <c r="AQ199" s="62" t="str">
        <f>IF(VLOOKUP(A199,'Revitalisation-Revitalisierung'!$A$2:$O$273,12,FALSE)="","",VLOOKUP(A199,'Revitalisation-Revitalisierung'!$A$2:$O$273,12,FALSE))</f>
        <v>a</v>
      </c>
    </row>
    <row r="200" spans="1:43" ht="33.75" x14ac:dyDescent="0.25">
      <c r="A200" s="23">
        <v>324</v>
      </c>
      <c r="B200" s="63">
        <f>IF(VLOOKUP(A200,'Données de base - Grunddaten'!$A$2:$M$273,2,FALSE)="","",VLOOKUP(A200,'Données de base - Grunddaten'!$A$2:$M$273,2,FALSE))</f>
        <v>1</v>
      </c>
      <c r="C200" s="64" t="str">
        <f>IF(VLOOKUP(A200,'Données de base - Grunddaten'!$A$2:$M$273,3,FALSE)="","",VLOOKUP(A200,'Données de base - Grunddaten'!$A$2:$M$273,3,FALSE))</f>
        <v>Lochweid</v>
      </c>
      <c r="D200" s="64" t="str">
        <f>IF(VLOOKUP(A200,'Données de base - Grunddaten'!$A$2:$M$273,4,FALSE)="","",VLOOKUP(A200,'Données de base - Grunddaten'!$A$2:$M$273,4,FALSE))</f>
        <v>Tschentbach</v>
      </c>
      <c r="E200" s="64" t="str">
        <f>IF(VLOOKUP(A200,'Données de base - Grunddaten'!$A$2:$M$273,5,FALSE)="","",VLOOKUP(A200,'Données de base - Grunddaten'!$A$2:$M$273,5,FALSE))</f>
        <v>BE</v>
      </c>
      <c r="F200" s="64" t="str">
        <f>IF(VLOOKUP(A200,'Données de base - Grunddaten'!$A$2:$M$273,6,FALSE)="","",VLOOKUP(A200,'Données de base - Grunddaten'!$A$2:$M$273,6,FALSE))</f>
        <v>Alpes septentrionales</v>
      </c>
      <c r="G200" s="64" t="str">
        <f>IF(VLOOKUP(A200,'Données de base - Grunddaten'!$A$2:$M$273,7,FALSE)="","",VLOOKUP(A200,'Données de base - Grunddaten'!$A$2:$M$273,7,FALSE))</f>
        <v>Subalpin inf.</v>
      </c>
      <c r="H200" s="64">
        <f>IF(VLOOKUP(A200,'Données de base - Grunddaten'!$A$2:$M$273,8,FALSE)="","",VLOOKUP(A200,'Données de base - Grunddaten'!$A$2:$M$273,8,FALSE))</f>
        <v>1220</v>
      </c>
      <c r="I200" s="64">
        <f>IF(VLOOKUP(A200,'Données de base - Grunddaten'!$A$2:$M$273,9,FALSE)="","",VLOOKUP(A200,'Données de base - Grunddaten'!$A$2:$M$273,9,FALSE))</f>
        <v>2003</v>
      </c>
      <c r="J200" s="64">
        <f>IF(VLOOKUP(A200,'Données de base - Grunddaten'!$A$2:$M$273,10,FALSE)="","",VLOOKUP(A200,'Données de base - Grunddaten'!$A$2:$M$273,10,FALSE))</f>
        <v>41</v>
      </c>
      <c r="K200" s="64" t="str">
        <f>IF(VLOOKUP(A200,'Données de base - Grunddaten'!$A$2:$M$273,11,FALSE)="","",VLOOKUP(A200,'Données de base - Grunddaten'!$A$2:$M$273,11,FALSE))</f>
        <v>Cours d'eau naturels de l'étage montagnard</v>
      </c>
      <c r="L200" s="64" t="str">
        <f>IF(VLOOKUP(A200,'Données de base - Grunddaten'!$A$2:$M$273,12,FALSE)="","",VLOOKUP(A200,'Données de base - Grunddaten'!$A$2:$M$273,12,FALSE))</f>
        <v>en méandres migrants</v>
      </c>
      <c r="M200" s="65" t="str">
        <f>IF(VLOOKUP(A200,'Données de base - Grunddaten'!$A$2:$M$273,13,FALSE)="","",VLOOKUP(A200,'Données de base - Grunddaten'!$A$2:$M$273,13,FALSE))</f>
        <v>méandres migrants</v>
      </c>
      <c r="N200" s="36" t="str">
        <f>IF(VLOOKUP(A200,'Charriage - Geschiebehaushalt'!A200:S471,3,FALSE)="","",VLOOKUP(A200,'Charriage - Geschiebehaushalt'!$A$2:$S$273,3,FALSE))</f>
        <v>pertinent</v>
      </c>
      <c r="O200" s="37" t="str">
        <f>IF(VLOOKUP(A200,'Charriage - Geschiebehaushalt'!A200:S471,4,FALSE)="","",VLOOKUP(A200,'Charriage - Geschiebehaushalt'!$A$2:$S$273,4,FALSE))</f>
        <v>non documenté</v>
      </c>
      <c r="P200" s="70" t="str">
        <f>IF(VLOOKUP(A200,'Charriage - Geschiebehaushalt'!A200:S471,5,FALSE)="","",VLOOKUP(A200,'Charriage - Geschiebehaushalt'!$A$2:$S$273,5,FALSE))</f>
        <v/>
      </c>
      <c r="Q200" s="37" t="str">
        <f>IF(VLOOKUP(A200,'Charriage - Geschiebehaushalt'!A200:S471,6,FALSE)="","",VLOOKUP(A200,'Charriage - Geschiebehaushalt'!$A$2:$S$273,6,FALSE))</f>
        <v>non documenté</v>
      </c>
      <c r="R200" s="70">
        <f>IF(VLOOKUP(A200,'Charriage - Geschiebehaushalt'!A200:S471,7,FALSE)="","",VLOOKUP(A200,'Charriage - Geschiebehaushalt'!$A$2:$S$273,7,FALSE))</f>
        <v>0.190529280203522</v>
      </c>
      <c r="S200" s="37" t="str">
        <f>IF(VLOOKUP(A200,'Charriage - Geschiebehaushalt'!A200:S471,8,FALSE)="","",VLOOKUP(A200,'Charriage - Geschiebehaushalt'!$A$2:$S$273,8,FALSE))</f>
        <v>pas ou faiblement entravé</v>
      </c>
      <c r="T200" s="70">
        <f>IF(VLOOKUP(A200,'Charriage - Geschiebehaushalt'!A200:S471,9,FALSE)="","",VLOOKUP(A200,'Charriage - Geschiebehaushalt'!$A$2:$S$273,9,FALSE))</f>
        <v>0.26212304416999999</v>
      </c>
      <c r="U200" s="37" t="str">
        <f>IF(VLOOKUP(A200,'Charriage - Geschiebehaushalt'!A200:S471,10,FALSE)="","",VLOOKUP(A200,'Charriage - Geschiebehaushalt'!$A$2:$S$273,10,FALSE))</f>
        <v>déficit dans les formations pionnières</v>
      </c>
      <c r="V200" s="37" t="str">
        <f>IF(VLOOKUP(A200,'Charriage - Geschiebehaushalt'!A200:S471,11,FALSE)="","",VLOOKUP(A200,'Charriage - Geschiebehaushalt'!$A$2:$S$273,11,FALSE))</f>
        <v>Peut-être incision</v>
      </c>
      <c r="W200" s="37" t="str">
        <f>IF(VLOOKUP(A200,'Charriage - Geschiebehaushalt'!A200:S471,12,FALSE)="","",VLOOKUP(A200,'Charriage - Geschiebehaushalt'!$A$2:$S$273,12,FALSE))</f>
        <v>A vérifier</v>
      </c>
      <c r="X200" s="37" t="str">
        <f>IF(VLOOKUP(A200,'Charriage - Geschiebehaushalt'!A200:S471,13,FALSE)="","",VLOOKUP(A200,'Charriage - Geschiebehaushalt'!$A$2:$S$273,13,FALSE))</f>
        <v>pas d'ouvrage dans le bassin versant</v>
      </c>
      <c r="Y200" s="37" t="str">
        <f>IF(VLOOKUP(A200,'Charriage - Geschiebehaushalt'!A200:S471,14,FALSE)="","",VLOOKUP(A200,'Charriage - Geschiebehaushalt'!$A$2:$S$273,14,FALSE))</f>
        <v>charriage présumé naturel</v>
      </c>
      <c r="Z200" s="37" t="str">
        <f>IF(VLOOKUP(A200,'Charriage - Geschiebehaushalt'!A200:S471,15,FALSE)="","",VLOOKUP(A200,'Charriage - Geschiebehaushalt'!$A$2:$S$273,15,FALSE))</f>
        <v>Charriage présumé naturel / Geschiebehaushalt vermutlich natürlich</v>
      </c>
      <c r="AA200" s="53" t="str">
        <f>IF(VLOOKUP(A200,'Charriage - Geschiebehaushalt'!A200:S471,16,FALSE)="","",VLOOKUP(A200,'Charriage - Geschiebehaushalt'!$A$2:$S$273,16,FALSE))</f>
        <v>b</v>
      </c>
      <c r="AB200" s="58" t="str">
        <f>IF(VLOOKUP(A200,'Débit - Abfluss'!$A$2:$K$273,3,FALSE)="","",VLOOKUP(A200,'Débit - Abfluss'!$A$2:$K$273,3,FALSE))</f>
        <v>100%</v>
      </c>
      <c r="AC200" s="59" t="str">
        <f>IF(VLOOKUP(A200,'Débit - Abfluss'!$A$2:$K$273,4,FALSE)="","",VLOOKUP(A200,'Débit - Abfluss'!$A$2:$K$273,4,FALSE))</f>
        <v>aucune information supplémentaire</v>
      </c>
      <c r="AD200" s="59" t="str">
        <f>IF(VLOOKUP(A200,'Débit - Abfluss'!$A$2:$K$273,5,FALSE)="","",VLOOKUP(A200,'Débit - Abfluss'!$A$2:$K$273,5,FALSE))</f>
        <v>aucune information supplémentaire</v>
      </c>
      <c r="AE200" s="59" t="str">
        <f>IF(VLOOKUP(A200,'Débit - Abfluss'!$A$2:$K$273,6,FALSE)="","",VLOOKUP(A200,'Débit - Abfluss'!$A$2:$K$273,6,FALSE))</f>
        <v>100%</v>
      </c>
      <c r="AF200" s="59" t="str">
        <f>IF(VLOOKUP(A200,'Débit - Abfluss'!$A$2:$K$273,7,FALSE)="","",VLOOKUP(A200,'Débit - Abfluss'!$A$2:$K$273,7,FALSE))</f>
        <v/>
      </c>
      <c r="AG200" s="60" t="str">
        <f>IF(VLOOKUP(A200,'Débit - Abfluss'!$A$2:$K$273,8,FALSE)="","",VLOOKUP(A200,'Débit - Abfluss'!$A$2:$K$273,8,FALSE))</f>
        <v>Non affecté / nicht betroffen</v>
      </c>
      <c r="AH200" s="72">
        <f>IF(VLOOKUP(A200,'Revitalisation-Revitalisierung'!$A$2:$O$273,3,FALSE)="","",VLOOKUP(A200,'Revitalisation-Revitalisierung'!$A$2:$O$273,3,FALSE))</f>
        <v>12.709090909090909</v>
      </c>
      <c r="AI200" s="73">
        <f>IF(VLOOKUP(A200,'Revitalisation-Revitalisierung'!$A$2:$O$273,4,FALSE)="","",VLOOKUP(A200,'Revitalisation-Revitalisierung'!$A$2:$O$273,4,FALSE))</f>
        <v>21.771994111698021</v>
      </c>
      <c r="AJ200" s="73">
        <f>IF(VLOOKUP(A200,'Revitalisation-Revitalisierung'!$A$2:$O$273,5,FALSE)="","",VLOOKUP(A200,'Revitalisation-Revitalisierung'!$A$2:$O$273,5,FALSE))</f>
        <v>9.0909090909090917</v>
      </c>
      <c r="AK200" s="61" t="str">
        <f>IF(VLOOKUP(A200,'Revitalisation-Revitalisierung'!$A$2:$O$273,6,FALSE)="","",VLOOKUP(A200,'Revitalisation-Revitalisierung'!$A$2:$O$273,6,FALSE))</f>
        <v>peu nécessaire, facile</v>
      </c>
      <c r="AL200" s="61" t="str">
        <f>IF(VLOOKUP(A200,'Revitalisation-Revitalisierung'!$A$2:$O$273,7,FALSE)="","",VLOOKUP(A200,'Revitalisation-Revitalisierung'!$A$2:$O$273,7,FALSE))</f>
        <v>nicht nötig</v>
      </c>
      <c r="AM200" s="61" t="str">
        <f>IF(VLOOKUP(A200,'Revitalisation-Revitalisierung'!$A$2:$O$273,8,FALSE)="","",VLOOKUP(A200,'Revitalisation-Revitalisierung'!$A$2:$O$273,8,FALSE))</f>
        <v>K3</v>
      </c>
      <c r="AN200" s="61" t="str">
        <f>IF(VLOOKUP(A200,'Revitalisation-Revitalisierung'!$A$2:$O$273,9,FALSE)="","",VLOOKUP(A200,'Revitalisation-Revitalisierung'!$A$2:$O$273,9,FALSE))</f>
        <v/>
      </c>
      <c r="AO200" s="61" t="str">
        <f>IF(VLOOKUP(A200,'Revitalisation-Revitalisierung'!$A$2:$O$273,10,FALSE)="","",VLOOKUP(A200,'Revitalisation-Revitalisierung'!$A$2:$O$273,10,FALSE))</f>
        <v/>
      </c>
      <c r="AP200" s="61" t="str">
        <f>IF(VLOOKUP(A200,'Revitalisation-Revitalisierung'!$A$2:$O$273,11,FALSE)="","",VLOOKUP(A200,'Revitalisation-Revitalisierung'!$A$2:$O$273,11,FALSE))</f>
        <v>Partiellement nécessaire, facile / teilweise nötig, einfach</v>
      </c>
      <c r="AQ200" s="62" t="str">
        <f>IF(VLOOKUP(A200,'Revitalisation-Revitalisierung'!$A$2:$O$273,12,FALSE)="","",VLOOKUP(A200,'Revitalisation-Revitalisierung'!$A$2:$O$273,12,FALSE))</f>
        <v>a</v>
      </c>
    </row>
    <row r="201" spans="1:43" ht="45" x14ac:dyDescent="0.25">
      <c r="A201" s="23">
        <v>325</v>
      </c>
      <c r="B201" s="63">
        <f>IF(VLOOKUP(A201,'Données de base - Grunddaten'!$A$2:$M$273,2,FALSE)="","",VLOOKUP(A201,'Données de base - Grunddaten'!$A$2:$M$273,2,FALSE))</f>
        <v>1</v>
      </c>
      <c r="C201" s="64" t="str">
        <f>IF(VLOOKUP(A201,'Données de base - Grunddaten'!$A$2:$M$273,3,FALSE)="","",VLOOKUP(A201,'Données de base - Grunddaten'!$A$2:$M$273,3,FALSE))</f>
        <v>Gastere bei Selden</v>
      </c>
      <c r="D201" s="64" t="str">
        <f>IF(VLOOKUP(A201,'Données de base - Grunddaten'!$A$2:$M$273,4,FALSE)="","",VLOOKUP(A201,'Données de base - Grunddaten'!$A$2:$M$273,4,FALSE))</f>
        <v>Kander</v>
      </c>
      <c r="E201" s="64" t="str">
        <f>IF(VLOOKUP(A201,'Données de base - Grunddaten'!$A$2:$M$273,5,FALSE)="","",VLOOKUP(A201,'Données de base - Grunddaten'!$A$2:$M$273,5,FALSE))</f>
        <v>BE</v>
      </c>
      <c r="F201" s="64" t="str">
        <f>IF(VLOOKUP(A201,'Données de base - Grunddaten'!$A$2:$M$273,6,FALSE)="","",VLOOKUP(A201,'Données de base - Grunddaten'!$A$2:$M$273,6,FALSE))</f>
        <v>Alpes septentrionales</v>
      </c>
      <c r="G201" s="64" t="str">
        <f>IF(VLOOKUP(A201,'Données de base - Grunddaten'!$A$2:$M$273,7,FALSE)="","",VLOOKUP(A201,'Données de base - Grunddaten'!$A$2:$M$273,7,FALSE))</f>
        <v>Subalpin sup.</v>
      </c>
      <c r="H201" s="64">
        <f>IF(VLOOKUP(A201,'Données de base - Grunddaten'!$A$2:$M$273,8,FALSE)="","",VLOOKUP(A201,'Données de base - Grunddaten'!$A$2:$M$273,8,FALSE))</f>
        <v>1540</v>
      </c>
      <c r="I201" s="64">
        <f>IF(VLOOKUP(A201,'Données de base - Grunddaten'!$A$2:$M$273,9,FALSE)="","",VLOOKUP(A201,'Données de base - Grunddaten'!$A$2:$M$273,9,FALSE))</f>
        <v>2003</v>
      </c>
      <c r="J201" s="64">
        <f>IF(VLOOKUP(A201,'Données de base - Grunddaten'!$A$2:$M$273,10,FALSE)="","",VLOOKUP(A201,'Données de base - Grunddaten'!$A$2:$M$273,10,FALSE))</f>
        <v>31</v>
      </c>
      <c r="K201" s="64" t="str">
        <f>IF(VLOOKUP(A201,'Données de base - Grunddaten'!$A$2:$M$273,11,FALSE)="","",VLOOKUP(A201,'Données de base - Grunddaten'!$A$2:$M$273,11,FALSE))</f>
        <v>Cours d'eau naturels de l'étage subalpin</v>
      </c>
      <c r="L201" s="64" t="str">
        <f>IF(VLOOKUP(A201,'Données de base - Grunddaten'!$A$2:$M$273,12,FALSE)="","",VLOOKUP(A201,'Données de base - Grunddaten'!$A$2:$M$273,12,FALSE))</f>
        <v>en méandres migrants</v>
      </c>
      <c r="M201" s="65" t="str">
        <f>IF(VLOOKUP(A201,'Données de base - Grunddaten'!$A$2:$M$273,13,FALSE)="","",VLOOKUP(A201,'Données de base - Grunddaten'!$A$2:$M$273,13,FALSE))</f>
        <v>en tresses</v>
      </c>
      <c r="N201" s="36" t="str">
        <f>IF(VLOOKUP(A201,'Charriage - Geschiebehaushalt'!A201:S472,3,FALSE)="","",VLOOKUP(A201,'Charriage - Geschiebehaushalt'!$A$2:$S$273,3,FALSE))</f>
        <v>pertinent</v>
      </c>
      <c r="O201" s="37" t="str">
        <f>IF(VLOOKUP(A201,'Charriage - Geschiebehaushalt'!A201:S472,4,FALSE)="","",VLOOKUP(A201,'Charriage - Geschiebehaushalt'!$A$2:$S$273,4,FALSE))</f>
        <v>0-20%</v>
      </c>
      <c r="P201" s="70" t="str">
        <f>IF(VLOOKUP(A201,'Charriage - Geschiebehaushalt'!A201:S472,5,FALSE)="","",VLOOKUP(A201,'Charriage - Geschiebehaushalt'!$A$2:$S$273,5,FALSE))</f>
        <v/>
      </c>
      <c r="Q201" s="37" t="str">
        <f>IF(VLOOKUP(A201,'Charriage - Geschiebehaushalt'!A201:S472,6,FALSE)="","",VLOOKUP(A201,'Charriage - Geschiebehaushalt'!$A$2:$S$273,6,FALSE))</f>
        <v>non documenté</v>
      </c>
      <c r="R201" s="70">
        <f>IF(VLOOKUP(A201,'Charriage - Geschiebehaushalt'!A201:S472,7,FALSE)="","",VLOOKUP(A201,'Charriage - Geschiebehaushalt'!$A$2:$S$273,7,FALSE))</f>
        <v>0.19713891514835399</v>
      </c>
      <c r="S201" s="37" t="str">
        <f>IF(VLOOKUP(A201,'Charriage - Geschiebehaushalt'!A201:S472,8,FALSE)="","",VLOOKUP(A201,'Charriage - Geschiebehaushalt'!$A$2:$S$273,8,FALSE))</f>
        <v>pas ou faiblement entravé</v>
      </c>
      <c r="T201" s="70">
        <f>IF(VLOOKUP(A201,'Charriage - Geschiebehaushalt'!A201:S472,9,FALSE)="","",VLOOKUP(A201,'Charriage - Geschiebehaushalt'!$A$2:$S$273,9,FALSE))</f>
        <v>0.36678373870999997</v>
      </c>
      <c r="U201" s="37" t="str">
        <f>IF(VLOOKUP(A201,'Charriage - Geschiebehaushalt'!A201:S472,10,FALSE)="","",VLOOKUP(A201,'Charriage - Geschiebehaushalt'!$A$2:$S$273,10,FALSE))</f>
        <v>déficit non apparent en charriage ou en remobilisation des sédiments</v>
      </c>
      <c r="V201" s="37" t="str">
        <f>IF(VLOOKUP(A201,'Charriage - Geschiebehaushalt'!A201:S472,11,FALSE)="","",VLOOKUP(A201,'Charriage - Geschiebehaushalt'!$A$2:$S$273,11,FALSE))</f>
        <v/>
      </c>
      <c r="W201" s="37" t="str">
        <f>IF(VLOOKUP(A201,'Charriage - Geschiebehaushalt'!A201:S472,12,FALSE)="","",VLOOKUP(A201,'Charriage - Geschiebehaushalt'!$A$2:$S$273,12,FALSE))</f>
        <v/>
      </c>
      <c r="X201" s="37" t="str">
        <f>IF(VLOOKUP(A201,'Charriage - Geschiebehaushalt'!A201:S472,13,FALSE)="","",VLOOKUP(A201,'Charriage - Geschiebehaushalt'!$A$2:$S$273,13,FALSE))</f>
        <v/>
      </c>
      <c r="Y201" s="37" t="str">
        <f>IF(VLOOKUP(A201,'Charriage - Geschiebehaushalt'!A201:S472,14,FALSE)="","",VLOOKUP(A201,'Charriage - Geschiebehaushalt'!$A$2:$S$273,14,FALSE))</f>
        <v/>
      </c>
      <c r="Z201" s="37" t="str">
        <f>IF(VLOOKUP(A201,'Charriage - Geschiebehaushalt'!A201:S472,15,FALSE)="","",VLOOKUP(A201,'Charriage - Geschiebehaushalt'!$A$2:$S$273,15,FALSE))</f>
        <v>0-20%</v>
      </c>
      <c r="AA201" s="53" t="str">
        <f>IF(VLOOKUP(A201,'Charriage - Geschiebehaushalt'!A201:S472,16,FALSE)="","",VLOOKUP(A201,'Charriage - Geschiebehaushalt'!$A$2:$S$273,16,FALSE))</f>
        <v>a</v>
      </c>
      <c r="AB201" s="58" t="str">
        <f>IF(VLOOKUP(A201,'Débit - Abfluss'!$A$2:$K$273,3,FALSE)="","",VLOOKUP(A201,'Débit - Abfluss'!$A$2:$K$273,3,FALSE))</f>
        <v>100%</v>
      </c>
      <c r="AC201" s="59" t="str">
        <f>IF(VLOOKUP(A201,'Débit - Abfluss'!$A$2:$K$273,4,FALSE)="","",VLOOKUP(A201,'Débit - Abfluss'!$A$2:$K$273,4,FALSE))</f>
        <v>aucune information supplémentaire</v>
      </c>
      <c r="AD201" s="59" t="str">
        <f>IF(VLOOKUP(A201,'Débit - Abfluss'!$A$2:$K$273,5,FALSE)="","",VLOOKUP(A201,'Débit - Abfluss'!$A$2:$K$273,5,FALSE))</f>
        <v xml:space="preserve"> Prélèvement : &lt;50%</v>
      </c>
      <c r="AE201" s="59" t="str">
        <f>IF(VLOOKUP(A201,'Débit - Abfluss'!$A$2:$K$273,6,FALSE)="","",VLOOKUP(A201,'Débit - Abfluss'!$A$2:$K$273,6,FALSE))</f>
        <v>81-100%</v>
      </c>
      <c r="AF201" s="59" t="str">
        <f>IF(VLOOKUP(A201,'Débit - Abfluss'!$A$2:$K$273,7,FALSE)="","",VLOOKUP(A201,'Débit - Abfluss'!$A$2:$K$273,7,FALSE))</f>
        <v>autre prélèvement</v>
      </c>
      <c r="AG201" s="60" t="str">
        <f>IF(VLOOKUP(A201,'Débit - Abfluss'!$A$2:$K$273,8,FALSE)="","",VLOOKUP(A201,'Débit - Abfluss'!$A$2:$K$273,8,FALSE))</f>
        <v>Non affecté / nicht betroffen</v>
      </c>
      <c r="AH201" s="72">
        <f>IF(VLOOKUP(A201,'Revitalisation-Revitalisierung'!$A$2:$O$273,3,FALSE)="","",VLOOKUP(A201,'Revitalisation-Revitalisierung'!$A$2:$O$273,3,FALSE))</f>
        <v>1.8272727272727263</v>
      </c>
      <c r="AI201" s="73">
        <f>IF(VLOOKUP(A201,'Revitalisation-Revitalisierung'!$A$2:$O$273,4,FALSE)="","",VLOOKUP(A201,'Revitalisation-Revitalisierung'!$A$2:$O$273,4,FALSE))</f>
        <v>14.147848864901247</v>
      </c>
      <c r="AJ201" s="73">
        <f>IF(VLOOKUP(A201,'Revitalisation-Revitalisierung'!$A$2:$O$273,5,FALSE)="","",VLOOKUP(A201,'Revitalisation-Revitalisierung'!$A$2:$O$273,5,FALSE))</f>
        <v>12.272727272727273</v>
      </c>
      <c r="AK201" s="61" t="str">
        <f>IF(VLOOKUP(A201,'Revitalisation-Revitalisierung'!$A$2:$O$273,6,FALSE)="","",VLOOKUP(A201,'Revitalisation-Revitalisierung'!$A$2:$O$273,6,FALSE))</f>
        <v>peu nécessaire, facile</v>
      </c>
      <c r="AL201" s="61" t="str">
        <f>IF(VLOOKUP(A201,'Revitalisation-Revitalisierung'!$A$2:$O$273,7,FALSE)="","",VLOOKUP(A201,'Revitalisation-Revitalisierung'!$A$2:$O$273,7,FALSE))</f>
        <v>nicht nötig</v>
      </c>
      <c r="AM201" s="61" t="str">
        <f>IF(VLOOKUP(A201,'Revitalisation-Revitalisierung'!$A$2:$O$273,8,FALSE)="","",VLOOKUP(A201,'Revitalisation-Revitalisierung'!$A$2:$O$273,8,FALSE))</f>
        <v>K2</v>
      </c>
      <c r="AN201" s="61" t="str">
        <f>IF(VLOOKUP(A201,'Revitalisation-Revitalisierung'!$A$2:$O$273,9,FALSE)="","",VLOOKUP(A201,'Revitalisation-Revitalisierung'!$A$2:$O$273,9,FALSE))</f>
        <v/>
      </c>
      <c r="AO201" s="61" t="str">
        <f>IF(VLOOKUP(A201,'Revitalisation-Revitalisierung'!$A$2:$O$273,10,FALSE)="","",VLOOKUP(A201,'Revitalisation-Revitalisierung'!$A$2:$O$273,10,FALSE))</f>
        <v/>
      </c>
      <c r="AP201" s="61" t="str">
        <f>IF(VLOOKUP(A201,'Revitalisation-Revitalisierung'!$A$2:$O$273,11,FALSE)="","",VLOOKUP(A201,'Revitalisation-Revitalisierung'!$A$2:$O$273,11,FALSE))</f>
        <v>Non nécessaire / nicht nötig</v>
      </c>
      <c r="AQ201" s="62" t="str">
        <f>IF(VLOOKUP(A201,'Revitalisation-Revitalisierung'!$A$2:$O$273,12,FALSE)="","",VLOOKUP(A201,'Revitalisation-Revitalisierung'!$A$2:$O$273,12,FALSE))</f>
        <v>b</v>
      </c>
    </row>
    <row r="202" spans="1:43" ht="45" x14ac:dyDescent="0.25">
      <c r="A202" s="29">
        <v>326.10000000000002</v>
      </c>
      <c r="B202" s="63">
        <f>IF(VLOOKUP(A202,'Données de base - Grunddaten'!$A$2:$M$273,2,FALSE)="","",VLOOKUP(A202,'Données de base - Grunddaten'!$A$2:$M$273,2,FALSE))</f>
        <v>1</v>
      </c>
      <c r="C202" s="64" t="str">
        <f>IF(VLOOKUP(A202,'Données de base - Grunddaten'!$A$2:$M$273,3,FALSE)="","",VLOOKUP(A202,'Données de base - Grunddaten'!$A$2:$M$273,3,FALSE))</f>
        <v>Tschingel</v>
      </c>
      <c r="D202" s="64" t="str">
        <f>IF(VLOOKUP(A202,'Données de base - Grunddaten'!$A$2:$M$273,4,FALSE)="","",VLOOKUP(A202,'Données de base - Grunddaten'!$A$2:$M$273,4,FALSE))</f>
        <v>Gamchibach, Gornerewasser, Tschingelsee</v>
      </c>
      <c r="E202" s="64" t="str">
        <f>IF(VLOOKUP(A202,'Données de base - Grunddaten'!$A$2:$M$273,5,FALSE)="","",VLOOKUP(A202,'Données de base - Grunddaten'!$A$2:$M$273,5,FALSE))</f>
        <v>BE</v>
      </c>
      <c r="F202" s="64" t="str">
        <f>IF(VLOOKUP(A202,'Données de base - Grunddaten'!$A$2:$M$273,6,FALSE)="","",VLOOKUP(A202,'Données de base - Grunddaten'!$A$2:$M$273,6,FALSE))</f>
        <v>Alpes septentrionales</v>
      </c>
      <c r="G202" s="64" t="str">
        <f>IF(VLOOKUP(A202,'Données de base - Grunddaten'!$A$2:$M$273,7,FALSE)="","",VLOOKUP(A202,'Données de base - Grunddaten'!$A$2:$M$273,7,FALSE))</f>
        <v>Montagnard sup.</v>
      </c>
      <c r="H202" s="64">
        <f>IF(VLOOKUP(A202,'Données de base - Grunddaten'!$A$2:$M$273,8,FALSE)="","",VLOOKUP(A202,'Données de base - Grunddaten'!$A$2:$M$273,8,FALSE))</f>
        <v>1150</v>
      </c>
      <c r="I202" s="64">
        <f>IF(VLOOKUP(A202,'Données de base - Grunddaten'!$A$2:$M$273,9,FALSE)="","",VLOOKUP(A202,'Données de base - Grunddaten'!$A$2:$M$273,9,FALSE))</f>
        <v>2003</v>
      </c>
      <c r="J202" s="64">
        <f>IF(VLOOKUP(A202,'Données de base - Grunddaten'!$A$2:$M$273,10,FALSE)="","",VLOOKUP(A202,'Données de base - Grunddaten'!$A$2:$M$273,10,FALSE))</f>
        <v>90</v>
      </c>
      <c r="K202" s="64" t="str">
        <f>IF(VLOOKUP(A202,'Données de base - Grunddaten'!$A$2:$M$273,11,FALSE)="","",VLOOKUP(A202,'Données de base - Grunddaten'!$A$2:$M$273,11,FALSE))</f>
        <v>Delta</v>
      </c>
      <c r="L202" s="64" t="str">
        <f>IF(VLOOKUP(A202,'Données de base - Grunddaten'!$A$2:$M$273,12,FALSE)="","",VLOOKUP(A202,'Données de base - Grunddaten'!$A$2:$M$273,12,FALSE))</f>
        <v>en tresses</v>
      </c>
      <c r="M202" s="65" t="str">
        <f>IF(VLOOKUP(A202,'Données de base - Grunddaten'!$A$2:$M$273,13,FALSE)="","",VLOOKUP(A202,'Données de base - Grunddaten'!$A$2:$M$273,13,FALSE))</f>
        <v>en tresses</v>
      </c>
      <c r="N202" s="36" t="str">
        <f>IF(VLOOKUP(A202,'Charriage - Geschiebehaushalt'!A202:S473,3,FALSE)="","",VLOOKUP(A202,'Charriage - Geschiebehaushalt'!$A$2:$S$273,3,FALSE))</f>
        <v>pertinent</v>
      </c>
      <c r="O202" s="37" t="str">
        <f>IF(VLOOKUP(A202,'Charriage - Geschiebehaushalt'!A202:S473,4,FALSE)="","",VLOOKUP(A202,'Charriage - Geschiebehaushalt'!$A$2:$S$273,4,FALSE))</f>
        <v>non documenté</v>
      </c>
      <c r="P202" s="70" t="str">
        <f>IF(VLOOKUP(A202,'Charriage - Geschiebehaushalt'!A202:S473,5,FALSE)="","",VLOOKUP(A202,'Charriage - Geschiebehaushalt'!$A$2:$S$273,5,FALSE))</f>
        <v/>
      </c>
      <c r="Q202" s="37" t="str">
        <f>IF(VLOOKUP(A202,'Charriage - Geschiebehaushalt'!A202:S473,6,FALSE)="","",VLOOKUP(A202,'Charriage - Geschiebehaushalt'!$A$2:$S$273,6,FALSE))</f>
        <v>non documenté</v>
      </c>
      <c r="R202" s="70">
        <f>IF(VLOOKUP(A202,'Charriage - Geschiebehaushalt'!A202:S473,7,FALSE)="","",VLOOKUP(A202,'Charriage - Geschiebehaushalt'!$A$2:$S$273,7,FALSE))</f>
        <v>3.2200286123979002E-2</v>
      </c>
      <c r="S202" s="37" t="str">
        <f>IF(VLOOKUP(A202,'Charriage - Geschiebehaushalt'!A202:S473,8,FALSE)="","",VLOOKUP(A202,'Charriage - Geschiebehaushalt'!$A$2:$S$273,8,FALSE))</f>
        <v>pas ou faiblement entravé</v>
      </c>
      <c r="T202" s="70">
        <f>IF(VLOOKUP(A202,'Charriage - Geschiebehaushalt'!A202:S473,9,FALSE)="","",VLOOKUP(A202,'Charriage - Geschiebehaushalt'!$A$2:$S$273,9,FALSE))</f>
        <v>0.43304176830000002</v>
      </c>
      <c r="U202" s="37" t="str">
        <f>IF(VLOOKUP(A202,'Charriage - Geschiebehaushalt'!A202:S473,10,FALSE)="","",VLOOKUP(A202,'Charriage - Geschiebehaushalt'!$A$2:$S$273,10,FALSE))</f>
        <v>déficit non apparent en charriage ou en remobilisation des sédiments</v>
      </c>
      <c r="V202" s="37" t="str">
        <f>IF(VLOOKUP(A202,'Charriage - Geschiebehaushalt'!A202:S473,11,FALSE)="","",VLOOKUP(A202,'Charriage - Geschiebehaushalt'!$A$2:$S$273,11,FALSE))</f>
        <v/>
      </c>
      <c r="W202" s="37" t="str">
        <f>IF(VLOOKUP(A202,'Charriage - Geschiebehaushalt'!A202:S473,12,FALSE)="","",VLOOKUP(A202,'Charriage - Geschiebehaushalt'!$A$2:$S$273,12,FALSE))</f>
        <v/>
      </c>
      <c r="X202" s="37" t="str">
        <f>IF(VLOOKUP(A202,'Charriage - Geschiebehaushalt'!A202:S473,13,FALSE)="","",VLOOKUP(A202,'Charriage - Geschiebehaushalt'!$A$2:$S$273,13,FALSE))</f>
        <v/>
      </c>
      <c r="Y202" s="37" t="str">
        <f>IF(VLOOKUP(A202,'Charriage - Geschiebehaushalt'!A202:S473,14,FALSE)="","",VLOOKUP(A202,'Charriage - Geschiebehaushalt'!$A$2:$S$273,14,FALSE))</f>
        <v/>
      </c>
      <c r="Z202" s="37" t="str">
        <f>IF(VLOOKUP(A202,'Charriage - Geschiebehaushalt'!A202:S473,15,FALSE)="","",VLOOKUP(A202,'Charriage - Geschiebehaushalt'!$A$2:$S$273,15,FALSE))</f>
        <v>Charriage présumé naturel / Geschiebehaushalt vermutlich natürlich</v>
      </c>
      <c r="AA202" s="53" t="str">
        <f>IF(VLOOKUP(A202,'Charriage - Geschiebehaushalt'!A202:S473,16,FALSE)="","",VLOOKUP(A202,'Charriage - Geschiebehaushalt'!$A$2:$S$273,16,FALSE))</f>
        <v>b</v>
      </c>
      <c r="AB202" s="58" t="str">
        <f>IF(VLOOKUP(A202,'Débit - Abfluss'!$A$2:$K$273,3,FALSE)="","",VLOOKUP(A202,'Débit - Abfluss'!$A$2:$K$273,3,FALSE))</f>
        <v>100%</v>
      </c>
      <c r="AC202" s="59" t="str">
        <f>IF(VLOOKUP(A202,'Débit - Abfluss'!$A$2:$K$273,4,FALSE)="","",VLOOKUP(A202,'Débit - Abfluss'!$A$2:$K$273,4,FALSE))</f>
        <v>aucune information supplémentaire</v>
      </c>
      <c r="AD202" s="59" t="str">
        <f>IF(VLOOKUP(A202,'Débit - Abfluss'!$A$2:$K$273,5,FALSE)="","",VLOOKUP(A202,'Débit - Abfluss'!$A$2:$K$273,5,FALSE))</f>
        <v/>
      </c>
      <c r="AE202" s="59" t="str">
        <f>IF(VLOOKUP(A202,'Débit - Abfluss'!$A$2:$K$273,6,FALSE)="","",VLOOKUP(A202,'Débit - Abfluss'!$A$2:$K$273,6,FALSE))</f>
        <v>100%</v>
      </c>
      <c r="AF202" s="59" t="str">
        <f>IF(VLOOKUP(A202,'Débit - Abfluss'!$A$2:$K$273,7,FALSE)="","",VLOOKUP(A202,'Débit - Abfluss'!$A$2:$K$273,7,FALSE))</f>
        <v/>
      </c>
      <c r="AG202" s="60" t="str">
        <f>IF(VLOOKUP(A202,'Débit - Abfluss'!$A$2:$K$273,8,FALSE)="","",VLOOKUP(A202,'Débit - Abfluss'!$A$2:$K$273,8,FALSE))</f>
        <v>Non affecté / nicht betroffen</v>
      </c>
      <c r="AH202" s="72" t="str">
        <f>IF(VLOOKUP(A202,'Revitalisation-Revitalisierung'!$A$2:$O$273,3,FALSE)="","",VLOOKUP(A202,'Revitalisation-Revitalisierung'!$A$2:$O$273,3,FALSE))</f>
        <v/>
      </c>
      <c r="AI202" s="73" t="str">
        <f>IF(VLOOKUP(A202,'Revitalisation-Revitalisierung'!$A$2:$O$273,4,FALSE)="","",VLOOKUP(A202,'Revitalisation-Revitalisierung'!$A$2:$O$273,4,FALSE))</f>
        <v/>
      </c>
      <c r="AJ202" s="73" t="str">
        <f>IF(VLOOKUP(A202,'Revitalisation-Revitalisierung'!$A$2:$O$273,5,FALSE)="","",VLOOKUP(A202,'Revitalisation-Revitalisierung'!$A$2:$O$273,5,FALSE))</f>
        <v/>
      </c>
      <c r="AK202" s="61" t="str">
        <f>IF(VLOOKUP(A202,'Revitalisation-Revitalisierung'!$A$2:$O$273,6,FALSE)="","",VLOOKUP(A202,'Revitalisation-Revitalisierung'!$A$2:$O$273,6,FALSE))</f>
        <v>non nécessaire</v>
      </c>
      <c r="AL202" s="61" t="str">
        <f>IF(VLOOKUP(A202,'Revitalisation-Revitalisierung'!$A$2:$O$273,7,FALSE)="","",VLOOKUP(A202,'Revitalisation-Revitalisierung'!$A$2:$O$273,7,FALSE))</f>
        <v>nicht nötig</v>
      </c>
      <c r="AM202" s="61" t="str">
        <f>IF(VLOOKUP(A202,'Revitalisation-Revitalisierung'!$A$2:$O$273,8,FALSE)="","",VLOOKUP(A202,'Revitalisation-Revitalisierung'!$A$2:$O$273,8,FALSE))</f>
        <v>K2</v>
      </c>
      <c r="AN202" s="61" t="str">
        <f>IF(VLOOKUP(A202,'Revitalisation-Revitalisierung'!$A$2:$O$273,9,FALSE)="","",VLOOKUP(A202,'Revitalisation-Revitalisierung'!$A$2:$O$273,9,FALSE))</f>
        <v/>
      </c>
      <c r="AO202" s="61" t="str">
        <f>IF(VLOOKUP(A202,'Revitalisation-Revitalisierung'!$A$2:$O$273,10,FALSE)="","",VLOOKUP(A202,'Revitalisation-Revitalisierung'!$A$2:$O$273,10,FALSE))</f>
        <v/>
      </c>
      <c r="AP202" s="61" t="str">
        <f>IF(VLOOKUP(A202,'Revitalisation-Revitalisierung'!$A$2:$O$273,11,FALSE)="","",VLOOKUP(A202,'Revitalisation-Revitalisierung'!$A$2:$O$273,11,FALSE))</f>
        <v>Non nécessaire / nicht nötig</v>
      </c>
      <c r="AQ202" s="62" t="str">
        <f>IF(VLOOKUP(A202,'Revitalisation-Revitalisierung'!$A$2:$O$273,12,FALSE)="","",VLOOKUP(A202,'Revitalisation-Revitalisierung'!$A$2:$O$273,12,FALSE))</f>
        <v>b</v>
      </c>
    </row>
    <row r="203" spans="1:43" ht="45" x14ac:dyDescent="0.25">
      <c r="A203" s="29">
        <v>326.2</v>
      </c>
      <c r="B203" s="63">
        <f>IF(VLOOKUP(A203,'Données de base - Grunddaten'!$A$2:$M$273,2,FALSE)="","",VLOOKUP(A203,'Données de base - Grunddaten'!$A$2:$M$273,2,FALSE))</f>
        <v>2</v>
      </c>
      <c r="C203" s="64" t="str">
        <f>IF(VLOOKUP(A203,'Données de base - Grunddaten'!$A$2:$M$273,3,FALSE)="","",VLOOKUP(A203,'Données de base - Grunddaten'!$A$2:$M$273,3,FALSE))</f>
        <v>Tschingel</v>
      </c>
      <c r="D203" s="64" t="str">
        <f>IF(VLOOKUP(A203,'Données de base - Grunddaten'!$A$2:$M$273,4,FALSE)="","",VLOOKUP(A203,'Données de base - Grunddaten'!$A$2:$M$273,4,FALSE))</f>
        <v>Gamchibach, Gornerewasser, Tschingelsee</v>
      </c>
      <c r="E203" s="64" t="str">
        <f>IF(VLOOKUP(A203,'Données de base - Grunddaten'!$A$2:$M$273,5,FALSE)="","",VLOOKUP(A203,'Données de base - Grunddaten'!$A$2:$M$273,5,FALSE))</f>
        <v>BE</v>
      </c>
      <c r="F203" s="64" t="str">
        <f>IF(VLOOKUP(A203,'Données de base - Grunddaten'!$A$2:$M$273,6,FALSE)="","",VLOOKUP(A203,'Données de base - Grunddaten'!$A$2:$M$273,6,FALSE))</f>
        <v>Alpes septentrionales</v>
      </c>
      <c r="G203" s="64" t="str">
        <f>IF(VLOOKUP(A203,'Données de base - Grunddaten'!$A$2:$M$273,7,FALSE)="","",VLOOKUP(A203,'Données de base - Grunddaten'!$A$2:$M$273,7,FALSE))</f>
        <v>Montagnard sup.</v>
      </c>
      <c r="H203" s="64">
        <f>IF(VLOOKUP(A203,'Données de base - Grunddaten'!$A$2:$M$273,8,FALSE)="","",VLOOKUP(A203,'Données de base - Grunddaten'!$A$2:$M$273,8,FALSE))</f>
        <v>1150</v>
      </c>
      <c r="I203" s="64">
        <f>IF(VLOOKUP(A203,'Données de base - Grunddaten'!$A$2:$M$273,9,FALSE)="","",VLOOKUP(A203,'Données de base - Grunddaten'!$A$2:$M$273,9,FALSE))</f>
        <v>2003</v>
      </c>
      <c r="J203" s="64">
        <f>IF(VLOOKUP(A203,'Données de base - Grunddaten'!$A$2:$M$273,10,FALSE)="","",VLOOKUP(A203,'Données de base - Grunddaten'!$A$2:$M$273,10,FALSE))</f>
        <v>41</v>
      </c>
      <c r="K203" s="64" t="str">
        <f>IF(VLOOKUP(A203,'Données de base - Grunddaten'!$A$2:$M$273,11,FALSE)="","",VLOOKUP(A203,'Données de base - Grunddaten'!$A$2:$M$273,11,FALSE))</f>
        <v>Cours d'eau naturels de l'étage montagnard</v>
      </c>
      <c r="L203" s="64" t="str">
        <f>IF(VLOOKUP(A203,'Données de base - Grunddaten'!$A$2:$M$273,12,FALSE)="","",VLOOKUP(A203,'Données de base - Grunddaten'!$A$2:$M$273,12,FALSE))</f>
        <v>en méandres migrants</v>
      </c>
      <c r="M203" s="65" t="str">
        <f>IF(VLOOKUP(A203,'Données de base - Grunddaten'!$A$2:$M$273,13,FALSE)="","",VLOOKUP(A203,'Données de base - Grunddaten'!$A$2:$M$273,13,FALSE))</f>
        <v>en méandres migrants</v>
      </c>
      <c r="N203" s="36" t="str">
        <f>IF(VLOOKUP(A203,'Charriage - Geschiebehaushalt'!A203:S474,3,FALSE)="","",VLOOKUP(A203,'Charriage - Geschiebehaushalt'!$A$2:$S$273,3,FALSE))</f>
        <v>pertinent</v>
      </c>
      <c r="O203" s="37" t="str">
        <f>IF(VLOOKUP(A203,'Charriage - Geschiebehaushalt'!A203:S474,4,FALSE)="","",VLOOKUP(A203,'Charriage - Geschiebehaushalt'!$A$2:$S$273,4,FALSE))</f>
        <v>non documenté</v>
      </c>
      <c r="P203" s="70" t="str">
        <f>IF(VLOOKUP(A203,'Charriage - Geschiebehaushalt'!A203:S474,5,FALSE)="","",VLOOKUP(A203,'Charriage - Geschiebehaushalt'!$A$2:$S$273,5,FALSE))</f>
        <v/>
      </c>
      <c r="Q203" s="37" t="str">
        <f>IF(VLOOKUP(A203,'Charriage - Geschiebehaushalt'!A203:S474,6,FALSE)="","",VLOOKUP(A203,'Charriage - Geschiebehaushalt'!$A$2:$S$273,6,FALSE))</f>
        <v>non documenté</v>
      </c>
      <c r="R203" s="70">
        <f>IF(VLOOKUP(A203,'Charriage - Geschiebehaushalt'!A203:S474,7,FALSE)="","",VLOOKUP(A203,'Charriage - Geschiebehaushalt'!$A$2:$S$273,7,FALSE))</f>
        <v>0.361607835756871</v>
      </c>
      <c r="S203" s="37" t="str">
        <f>IF(VLOOKUP(A203,'Charriage - Geschiebehaushalt'!A203:S474,8,FALSE)="","",VLOOKUP(A203,'Charriage - Geschiebehaushalt'!$A$2:$S$273,8,FALSE))</f>
        <v>la remobilisation des sédiments est perturbée</v>
      </c>
      <c r="T203" s="70">
        <f>IF(VLOOKUP(A203,'Charriage - Geschiebehaushalt'!A203:S474,9,FALSE)="","",VLOOKUP(A203,'Charriage - Geschiebehaushalt'!$A$2:$S$273,9,FALSE))</f>
        <v>0.18638577363</v>
      </c>
      <c r="U203" s="37" t="str">
        <f>IF(VLOOKUP(A203,'Charriage - Geschiebehaushalt'!A203:S474,10,FALSE)="","",VLOOKUP(A203,'Charriage - Geschiebehaushalt'!$A$2:$S$273,10,FALSE))</f>
        <v>déficit dans les formations pionnières</v>
      </c>
      <c r="V203" s="37" t="str">
        <f>IF(VLOOKUP(A203,'Charriage - Geschiebehaushalt'!A203:S474,11,FALSE)="","",VLOOKUP(A203,'Charriage - Geschiebehaushalt'!$A$2:$S$273,11,FALSE))</f>
        <v/>
      </c>
      <c r="W203" s="37" t="str">
        <f>IF(VLOOKUP(A203,'Charriage - Geschiebehaushalt'!A203:S474,12,FALSE)="","",VLOOKUP(A203,'Charriage - Geschiebehaushalt'!$A$2:$S$273,12,FALSE))</f>
        <v/>
      </c>
      <c r="X203" s="37" t="str">
        <f>IF(VLOOKUP(A203,'Charriage - Geschiebehaushalt'!A203:S474,13,FALSE)="","",VLOOKUP(A203,'Charriage - Geschiebehaushalt'!$A$2:$S$273,13,FALSE))</f>
        <v/>
      </c>
      <c r="Y203" s="37" t="str">
        <f>IF(VLOOKUP(A203,'Charriage - Geschiebehaushalt'!A203:S474,14,FALSE)="","",VLOOKUP(A203,'Charriage - Geschiebehaushalt'!$A$2:$S$273,14,FALSE))</f>
        <v/>
      </c>
      <c r="Z203" s="37" t="str">
        <f>IF(VLOOKUP(A203,'Charriage - Geschiebehaushalt'!A203:S474,15,FALSE)="","",VLOOKUP(A203,'Charriage - Geschiebehaushalt'!$A$2:$S$273,15,FALSE))</f>
        <v>Charriage présumé naturel / Geschiebehaushalt vermutlich natürlich</v>
      </c>
      <c r="AA203" s="53" t="str">
        <f>IF(VLOOKUP(A203,'Charriage - Geschiebehaushalt'!A203:S474,16,FALSE)="","",VLOOKUP(A203,'Charriage - Geschiebehaushalt'!$A$2:$S$273,16,FALSE))</f>
        <v>b</v>
      </c>
      <c r="AB203" s="58" t="str">
        <f>IF(VLOOKUP(A203,'Débit - Abfluss'!$A$2:$K$273,3,FALSE)="","",VLOOKUP(A203,'Débit - Abfluss'!$A$2:$K$273,3,FALSE))</f>
        <v>100%</v>
      </c>
      <c r="AC203" s="59" t="str">
        <f>IF(VLOOKUP(A203,'Débit - Abfluss'!$A$2:$K$273,4,FALSE)="","",VLOOKUP(A203,'Débit - Abfluss'!$A$2:$K$273,4,FALSE))</f>
        <v>aucune information supplémentaire</v>
      </c>
      <c r="AD203" s="59" t="str">
        <f>IF(VLOOKUP(A203,'Débit - Abfluss'!$A$2:$K$273,5,FALSE)="","",VLOOKUP(A203,'Débit - Abfluss'!$A$2:$K$273,5,FALSE))</f>
        <v>aucune information supplémentaire</v>
      </c>
      <c r="AE203" s="59" t="str">
        <f>IF(VLOOKUP(A203,'Débit - Abfluss'!$A$2:$K$273,6,FALSE)="","",VLOOKUP(A203,'Débit - Abfluss'!$A$2:$K$273,6,FALSE))</f>
        <v>100%</v>
      </c>
      <c r="AF203" s="59" t="str">
        <f>IF(VLOOKUP(A203,'Débit - Abfluss'!$A$2:$K$273,7,FALSE)="","",VLOOKUP(A203,'Débit - Abfluss'!$A$2:$K$273,7,FALSE))</f>
        <v/>
      </c>
      <c r="AG203" s="60" t="str">
        <f>IF(VLOOKUP(A203,'Débit - Abfluss'!$A$2:$K$273,8,FALSE)="","",VLOOKUP(A203,'Débit - Abfluss'!$A$2:$K$273,8,FALSE))</f>
        <v>Non affecté / nicht betroffen</v>
      </c>
      <c r="AH203" s="72">
        <f>IF(VLOOKUP(A203,'Revitalisation-Revitalisierung'!$A$2:$O$273,3,FALSE)="","",VLOOKUP(A203,'Revitalisation-Revitalisierung'!$A$2:$O$273,3,FALSE))</f>
        <v>71.981818181818184</v>
      </c>
      <c r="AI203" s="73">
        <f>IF(VLOOKUP(A203,'Revitalisation-Revitalisierung'!$A$2:$O$273,4,FALSE)="","",VLOOKUP(A203,'Revitalisation-Revitalisierung'!$A$2:$O$273,4,FALSE))</f>
        <v>0</v>
      </c>
      <c r="AJ203" s="73">
        <f>IF(VLOOKUP(A203,'Revitalisation-Revitalisierung'!$A$2:$O$273,5,FALSE)="","",VLOOKUP(A203,'Revitalisation-Revitalisierung'!$A$2:$O$273,5,FALSE))</f>
        <v>1.8181818181818181</v>
      </c>
      <c r="AK203" s="61" t="str">
        <f>IF(VLOOKUP(A203,'Revitalisation-Revitalisierung'!$A$2:$O$273,6,FALSE)="","",VLOOKUP(A203,'Revitalisation-Revitalisierung'!$A$2:$O$273,6,FALSE))</f>
        <v>non nécessaire</v>
      </c>
      <c r="AL203" s="61" t="str">
        <f>IF(VLOOKUP(A203,'Revitalisation-Revitalisierung'!$A$2:$O$273,7,FALSE)="","",VLOOKUP(A203,'Revitalisation-Revitalisierung'!$A$2:$O$273,7,FALSE))</f>
        <v>nicht nötig</v>
      </c>
      <c r="AM203" s="61" t="str">
        <f>IF(VLOOKUP(A203,'Revitalisation-Revitalisierung'!$A$2:$O$273,8,FALSE)="","",VLOOKUP(A203,'Revitalisation-Revitalisierung'!$A$2:$O$273,8,FALSE))</f>
        <v>K2</v>
      </c>
      <c r="AN203" s="61" t="str">
        <f>IF(VLOOKUP(A203,'Revitalisation-Revitalisierung'!$A$2:$O$273,9,FALSE)="","",VLOOKUP(A203,'Revitalisation-Revitalisierung'!$A$2:$O$273,9,FALSE))</f>
        <v/>
      </c>
      <c r="AO203" s="61" t="str">
        <f>IF(VLOOKUP(A203,'Revitalisation-Revitalisierung'!$A$2:$O$273,10,FALSE)="","",VLOOKUP(A203,'Revitalisation-Revitalisierung'!$A$2:$O$273,10,FALSE))</f>
        <v/>
      </c>
      <c r="AP203" s="61" t="str">
        <f>IF(VLOOKUP(A203,'Revitalisation-Revitalisierung'!$A$2:$O$273,11,FALSE)="","",VLOOKUP(A203,'Revitalisation-Revitalisierung'!$A$2:$O$273,11,FALSE))</f>
        <v>Non nécessaire / nicht nötig</v>
      </c>
      <c r="AQ203" s="62" t="str">
        <f>IF(VLOOKUP(A203,'Revitalisation-Revitalisierung'!$A$2:$O$273,12,FALSE)="","",VLOOKUP(A203,'Revitalisation-Revitalisierung'!$A$2:$O$273,12,FALSE))</f>
        <v>a</v>
      </c>
    </row>
    <row r="204" spans="1:43" ht="33.75" x14ac:dyDescent="0.25">
      <c r="A204" s="23">
        <v>327</v>
      </c>
      <c r="B204" s="63">
        <f>IF(VLOOKUP(A204,'Données de base - Grunddaten'!$A$2:$M$273,2,FALSE)="","",VLOOKUP(A204,'Données de base - Grunddaten'!$A$2:$M$273,2,FALSE))</f>
        <v>1</v>
      </c>
      <c r="C204" s="64" t="str">
        <f>IF(VLOOKUP(A204,'Données de base - Grunddaten'!$A$2:$M$273,3,FALSE)="","",VLOOKUP(A204,'Données de base - Grunddaten'!$A$2:$M$273,3,FALSE))</f>
        <v>Ganzenlouwina</v>
      </c>
      <c r="D204" s="64" t="str">
        <f>IF(VLOOKUP(A204,'Données de base - Grunddaten'!$A$2:$M$273,4,FALSE)="","",VLOOKUP(A204,'Données de base - Grunddaten'!$A$2:$M$273,4,FALSE))</f>
        <v>Rychenbach</v>
      </c>
      <c r="E204" s="64" t="str">
        <f>IF(VLOOKUP(A204,'Données de base - Grunddaten'!$A$2:$M$273,5,FALSE)="","",VLOOKUP(A204,'Données de base - Grunddaten'!$A$2:$M$273,5,FALSE))</f>
        <v>BE</v>
      </c>
      <c r="F204" s="64" t="str">
        <f>IF(VLOOKUP(A204,'Données de base - Grunddaten'!$A$2:$M$273,6,FALSE)="","",VLOOKUP(A204,'Données de base - Grunddaten'!$A$2:$M$273,6,FALSE))</f>
        <v>Alpes septentrionales</v>
      </c>
      <c r="G204" s="64" t="str">
        <f>IF(VLOOKUP(A204,'Données de base - Grunddaten'!$A$2:$M$273,7,FALSE)="","",VLOOKUP(A204,'Données de base - Grunddaten'!$A$2:$M$273,7,FALSE))</f>
        <v>Subalpin sup.</v>
      </c>
      <c r="H204" s="64">
        <f>IF(VLOOKUP(A204,'Données de base - Grunddaten'!$A$2:$M$273,8,FALSE)="","",VLOOKUP(A204,'Données de base - Grunddaten'!$A$2:$M$273,8,FALSE))</f>
        <v>1600</v>
      </c>
      <c r="I204" s="64">
        <f>IF(VLOOKUP(A204,'Données de base - Grunddaten'!$A$2:$M$273,9,FALSE)="","",VLOOKUP(A204,'Données de base - Grunddaten'!$A$2:$M$273,9,FALSE))</f>
        <v>2003</v>
      </c>
      <c r="J204" s="64">
        <f>IF(VLOOKUP(A204,'Données de base - Grunddaten'!$A$2:$M$273,10,FALSE)="","",VLOOKUP(A204,'Données de base - Grunddaten'!$A$2:$M$273,10,FALSE))</f>
        <v>31</v>
      </c>
      <c r="K204" s="64" t="str">
        <f>IF(VLOOKUP(A204,'Données de base - Grunddaten'!$A$2:$M$273,11,FALSE)="","",VLOOKUP(A204,'Données de base - Grunddaten'!$A$2:$M$273,11,FALSE))</f>
        <v>Cours d'eau naturels de l'étage subalpin</v>
      </c>
      <c r="L204" s="64" t="str">
        <f>IF(VLOOKUP(A204,'Données de base - Grunddaten'!$A$2:$M$273,12,FALSE)="","",VLOOKUP(A204,'Données de base - Grunddaten'!$A$2:$M$273,12,FALSE))</f>
        <v>cours rectiligne</v>
      </c>
      <c r="M204" s="65" t="str">
        <f>IF(VLOOKUP(A204,'Données de base - Grunddaten'!$A$2:$M$273,13,FALSE)="","",VLOOKUP(A204,'Données de base - Grunddaten'!$A$2:$M$273,13,FALSE))</f>
        <v>cours rectiligne</v>
      </c>
      <c r="N204" s="36" t="str">
        <f>IF(VLOOKUP(A204,'Charriage - Geschiebehaushalt'!A204:S475,3,FALSE)="","",VLOOKUP(A204,'Charriage - Geschiebehaushalt'!$A$2:$S$273,3,FALSE))</f>
        <v>pertinent</v>
      </c>
      <c r="O204" s="37" t="str">
        <f>IF(VLOOKUP(A204,'Charriage - Geschiebehaushalt'!A204:S475,4,FALSE)="","",VLOOKUP(A204,'Charriage - Geschiebehaushalt'!$A$2:$S$273,4,FALSE))</f>
        <v>non documenté</v>
      </c>
      <c r="P204" s="70" t="str">
        <f>IF(VLOOKUP(A204,'Charriage - Geschiebehaushalt'!A204:S475,5,FALSE)="","",VLOOKUP(A204,'Charriage - Geschiebehaushalt'!$A$2:$S$273,5,FALSE))</f>
        <v/>
      </c>
      <c r="Q204" s="37" t="str">
        <f>IF(VLOOKUP(A204,'Charriage - Geschiebehaushalt'!A204:S475,6,FALSE)="","",VLOOKUP(A204,'Charriage - Geschiebehaushalt'!$A$2:$S$273,6,FALSE))</f>
        <v>non documenté</v>
      </c>
      <c r="R204" s="70">
        <f>IF(VLOOKUP(A204,'Charriage - Geschiebehaushalt'!A204:S475,7,FALSE)="","",VLOOKUP(A204,'Charriage - Geschiebehaushalt'!$A$2:$S$273,7,FALSE))</f>
        <v>0</v>
      </c>
      <c r="S204" s="37" t="str">
        <f>IF(VLOOKUP(A204,'Charriage - Geschiebehaushalt'!A204:S475,8,FALSE)="","",VLOOKUP(A204,'Charriage - Geschiebehaushalt'!$A$2:$S$273,8,FALSE))</f>
        <v>pas ou faiblement entravé</v>
      </c>
      <c r="T204" s="70">
        <f>IF(VLOOKUP(A204,'Charriage - Geschiebehaushalt'!A204:S475,9,FALSE)="","",VLOOKUP(A204,'Charriage - Geschiebehaushalt'!$A$2:$S$273,9,FALSE))</f>
        <v>0.15518483875</v>
      </c>
      <c r="U204" s="37" t="str">
        <f>IF(VLOOKUP(A204,'Charriage - Geschiebehaushalt'!A204:S475,10,FALSE)="","",VLOOKUP(A204,'Charriage - Geschiebehaushalt'!$A$2:$S$273,10,FALSE))</f>
        <v>déficit dans les formations pionnières</v>
      </c>
      <c r="V204" s="37" t="str">
        <f>IF(VLOOKUP(A204,'Charriage - Geschiebehaushalt'!A204:S475,11,FALSE)="","",VLOOKUP(A204,'Charriage - Geschiebehaushalt'!$A$2:$S$273,11,FALSE))</f>
        <v>Système de cônes d'alluvions et de cours en tresse semble intact</v>
      </c>
      <c r="W204" s="37" t="str">
        <f>IF(VLOOKUP(A204,'Charriage - Geschiebehaushalt'!A204:S475,12,FALSE)="","",VLOOKUP(A204,'Charriage - Geschiebehaushalt'!$A$2:$S$273,12,FALSE))</f>
        <v>charriage présumé naturel</v>
      </c>
      <c r="X204" s="37" t="str">
        <f>IF(VLOOKUP(A204,'Charriage - Geschiebehaushalt'!A204:S475,13,FALSE)="","",VLOOKUP(A204,'Charriage - Geschiebehaushalt'!$A$2:$S$273,13,FALSE))</f>
        <v/>
      </c>
      <c r="Y204" s="37" t="str">
        <f>IF(VLOOKUP(A204,'Charriage - Geschiebehaushalt'!A204:S475,14,FALSE)="","",VLOOKUP(A204,'Charriage - Geschiebehaushalt'!$A$2:$S$273,14,FALSE))</f>
        <v/>
      </c>
      <c r="Z204" s="37" t="str">
        <f>IF(VLOOKUP(A204,'Charriage - Geschiebehaushalt'!A204:S475,15,FALSE)="","",VLOOKUP(A204,'Charriage - Geschiebehaushalt'!$A$2:$S$273,15,FALSE))</f>
        <v>Charriage présumé naturel / Geschiebehaushalt vermutlich natürlich</v>
      </c>
      <c r="AA204" s="53" t="str">
        <f>IF(VLOOKUP(A204,'Charriage - Geschiebehaushalt'!A204:S475,16,FALSE)="","",VLOOKUP(A204,'Charriage - Geschiebehaushalt'!$A$2:$S$273,16,FALSE))</f>
        <v>b</v>
      </c>
      <c r="AB204" s="58" t="str">
        <f>IF(VLOOKUP(A204,'Débit - Abfluss'!$A$2:$K$273,3,FALSE)="","",VLOOKUP(A204,'Débit - Abfluss'!$A$2:$K$273,3,FALSE))</f>
        <v>100%</v>
      </c>
      <c r="AC204" s="59" t="str">
        <f>IF(VLOOKUP(A204,'Débit - Abfluss'!$A$2:$K$273,4,FALSE)="","",VLOOKUP(A204,'Débit - Abfluss'!$A$2:$K$273,4,FALSE))</f>
        <v>aucune information supplémentaire</v>
      </c>
      <c r="AD204" s="59" t="str">
        <f>IF(VLOOKUP(A204,'Débit - Abfluss'!$A$2:$K$273,5,FALSE)="","",VLOOKUP(A204,'Débit - Abfluss'!$A$2:$K$273,5,FALSE))</f>
        <v>aucune information supplémentaire</v>
      </c>
      <c r="AE204" s="59" t="str">
        <f>IF(VLOOKUP(A204,'Débit - Abfluss'!$A$2:$K$273,6,FALSE)="","",VLOOKUP(A204,'Débit - Abfluss'!$A$2:$K$273,6,FALSE))</f>
        <v>100%</v>
      </c>
      <c r="AF204" s="59" t="str">
        <f>IF(VLOOKUP(A204,'Débit - Abfluss'!$A$2:$K$273,7,FALSE)="","",VLOOKUP(A204,'Débit - Abfluss'!$A$2:$K$273,7,FALSE))</f>
        <v/>
      </c>
      <c r="AG204" s="60" t="str">
        <f>IF(VLOOKUP(A204,'Débit - Abfluss'!$A$2:$K$273,8,FALSE)="","",VLOOKUP(A204,'Débit - Abfluss'!$A$2:$K$273,8,FALSE))</f>
        <v>Non affecté / nicht betroffen</v>
      </c>
      <c r="AH204" s="72">
        <f>IF(VLOOKUP(A204,'Revitalisation-Revitalisierung'!$A$2:$O$273,3,FALSE)="","",VLOOKUP(A204,'Revitalisation-Revitalisierung'!$A$2:$O$273,3,FALSE))</f>
        <v>-7.2727272727272725</v>
      </c>
      <c r="AI204" s="73">
        <f>IF(VLOOKUP(A204,'Revitalisation-Revitalisierung'!$A$2:$O$273,4,FALSE)="","",VLOOKUP(A204,'Revitalisation-Revitalisierung'!$A$2:$O$273,4,FALSE))</f>
        <v>0</v>
      </c>
      <c r="AJ204" s="73">
        <f>IF(VLOOKUP(A204,'Revitalisation-Revitalisierung'!$A$2:$O$273,5,FALSE)="","",VLOOKUP(A204,'Revitalisation-Revitalisierung'!$A$2:$O$273,5,FALSE))</f>
        <v>7.2727272727272725</v>
      </c>
      <c r="AK204" s="61" t="str">
        <f>IF(VLOOKUP(A204,'Revitalisation-Revitalisierung'!$A$2:$O$273,6,FALSE)="","",VLOOKUP(A204,'Revitalisation-Revitalisierung'!$A$2:$O$273,6,FALSE))</f>
        <v>non nécessaire</v>
      </c>
      <c r="AL204" s="61" t="str">
        <f>IF(VLOOKUP(A204,'Revitalisation-Revitalisierung'!$A$2:$O$273,7,FALSE)="","",VLOOKUP(A204,'Revitalisation-Revitalisierung'!$A$2:$O$273,7,FALSE))</f>
        <v>nicht nötig</v>
      </c>
      <c r="AM204" s="61" t="str">
        <f>IF(VLOOKUP(A204,'Revitalisation-Revitalisierung'!$A$2:$O$273,8,FALSE)="","",VLOOKUP(A204,'Revitalisation-Revitalisierung'!$A$2:$O$273,8,FALSE))</f>
        <v>K3</v>
      </c>
      <c r="AN204" s="61" t="str">
        <f>IF(VLOOKUP(A204,'Revitalisation-Revitalisierung'!$A$2:$O$273,9,FALSE)="","",VLOOKUP(A204,'Revitalisation-Revitalisierung'!$A$2:$O$273,9,FALSE))</f>
        <v/>
      </c>
      <c r="AO204" s="61" t="str">
        <f>IF(VLOOKUP(A204,'Revitalisation-Revitalisierung'!$A$2:$O$273,10,FALSE)="","",VLOOKUP(A204,'Revitalisation-Revitalisierung'!$A$2:$O$273,10,FALSE))</f>
        <v/>
      </c>
      <c r="AP204" s="61" t="str">
        <f>IF(VLOOKUP(A204,'Revitalisation-Revitalisierung'!$A$2:$O$273,11,FALSE)="","",VLOOKUP(A204,'Revitalisation-Revitalisierung'!$A$2:$O$273,11,FALSE))</f>
        <v>Non nécessaire / nicht nötig</v>
      </c>
      <c r="AQ204" s="62" t="str">
        <f>IF(VLOOKUP(A204,'Revitalisation-Revitalisierung'!$A$2:$O$273,12,FALSE)="","",VLOOKUP(A204,'Revitalisation-Revitalisierung'!$A$2:$O$273,12,FALSE))</f>
        <v>a</v>
      </c>
    </row>
    <row r="205" spans="1:43" ht="45" x14ac:dyDescent="0.25">
      <c r="A205" s="28">
        <v>328</v>
      </c>
      <c r="B205" s="63">
        <f>IF(VLOOKUP(A205,'Données de base - Grunddaten'!$A$2:$M$273,2,FALSE)="","",VLOOKUP(A205,'Données de base - Grunddaten'!$A$2:$M$273,2,FALSE))</f>
        <v>1</v>
      </c>
      <c r="C205" s="64" t="str">
        <f>IF(VLOOKUP(A205,'Données de base - Grunddaten'!$A$2:$M$273,3,FALSE)="","",VLOOKUP(A205,'Données de base - Grunddaten'!$A$2:$M$273,3,FALSE))</f>
        <v>Engstlenalp</v>
      </c>
      <c r="D205" s="64" t="str">
        <f>IF(VLOOKUP(A205,'Données de base - Grunddaten'!$A$2:$M$273,4,FALSE)="","",VLOOKUP(A205,'Données de base - Grunddaten'!$A$2:$M$273,4,FALSE))</f>
        <v>Gentalwasser, Engstlensee</v>
      </c>
      <c r="E205" s="64" t="str">
        <f>IF(VLOOKUP(A205,'Données de base - Grunddaten'!$A$2:$M$273,5,FALSE)="","",VLOOKUP(A205,'Données de base - Grunddaten'!$A$2:$M$273,5,FALSE))</f>
        <v>BE</v>
      </c>
      <c r="F205" s="64" t="str">
        <f>IF(VLOOKUP(A205,'Données de base - Grunddaten'!$A$2:$M$273,6,FALSE)="","",VLOOKUP(A205,'Données de base - Grunddaten'!$A$2:$M$273,6,FALSE))</f>
        <v>Alpes septentrionales</v>
      </c>
      <c r="G205" s="64" t="str">
        <f>IF(VLOOKUP(A205,'Données de base - Grunddaten'!$A$2:$M$273,7,FALSE)="","",VLOOKUP(A205,'Données de base - Grunddaten'!$A$2:$M$273,7,FALSE))</f>
        <v>Alpin</v>
      </c>
      <c r="H205" s="64" t="str">
        <f>IF(VLOOKUP(A205,'Données de base - Grunddaten'!$A$2:$M$273,8,FALSE)="","",VLOOKUP(A205,'Données de base - Grunddaten'!$A$2:$M$273,8,FALSE))</f>
        <v>1900 m</v>
      </c>
      <c r="I205" s="64" t="str">
        <f>IF(VLOOKUP(A205,'Données de base - Grunddaten'!$A$2:$M$273,9,FALSE)="","",VLOOKUP(A205,'Données de base - Grunddaten'!$A$2:$M$273,9,FALSE))</f>
        <v>candidat</v>
      </c>
      <c r="J205" s="64">
        <f>IF(VLOOKUP(A205,'Données de base - Grunddaten'!$A$2:$M$273,10,FALSE)="","",VLOOKUP(A205,'Données de base - Grunddaten'!$A$2:$M$273,10,FALSE))</f>
        <v>31</v>
      </c>
      <c r="K205" s="64" t="str">
        <f>IF(VLOOKUP(A205,'Données de base - Grunddaten'!$A$2:$M$273,11,FALSE)="","",VLOOKUP(A205,'Données de base - Grunddaten'!$A$2:$M$273,11,FALSE))</f>
        <v>Cours d'eau naturels de l'étage subalpin</v>
      </c>
      <c r="L205" s="64" t="str">
        <f>IF(VLOOKUP(A205,'Données de base - Grunddaten'!$A$2:$M$273,12,FALSE)="","",VLOOKUP(A205,'Données de base - Grunddaten'!$A$2:$M$273,12,FALSE))</f>
        <v>en méandres migrants</v>
      </c>
      <c r="M205" s="65" t="str">
        <f>IF(VLOOKUP(A205,'Données de base - Grunddaten'!$A$2:$M$273,13,FALSE)="","",VLOOKUP(A205,'Données de base - Grunddaten'!$A$2:$M$273,13,FALSE))</f>
        <v>en méandres migrants</v>
      </c>
      <c r="N205" s="36" t="str">
        <f>IF(VLOOKUP(A205,'Charriage - Geschiebehaushalt'!A205:S476,3,FALSE)="","",VLOOKUP(A205,'Charriage - Geschiebehaushalt'!$A$2:$S$273,3,FALSE))</f>
        <v>pertinent</v>
      </c>
      <c r="O205" s="37" t="str">
        <f>IF(VLOOKUP(A205,'Charriage - Geschiebehaushalt'!A205:S476,4,FALSE)="","",VLOOKUP(A205,'Charriage - Geschiebehaushalt'!$A$2:$S$273,4,FALSE))</f>
        <v>non documenté</v>
      </c>
      <c r="P205" s="70" t="str">
        <f>IF(VLOOKUP(A205,'Charriage - Geschiebehaushalt'!A205:S476,5,FALSE)="","",VLOOKUP(A205,'Charriage - Geschiebehaushalt'!$A$2:$S$273,5,FALSE))</f>
        <v/>
      </c>
      <c r="Q205" s="37" t="str">
        <f>IF(VLOOKUP(A205,'Charriage - Geschiebehaushalt'!A205:S476,6,FALSE)="","",VLOOKUP(A205,'Charriage - Geschiebehaushalt'!$A$2:$S$273,6,FALSE))</f>
        <v>non documenté</v>
      </c>
      <c r="R205" s="70" t="str">
        <f>IF(VLOOKUP(A205,'Charriage - Geschiebehaushalt'!A205:S476,7,FALSE)="","",VLOOKUP(A205,'Charriage - Geschiebehaushalt'!$A$2:$S$273,7,FALSE))</f>
        <v/>
      </c>
      <c r="S205" s="37" t="str">
        <f>IF(VLOOKUP(A205,'Charriage - Geschiebehaushalt'!A205:S476,8,FALSE)="","",VLOOKUP(A205,'Charriage - Geschiebehaushalt'!$A$2:$S$273,8,FALSE))</f>
        <v/>
      </c>
      <c r="T205" s="70" t="str">
        <f>IF(VLOOKUP(A205,'Charriage - Geschiebehaushalt'!A205:S476,9,FALSE)="","",VLOOKUP(A205,'Charriage - Geschiebehaushalt'!$A$2:$S$273,9,FALSE))</f>
        <v/>
      </c>
      <c r="U205" s="37" t="str">
        <f>IF(VLOOKUP(A205,'Charriage - Geschiebehaushalt'!A205:S476,10,FALSE)="","",VLOOKUP(A205,'Charriage - Geschiebehaushalt'!$A$2:$S$273,10,FALSE))</f>
        <v/>
      </c>
      <c r="V205" s="37" t="str">
        <f>IF(VLOOKUP(A205,'Charriage - Geschiebehaushalt'!A205:S476,11,FALSE)="","",VLOOKUP(A205,'Charriage - Geschiebehaushalt'!$A$2:$S$273,11,FALSE))</f>
        <v>Google: cônes d'éboulis, cours supérieur naturel</v>
      </c>
      <c r="W205" s="37" t="str">
        <f>IF(VLOOKUP(A205,'Charriage - Geschiebehaushalt'!A205:S476,12,FALSE)="","",VLOOKUP(A205,'Charriage - Geschiebehaushalt'!$A$2:$S$273,12,FALSE))</f>
        <v>charriage présumé naturel</v>
      </c>
      <c r="X205" s="37" t="str">
        <f>IF(VLOOKUP(A205,'Charriage - Geschiebehaushalt'!A205:S476,13,FALSE)="","",VLOOKUP(A205,'Charriage - Geschiebehaushalt'!$A$2:$S$273,13,FALSE))</f>
        <v/>
      </c>
      <c r="Y205" s="37" t="str">
        <f>IF(VLOOKUP(A205,'Charriage - Geschiebehaushalt'!A205:S476,14,FALSE)="","",VLOOKUP(A205,'Charriage - Geschiebehaushalt'!$A$2:$S$273,14,FALSE))</f>
        <v/>
      </c>
      <c r="Z205" s="37" t="str">
        <f>IF(VLOOKUP(A205,'Charriage - Geschiebehaushalt'!A205:S476,15,FALSE)="","",VLOOKUP(A205,'Charriage - Geschiebehaushalt'!$A$2:$S$273,15,FALSE))</f>
        <v>Charriage présumé naturel / Geschiebehaushalt vermutlich natürlich</v>
      </c>
      <c r="AA205" s="53" t="str">
        <f>IF(VLOOKUP(A205,'Charriage - Geschiebehaushalt'!A205:S476,16,FALSE)="","",VLOOKUP(A205,'Charriage - Geschiebehaushalt'!$A$2:$S$273,16,FALSE))</f>
        <v>b</v>
      </c>
      <c r="AB205" s="58" t="str">
        <f>IF(VLOOKUP(A205,'Débit - Abfluss'!$A$2:$K$273,3,FALSE)="","",VLOOKUP(A205,'Débit - Abfluss'!$A$2:$K$273,3,FALSE))</f>
        <v>non documenté</v>
      </c>
      <c r="AC205" s="59" t="str">
        <f>IF(VLOOKUP(A205,'Débit - Abfluss'!$A$2:$K$273,4,FALSE)="","",VLOOKUP(A205,'Débit - Abfluss'!$A$2:$K$273,4,FALSE))</f>
        <v>aucune information supplémentaire</v>
      </c>
      <c r="AD205" s="59" t="str">
        <f>IF(VLOOKUP(A205,'Débit - Abfluss'!$A$2:$K$273,5,FALSE)="","",VLOOKUP(A205,'Débit - Abfluss'!$A$2:$K$273,5,FALSE))</f>
        <v>aucune information supplémentaire</v>
      </c>
      <c r="AE205" s="59" t="str">
        <f>IF(VLOOKUP(A205,'Débit - Abfluss'!$A$2:$K$273,6,FALSE)="","",VLOOKUP(A205,'Débit - Abfluss'!$A$2:$K$273,6,FALSE))</f>
        <v>Régime présumé naturel (100%) / Abfluss vermutlich natürlich</v>
      </c>
      <c r="AF205" s="59" t="str">
        <f>IF(VLOOKUP(A205,'Débit - Abfluss'!$A$2:$K$273,7,FALSE)="","",VLOOKUP(A205,'Débit - Abfluss'!$A$2:$K$273,7,FALSE))</f>
        <v/>
      </c>
      <c r="AG205" s="60" t="str">
        <f>IF(VLOOKUP(A205,'Débit - Abfluss'!$A$2:$K$273,8,FALSE)="","",VLOOKUP(A205,'Débit - Abfluss'!$A$2:$K$273,8,FALSE))</f>
        <v>Non affecté / nicht betroffen</v>
      </c>
      <c r="AH205" s="72" t="str">
        <f>IF(VLOOKUP(A205,'Revitalisation-Revitalisierung'!$A$2:$O$273,3,FALSE)="","",VLOOKUP(A205,'Revitalisation-Revitalisierung'!$A$2:$O$273,3,FALSE))</f>
        <v/>
      </c>
      <c r="AI205" s="73" t="str">
        <f>IF(VLOOKUP(A205,'Revitalisation-Revitalisierung'!$A$2:$O$273,4,FALSE)="","",VLOOKUP(A205,'Revitalisation-Revitalisierung'!$A$2:$O$273,4,FALSE))</f>
        <v/>
      </c>
      <c r="AJ205" s="73" t="str">
        <f>IF(VLOOKUP(A205,'Revitalisation-Revitalisierung'!$A$2:$O$273,5,FALSE)="","",VLOOKUP(A205,'Revitalisation-Revitalisierung'!$A$2:$O$273,5,FALSE))</f>
        <v/>
      </c>
      <c r="AK205" s="61" t="str">
        <f>IF(VLOOKUP(A205,'Revitalisation-Revitalisierung'!$A$2:$O$273,6,FALSE)="","",VLOOKUP(A205,'Revitalisation-Revitalisierung'!$A$2:$O$273,6,FALSE))</f>
        <v>non nécessaire</v>
      </c>
      <c r="AL205" s="61" t="str">
        <f>IF(VLOOKUP(A205,'Revitalisation-Revitalisierung'!$A$2:$O$273,7,FALSE)="","",VLOOKUP(A205,'Revitalisation-Revitalisierung'!$A$2:$O$273,7,FALSE))</f>
        <v>nicht nötig</v>
      </c>
      <c r="AM205" s="61" t="str">
        <f>IF(VLOOKUP(A205,'Revitalisation-Revitalisierung'!$A$2:$O$273,8,FALSE)="","",VLOOKUP(A205,'Revitalisation-Revitalisierung'!$A$2:$O$273,8,FALSE))</f>
        <v/>
      </c>
      <c r="AN205" s="61" t="str">
        <f>IF(VLOOKUP(A205,'Revitalisation-Revitalisierung'!$A$2:$O$273,9,FALSE)="","",VLOOKUP(A205,'Revitalisation-Revitalisierung'!$A$2:$O$273,9,FALSE))</f>
        <v/>
      </c>
      <c r="AO205" s="61" t="str">
        <f>IF(VLOOKUP(A205,'Revitalisation-Revitalisierung'!$A$2:$O$273,10,FALSE)="","",VLOOKUP(A205,'Revitalisation-Revitalisierung'!$A$2:$O$273,10,FALSE))</f>
        <v/>
      </c>
      <c r="AP205" s="61" t="str">
        <f>IF(VLOOKUP(A205,'Revitalisation-Revitalisierung'!$A$2:$O$273,11,FALSE)="","",VLOOKUP(A205,'Revitalisation-Revitalisierung'!$A$2:$O$273,11,FALSE))</f>
        <v>Non nécessaire / nicht nötig</v>
      </c>
      <c r="AQ205" s="62" t="str">
        <f>IF(VLOOKUP(A205,'Revitalisation-Revitalisierung'!$A$2:$O$273,12,FALSE)="","",VLOOKUP(A205,'Revitalisation-Revitalisierung'!$A$2:$O$273,12,FALSE))</f>
        <v>a</v>
      </c>
    </row>
    <row r="206" spans="1:43" ht="45" x14ac:dyDescent="0.25">
      <c r="A206" s="28">
        <v>329</v>
      </c>
      <c r="B206" s="63">
        <f>IF(VLOOKUP(A206,'Données de base - Grunddaten'!$A$2:$M$273,2,FALSE)="","",VLOOKUP(A206,'Données de base - Grunddaten'!$A$2:$M$273,2,FALSE))</f>
        <v>1</v>
      </c>
      <c r="C206" s="64" t="str">
        <f>IF(VLOOKUP(A206,'Données de base - Grunddaten'!$A$2:$M$273,3,FALSE)="","",VLOOKUP(A206,'Données de base - Grunddaten'!$A$2:$M$273,3,FALSE))</f>
        <v>Godey-Derborence</v>
      </c>
      <c r="D206" s="64" t="str">
        <f>IF(VLOOKUP(A206,'Données de base - Grunddaten'!$A$2:$M$273,4,FALSE)="","",VLOOKUP(A206,'Données de base - Grunddaten'!$A$2:$M$273,4,FALSE))</f>
        <v>La Lizerne</v>
      </c>
      <c r="E206" s="64" t="str">
        <f>IF(VLOOKUP(A206,'Données de base - Grunddaten'!$A$2:$M$273,5,FALSE)="","",VLOOKUP(A206,'Données de base - Grunddaten'!$A$2:$M$273,5,FALSE))</f>
        <v>VS</v>
      </c>
      <c r="F206" s="64" t="str">
        <f>IF(VLOOKUP(A206,'Données de base - Grunddaten'!$A$2:$M$273,6,FALSE)="","",VLOOKUP(A206,'Données de base - Grunddaten'!$A$2:$M$273,6,FALSE))</f>
        <v>Alpes centrales occidentales</v>
      </c>
      <c r="G206" s="64" t="str">
        <f>IF(VLOOKUP(A206,'Données de base - Grunddaten'!$A$2:$M$273,7,FALSE)="","",VLOOKUP(A206,'Données de base - Grunddaten'!$A$2:$M$273,7,FALSE))</f>
        <v>Subalpin inf.</v>
      </c>
      <c r="H206" s="64" t="str">
        <f>IF(VLOOKUP(A206,'Données de base - Grunddaten'!$A$2:$M$273,8,FALSE)="","",VLOOKUP(A206,'Données de base - Grunddaten'!$A$2:$M$273,8,FALSE))</f>
        <v>1380 m</v>
      </c>
      <c r="I206" s="64" t="str">
        <f>IF(VLOOKUP(A206,'Données de base - Grunddaten'!$A$2:$M$273,9,FALSE)="","",VLOOKUP(A206,'Données de base - Grunddaten'!$A$2:$M$273,9,FALSE))</f>
        <v>candidat</v>
      </c>
      <c r="J206" s="64">
        <f>IF(VLOOKUP(A206,'Données de base - Grunddaten'!$A$2:$M$273,10,FALSE)="","",VLOOKUP(A206,'Données de base - Grunddaten'!$A$2:$M$273,10,FALSE))</f>
        <v>31</v>
      </c>
      <c r="K206" s="64" t="str">
        <f>IF(VLOOKUP(A206,'Données de base - Grunddaten'!$A$2:$M$273,11,FALSE)="","",VLOOKUP(A206,'Données de base - Grunddaten'!$A$2:$M$273,11,FALSE))</f>
        <v>Cours d'eau naturels de l'étage subalpin</v>
      </c>
      <c r="L206" s="64" t="str">
        <f>IF(VLOOKUP(A206,'Données de base - Grunddaten'!$A$2:$M$273,12,FALSE)="","",VLOOKUP(A206,'Données de base - Grunddaten'!$A$2:$M$273,12,FALSE))</f>
        <v>en tresses</v>
      </c>
      <c r="M206" s="65" t="str">
        <f>IF(VLOOKUP(A206,'Données de base - Grunddaten'!$A$2:$M$273,13,FALSE)="","",VLOOKUP(A206,'Données de base - Grunddaten'!$A$2:$M$273,13,FALSE))</f>
        <v>en tresses</v>
      </c>
      <c r="N206" s="36" t="str">
        <f>IF(VLOOKUP(A206,'Charriage - Geschiebehaushalt'!A206:S477,3,FALSE)="","",VLOOKUP(A206,'Charriage - Geschiebehaushalt'!$A$2:$S$273,3,FALSE))</f>
        <v>pertinent</v>
      </c>
      <c r="O206" s="37" t="str">
        <f>IF(VLOOKUP(A206,'Charriage - Geschiebehaushalt'!A206:S477,4,FALSE)="","",VLOOKUP(A206,'Charriage - Geschiebehaushalt'!$A$2:$S$273,4,FALSE))</f>
        <v>non documenté</v>
      </c>
      <c r="P206" s="70" t="str">
        <f>IF(VLOOKUP(A206,'Charriage - Geschiebehaushalt'!A206:S477,5,FALSE)="","",VLOOKUP(A206,'Charriage - Geschiebehaushalt'!$A$2:$S$273,5,FALSE))</f>
        <v/>
      </c>
      <c r="Q206" s="37" t="str">
        <f>IF(VLOOKUP(A206,'Charriage - Geschiebehaushalt'!A206:S477,6,FALSE)="","",VLOOKUP(A206,'Charriage - Geschiebehaushalt'!$A$2:$S$273,6,FALSE))</f>
        <v>non documenté</v>
      </c>
      <c r="R206" s="70" t="str">
        <f>IF(VLOOKUP(A206,'Charriage - Geschiebehaushalt'!A206:S477,7,FALSE)="","",VLOOKUP(A206,'Charriage - Geschiebehaushalt'!$A$2:$S$273,7,FALSE))</f>
        <v/>
      </c>
      <c r="S206" s="37" t="str">
        <f>IF(VLOOKUP(A206,'Charriage - Geschiebehaushalt'!A206:S477,8,FALSE)="","",VLOOKUP(A206,'Charriage - Geschiebehaushalt'!$A$2:$S$273,8,FALSE))</f>
        <v/>
      </c>
      <c r="T206" s="70" t="str">
        <f>IF(VLOOKUP(A206,'Charriage - Geschiebehaushalt'!A206:S477,9,FALSE)="","",VLOOKUP(A206,'Charriage - Geschiebehaushalt'!$A$2:$S$273,9,FALSE))</f>
        <v/>
      </c>
      <c r="U206" s="37" t="str">
        <f>IF(VLOOKUP(A206,'Charriage - Geschiebehaushalt'!A206:S477,10,FALSE)="","",VLOOKUP(A206,'Charriage - Geschiebehaushalt'!$A$2:$S$273,10,FALSE))</f>
        <v/>
      </c>
      <c r="V206" s="37" t="str">
        <f>IF(VLOOKUP(A206,'Charriage - Geschiebehaushalt'!A206:S477,11,FALSE)="","",VLOOKUP(A206,'Charriage - Geschiebehaushalt'!$A$2:$S$273,11,FALSE))</f>
        <v>Google : beau système en tresses</v>
      </c>
      <c r="W206" s="37" t="str">
        <f>IF(VLOOKUP(A206,'Charriage - Geschiebehaushalt'!A206:S477,12,FALSE)="","",VLOOKUP(A206,'Charriage - Geschiebehaushalt'!$A$2:$S$273,12,FALSE))</f>
        <v>charriage présumé naturel</v>
      </c>
      <c r="X206" s="37" t="str">
        <f>IF(VLOOKUP(A206,'Charriage - Geschiebehaushalt'!A206:S477,13,FALSE)="","",VLOOKUP(A206,'Charriage - Geschiebehaushalt'!$A$2:$S$273,13,FALSE))</f>
        <v/>
      </c>
      <c r="Y206" s="37" t="str">
        <f>IF(VLOOKUP(A206,'Charriage - Geschiebehaushalt'!A206:S477,14,FALSE)="","",VLOOKUP(A206,'Charriage - Geschiebehaushalt'!$A$2:$S$273,14,FALSE))</f>
        <v/>
      </c>
      <c r="Z206" s="37" t="str">
        <f>IF(VLOOKUP(A206,'Charriage - Geschiebehaushalt'!A206:S477,15,FALSE)="","",VLOOKUP(A206,'Charriage - Geschiebehaushalt'!$A$2:$S$273,15,FALSE))</f>
        <v>Charriage présumé naturel / Geschiebehaushalt vermutlich natürlich</v>
      </c>
      <c r="AA206" s="53" t="str">
        <f>IF(VLOOKUP(A206,'Charriage - Geschiebehaushalt'!A206:S477,16,FALSE)="","",VLOOKUP(A206,'Charriage - Geschiebehaushalt'!$A$2:$S$273,16,FALSE))</f>
        <v>a</v>
      </c>
      <c r="AB206" s="58" t="str">
        <f>IF(VLOOKUP(A206,'Débit - Abfluss'!$A$2:$K$273,3,FALSE)="","",VLOOKUP(A206,'Débit - Abfluss'!$A$2:$K$273,3,FALSE))</f>
        <v>non documenté</v>
      </c>
      <c r="AC206" s="59" t="str">
        <f>IF(VLOOKUP(A206,'Débit - Abfluss'!$A$2:$K$273,4,FALSE)="","",VLOOKUP(A206,'Débit - Abfluss'!$A$2:$K$273,4,FALSE))</f>
        <v>aucune information supplémentaire</v>
      </c>
      <c r="AD206" s="59" t="str">
        <f>IF(VLOOKUP(A206,'Débit - Abfluss'!$A$2:$K$273,5,FALSE)="","",VLOOKUP(A206,'Débit - Abfluss'!$A$2:$K$273,5,FALSE))</f>
        <v>aucune information supplémentaire</v>
      </c>
      <c r="AE206" s="59" t="str">
        <f>IF(VLOOKUP(A206,'Débit - Abfluss'!$A$2:$K$273,6,FALSE)="","",VLOOKUP(A206,'Débit - Abfluss'!$A$2:$K$273,6,FALSE))</f>
        <v>Régime présumé naturel (100%) / Abfluss vermutlich natürlich</v>
      </c>
      <c r="AF206" s="59" t="str">
        <f>IF(VLOOKUP(A206,'Débit - Abfluss'!$A$2:$K$273,7,FALSE)="","",VLOOKUP(A206,'Débit - Abfluss'!$A$2:$K$273,7,FALSE))</f>
        <v/>
      </c>
      <c r="AG206" s="60" t="str">
        <f>IF(VLOOKUP(A206,'Débit - Abfluss'!$A$2:$K$273,8,FALSE)="","",VLOOKUP(A206,'Débit - Abfluss'!$A$2:$K$273,8,FALSE))</f>
        <v>Non affecté / nicht betroffen</v>
      </c>
      <c r="AH206" s="72" t="str">
        <f>IF(VLOOKUP(A206,'Revitalisation-Revitalisierung'!$A$2:$O$273,3,FALSE)="","",VLOOKUP(A206,'Revitalisation-Revitalisierung'!$A$2:$O$273,3,FALSE))</f>
        <v/>
      </c>
      <c r="AI206" s="73" t="str">
        <f>IF(VLOOKUP(A206,'Revitalisation-Revitalisierung'!$A$2:$O$273,4,FALSE)="","",VLOOKUP(A206,'Revitalisation-Revitalisierung'!$A$2:$O$273,4,FALSE))</f>
        <v/>
      </c>
      <c r="AJ206" s="73" t="str">
        <f>IF(VLOOKUP(A206,'Revitalisation-Revitalisierung'!$A$2:$O$273,5,FALSE)="","",VLOOKUP(A206,'Revitalisation-Revitalisierung'!$A$2:$O$273,5,FALSE))</f>
        <v/>
      </c>
      <c r="AK206" s="61" t="str">
        <f>IF(VLOOKUP(A206,'Revitalisation-Revitalisierung'!$A$2:$O$273,6,FALSE)="","",VLOOKUP(A206,'Revitalisation-Revitalisierung'!$A$2:$O$273,6,FALSE))</f>
        <v>non nécessaire</v>
      </c>
      <c r="AL206" s="61" t="str">
        <f>IF(VLOOKUP(A206,'Revitalisation-Revitalisierung'!$A$2:$O$273,7,FALSE)="","",VLOOKUP(A206,'Revitalisation-Revitalisierung'!$A$2:$O$273,7,FALSE))</f>
        <v>nicht nötig</v>
      </c>
      <c r="AM206" s="61" t="str">
        <f>IF(VLOOKUP(A206,'Revitalisation-Revitalisierung'!$A$2:$O$273,8,FALSE)="","",VLOOKUP(A206,'Revitalisation-Revitalisierung'!$A$2:$O$273,8,FALSE))</f>
        <v/>
      </c>
      <c r="AN206" s="61" t="str">
        <f>IF(VLOOKUP(A206,'Revitalisation-Revitalisierung'!$A$2:$O$273,9,FALSE)="","",VLOOKUP(A206,'Revitalisation-Revitalisierung'!$A$2:$O$273,9,FALSE))</f>
        <v/>
      </c>
      <c r="AO206" s="61" t="str">
        <f>IF(VLOOKUP(A206,'Revitalisation-Revitalisierung'!$A$2:$O$273,10,FALSE)="","",VLOOKUP(A206,'Revitalisation-Revitalisierung'!$A$2:$O$273,10,FALSE))</f>
        <v/>
      </c>
      <c r="AP206" s="61" t="str">
        <f>IF(VLOOKUP(A206,'Revitalisation-Revitalisierung'!$A$2:$O$273,11,FALSE)="","",VLOOKUP(A206,'Revitalisation-Revitalisierung'!$A$2:$O$273,11,FALSE))</f>
        <v>Non nécessaire / nicht nötig</v>
      </c>
      <c r="AQ206" s="62" t="str">
        <f>IF(VLOOKUP(A206,'Revitalisation-Revitalisierung'!$A$2:$O$273,12,FALSE)="","",VLOOKUP(A206,'Revitalisation-Revitalisierung'!$A$2:$O$273,12,FALSE))</f>
        <v>a</v>
      </c>
    </row>
    <row r="207" spans="1:43" ht="45" x14ac:dyDescent="0.25">
      <c r="A207" s="28">
        <v>330</v>
      </c>
      <c r="B207" s="63">
        <f>IF(VLOOKUP(A207,'Données de base - Grunddaten'!$A$2:$M$273,2,FALSE)="","",VLOOKUP(A207,'Données de base - Grunddaten'!$A$2:$M$273,2,FALSE))</f>
        <v>1</v>
      </c>
      <c r="C207" s="64" t="str">
        <f>IF(VLOOKUP(A207,'Données de base - Grunddaten'!$A$2:$M$273,3,FALSE)="","",VLOOKUP(A207,'Données de base - Grunddaten'!$A$2:$M$273,3,FALSE))</f>
        <v>Jegisand</v>
      </c>
      <c r="D207" s="64" t="str">
        <f>IF(VLOOKUP(A207,'Données de base - Grunddaten'!$A$2:$M$273,4,FALSE)="","",VLOOKUP(A207,'Données de base - Grunddaten'!$A$2:$M$273,4,FALSE))</f>
        <v>Bietschbach</v>
      </c>
      <c r="E207" s="64" t="str">
        <f>IF(VLOOKUP(A207,'Données de base - Grunddaten'!$A$2:$M$273,5,FALSE)="","",VLOOKUP(A207,'Données de base - Grunddaten'!$A$2:$M$273,5,FALSE))</f>
        <v>VS</v>
      </c>
      <c r="F207" s="64" t="str">
        <f>IF(VLOOKUP(A207,'Données de base - Grunddaten'!$A$2:$M$273,6,FALSE)="","",VLOOKUP(A207,'Données de base - Grunddaten'!$A$2:$M$273,6,FALSE))</f>
        <v>Alpes centrales occidentales</v>
      </c>
      <c r="G207" s="64" t="str">
        <f>IF(VLOOKUP(A207,'Données de base - Grunddaten'!$A$2:$M$273,7,FALSE)="","",VLOOKUP(A207,'Données de base - Grunddaten'!$A$2:$M$273,7,FALSE))</f>
        <v>Subalpin sup.</v>
      </c>
      <c r="H207" s="64" t="str">
        <f>IF(VLOOKUP(A207,'Données de base - Grunddaten'!$A$2:$M$273,8,FALSE)="","",VLOOKUP(A207,'Données de base - Grunddaten'!$A$2:$M$273,8,FALSE))</f>
        <v>1740 m</v>
      </c>
      <c r="I207" s="64" t="str">
        <f>IF(VLOOKUP(A207,'Données de base - Grunddaten'!$A$2:$M$273,9,FALSE)="","",VLOOKUP(A207,'Données de base - Grunddaten'!$A$2:$M$273,9,FALSE))</f>
        <v>candidat</v>
      </c>
      <c r="J207" s="64">
        <f>IF(VLOOKUP(A207,'Données de base - Grunddaten'!$A$2:$M$273,10,FALSE)="","",VLOOKUP(A207,'Données de base - Grunddaten'!$A$2:$M$273,10,FALSE))</f>
        <v>31</v>
      </c>
      <c r="K207" s="64" t="str">
        <f>IF(VLOOKUP(A207,'Données de base - Grunddaten'!$A$2:$M$273,11,FALSE)="","",VLOOKUP(A207,'Données de base - Grunddaten'!$A$2:$M$273,11,FALSE))</f>
        <v>Cours d'eau naturels de l'étage subalpin</v>
      </c>
      <c r="L207" s="64" t="str">
        <f>IF(VLOOKUP(A207,'Données de base - Grunddaten'!$A$2:$M$273,12,FALSE)="","",VLOOKUP(A207,'Données de base - Grunddaten'!$A$2:$M$273,12,FALSE))</f>
        <v>en tresses</v>
      </c>
      <c r="M207" s="65" t="str">
        <f>IF(VLOOKUP(A207,'Données de base - Grunddaten'!$A$2:$M$273,13,FALSE)="","",VLOOKUP(A207,'Données de base - Grunddaten'!$A$2:$M$273,13,FALSE))</f>
        <v>en tresses</v>
      </c>
      <c r="N207" s="36" t="str">
        <f>IF(VLOOKUP(A207,'Charriage - Geschiebehaushalt'!A207:S478,3,FALSE)="","",VLOOKUP(A207,'Charriage - Geschiebehaushalt'!$A$2:$S$273,3,FALSE))</f>
        <v>pertinent</v>
      </c>
      <c r="O207" s="37" t="str">
        <f>IF(VLOOKUP(A207,'Charriage - Geschiebehaushalt'!A207:S478,4,FALSE)="","",VLOOKUP(A207,'Charriage - Geschiebehaushalt'!$A$2:$S$273,4,FALSE))</f>
        <v>non documenté</v>
      </c>
      <c r="P207" s="70" t="str">
        <f>IF(VLOOKUP(A207,'Charriage - Geschiebehaushalt'!A207:S478,5,FALSE)="","",VLOOKUP(A207,'Charriage - Geschiebehaushalt'!$A$2:$S$273,5,FALSE))</f>
        <v/>
      </c>
      <c r="Q207" s="37" t="str">
        <f>IF(VLOOKUP(A207,'Charriage - Geschiebehaushalt'!A207:S478,6,FALSE)="","",VLOOKUP(A207,'Charriage - Geschiebehaushalt'!$A$2:$S$273,6,FALSE))</f>
        <v>non documenté</v>
      </c>
      <c r="R207" s="70" t="str">
        <f>IF(VLOOKUP(A207,'Charriage - Geschiebehaushalt'!A207:S478,7,FALSE)="","",VLOOKUP(A207,'Charriage - Geschiebehaushalt'!$A$2:$S$273,7,FALSE))</f>
        <v/>
      </c>
      <c r="S207" s="37" t="str">
        <f>IF(VLOOKUP(A207,'Charriage - Geschiebehaushalt'!A207:S478,8,FALSE)="","",VLOOKUP(A207,'Charriage - Geschiebehaushalt'!$A$2:$S$273,8,FALSE))</f>
        <v/>
      </c>
      <c r="T207" s="70" t="str">
        <f>IF(VLOOKUP(A207,'Charriage - Geschiebehaushalt'!A207:S478,9,FALSE)="","",VLOOKUP(A207,'Charriage - Geschiebehaushalt'!$A$2:$S$273,9,FALSE))</f>
        <v/>
      </c>
      <c r="U207" s="37" t="str">
        <f>IF(VLOOKUP(A207,'Charriage - Geschiebehaushalt'!A207:S478,10,FALSE)="","",VLOOKUP(A207,'Charriage - Geschiebehaushalt'!$A$2:$S$273,10,FALSE))</f>
        <v/>
      </c>
      <c r="V207" s="37" t="str">
        <f>IF(VLOOKUP(A207,'Charriage - Geschiebehaushalt'!A207:S478,11,FALSE)="","",VLOOKUP(A207,'Charriage - Geschiebehaushalt'!$A$2:$S$273,11,FALSE))</f>
        <v>Google : beau système en tresses à proximité du relief (cours supérieur)</v>
      </c>
      <c r="W207" s="37" t="str">
        <f>IF(VLOOKUP(A207,'Charriage - Geschiebehaushalt'!A207:S478,12,FALSE)="","",VLOOKUP(A207,'Charriage - Geschiebehaushalt'!$A$2:$S$273,12,FALSE))</f>
        <v>charriage présumé naturel</v>
      </c>
      <c r="X207" s="37" t="str">
        <f>IF(VLOOKUP(A207,'Charriage - Geschiebehaushalt'!A207:S478,13,FALSE)="","",VLOOKUP(A207,'Charriage - Geschiebehaushalt'!$A$2:$S$273,13,FALSE))</f>
        <v/>
      </c>
      <c r="Y207" s="37" t="str">
        <f>IF(VLOOKUP(A207,'Charriage - Geschiebehaushalt'!A207:S478,14,FALSE)="","",VLOOKUP(A207,'Charriage - Geschiebehaushalt'!$A$2:$S$273,14,FALSE))</f>
        <v/>
      </c>
      <c r="Z207" s="37" t="str">
        <f>IF(VLOOKUP(A207,'Charriage - Geschiebehaushalt'!A207:S478,15,FALSE)="","",VLOOKUP(A207,'Charriage - Geschiebehaushalt'!$A$2:$S$273,15,FALSE))</f>
        <v>Charriage présumé naturel / Geschiebehaushalt vermutlich natürlich</v>
      </c>
      <c r="AA207" s="53" t="str">
        <f>IF(VLOOKUP(A207,'Charriage - Geschiebehaushalt'!A207:S478,16,FALSE)="","",VLOOKUP(A207,'Charriage - Geschiebehaushalt'!$A$2:$S$273,16,FALSE))</f>
        <v>b</v>
      </c>
      <c r="AB207" s="58" t="str">
        <f>IF(VLOOKUP(A207,'Débit - Abfluss'!$A$2:$K$273,3,FALSE)="","",VLOOKUP(A207,'Débit - Abfluss'!$A$2:$K$273,3,FALSE))</f>
        <v>non documenté</v>
      </c>
      <c r="AC207" s="59" t="str">
        <f>IF(VLOOKUP(A207,'Débit - Abfluss'!$A$2:$K$273,4,FALSE)="","",VLOOKUP(A207,'Débit - Abfluss'!$A$2:$K$273,4,FALSE))</f>
        <v>aucune information supplémentaire</v>
      </c>
      <c r="AD207" s="59" t="str">
        <f>IF(VLOOKUP(A207,'Débit - Abfluss'!$A$2:$K$273,5,FALSE)="","",VLOOKUP(A207,'Débit - Abfluss'!$A$2:$K$273,5,FALSE))</f>
        <v>aucune information supplémentaire</v>
      </c>
      <c r="AE207" s="59" t="str">
        <f>IF(VLOOKUP(A207,'Débit - Abfluss'!$A$2:$K$273,6,FALSE)="","",VLOOKUP(A207,'Débit - Abfluss'!$A$2:$K$273,6,FALSE))</f>
        <v>Régime présumé naturel (100%) / Abfluss vermutlich natürlich</v>
      </c>
      <c r="AF207" s="59" t="str">
        <f>IF(VLOOKUP(A207,'Débit - Abfluss'!$A$2:$K$273,7,FALSE)="","",VLOOKUP(A207,'Débit - Abfluss'!$A$2:$K$273,7,FALSE))</f>
        <v/>
      </c>
      <c r="AG207" s="60" t="str">
        <f>IF(VLOOKUP(A207,'Débit - Abfluss'!$A$2:$K$273,8,FALSE)="","",VLOOKUP(A207,'Débit - Abfluss'!$A$2:$K$273,8,FALSE))</f>
        <v>Non affecté / nicht betroffen</v>
      </c>
      <c r="AH207" s="72" t="str">
        <f>IF(VLOOKUP(A207,'Revitalisation-Revitalisierung'!$A$2:$O$273,3,FALSE)="","",VLOOKUP(A207,'Revitalisation-Revitalisierung'!$A$2:$O$273,3,FALSE))</f>
        <v/>
      </c>
      <c r="AI207" s="73" t="str">
        <f>IF(VLOOKUP(A207,'Revitalisation-Revitalisierung'!$A$2:$O$273,4,FALSE)="","",VLOOKUP(A207,'Revitalisation-Revitalisierung'!$A$2:$O$273,4,FALSE))</f>
        <v/>
      </c>
      <c r="AJ207" s="73" t="str">
        <f>IF(VLOOKUP(A207,'Revitalisation-Revitalisierung'!$A$2:$O$273,5,FALSE)="","",VLOOKUP(A207,'Revitalisation-Revitalisierung'!$A$2:$O$273,5,FALSE))</f>
        <v/>
      </c>
      <c r="AK207" s="61" t="str">
        <f>IF(VLOOKUP(A207,'Revitalisation-Revitalisierung'!$A$2:$O$273,6,FALSE)="","",VLOOKUP(A207,'Revitalisation-Revitalisierung'!$A$2:$O$273,6,FALSE))</f>
        <v>non nécessaire</v>
      </c>
      <c r="AL207" s="61" t="str">
        <f>IF(VLOOKUP(A207,'Revitalisation-Revitalisierung'!$A$2:$O$273,7,FALSE)="","",VLOOKUP(A207,'Revitalisation-Revitalisierung'!$A$2:$O$273,7,FALSE))</f>
        <v>nicht nötig</v>
      </c>
      <c r="AM207" s="61" t="str">
        <f>IF(VLOOKUP(A207,'Revitalisation-Revitalisierung'!$A$2:$O$273,8,FALSE)="","",VLOOKUP(A207,'Revitalisation-Revitalisierung'!$A$2:$O$273,8,FALSE))</f>
        <v/>
      </c>
      <c r="AN207" s="61" t="str">
        <f>IF(VLOOKUP(A207,'Revitalisation-Revitalisierung'!$A$2:$O$273,9,FALSE)="","",VLOOKUP(A207,'Revitalisation-Revitalisierung'!$A$2:$O$273,9,FALSE))</f>
        <v/>
      </c>
      <c r="AO207" s="61" t="str">
        <f>IF(VLOOKUP(A207,'Revitalisation-Revitalisierung'!$A$2:$O$273,10,FALSE)="","",VLOOKUP(A207,'Revitalisation-Revitalisierung'!$A$2:$O$273,10,FALSE))</f>
        <v/>
      </c>
      <c r="AP207" s="61" t="str">
        <f>IF(VLOOKUP(A207,'Revitalisation-Revitalisierung'!$A$2:$O$273,11,FALSE)="","",VLOOKUP(A207,'Revitalisation-Revitalisierung'!$A$2:$O$273,11,FALSE))</f>
        <v>Non nécessaire / nicht nötig</v>
      </c>
      <c r="AQ207" s="62" t="str">
        <f>IF(VLOOKUP(A207,'Revitalisation-Revitalisierung'!$A$2:$O$273,12,FALSE)="","",VLOOKUP(A207,'Revitalisation-Revitalisierung'!$A$2:$O$273,12,FALSE))</f>
        <v>a</v>
      </c>
    </row>
    <row r="208" spans="1:43" ht="45" x14ac:dyDescent="0.25">
      <c r="A208" s="28">
        <v>331</v>
      </c>
      <c r="B208" s="63">
        <f>IF(VLOOKUP(A208,'Données de base - Grunddaten'!$A$2:$M$273,2,FALSE)="","",VLOOKUP(A208,'Données de base - Grunddaten'!$A$2:$M$273,2,FALSE))</f>
        <v>1</v>
      </c>
      <c r="C208" s="64" t="str">
        <f>IF(VLOOKUP(A208,'Données de base - Grunddaten'!$A$2:$M$273,3,FALSE)="","",VLOOKUP(A208,'Données de base - Grunddaten'!$A$2:$M$273,3,FALSE))</f>
        <v>Schweif</v>
      </c>
      <c r="D208" s="64" t="str">
        <f>IF(VLOOKUP(A208,'Données de base - Grunddaten'!$A$2:$M$273,4,FALSE)="","",VLOOKUP(A208,'Données de base - Grunddaten'!$A$2:$M$273,4,FALSE))</f>
        <v>Gerewasser</v>
      </c>
      <c r="E208" s="64" t="str">
        <f>IF(VLOOKUP(A208,'Données de base - Grunddaten'!$A$2:$M$273,5,FALSE)="","",VLOOKUP(A208,'Données de base - Grunddaten'!$A$2:$M$273,5,FALSE))</f>
        <v>VS</v>
      </c>
      <c r="F208" s="64" t="str">
        <f>IF(VLOOKUP(A208,'Données de base - Grunddaten'!$A$2:$M$273,6,FALSE)="","",VLOOKUP(A208,'Données de base - Grunddaten'!$A$2:$M$273,6,FALSE))</f>
        <v>Alpes centrales occidentales</v>
      </c>
      <c r="G208" s="64" t="str">
        <f>IF(VLOOKUP(A208,'Données de base - Grunddaten'!$A$2:$M$273,7,FALSE)="","",VLOOKUP(A208,'Données de base - Grunddaten'!$A$2:$M$273,7,FALSE))</f>
        <v>Subalpin sup.</v>
      </c>
      <c r="H208" s="64" t="str">
        <f>IF(VLOOKUP(A208,'Données de base - Grunddaten'!$A$2:$M$273,8,FALSE)="","",VLOOKUP(A208,'Données de base - Grunddaten'!$A$2:$M$273,8,FALSE))</f>
        <v>1780 m</v>
      </c>
      <c r="I208" s="64" t="str">
        <f>IF(VLOOKUP(A208,'Données de base - Grunddaten'!$A$2:$M$273,9,FALSE)="","",VLOOKUP(A208,'Données de base - Grunddaten'!$A$2:$M$273,9,FALSE))</f>
        <v>candidat</v>
      </c>
      <c r="J208" s="64">
        <f>IF(VLOOKUP(A208,'Données de base - Grunddaten'!$A$2:$M$273,10,FALSE)="","",VLOOKUP(A208,'Données de base - Grunddaten'!$A$2:$M$273,10,FALSE))</f>
        <v>31</v>
      </c>
      <c r="K208" s="64" t="str">
        <f>IF(VLOOKUP(A208,'Données de base - Grunddaten'!$A$2:$M$273,11,FALSE)="","",VLOOKUP(A208,'Données de base - Grunddaten'!$A$2:$M$273,11,FALSE))</f>
        <v>Cours d'eau naturels de l'étage subalpin</v>
      </c>
      <c r="L208" s="64" t="str">
        <f>IF(VLOOKUP(A208,'Données de base - Grunddaten'!$A$2:$M$273,12,FALSE)="","",VLOOKUP(A208,'Données de base - Grunddaten'!$A$2:$M$273,12,FALSE))</f>
        <v>en tresses</v>
      </c>
      <c r="M208" s="65" t="str">
        <f>IF(VLOOKUP(A208,'Données de base - Grunddaten'!$A$2:$M$273,13,FALSE)="","",VLOOKUP(A208,'Données de base - Grunddaten'!$A$2:$M$273,13,FALSE))</f>
        <v>en tresses</v>
      </c>
      <c r="N208" s="36" t="str">
        <f>IF(VLOOKUP(A208,'Charriage - Geschiebehaushalt'!A208:S479,3,FALSE)="","",VLOOKUP(A208,'Charriage - Geschiebehaushalt'!$A$2:$S$273,3,FALSE))</f>
        <v>pertinent</v>
      </c>
      <c r="O208" s="37" t="str">
        <f>IF(VLOOKUP(A208,'Charriage - Geschiebehaushalt'!A208:S479,4,FALSE)="","",VLOOKUP(A208,'Charriage - Geschiebehaushalt'!$A$2:$S$273,4,FALSE))</f>
        <v>non documenté</v>
      </c>
      <c r="P208" s="70" t="str">
        <f>IF(VLOOKUP(A208,'Charriage - Geschiebehaushalt'!A208:S479,5,FALSE)="","",VLOOKUP(A208,'Charriage - Geschiebehaushalt'!$A$2:$S$273,5,FALSE))</f>
        <v/>
      </c>
      <c r="Q208" s="37" t="str">
        <f>IF(VLOOKUP(A208,'Charriage - Geschiebehaushalt'!A208:S479,6,FALSE)="","",VLOOKUP(A208,'Charriage - Geschiebehaushalt'!$A$2:$S$273,6,FALSE))</f>
        <v>non documenté</v>
      </c>
      <c r="R208" s="70" t="str">
        <f>IF(VLOOKUP(A208,'Charriage - Geschiebehaushalt'!A208:S479,7,FALSE)="","",VLOOKUP(A208,'Charriage - Geschiebehaushalt'!$A$2:$S$273,7,FALSE))</f>
        <v/>
      </c>
      <c r="S208" s="37" t="str">
        <f>IF(VLOOKUP(A208,'Charriage - Geschiebehaushalt'!A208:S479,8,FALSE)="","",VLOOKUP(A208,'Charriage - Geschiebehaushalt'!$A$2:$S$273,8,FALSE))</f>
        <v/>
      </c>
      <c r="T208" s="70" t="str">
        <f>IF(VLOOKUP(A208,'Charriage - Geschiebehaushalt'!A208:S479,9,FALSE)="","",VLOOKUP(A208,'Charriage - Geschiebehaushalt'!$A$2:$S$273,9,FALSE))</f>
        <v/>
      </c>
      <c r="U208" s="37" t="str">
        <f>IF(VLOOKUP(A208,'Charriage - Geschiebehaushalt'!A208:S479,10,FALSE)="","",VLOOKUP(A208,'Charriage - Geschiebehaushalt'!$A$2:$S$273,10,FALSE))</f>
        <v/>
      </c>
      <c r="V208" s="37" t="str">
        <f>IF(VLOOKUP(A208,'Charriage - Geschiebehaushalt'!A208:S479,11,FALSE)="","",VLOOKUP(A208,'Charriage - Geschiebehaushalt'!$A$2:$S$273,11,FALSE))</f>
        <v>Google: cônes d'éboulis, cours supérieur nature</v>
      </c>
      <c r="W208" s="37" t="str">
        <f>IF(VLOOKUP(A208,'Charriage - Geschiebehaushalt'!A208:S479,12,FALSE)="","",VLOOKUP(A208,'Charriage - Geschiebehaushalt'!$A$2:$S$273,12,FALSE))</f>
        <v>charriage présumé naturel</v>
      </c>
      <c r="X208" s="37" t="str">
        <f>IF(VLOOKUP(A208,'Charriage - Geschiebehaushalt'!A208:S479,13,FALSE)="","",VLOOKUP(A208,'Charriage - Geschiebehaushalt'!$A$2:$S$273,13,FALSE))</f>
        <v/>
      </c>
      <c r="Y208" s="37" t="str">
        <f>IF(VLOOKUP(A208,'Charriage - Geschiebehaushalt'!A208:S479,14,FALSE)="","",VLOOKUP(A208,'Charriage - Geschiebehaushalt'!$A$2:$S$273,14,FALSE))</f>
        <v/>
      </c>
      <c r="Z208" s="37" t="str">
        <f>IF(VLOOKUP(A208,'Charriage - Geschiebehaushalt'!A208:S479,15,FALSE)="","",VLOOKUP(A208,'Charriage - Geschiebehaushalt'!$A$2:$S$273,15,FALSE))</f>
        <v>Charriage présumé naturel / Geschiebehaushalt vermutlich natürlich</v>
      </c>
      <c r="AA208" s="53" t="str">
        <f>IF(VLOOKUP(A208,'Charriage - Geschiebehaushalt'!A208:S479,16,FALSE)="","",VLOOKUP(A208,'Charriage - Geschiebehaushalt'!$A$2:$S$273,16,FALSE))</f>
        <v>b</v>
      </c>
      <c r="AB208" s="58" t="str">
        <f>IF(VLOOKUP(A208,'Débit - Abfluss'!$A$2:$K$273,3,FALSE)="","",VLOOKUP(A208,'Débit - Abfluss'!$A$2:$K$273,3,FALSE))</f>
        <v>non documenté</v>
      </c>
      <c r="AC208" s="59" t="str">
        <f>IF(VLOOKUP(A208,'Débit - Abfluss'!$A$2:$K$273,4,FALSE)="","",VLOOKUP(A208,'Débit - Abfluss'!$A$2:$K$273,4,FALSE))</f>
        <v>aucune information supplémentaire</v>
      </c>
      <c r="AD208" s="59" t="str">
        <f>IF(VLOOKUP(A208,'Débit - Abfluss'!$A$2:$K$273,5,FALSE)="","",VLOOKUP(A208,'Débit - Abfluss'!$A$2:$K$273,5,FALSE))</f>
        <v>aucune information supplémentaire</v>
      </c>
      <c r="AE208" s="59" t="str">
        <f>IF(VLOOKUP(A208,'Débit - Abfluss'!$A$2:$K$273,6,FALSE)="","",VLOOKUP(A208,'Débit - Abfluss'!$A$2:$K$273,6,FALSE))</f>
        <v>Régime présumé naturel (100%) / Abfluss vermutlich natürlich</v>
      </c>
      <c r="AF208" s="59" t="str">
        <f>IF(VLOOKUP(A208,'Débit - Abfluss'!$A$2:$K$273,7,FALSE)="","",VLOOKUP(A208,'Débit - Abfluss'!$A$2:$K$273,7,FALSE))</f>
        <v/>
      </c>
      <c r="AG208" s="60" t="str">
        <f>IF(VLOOKUP(A208,'Débit - Abfluss'!$A$2:$K$273,8,FALSE)="","",VLOOKUP(A208,'Débit - Abfluss'!$A$2:$K$273,8,FALSE))</f>
        <v>Non affecté / nicht betroffen</v>
      </c>
      <c r="AH208" s="72" t="str">
        <f>IF(VLOOKUP(A208,'Revitalisation-Revitalisierung'!$A$2:$O$273,3,FALSE)="","",VLOOKUP(A208,'Revitalisation-Revitalisierung'!$A$2:$O$273,3,FALSE))</f>
        <v/>
      </c>
      <c r="AI208" s="73" t="str">
        <f>IF(VLOOKUP(A208,'Revitalisation-Revitalisierung'!$A$2:$O$273,4,FALSE)="","",VLOOKUP(A208,'Revitalisation-Revitalisierung'!$A$2:$O$273,4,FALSE))</f>
        <v/>
      </c>
      <c r="AJ208" s="73" t="str">
        <f>IF(VLOOKUP(A208,'Revitalisation-Revitalisierung'!$A$2:$O$273,5,FALSE)="","",VLOOKUP(A208,'Revitalisation-Revitalisierung'!$A$2:$O$273,5,FALSE))</f>
        <v/>
      </c>
      <c r="AK208" s="61" t="str">
        <f>IF(VLOOKUP(A208,'Revitalisation-Revitalisierung'!$A$2:$O$273,6,FALSE)="","",VLOOKUP(A208,'Revitalisation-Revitalisierung'!$A$2:$O$273,6,FALSE))</f>
        <v>non nécessaire</v>
      </c>
      <c r="AL208" s="61" t="str">
        <f>IF(VLOOKUP(A208,'Revitalisation-Revitalisierung'!$A$2:$O$273,7,FALSE)="","",VLOOKUP(A208,'Revitalisation-Revitalisierung'!$A$2:$O$273,7,FALSE))</f>
        <v>nicht nötig</v>
      </c>
      <c r="AM208" s="61" t="str">
        <f>IF(VLOOKUP(A208,'Revitalisation-Revitalisierung'!$A$2:$O$273,8,FALSE)="","",VLOOKUP(A208,'Revitalisation-Revitalisierung'!$A$2:$O$273,8,FALSE))</f>
        <v/>
      </c>
      <c r="AN208" s="61" t="str">
        <f>IF(VLOOKUP(A208,'Revitalisation-Revitalisierung'!$A$2:$O$273,9,FALSE)="","",VLOOKUP(A208,'Revitalisation-Revitalisierung'!$A$2:$O$273,9,FALSE))</f>
        <v/>
      </c>
      <c r="AO208" s="61" t="str">
        <f>IF(VLOOKUP(A208,'Revitalisation-Revitalisierung'!$A$2:$O$273,10,FALSE)="","",VLOOKUP(A208,'Revitalisation-Revitalisierung'!$A$2:$O$273,10,FALSE))</f>
        <v/>
      </c>
      <c r="AP208" s="61" t="str">
        <f>IF(VLOOKUP(A208,'Revitalisation-Revitalisierung'!$A$2:$O$273,11,FALSE)="","",VLOOKUP(A208,'Revitalisation-Revitalisierung'!$A$2:$O$273,11,FALSE))</f>
        <v>Non nécessaire / nicht nötig</v>
      </c>
      <c r="AQ208" s="62" t="str">
        <f>IF(VLOOKUP(A208,'Revitalisation-Revitalisierung'!$A$2:$O$273,12,FALSE)="","",VLOOKUP(A208,'Revitalisation-Revitalisierung'!$A$2:$O$273,12,FALSE))</f>
        <v>a</v>
      </c>
    </row>
    <row r="209" spans="1:43" ht="56.25" x14ac:dyDescent="0.25">
      <c r="A209" s="28">
        <v>332</v>
      </c>
      <c r="B209" s="63">
        <f>IF(VLOOKUP(A209,'Données de base - Grunddaten'!$A$2:$M$273,2,FALSE)="","",VLOOKUP(A209,'Données de base - Grunddaten'!$A$2:$M$273,2,FALSE))</f>
        <v>1</v>
      </c>
      <c r="C209" s="64" t="str">
        <f>IF(VLOOKUP(A209,'Données de base - Grunddaten'!$A$2:$M$273,3,FALSE)="","",VLOOKUP(A209,'Données de base - Grunddaten'!$A$2:$M$273,3,FALSE))</f>
        <v>Prayon</v>
      </c>
      <c r="D209" s="64" t="str">
        <f>IF(VLOOKUP(A209,'Données de base - Grunddaten'!$A$2:$M$273,4,FALSE)="","",VLOOKUP(A209,'Données de base - Grunddaten'!$A$2:$M$273,4,FALSE))</f>
        <v>La Dranse de Ferret</v>
      </c>
      <c r="E209" s="64" t="str">
        <f>IF(VLOOKUP(A209,'Données de base - Grunddaten'!$A$2:$M$273,5,FALSE)="","",VLOOKUP(A209,'Données de base - Grunddaten'!$A$2:$M$273,5,FALSE))</f>
        <v>VS</v>
      </c>
      <c r="F209" s="64" t="str">
        <f>IF(VLOOKUP(A209,'Données de base - Grunddaten'!$A$2:$M$273,6,FALSE)="","",VLOOKUP(A209,'Données de base - Grunddaten'!$A$2:$M$273,6,FALSE))</f>
        <v>Alpes centrales occidentales</v>
      </c>
      <c r="G209" s="64" t="str">
        <f>IF(VLOOKUP(A209,'Données de base - Grunddaten'!$A$2:$M$273,7,FALSE)="","",VLOOKUP(A209,'Données de base - Grunddaten'!$A$2:$M$273,7,FALSE))</f>
        <v>Subalpin inf.</v>
      </c>
      <c r="H209" s="64" t="str">
        <f>IF(VLOOKUP(A209,'Données de base - Grunddaten'!$A$2:$M$273,8,FALSE)="","",VLOOKUP(A209,'Données de base - Grunddaten'!$A$2:$M$273,8,FALSE))</f>
        <v>1480 m</v>
      </c>
      <c r="I209" s="64" t="str">
        <f>IF(VLOOKUP(A209,'Données de base - Grunddaten'!$A$2:$M$273,9,FALSE)="","",VLOOKUP(A209,'Données de base - Grunddaten'!$A$2:$M$273,9,FALSE))</f>
        <v>candidat</v>
      </c>
      <c r="J209" s="64">
        <f>IF(VLOOKUP(A209,'Données de base - Grunddaten'!$A$2:$M$273,10,FALSE)="","",VLOOKUP(A209,'Données de base - Grunddaten'!$A$2:$M$273,10,FALSE))</f>
        <v>31</v>
      </c>
      <c r="K209" s="64" t="str">
        <f>IF(VLOOKUP(A209,'Données de base - Grunddaten'!$A$2:$M$273,11,FALSE)="","",VLOOKUP(A209,'Données de base - Grunddaten'!$A$2:$M$273,11,FALSE))</f>
        <v>Cours d'eau naturels de l'étage subalpin</v>
      </c>
      <c r="L209" s="64" t="str">
        <f>IF(VLOOKUP(A209,'Données de base - Grunddaten'!$A$2:$M$273,12,FALSE)="","",VLOOKUP(A209,'Données de base - Grunddaten'!$A$2:$M$273,12,FALSE))</f>
        <v>en tresses</v>
      </c>
      <c r="M209" s="65" t="str">
        <f>IF(VLOOKUP(A209,'Données de base - Grunddaten'!$A$2:$M$273,13,FALSE)="","",VLOOKUP(A209,'Données de base - Grunddaten'!$A$2:$M$273,13,FALSE))</f>
        <v>en tresses</v>
      </c>
      <c r="N209" s="36" t="str">
        <f>IF(VLOOKUP(A209,'Charriage - Geschiebehaushalt'!A209:S480,3,FALSE)="","",VLOOKUP(A209,'Charriage - Geschiebehaushalt'!$A$2:$S$273,3,FALSE))</f>
        <v>pertinent</v>
      </c>
      <c r="O209" s="37" t="str">
        <f>IF(VLOOKUP(A209,'Charriage - Geschiebehaushalt'!A209:S480,4,FALSE)="","",VLOOKUP(A209,'Charriage - Geschiebehaushalt'!$A$2:$S$273,4,FALSE))</f>
        <v>non documenté</v>
      </c>
      <c r="P209" s="70" t="str">
        <f>IF(VLOOKUP(A209,'Charriage - Geschiebehaushalt'!A209:S480,5,FALSE)="","",VLOOKUP(A209,'Charriage - Geschiebehaushalt'!$A$2:$S$273,5,FALSE))</f>
        <v/>
      </c>
      <c r="Q209" s="37" t="str">
        <f>IF(VLOOKUP(A209,'Charriage - Geschiebehaushalt'!A209:S480,6,FALSE)="","",VLOOKUP(A209,'Charriage - Geschiebehaushalt'!$A$2:$S$273,6,FALSE))</f>
        <v>non documenté</v>
      </c>
      <c r="R209" s="70" t="str">
        <f>IF(VLOOKUP(A209,'Charriage - Geschiebehaushalt'!A209:S480,7,FALSE)="","",VLOOKUP(A209,'Charriage - Geschiebehaushalt'!$A$2:$S$273,7,FALSE))</f>
        <v/>
      </c>
      <c r="S209" s="37" t="str">
        <f>IF(VLOOKUP(A209,'Charriage - Geschiebehaushalt'!A209:S480,8,FALSE)="","",VLOOKUP(A209,'Charriage - Geschiebehaushalt'!$A$2:$S$273,8,FALSE))</f>
        <v/>
      </c>
      <c r="T209" s="70" t="str">
        <f>IF(VLOOKUP(A209,'Charriage - Geschiebehaushalt'!A209:S480,9,FALSE)="","",VLOOKUP(A209,'Charriage - Geschiebehaushalt'!$A$2:$S$273,9,FALSE))</f>
        <v/>
      </c>
      <c r="U209" s="37" t="str">
        <f>IF(VLOOKUP(A209,'Charriage - Geschiebehaushalt'!A209:S480,10,FALSE)="","",VLOOKUP(A209,'Charriage - Geschiebehaushalt'!$A$2:$S$273,10,FALSE))</f>
        <v/>
      </c>
      <c r="V209" s="37" t="str">
        <f>IF(VLOOKUP(A209,'Charriage - Geschiebehaushalt'!A209:S480,11,FALSE)="","",VLOOKUP(A209,'Charriage - Geschiebehaushalt'!$A$2:$S$273,11,FALSE))</f>
        <v>Google: lit large, beau système de tresses à proximité relief (cours supérieur), barrage La Fouly, mais purges fréquentes, bcp apport sédiments par affluents, crues intactes</v>
      </c>
      <c r="W209" s="37" t="str">
        <f>IF(VLOOKUP(A209,'Charriage - Geschiebehaushalt'!A209:S480,12,FALSE)="","",VLOOKUP(A209,'Charriage - Geschiebehaushalt'!$A$2:$S$273,12,FALSE))</f>
        <v>charriage présumé naturel</v>
      </c>
      <c r="X209" s="37" t="str">
        <f>IF(VLOOKUP(A209,'Charriage - Geschiebehaushalt'!A209:S480,13,FALSE)="","",VLOOKUP(A209,'Charriage - Geschiebehaushalt'!$A$2:$S$273,13,FALSE))</f>
        <v/>
      </c>
      <c r="Y209" s="37" t="str">
        <f>IF(VLOOKUP(A209,'Charriage - Geschiebehaushalt'!A209:S480,14,FALSE)="","",VLOOKUP(A209,'Charriage - Geschiebehaushalt'!$A$2:$S$273,14,FALSE))</f>
        <v/>
      </c>
      <c r="Z209" s="37" t="str">
        <f>IF(VLOOKUP(A209,'Charriage - Geschiebehaushalt'!A209:S480,15,FALSE)="","",VLOOKUP(A209,'Charriage - Geschiebehaushalt'!$A$2:$S$273,15,FALSE))</f>
        <v>Charriage présumé naturel / Geschiebehaushalt vermutlich natürlich</v>
      </c>
      <c r="AA209" s="53" t="str">
        <f>IF(VLOOKUP(A209,'Charriage - Geschiebehaushalt'!A209:S480,16,FALSE)="","",VLOOKUP(A209,'Charriage - Geschiebehaushalt'!$A$2:$S$273,16,FALSE))</f>
        <v>a</v>
      </c>
      <c r="AB209" s="58" t="str">
        <f>IF(VLOOKUP(A209,'Débit - Abfluss'!$A$2:$K$273,3,FALSE)="","",VLOOKUP(A209,'Débit - Abfluss'!$A$2:$K$273,3,FALSE))</f>
        <v>0-20%</v>
      </c>
      <c r="AC209" s="59" t="str">
        <f>IF(VLOOKUP(A209,'Débit - Abfluss'!$A$2:$K$273,4,FALSE)="","",VLOOKUP(A209,'Débit - Abfluss'!$A$2:$K$273,4,FALSE))</f>
        <v/>
      </c>
      <c r="AD209" s="59" t="str">
        <f>IF(VLOOKUP(A209,'Débit - Abfluss'!$A$2:$K$273,5,FALSE)="","",VLOOKUP(A209,'Débit - Abfluss'!$A$2:$K$273,5,FALSE))</f>
        <v/>
      </c>
      <c r="AE209" s="59" t="str">
        <f>IF(VLOOKUP(A209,'Débit - Abfluss'!$A$2:$K$273,6,FALSE)="","",VLOOKUP(A209,'Débit - Abfluss'!$A$2:$K$273,6,FALSE))</f>
        <v>0-20%</v>
      </c>
      <c r="AF209" s="59" t="str">
        <f>IF(VLOOKUP(A209,'Débit - Abfluss'!$A$2:$K$273,7,FALSE)="","",VLOOKUP(A209,'Débit - Abfluss'!$A$2:$K$273,7,FALSE))</f>
        <v>force hydraulique</v>
      </c>
      <c r="AG209" s="60" t="str">
        <f>IF(VLOOKUP(A209,'Débit - Abfluss'!$A$2:$K$273,8,FALSE)="","",VLOOKUP(A209,'Débit - Abfluss'!$A$2:$K$273,8,FALSE))</f>
        <v>Non affecté / nicht betroffen</v>
      </c>
      <c r="AH209" s="72" t="str">
        <f>IF(VLOOKUP(A209,'Revitalisation-Revitalisierung'!$A$2:$O$273,3,FALSE)="","",VLOOKUP(A209,'Revitalisation-Revitalisierung'!$A$2:$O$273,3,FALSE))</f>
        <v/>
      </c>
      <c r="AI209" s="73" t="str">
        <f>IF(VLOOKUP(A209,'Revitalisation-Revitalisierung'!$A$2:$O$273,4,FALSE)="","",VLOOKUP(A209,'Revitalisation-Revitalisierung'!$A$2:$O$273,4,FALSE))</f>
        <v/>
      </c>
      <c r="AJ209" s="73" t="str">
        <f>IF(VLOOKUP(A209,'Revitalisation-Revitalisierung'!$A$2:$O$273,5,FALSE)="","",VLOOKUP(A209,'Revitalisation-Revitalisierung'!$A$2:$O$273,5,FALSE))</f>
        <v/>
      </c>
      <c r="AK209" s="61" t="str">
        <f>IF(VLOOKUP(A209,'Revitalisation-Revitalisierung'!$A$2:$O$273,6,FALSE)="","",VLOOKUP(A209,'Revitalisation-Revitalisierung'!$A$2:$O$273,6,FALSE))</f>
        <v>non nécessaire</v>
      </c>
      <c r="AL209" s="61" t="str">
        <f>IF(VLOOKUP(A209,'Revitalisation-Revitalisierung'!$A$2:$O$273,7,FALSE)="","",VLOOKUP(A209,'Revitalisation-Revitalisierung'!$A$2:$O$273,7,FALSE))</f>
        <v>nicht nötig</v>
      </c>
      <c r="AM209" s="61" t="str">
        <f>IF(VLOOKUP(A209,'Revitalisation-Revitalisierung'!$A$2:$O$273,8,FALSE)="","",VLOOKUP(A209,'Revitalisation-Revitalisierung'!$A$2:$O$273,8,FALSE))</f>
        <v/>
      </c>
      <c r="AN209" s="61" t="str">
        <f>IF(VLOOKUP(A209,'Revitalisation-Revitalisierung'!$A$2:$O$273,9,FALSE)="","",VLOOKUP(A209,'Revitalisation-Revitalisierung'!$A$2:$O$273,9,FALSE))</f>
        <v/>
      </c>
      <c r="AO209" s="61" t="str">
        <f>IF(VLOOKUP(A209,'Revitalisation-Revitalisierung'!$A$2:$O$273,10,FALSE)="","",VLOOKUP(A209,'Revitalisation-Revitalisierung'!$A$2:$O$273,10,FALSE))</f>
        <v/>
      </c>
      <c r="AP209" s="61" t="str">
        <f>IF(VLOOKUP(A209,'Revitalisation-Revitalisierung'!$A$2:$O$273,11,FALSE)="","",VLOOKUP(A209,'Revitalisation-Revitalisierung'!$A$2:$O$273,11,FALSE))</f>
        <v>Très nécessaire, facile / unbedingt nötig, einfach</v>
      </c>
      <c r="AQ209" s="62" t="str">
        <f>IF(VLOOKUP(A209,'Revitalisation-Revitalisierung'!$A$2:$O$273,12,FALSE)="","",VLOOKUP(A209,'Revitalisation-Revitalisierung'!$A$2:$O$273,12,FALSE))</f>
        <v>b</v>
      </c>
    </row>
    <row r="210" spans="1:43" ht="33.75" x14ac:dyDescent="0.25">
      <c r="A210" s="28">
        <v>333</v>
      </c>
      <c r="B210" s="63">
        <f>IF(VLOOKUP(A210,'Données de base - Grunddaten'!$A$2:$M$273,2,FALSE)="","",VLOOKUP(A210,'Données de base - Grunddaten'!$A$2:$M$273,2,FALSE))</f>
        <v>1</v>
      </c>
      <c r="C210" s="64" t="str">
        <f>IF(VLOOKUP(A210,'Données de base - Grunddaten'!$A$2:$M$273,3,FALSE)="","",VLOOKUP(A210,'Données de base - Grunddaten'!$A$2:$M$273,3,FALSE))</f>
        <v>Praz de Fort</v>
      </c>
      <c r="D210" s="64" t="str">
        <f>IF(VLOOKUP(A210,'Données de base - Grunddaten'!$A$2:$M$273,4,FALSE)="","",VLOOKUP(A210,'Données de base - Grunddaten'!$A$2:$M$273,4,FALSE))</f>
        <v>La Dranse de Ferret</v>
      </c>
      <c r="E210" s="64" t="str">
        <f>IF(VLOOKUP(A210,'Données de base - Grunddaten'!$A$2:$M$273,5,FALSE)="","",VLOOKUP(A210,'Données de base - Grunddaten'!$A$2:$M$273,5,FALSE))</f>
        <v>VS</v>
      </c>
      <c r="F210" s="64" t="str">
        <f>IF(VLOOKUP(A210,'Données de base - Grunddaten'!$A$2:$M$273,6,FALSE)="","",VLOOKUP(A210,'Données de base - Grunddaten'!$A$2:$M$273,6,FALSE))</f>
        <v>Alpes centrales occidentales</v>
      </c>
      <c r="G210" s="64" t="str">
        <f>IF(VLOOKUP(A210,'Données de base - Grunddaten'!$A$2:$M$273,7,FALSE)="","",VLOOKUP(A210,'Données de base - Grunddaten'!$A$2:$M$273,7,FALSE))</f>
        <v>Subalpin inf.</v>
      </c>
      <c r="H210" s="64" t="str">
        <f>IF(VLOOKUP(A210,'Données de base - Grunddaten'!$A$2:$M$273,8,FALSE)="","",VLOOKUP(A210,'Données de base - Grunddaten'!$A$2:$M$273,8,FALSE))</f>
        <v>1240 m</v>
      </c>
      <c r="I210" s="64" t="str">
        <f>IF(VLOOKUP(A210,'Données de base - Grunddaten'!$A$2:$M$273,9,FALSE)="","",VLOOKUP(A210,'Données de base - Grunddaten'!$A$2:$M$273,9,FALSE))</f>
        <v>candidat</v>
      </c>
      <c r="J210" s="64">
        <f>IF(VLOOKUP(A210,'Données de base - Grunddaten'!$A$2:$M$273,10,FALSE)="","",VLOOKUP(A210,'Données de base - Grunddaten'!$A$2:$M$273,10,FALSE))</f>
        <v>31</v>
      </c>
      <c r="K210" s="64" t="str">
        <f>IF(VLOOKUP(A210,'Données de base - Grunddaten'!$A$2:$M$273,11,FALSE)="","",VLOOKUP(A210,'Données de base - Grunddaten'!$A$2:$M$273,11,FALSE))</f>
        <v>Cours d'eau naturels de l'étage subalpin</v>
      </c>
      <c r="L210" s="64" t="str">
        <f>IF(VLOOKUP(A210,'Données de base - Grunddaten'!$A$2:$M$273,12,FALSE)="","",VLOOKUP(A210,'Données de base - Grunddaten'!$A$2:$M$273,12,FALSE))</f>
        <v>en tresses</v>
      </c>
      <c r="M210" s="65" t="str">
        <f>IF(VLOOKUP(A210,'Données de base - Grunddaten'!$A$2:$M$273,13,FALSE)="","",VLOOKUP(A210,'Données de base - Grunddaten'!$A$2:$M$273,13,FALSE))</f>
        <v>en tresses</v>
      </c>
      <c r="N210" s="36" t="str">
        <f>IF(VLOOKUP(A210,'Charriage - Geschiebehaushalt'!A210:S481,3,FALSE)="","",VLOOKUP(A210,'Charriage - Geschiebehaushalt'!$A$2:$S$273,3,FALSE))</f>
        <v>pertinent</v>
      </c>
      <c r="O210" s="37" t="str">
        <f>IF(VLOOKUP(A210,'Charriage - Geschiebehaushalt'!A210:S481,4,FALSE)="","",VLOOKUP(A210,'Charriage - Geschiebehaushalt'!$A$2:$S$273,4,FALSE))</f>
        <v>non documenté</v>
      </c>
      <c r="P210" s="70" t="str">
        <f>IF(VLOOKUP(A210,'Charriage - Geschiebehaushalt'!A210:S481,5,FALSE)="","",VLOOKUP(A210,'Charriage - Geschiebehaushalt'!$A$2:$S$273,5,FALSE))</f>
        <v/>
      </c>
      <c r="Q210" s="37" t="str">
        <f>IF(VLOOKUP(A210,'Charriage - Geschiebehaushalt'!A210:S481,6,FALSE)="","",VLOOKUP(A210,'Charriage - Geschiebehaushalt'!$A$2:$S$273,6,FALSE))</f>
        <v>non documenté</v>
      </c>
      <c r="R210" s="70" t="str">
        <f>IF(VLOOKUP(A210,'Charriage - Geschiebehaushalt'!A210:S481,7,FALSE)="","",VLOOKUP(A210,'Charriage - Geschiebehaushalt'!$A$2:$S$273,7,FALSE))</f>
        <v/>
      </c>
      <c r="S210" s="37" t="str">
        <f>IF(VLOOKUP(A210,'Charriage - Geschiebehaushalt'!A210:S481,8,FALSE)="","",VLOOKUP(A210,'Charriage - Geschiebehaushalt'!$A$2:$S$273,8,FALSE))</f>
        <v/>
      </c>
      <c r="T210" s="70" t="str">
        <f>IF(VLOOKUP(A210,'Charriage - Geschiebehaushalt'!A210:S481,9,FALSE)="","",VLOOKUP(A210,'Charriage - Geschiebehaushalt'!$A$2:$S$273,9,FALSE))</f>
        <v/>
      </c>
      <c r="U210" s="37" t="str">
        <f>IF(VLOOKUP(A210,'Charriage - Geschiebehaushalt'!A210:S481,10,FALSE)="","",VLOOKUP(A210,'Charriage - Geschiebehaushalt'!$A$2:$S$273,10,FALSE))</f>
        <v/>
      </c>
      <c r="V210" s="37" t="str">
        <f>IF(VLOOKUP(A210,'Charriage - Geschiebehaushalt'!A210:S481,11,FALSE)="","",VLOOKUP(A210,'Charriage - Geschiebehaushalt'!$A$2:$S$273,11,FALSE))</f>
        <v>idem 332. Extraction de sédiments et chenal-pilote en aval de l'objet entraine incision sur 500 m en amont</v>
      </c>
      <c r="W210" s="37" t="str">
        <f>IF(VLOOKUP(A210,'Charriage - Geschiebehaushalt'!A210:S481,12,FALSE)="","",VLOOKUP(A210,'Charriage - Geschiebehaushalt'!$A$2:$S$273,12,FALSE))</f>
        <v>charriage présumé perturbé</v>
      </c>
      <c r="X210" s="37" t="str">
        <f>IF(VLOOKUP(A210,'Charriage - Geschiebehaushalt'!A210:S481,13,FALSE)="","",VLOOKUP(A210,'Charriage - Geschiebehaushalt'!$A$2:$S$273,13,FALSE))</f>
        <v/>
      </c>
      <c r="Y210" s="37" t="str">
        <f>IF(VLOOKUP(A210,'Charriage - Geschiebehaushalt'!A210:S481,14,FALSE)="","",VLOOKUP(A210,'Charriage - Geschiebehaushalt'!$A$2:$S$273,14,FALSE))</f>
        <v/>
      </c>
      <c r="Z210" s="37" t="str">
        <f>IF(VLOOKUP(A210,'Charriage - Geschiebehaushalt'!A210:S481,15,FALSE)="","",VLOOKUP(A210,'Charriage - Geschiebehaushalt'!$A$2:$S$273,15,FALSE))</f>
        <v>Charriage présumé naturel / Geschiebehaushalt vermutlich natürlich</v>
      </c>
      <c r="AA210" s="53" t="str">
        <f>IF(VLOOKUP(A210,'Charriage - Geschiebehaushalt'!A210:S481,16,FALSE)="","",VLOOKUP(A210,'Charriage - Geschiebehaushalt'!$A$2:$S$273,16,FALSE))</f>
        <v>a</v>
      </c>
      <c r="AB210" s="58" t="str">
        <f>IF(VLOOKUP(A210,'Débit - Abfluss'!$A$2:$K$273,3,FALSE)="","",VLOOKUP(A210,'Débit - Abfluss'!$A$2:$K$273,3,FALSE))</f>
        <v>0-20%</v>
      </c>
      <c r="AC210" s="59" t="str">
        <f>IF(VLOOKUP(A210,'Débit - Abfluss'!$A$2:$K$273,4,FALSE)="","",VLOOKUP(A210,'Débit - Abfluss'!$A$2:$K$273,4,FALSE))</f>
        <v/>
      </c>
      <c r="AD210" s="59" t="str">
        <f>IF(VLOOKUP(A210,'Débit - Abfluss'!$A$2:$K$273,5,FALSE)="","",VLOOKUP(A210,'Débit - Abfluss'!$A$2:$K$273,5,FALSE))</f>
        <v/>
      </c>
      <c r="AE210" s="59" t="str">
        <f>IF(VLOOKUP(A210,'Débit - Abfluss'!$A$2:$K$273,6,FALSE)="","",VLOOKUP(A210,'Débit - Abfluss'!$A$2:$K$273,6,FALSE))</f>
        <v>0-20%</v>
      </c>
      <c r="AF210" s="59" t="str">
        <f>IF(VLOOKUP(A210,'Débit - Abfluss'!$A$2:$K$273,7,FALSE)="","",VLOOKUP(A210,'Débit - Abfluss'!$A$2:$K$273,7,FALSE))</f>
        <v>force hydraulique</v>
      </c>
      <c r="AG210" s="60" t="str">
        <f>IF(VLOOKUP(A210,'Débit - Abfluss'!$A$2:$K$273,8,FALSE)="","",VLOOKUP(A210,'Débit - Abfluss'!$A$2:$K$273,8,FALSE))</f>
        <v>Non affecté / nicht betroffen</v>
      </c>
      <c r="AH210" s="72" t="str">
        <f>IF(VLOOKUP(A210,'Revitalisation-Revitalisierung'!$A$2:$O$273,3,FALSE)="","",VLOOKUP(A210,'Revitalisation-Revitalisierung'!$A$2:$O$273,3,FALSE))</f>
        <v/>
      </c>
      <c r="AI210" s="73" t="str">
        <f>IF(VLOOKUP(A210,'Revitalisation-Revitalisierung'!$A$2:$O$273,4,FALSE)="","",VLOOKUP(A210,'Revitalisation-Revitalisierung'!$A$2:$O$273,4,FALSE))</f>
        <v/>
      </c>
      <c r="AJ210" s="73" t="str">
        <f>IF(VLOOKUP(A210,'Revitalisation-Revitalisierung'!$A$2:$O$273,5,FALSE)="","",VLOOKUP(A210,'Revitalisation-Revitalisierung'!$A$2:$O$273,5,FALSE))</f>
        <v/>
      </c>
      <c r="AK210" s="61" t="str">
        <f>IF(VLOOKUP(A210,'Revitalisation-Revitalisierung'!$A$2:$O$273,6,FALSE)="","",VLOOKUP(A210,'Revitalisation-Revitalisierung'!$A$2:$O$273,6,FALSE))</f>
        <v>non nécessaire</v>
      </c>
      <c r="AL210" s="61" t="str">
        <f>IF(VLOOKUP(A210,'Revitalisation-Revitalisierung'!$A$2:$O$273,7,FALSE)="","",VLOOKUP(A210,'Revitalisation-Revitalisierung'!$A$2:$O$273,7,FALSE))</f>
        <v>nicht nötig</v>
      </c>
      <c r="AM210" s="61" t="str">
        <f>IF(VLOOKUP(A210,'Revitalisation-Revitalisierung'!$A$2:$O$273,8,FALSE)="","",VLOOKUP(A210,'Revitalisation-Revitalisierung'!$A$2:$O$273,8,FALSE))</f>
        <v/>
      </c>
      <c r="AN210" s="61" t="str">
        <f>IF(VLOOKUP(A210,'Revitalisation-Revitalisierung'!$A$2:$O$273,9,FALSE)="","",VLOOKUP(A210,'Revitalisation-Revitalisierung'!$A$2:$O$273,9,FALSE))</f>
        <v/>
      </c>
      <c r="AO210" s="61" t="str">
        <f>IF(VLOOKUP(A210,'Revitalisation-Revitalisierung'!$A$2:$O$273,10,FALSE)="","",VLOOKUP(A210,'Revitalisation-Revitalisierung'!$A$2:$O$273,10,FALSE))</f>
        <v/>
      </c>
      <c r="AP210" s="61" t="str">
        <f>IF(VLOOKUP(A210,'Revitalisation-Revitalisierung'!$A$2:$O$273,11,FALSE)="","",VLOOKUP(A210,'Revitalisation-Revitalisierung'!$A$2:$O$273,11,FALSE))</f>
        <v>Très nécessaire, facile / unbedingt nötig, einfach</v>
      </c>
      <c r="AQ210" s="62" t="str">
        <f>IF(VLOOKUP(A210,'Revitalisation-Revitalisierung'!$A$2:$O$273,12,FALSE)="","",VLOOKUP(A210,'Revitalisation-Revitalisierung'!$A$2:$O$273,12,FALSE))</f>
        <v>b</v>
      </c>
    </row>
    <row r="211" spans="1:43" ht="67.5" x14ac:dyDescent="0.25">
      <c r="A211" s="28">
        <v>334</v>
      </c>
      <c r="B211" s="63">
        <f>IF(VLOOKUP(A211,'Données de base - Grunddaten'!$A$2:$M$273,2,FALSE)="","",VLOOKUP(A211,'Données de base - Grunddaten'!$A$2:$M$273,2,FALSE))</f>
        <v>1</v>
      </c>
      <c r="C211" s="64" t="str">
        <f>IF(VLOOKUP(A211,'Données de base - Grunddaten'!$A$2:$M$273,3,FALSE)="","",VLOOKUP(A211,'Données de base - Grunddaten'!$A$2:$M$273,3,FALSE))</f>
        <v>Plat de la Lé</v>
      </c>
      <c r="D211" s="64" t="str">
        <f>IF(VLOOKUP(A211,'Données de base - Grunddaten'!$A$2:$M$273,4,FALSE)="","",VLOOKUP(A211,'Données de base - Grunddaten'!$A$2:$M$273,4,FALSE))</f>
        <v>La Navisence</v>
      </c>
      <c r="E211" s="64" t="str">
        <f>IF(VLOOKUP(A211,'Données de base - Grunddaten'!$A$2:$M$273,5,FALSE)="","",VLOOKUP(A211,'Données de base - Grunddaten'!$A$2:$M$273,5,FALSE))</f>
        <v>VS</v>
      </c>
      <c r="F211" s="64" t="str">
        <f>IF(VLOOKUP(A211,'Données de base - Grunddaten'!$A$2:$M$273,6,FALSE)="","",VLOOKUP(A211,'Données de base - Grunddaten'!$A$2:$M$273,6,FALSE))</f>
        <v>Alpes centrales occidentales</v>
      </c>
      <c r="G211" s="64" t="str">
        <f>IF(VLOOKUP(A211,'Données de base - Grunddaten'!$A$2:$M$273,7,FALSE)="","",VLOOKUP(A211,'Données de base - Grunddaten'!$A$2:$M$273,7,FALSE))</f>
        <v>Subalpin sup.</v>
      </c>
      <c r="H211" s="64" t="str">
        <f>IF(VLOOKUP(A211,'Données de base - Grunddaten'!$A$2:$M$273,8,FALSE)="","",VLOOKUP(A211,'Données de base - Grunddaten'!$A$2:$M$273,8,FALSE))</f>
        <v>1700 m</v>
      </c>
      <c r="I211" s="64" t="str">
        <f>IF(VLOOKUP(A211,'Données de base - Grunddaten'!$A$2:$M$273,9,FALSE)="","",VLOOKUP(A211,'Données de base - Grunddaten'!$A$2:$M$273,9,FALSE))</f>
        <v>candidat</v>
      </c>
      <c r="J211" s="64">
        <f>IF(VLOOKUP(A211,'Données de base - Grunddaten'!$A$2:$M$273,10,FALSE)="","",VLOOKUP(A211,'Données de base - Grunddaten'!$A$2:$M$273,10,FALSE))</f>
        <v>31</v>
      </c>
      <c r="K211" s="64" t="str">
        <f>IF(VLOOKUP(A211,'Données de base - Grunddaten'!$A$2:$M$273,11,FALSE)="","",VLOOKUP(A211,'Données de base - Grunddaten'!$A$2:$M$273,11,FALSE))</f>
        <v>Cours d'eau naturels de l'étage subalpin</v>
      </c>
      <c r="L211" s="64" t="str">
        <f>IF(VLOOKUP(A211,'Données de base - Grunddaten'!$A$2:$M$273,12,FALSE)="","",VLOOKUP(A211,'Données de base - Grunddaten'!$A$2:$M$273,12,FALSE))</f>
        <v>en tresses</v>
      </c>
      <c r="M211" s="65" t="str">
        <f>IF(VLOOKUP(A211,'Données de base - Grunddaten'!$A$2:$M$273,13,FALSE)="","",VLOOKUP(A211,'Données de base - Grunddaten'!$A$2:$M$273,13,FALSE))</f>
        <v>en tresses</v>
      </c>
      <c r="N211" s="36" t="str">
        <f>IF(VLOOKUP(A211,'Charriage - Geschiebehaushalt'!A211:S482,3,FALSE)="","",VLOOKUP(A211,'Charriage - Geschiebehaushalt'!$A$2:$S$273,3,FALSE))</f>
        <v>pertinent</v>
      </c>
      <c r="O211" s="37" t="str">
        <f>IF(VLOOKUP(A211,'Charriage - Geschiebehaushalt'!A211:S482,4,FALSE)="","",VLOOKUP(A211,'Charriage - Geschiebehaushalt'!$A$2:$S$273,4,FALSE))</f>
        <v>non documenté</v>
      </c>
      <c r="P211" s="70" t="str">
        <f>IF(VLOOKUP(A211,'Charriage - Geschiebehaushalt'!A211:S482,5,FALSE)="","",VLOOKUP(A211,'Charriage - Geschiebehaushalt'!$A$2:$S$273,5,FALSE))</f>
        <v/>
      </c>
      <c r="Q211" s="37" t="str">
        <f>IF(VLOOKUP(A211,'Charriage - Geschiebehaushalt'!A211:S482,6,FALSE)="","",VLOOKUP(A211,'Charriage - Geschiebehaushalt'!$A$2:$S$273,6,FALSE))</f>
        <v>non documenté</v>
      </c>
      <c r="R211" s="70" t="str">
        <f>IF(VLOOKUP(A211,'Charriage - Geschiebehaushalt'!A211:S482,7,FALSE)="","",VLOOKUP(A211,'Charriage - Geschiebehaushalt'!$A$2:$S$273,7,FALSE))</f>
        <v/>
      </c>
      <c r="S211" s="37" t="str">
        <f>IF(VLOOKUP(A211,'Charriage - Geschiebehaushalt'!A211:S482,8,FALSE)="","",VLOOKUP(A211,'Charriage - Geschiebehaushalt'!$A$2:$S$273,8,FALSE))</f>
        <v/>
      </c>
      <c r="T211" s="70" t="str">
        <f>IF(VLOOKUP(A211,'Charriage - Geschiebehaushalt'!A211:S482,9,FALSE)="","",VLOOKUP(A211,'Charriage - Geschiebehaushalt'!$A$2:$S$273,9,FALSE))</f>
        <v/>
      </c>
      <c r="U211" s="37" t="str">
        <f>IF(VLOOKUP(A211,'Charriage - Geschiebehaushalt'!A211:S482,10,FALSE)="","",VLOOKUP(A211,'Charriage - Geschiebehaushalt'!$A$2:$S$273,10,FALSE))</f>
        <v/>
      </c>
      <c r="V211" s="37" t="str">
        <f>IF(VLOOKUP(A211,'Charriage - Geschiebehaushalt'!A211:S482,11,FALSE)="","",VLOOKUP(A211,'Charriage - Geschiebehaushalt'!$A$2:$S$273,11,FALSE))</f>
        <v>Google: beau système de tresses à proximité relief (cours supérieur). Extraction de sédiments et chenal-pilote en aval de l'objet entraine modification importante de la géomorphologie</v>
      </c>
      <c r="W211" s="37" t="str">
        <f>IF(VLOOKUP(A211,'Charriage - Geschiebehaushalt'!A211:S482,12,FALSE)="","",VLOOKUP(A211,'Charriage - Geschiebehaushalt'!$A$2:$S$273,12,FALSE))</f>
        <v>charriage présumé perturbé</v>
      </c>
      <c r="X211" s="37" t="str">
        <f>IF(VLOOKUP(A211,'Charriage - Geschiebehaushalt'!A211:S482,13,FALSE)="","",VLOOKUP(A211,'Charriage - Geschiebehaushalt'!$A$2:$S$273,13,FALSE))</f>
        <v/>
      </c>
      <c r="Y211" s="37" t="str">
        <f>IF(VLOOKUP(A211,'Charriage - Geschiebehaushalt'!A211:S482,14,FALSE)="","",VLOOKUP(A211,'Charriage - Geschiebehaushalt'!$A$2:$S$273,14,FALSE))</f>
        <v/>
      </c>
      <c r="Z211" s="37" t="str">
        <f>IF(VLOOKUP(A211,'Charriage - Geschiebehaushalt'!A211:S482,15,FALSE)="","",VLOOKUP(A211,'Charriage - Geschiebehaushalt'!$A$2:$S$273,15,FALSE))</f>
        <v>Charriage présumé naturel / Geschiebehaushalt vermutlich natürlich</v>
      </c>
      <c r="AA211" s="53" t="str">
        <f>IF(VLOOKUP(A211,'Charriage - Geschiebehaushalt'!A211:S482,16,FALSE)="","",VLOOKUP(A211,'Charriage - Geschiebehaushalt'!$A$2:$S$273,16,FALSE))</f>
        <v>a</v>
      </c>
      <c r="AB211" s="58" t="str">
        <f>IF(VLOOKUP(A211,'Débit - Abfluss'!$A$2:$K$273,3,FALSE)="","",VLOOKUP(A211,'Débit - Abfluss'!$A$2:$K$273,3,FALSE))</f>
        <v>non documenté</v>
      </c>
      <c r="AC211" s="59" t="str">
        <f>IF(VLOOKUP(A211,'Débit - Abfluss'!$A$2:$K$273,4,FALSE)="","",VLOOKUP(A211,'Débit - Abfluss'!$A$2:$K$273,4,FALSE))</f>
        <v>aucune information supplémentaire</v>
      </c>
      <c r="AD211" s="59" t="str">
        <f>IF(VLOOKUP(A211,'Débit - Abfluss'!$A$2:$K$273,5,FALSE)="","",VLOOKUP(A211,'Débit - Abfluss'!$A$2:$K$273,5,FALSE))</f>
        <v>aucune information supplémentaire</v>
      </c>
      <c r="AE211" s="59" t="str">
        <f>IF(VLOOKUP(A211,'Débit - Abfluss'!$A$2:$K$273,6,FALSE)="","",VLOOKUP(A211,'Débit - Abfluss'!$A$2:$K$273,6,FALSE))</f>
        <v>Régime présumé naturel (100%) / Abfluss vermutlich natürlich</v>
      </c>
      <c r="AF211" s="59" t="str">
        <f>IF(VLOOKUP(A211,'Débit - Abfluss'!$A$2:$K$273,7,FALSE)="","",VLOOKUP(A211,'Débit - Abfluss'!$A$2:$K$273,7,FALSE))</f>
        <v/>
      </c>
      <c r="AG211" s="60" t="str">
        <f>IF(VLOOKUP(A211,'Débit - Abfluss'!$A$2:$K$273,8,FALSE)="","",VLOOKUP(A211,'Débit - Abfluss'!$A$2:$K$273,8,FALSE))</f>
        <v>Non affecté / nicht betroffen</v>
      </c>
      <c r="AH211" s="72" t="str">
        <f>IF(VLOOKUP(A211,'Revitalisation-Revitalisierung'!$A$2:$O$273,3,FALSE)="","",VLOOKUP(A211,'Revitalisation-Revitalisierung'!$A$2:$O$273,3,FALSE))</f>
        <v/>
      </c>
      <c r="AI211" s="73" t="str">
        <f>IF(VLOOKUP(A211,'Revitalisation-Revitalisierung'!$A$2:$O$273,4,FALSE)="","",VLOOKUP(A211,'Revitalisation-Revitalisierung'!$A$2:$O$273,4,FALSE))</f>
        <v/>
      </c>
      <c r="AJ211" s="73" t="str">
        <f>IF(VLOOKUP(A211,'Revitalisation-Revitalisierung'!$A$2:$O$273,5,FALSE)="","",VLOOKUP(A211,'Revitalisation-Revitalisierung'!$A$2:$O$273,5,FALSE))</f>
        <v/>
      </c>
      <c r="AK211" s="61" t="str">
        <f>IF(VLOOKUP(A211,'Revitalisation-Revitalisierung'!$A$2:$O$273,6,FALSE)="","",VLOOKUP(A211,'Revitalisation-Revitalisierung'!$A$2:$O$273,6,FALSE))</f>
        <v/>
      </c>
      <c r="AL211" s="61" t="str">
        <f>IF(VLOOKUP(A211,'Revitalisation-Revitalisierung'!$A$2:$O$273,7,FALSE)="","",VLOOKUP(A211,'Revitalisation-Revitalisierung'!$A$2:$O$273,7,FALSE))</f>
        <v>leicht</v>
      </c>
      <c r="AM211" s="61" t="str">
        <f>IF(VLOOKUP(A211,'Revitalisation-Revitalisierung'!$A$2:$O$273,8,FALSE)="","",VLOOKUP(A211,'Revitalisation-Revitalisierung'!$A$2:$O$273,8,FALSE))</f>
        <v/>
      </c>
      <c r="AN211" s="61" t="str">
        <f>IF(VLOOKUP(A211,'Revitalisation-Revitalisierung'!$A$2:$O$273,9,FALSE)="","",VLOOKUP(A211,'Revitalisation-Revitalisierung'!$A$2:$O$273,9,FALSE))</f>
        <v>très nécessaire, facile</v>
      </c>
      <c r="AO211" s="61" t="str">
        <f>IF(VLOOKUP(A211,'Revitalisation-Revitalisierung'!$A$2:$O$273,10,FALSE)="","",VLOOKUP(A211,'Revitalisation-Revitalisierung'!$A$2:$O$273,10,FALSE))</f>
        <v>situation qui a évalué depuis 2005. Nécessaire selon S. LUSSI (visite du 13.07.2013)</v>
      </c>
      <c r="AP211" s="61" t="str">
        <f>IF(VLOOKUP(A211,'Revitalisation-Revitalisierung'!$A$2:$O$273,11,FALSE)="","",VLOOKUP(A211,'Revitalisation-Revitalisierung'!$A$2:$O$273,11,FALSE))</f>
        <v>Très nécessaire, facile / unbedingt nötig, einfach</v>
      </c>
      <c r="AQ211" s="62" t="str">
        <f>IF(VLOOKUP(A211,'Revitalisation-Revitalisierung'!$A$2:$O$273,12,FALSE)="","",VLOOKUP(A211,'Revitalisation-Revitalisierung'!$A$2:$O$273,12,FALSE))</f>
        <v>a</v>
      </c>
    </row>
    <row r="212" spans="1:43" ht="33.75" x14ac:dyDescent="0.25">
      <c r="A212" s="28">
        <v>335</v>
      </c>
      <c r="B212" s="63">
        <f>IF(VLOOKUP(A212,'Données de base - Grunddaten'!$A$2:$M$273,2,FALSE)="","",VLOOKUP(A212,'Données de base - Grunddaten'!$A$2:$M$273,2,FALSE))</f>
        <v>1</v>
      </c>
      <c r="C212" s="64" t="str">
        <f>IF(VLOOKUP(A212,'Données de base - Grunddaten'!$A$2:$M$273,3,FALSE)="","",VLOOKUP(A212,'Données de base - Grunddaten'!$A$2:$M$273,3,FALSE))</f>
        <v>Taschalpen</v>
      </c>
      <c r="D212" s="64" t="str">
        <f>IF(VLOOKUP(A212,'Données de base - Grunddaten'!$A$2:$M$273,4,FALSE)="","",VLOOKUP(A212,'Données de base - Grunddaten'!$A$2:$M$273,4,FALSE))</f>
        <v>Mellichbach, Täschbach</v>
      </c>
      <c r="E212" s="64" t="str">
        <f>IF(VLOOKUP(A212,'Données de base - Grunddaten'!$A$2:$M$273,5,FALSE)="","",VLOOKUP(A212,'Données de base - Grunddaten'!$A$2:$M$273,5,FALSE))</f>
        <v>VS</v>
      </c>
      <c r="F212" s="64" t="str">
        <f>IF(VLOOKUP(A212,'Données de base - Grunddaten'!$A$2:$M$273,6,FALSE)="","",VLOOKUP(A212,'Données de base - Grunddaten'!$A$2:$M$273,6,FALSE))</f>
        <v>Alpes centrales occidentales</v>
      </c>
      <c r="G212" s="64" t="str">
        <f>IF(VLOOKUP(A212,'Données de base - Grunddaten'!$A$2:$M$273,7,FALSE)="","",VLOOKUP(A212,'Données de base - Grunddaten'!$A$2:$M$273,7,FALSE))</f>
        <v>Alpin</v>
      </c>
      <c r="H212" s="64" t="str">
        <f>IF(VLOOKUP(A212,'Données de base - Grunddaten'!$A$2:$M$273,8,FALSE)="","",VLOOKUP(A212,'Données de base - Grunddaten'!$A$2:$M$273,8,FALSE))</f>
        <v>2260 m</v>
      </c>
      <c r="I212" s="64" t="str">
        <f>IF(VLOOKUP(A212,'Données de base - Grunddaten'!$A$2:$M$273,9,FALSE)="","",VLOOKUP(A212,'Données de base - Grunddaten'!$A$2:$M$273,9,FALSE))</f>
        <v>candidat</v>
      </c>
      <c r="J212" s="64">
        <f>IF(VLOOKUP(A212,'Données de base - Grunddaten'!$A$2:$M$273,10,FALSE)="","",VLOOKUP(A212,'Données de base - Grunddaten'!$A$2:$M$273,10,FALSE))</f>
        <v>31</v>
      </c>
      <c r="K212" s="64" t="str">
        <f>IF(VLOOKUP(A212,'Données de base - Grunddaten'!$A$2:$M$273,11,FALSE)="","",VLOOKUP(A212,'Données de base - Grunddaten'!$A$2:$M$273,11,FALSE))</f>
        <v>Cours d'eau naturels de l'étage subalpin</v>
      </c>
      <c r="L212" s="64" t="str">
        <f>IF(VLOOKUP(A212,'Données de base - Grunddaten'!$A$2:$M$273,12,FALSE)="","",VLOOKUP(A212,'Données de base - Grunddaten'!$A$2:$M$273,12,FALSE))</f>
        <v>en méandres migrants</v>
      </c>
      <c r="M212" s="65" t="str">
        <f>IF(VLOOKUP(A212,'Données de base - Grunddaten'!$A$2:$M$273,13,FALSE)="","",VLOOKUP(A212,'Données de base - Grunddaten'!$A$2:$M$273,13,FALSE))</f>
        <v>en méandres migrants</v>
      </c>
      <c r="N212" s="36" t="str">
        <f>IF(VLOOKUP(A212,'Charriage - Geschiebehaushalt'!A212:S483,3,FALSE)="","",VLOOKUP(A212,'Charriage - Geschiebehaushalt'!$A$2:$S$273,3,FALSE))</f>
        <v>pertinent</v>
      </c>
      <c r="O212" s="37" t="str">
        <f>IF(VLOOKUP(A212,'Charriage - Geschiebehaushalt'!A212:S483,4,FALSE)="","",VLOOKUP(A212,'Charriage - Geschiebehaushalt'!$A$2:$S$273,4,FALSE))</f>
        <v>non documenté</v>
      </c>
      <c r="P212" s="70" t="str">
        <f>IF(VLOOKUP(A212,'Charriage - Geschiebehaushalt'!A212:S483,5,FALSE)="","",VLOOKUP(A212,'Charriage - Geschiebehaushalt'!$A$2:$S$273,5,FALSE))</f>
        <v/>
      </c>
      <c r="Q212" s="37" t="str">
        <f>IF(VLOOKUP(A212,'Charriage - Geschiebehaushalt'!A212:S483,6,FALSE)="","",VLOOKUP(A212,'Charriage - Geschiebehaushalt'!$A$2:$S$273,6,FALSE))</f>
        <v>non documenté</v>
      </c>
      <c r="R212" s="70" t="str">
        <f>IF(VLOOKUP(A212,'Charriage - Geschiebehaushalt'!A212:S483,7,FALSE)="","",VLOOKUP(A212,'Charriage - Geschiebehaushalt'!$A$2:$S$273,7,FALSE))</f>
        <v/>
      </c>
      <c r="S212" s="37" t="str">
        <f>IF(VLOOKUP(A212,'Charriage - Geschiebehaushalt'!A212:S483,8,FALSE)="","",VLOOKUP(A212,'Charriage - Geschiebehaushalt'!$A$2:$S$273,8,FALSE))</f>
        <v/>
      </c>
      <c r="T212" s="70" t="str">
        <f>IF(VLOOKUP(A212,'Charriage - Geschiebehaushalt'!A212:S483,9,FALSE)="","",VLOOKUP(A212,'Charriage - Geschiebehaushalt'!$A$2:$S$273,9,FALSE))</f>
        <v/>
      </c>
      <c r="U212" s="37" t="str">
        <f>IF(VLOOKUP(A212,'Charriage - Geschiebehaushalt'!A212:S483,10,FALSE)="","",VLOOKUP(A212,'Charriage - Geschiebehaushalt'!$A$2:$S$273,10,FALSE))</f>
        <v/>
      </c>
      <c r="V212" s="37" t="str">
        <f>IF(VLOOKUP(A212,'Charriage - Geschiebehaushalt'!A212:S483,11,FALSE)="","",VLOOKUP(A212,'Charriage - Geschiebehaushalt'!$A$2:$S$273,11,FALSE))</f>
        <v>Cours supérieur, naturel sinueux, tendance tresses, apparemment pas d'ouvrage en amont</v>
      </c>
      <c r="W212" s="37" t="str">
        <f>IF(VLOOKUP(A212,'Charriage - Geschiebehaushalt'!A212:S483,12,FALSE)="","",VLOOKUP(A212,'Charriage - Geschiebehaushalt'!$A$2:$S$273,12,FALSE))</f>
        <v>charriage présumé naturel</v>
      </c>
      <c r="X212" s="37" t="str">
        <f>IF(VLOOKUP(A212,'Charriage - Geschiebehaushalt'!A212:S483,13,FALSE)="","",VLOOKUP(A212,'Charriage - Geschiebehaushalt'!$A$2:$S$273,13,FALSE))</f>
        <v/>
      </c>
      <c r="Y212" s="37" t="str">
        <f>IF(VLOOKUP(A212,'Charriage - Geschiebehaushalt'!A212:S483,14,FALSE)="","",VLOOKUP(A212,'Charriage - Geschiebehaushalt'!$A$2:$S$273,14,FALSE))</f>
        <v/>
      </c>
      <c r="Z212" s="37" t="str">
        <f>IF(VLOOKUP(A212,'Charriage - Geschiebehaushalt'!A212:S483,15,FALSE)="","",VLOOKUP(A212,'Charriage - Geschiebehaushalt'!$A$2:$S$273,15,FALSE))</f>
        <v>Charriage présumé naturel / Geschiebehaushalt vermutlich natürlich</v>
      </c>
      <c r="AA212" s="53" t="str">
        <f>IF(VLOOKUP(A212,'Charriage - Geschiebehaushalt'!A212:S483,16,FALSE)="","",VLOOKUP(A212,'Charriage - Geschiebehaushalt'!$A$2:$S$273,16,FALSE))</f>
        <v>b</v>
      </c>
      <c r="AB212" s="58" t="str">
        <f>IF(VLOOKUP(A212,'Débit - Abfluss'!$A$2:$K$273,3,FALSE)="","",VLOOKUP(A212,'Débit - Abfluss'!$A$2:$K$273,3,FALSE))</f>
        <v>0-20%</v>
      </c>
      <c r="AC212" s="59" t="str">
        <f>IF(VLOOKUP(A212,'Débit - Abfluss'!$A$2:$K$273,4,FALSE)="","",VLOOKUP(A212,'Débit - Abfluss'!$A$2:$K$273,4,FALSE))</f>
        <v/>
      </c>
      <c r="AD212" s="59" t="str">
        <f>IF(VLOOKUP(A212,'Débit - Abfluss'!$A$2:$K$273,5,FALSE)="","",VLOOKUP(A212,'Débit - Abfluss'!$A$2:$K$273,5,FALSE))</f>
        <v/>
      </c>
      <c r="AE212" s="59" t="str">
        <f>IF(VLOOKUP(A212,'Débit - Abfluss'!$A$2:$K$273,6,FALSE)="","",VLOOKUP(A212,'Débit - Abfluss'!$A$2:$K$273,6,FALSE))</f>
        <v>0-20%</v>
      </c>
      <c r="AF212" s="59" t="str">
        <f>IF(VLOOKUP(A212,'Débit - Abfluss'!$A$2:$K$273,7,FALSE)="","",VLOOKUP(A212,'Débit - Abfluss'!$A$2:$K$273,7,FALSE))</f>
        <v>force hydraulique</v>
      </c>
      <c r="AG212" s="60" t="str">
        <f>IF(VLOOKUP(A212,'Débit - Abfluss'!$A$2:$K$273,8,FALSE)="","",VLOOKUP(A212,'Débit - Abfluss'!$A$2:$K$273,8,FALSE))</f>
        <v>Non affecté / nicht betroffen</v>
      </c>
      <c r="AH212" s="72" t="str">
        <f>IF(VLOOKUP(A212,'Revitalisation-Revitalisierung'!$A$2:$O$273,3,FALSE)="","",VLOOKUP(A212,'Revitalisation-Revitalisierung'!$A$2:$O$273,3,FALSE))</f>
        <v/>
      </c>
      <c r="AI212" s="73" t="str">
        <f>IF(VLOOKUP(A212,'Revitalisation-Revitalisierung'!$A$2:$O$273,4,FALSE)="","",VLOOKUP(A212,'Revitalisation-Revitalisierung'!$A$2:$O$273,4,FALSE))</f>
        <v/>
      </c>
      <c r="AJ212" s="73" t="str">
        <f>IF(VLOOKUP(A212,'Revitalisation-Revitalisierung'!$A$2:$O$273,5,FALSE)="","",VLOOKUP(A212,'Revitalisation-Revitalisierung'!$A$2:$O$273,5,FALSE))</f>
        <v/>
      </c>
      <c r="AK212" s="61" t="str">
        <f>IF(VLOOKUP(A212,'Revitalisation-Revitalisierung'!$A$2:$O$273,6,FALSE)="","",VLOOKUP(A212,'Revitalisation-Revitalisierung'!$A$2:$O$273,6,FALSE))</f>
        <v/>
      </c>
      <c r="AL212" s="61" t="str">
        <f>IF(VLOOKUP(A212,'Revitalisation-Revitalisierung'!$A$2:$O$273,7,FALSE)="","",VLOOKUP(A212,'Revitalisation-Revitalisierung'!$A$2:$O$273,7,FALSE))</f>
        <v>nicht nötig</v>
      </c>
      <c r="AM212" s="61" t="str">
        <f>IF(VLOOKUP(A212,'Revitalisation-Revitalisierung'!$A$2:$O$273,8,FALSE)="","",VLOOKUP(A212,'Revitalisation-Revitalisierung'!$A$2:$O$273,8,FALSE))</f>
        <v/>
      </c>
      <c r="AN212" s="61" t="str">
        <f>IF(VLOOKUP(A212,'Revitalisation-Revitalisierung'!$A$2:$O$273,9,FALSE)="","",VLOOKUP(A212,'Revitalisation-Revitalisierung'!$A$2:$O$273,9,FALSE))</f>
        <v>non nécessaire</v>
      </c>
      <c r="AO212" s="61" t="str">
        <f>IF(VLOOKUP(A212,'Revitalisation-Revitalisierung'!$A$2:$O$273,10,FALSE)="","",VLOOKUP(A212,'Revitalisation-Revitalisierung'!$A$2:$O$273,10,FALSE))</f>
        <v/>
      </c>
      <c r="AP212" s="61" t="str">
        <f>IF(VLOOKUP(A212,'Revitalisation-Revitalisierung'!$A$2:$O$273,11,FALSE)="","",VLOOKUP(A212,'Revitalisation-Revitalisierung'!$A$2:$O$273,11,FALSE))</f>
        <v>Non nécessaire / nicht nötig</v>
      </c>
      <c r="AQ212" s="62" t="str">
        <f>IF(VLOOKUP(A212,'Revitalisation-Revitalisierung'!$A$2:$O$273,12,FALSE)="","",VLOOKUP(A212,'Revitalisation-Revitalisierung'!$A$2:$O$273,12,FALSE))</f>
        <v>a</v>
      </c>
    </row>
    <row r="213" spans="1:43" ht="45" x14ac:dyDescent="0.25">
      <c r="A213" s="28">
        <v>336</v>
      </c>
      <c r="B213" s="63">
        <f>IF(VLOOKUP(A213,'Données de base - Grunddaten'!$A$2:$M$273,2,FALSE)="","",VLOOKUP(A213,'Données de base - Grunddaten'!$A$2:$M$273,2,FALSE))</f>
        <v>1</v>
      </c>
      <c r="C213" s="64" t="str">
        <f>IF(VLOOKUP(A213,'Données de base - Grunddaten'!$A$2:$M$273,3,FALSE)="","",VLOOKUP(A213,'Données de base - Grunddaten'!$A$2:$M$273,3,FALSE))</f>
        <v>Zwischenberg</v>
      </c>
      <c r="D213" s="64" t="str">
        <f>IF(VLOOKUP(A213,'Données de base - Grunddaten'!$A$2:$M$273,4,FALSE)="","",VLOOKUP(A213,'Données de base - Grunddaten'!$A$2:$M$273,4,FALSE))</f>
        <v>Zwischbergenbach</v>
      </c>
      <c r="E213" s="64" t="str">
        <f>IF(VLOOKUP(A213,'Données de base - Grunddaten'!$A$2:$M$273,5,FALSE)="","",VLOOKUP(A213,'Données de base - Grunddaten'!$A$2:$M$273,5,FALSE))</f>
        <v>VS</v>
      </c>
      <c r="F213" s="64" t="str">
        <f>IF(VLOOKUP(A213,'Données de base - Grunddaten'!$A$2:$M$273,6,FALSE)="","",VLOOKUP(A213,'Données de base - Grunddaten'!$A$2:$M$273,6,FALSE))</f>
        <v>Alpes centrales occidentales</v>
      </c>
      <c r="G213" s="64" t="str">
        <f>IF(VLOOKUP(A213,'Données de base - Grunddaten'!$A$2:$M$273,7,FALSE)="","",VLOOKUP(A213,'Données de base - Grunddaten'!$A$2:$M$273,7,FALSE))</f>
        <v>Alpin</v>
      </c>
      <c r="H213" s="64" t="str">
        <f>IF(VLOOKUP(A213,'Données de base - Grunddaten'!$A$2:$M$273,8,FALSE)="","",VLOOKUP(A213,'Données de base - Grunddaten'!$A$2:$M$273,8,FALSE))</f>
        <v>1800 m</v>
      </c>
      <c r="I213" s="64" t="str">
        <f>IF(VLOOKUP(A213,'Données de base - Grunddaten'!$A$2:$M$273,9,FALSE)="","",VLOOKUP(A213,'Données de base - Grunddaten'!$A$2:$M$273,9,FALSE))</f>
        <v>candidat</v>
      </c>
      <c r="J213" s="64">
        <f>IF(VLOOKUP(A213,'Données de base - Grunddaten'!$A$2:$M$273,10,FALSE)="","",VLOOKUP(A213,'Données de base - Grunddaten'!$A$2:$M$273,10,FALSE))</f>
        <v>31</v>
      </c>
      <c r="K213" s="64" t="str">
        <f>IF(VLOOKUP(A213,'Données de base - Grunddaten'!$A$2:$M$273,11,FALSE)="","",VLOOKUP(A213,'Données de base - Grunddaten'!$A$2:$M$273,11,FALSE))</f>
        <v>Cours d'eau naturels de l'étage subalpin</v>
      </c>
      <c r="L213" s="64" t="str">
        <f>IF(VLOOKUP(A213,'Données de base - Grunddaten'!$A$2:$M$273,12,FALSE)="","",VLOOKUP(A213,'Données de base - Grunddaten'!$A$2:$M$273,12,FALSE))</f>
        <v>en tresses</v>
      </c>
      <c r="M213" s="65" t="str">
        <f>IF(VLOOKUP(A213,'Données de base - Grunddaten'!$A$2:$M$273,13,FALSE)="","",VLOOKUP(A213,'Données de base - Grunddaten'!$A$2:$M$273,13,FALSE))</f>
        <v>en tresses</v>
      </c>
      <c r="N213" s="36" t="str">
        <f>IF(VLOOKUP(A213,'Charriage - Geschiebehaushalt'!A213:S484,3,FALSE)="","",VLOOKUP(A213,'Charriage - Geschiebehaushalt'!$A$2:$S$273,3,FALSE))</f>
        <v>pertinent</v>
      </c>
      <c r="O213" s="37" t="str">
        <f>IF(VLOOKUP(A213,'Charriage - Geschiebehaushalt'!A213:S484,4,FALSE)="","",VLOOKUP(A213,'Charriage - Geschiebehaushalt'!$A$2:$S$273,4,FALSE))</f>
        <v>non documenté</v>
      </c>
      <c r="P213" s="70" t="str">
        <f>IF(VLOOKUP(A213,'Charriage - Geschiebehaushalt'!A213:S484,5,FALSE)="","",VLOOKUP(A213,'Charriage - Geschiebehaushalt'!$A$2:$S$273,5,FALSE))</f>
        <v/>
      </c>
      <c r="Q213" s="37" t="str">
        <f>IF(VLOOKUP(A213,'Charriage - Geschiebehaushalt'!A213:S484,6,FALSE)="","",VLOOKUP(A213,'Charriage - Geschiebehaushalt'!$A$2:$S$273,6,FALSE))</f>
        <v>non documenté</v>
      </c>
      <c r="R213" s="70" t="str">
        <f>IF(VLOOKUP(A213,'Charriage - Geschiebehaushalt'!A213:S484,7,FALSE)="","",VLOOKUP(A213,'Charriage - Geschiebehaushalt'!$A$2:$S$273,7,FALSE))</f>
        <v/>
      </c>
      <c r="S213" s="37" t="str">
        <f>IF(VLOOKUP(A213,'Charriage - Geschiebehaushalt'!A213:S484,8,FALSE)="","",VLOOKUP(A213,'Charriage - Geschiebehaushalt'!$A$2:$S$273,8,FALSE))</f>
        <v/>
      </c>
      <c r="T213" s="70" t="str">
        <f>IF(VLOOKUP(A213,'Charriage - Geschiebehaushalt'!A213:S484,9,FALSE)="","",VLOOKUP(A213,'Charriage - Geschiebehaushalt'!$A$2:$S$273,9,FALSE))</f>
        <v/>
      </c>
      <c r="U213" s="37" t="str">
        <f>IF(VLOOKUP(A213,'Charriage - Geschiebehaushalt'!A213:S484,10,FALSE)="","",VLOOKUP(A213,'Charriage - Geschiebehaushalt'!$A$2:$S$273,10,FALSE))</f>
        <v/>
      </c>
      <c r="V213" s="37" t="str">
        <f>IF(VLOOKUP(A213,'Charriage - Geschiebehaushalt'!A213:S484,11,FALSE)="","",VLOOKUP(A213,'Charriage - Geschiebehaushalt'!$A$2:$S$273,11,FALSE))</f>
        <v>Cours supérieur, naturel sinueux, tendance tresses, apparemment pas d'ouvrage en amont</v>
      </c>
      <c r="W213" s="37" t="str">
        <f>IF(VLOOKUP(A213,'Charriage - Geschiebehaushalt'!A213:S484,12,FALSE)="","",VLOOKUP(A213,'Charriage - Geschiebehaushalt'!$A$2:$S$273,12,FALSE))</f>
        <v>charriage présumé naturel</v>
      </c>
      <c r="X213" s="37" t="str">
        <f>IF(VLOOKUP(A213,'Charriage - Geschiebehaushalt'!A213:S484,13,FALSE)="","",VLOOKUP(A213,'Charriage - Geschiebehaushalt'!$A$2:$S$273,13,FALSE))</f>
        <v/>
      </c>
      <c r="Y213" s="37" t="str">
        <f>IF(VLOOKUP(A213,'Charriage - Geschiebehaushalt'!A213:S484,14,FALSE)="","",VLOOKUP(A213,'Charriage - Geschiebehaushalt'!$A$2:$S$273,14,FALSE))</f>
        <v/>
      </c>
      <c r="Z213" s="37" t="str">
        <f>IF(VLOOKUP(A213,'Charriage - Geschiebehaushalt'!A213:S484,15,FALSE)="","",VLOOKUP(A213,'Charriage - Geschiebehaushalt'!$A$2:$S$273,15,FALSE))</f>
        <v>Charriage présumé naturel / Geschiebehaushalt vermutlich natürlich</v>
      </c>
      <c r="AA213" s="53" t="str">
        <f>IF(VLOOKUP(A213,'Charriage - Geschiebehaushalt'!A213:S484,16,FALSE)="","",VLOOKUP(A213,'Charriage - Geschiebehaushalt'!$A$2:$S$273,16,FALSE))</f>
        <v>b</v>
      </c>
      <c r="AB213" s="58" t="str">
        <f>IF(VLOOKUP(A213,'Débit - Abfluss'!$A$2:$K$273,3,FALSE)="","",VLOOKUP(A213,'Débit - Abfluss'!$A$2:$K$273,3,FALSE))</f>
        <v>non documenté</v>
      </c>
      <c r="AC213" s="59" t="str">
        <f>IF(VLOOKUP(A213,'Débit - Abfluss'!$A$2:$K$273,4,FALSE)="","",VLOOKUP(A213,'Débit - Abfluss'!$A$2:$K$273,4,FALSE))</f>
        <v>aucune information supplémentaire</v>
      </c>
      <c r="AD213" s="59" t="str">
        <f>IF(VLOOKUP(A213,'Débit - Abfluss'!$A$2:$K$273,5,FALSE)="","",VLOOKUP(A213,'Débit - Abfluss'!$A$2:$K$273,5,FALSE))</f>
        <v>aucune information supplémentaire</v>
      </c>
      <c r="AE213" s="59" t="str">
        <f>IF(VLOOKUP(A213,'Débit - Abfluss'!$A$2:$K$273,6,FALSE)="","",VLOOKUP(A213,'Débit - Abfluss'!$A$2:$K$273,6,FALSE))</f>
        <v>Régime présumé naturel (100%) / Abfluss vermutlich natürlich</v>
      </c>
      <c r="AF213" s="59" t="str">
        <f>IF(VLOOKUP(A213,'Débit - Abfluss'!$A$2:$K$273,7,FALSE)="","",VLOOKUP(A213,'Débit - Abfluss'!$A$2:$K$273,7,FALSE))</f>
        <v/>
      </c>
      <c r="AG213" s="60" t="str">
        <f>IF(VLOOKUP(A213,'Débit - Abfluss'!$A$2:$K$273,8,FALSE)="","",VLOOKUP(A213,'Débit - Abfluss'!$A$2:$K$273,8,FALSE))</f>
        <v>Non affecté / nicht betroffen</v>
      </c>
      <c r="AH213" s="72" t="str">
        <f>IF(VLOOKUP(A213,'Revitalisation-Revitalisierung'!$A$2:$O$273,3,FALSE)="","",VLOOKUP(A213,'Revitalisation-Revitalisierung'!$A$2:$O$273,3,FALSE))</f>
        <v/>
      </c>
      <c r="AI213" s="73" t="str">
        <f>IF(VLOOKUP(A213,'Revitalisation-Revitalisierung'!$A$2:$O$273,4,FALSE)="","",VLOOKUP(A213,'Revitalisation-Revitalisierung'!$A$2:$O$273,4,FALSE))</f>
        <v/>
      </c>
      <c r="AJ213" s="73" t="str">
        <f>IF(VLOOKUP(A213,'Revitalisation-Revitalisierung'!$A$2:$O$273,5,FALSE)="","",VLOOKUP(A213,'Revitalisation-Revitalisierung'!$A$2:$O$273,5,FALSE))</f>
        <v/>
      </c>
      <c r="AK213" s="61" t="str">
        <f>IF(VLOOKUP(A213,'Revitalisation-Revitalisierung'!$A$2:$O$273,6,FALSE)="","",VLOOKUP(A213,'Revitalisation-Revitalisierung'!$A$2:$O$273,6,FALSE))</f>
        <v/>
      </c>
      <c r="AL213" s="61" t="str">
        <f>IF(VLOOKUP(A213,'Revitalisation-Revitalisierung'!$A$2:$O$273,7,FALSE)="","",VLOOKUP(A213,'Revitalisation-Revitalisierung'!$A$2:$O$273,7,FALSE))</f>
        <v>nicht nötig</v>
      </c>
      <c r="AM213" s="61" t="str">
        <f>IF(VLOOKUP(A213,'Revitalisation-Revitalisierung'!$A$2:$O$273,8,FALSE)="","",VLOOKUP(A213,'Revitalisation-Revitalisierung'!$A$2:$O$273,8,FALSE))</f>
        <v/>
      </c>
      <c r="AN213" s="61" t="str">
        <f>IF(VLOOKUP(A213,'Revitalisation-Revitalisierung'!$A$2:$O$273,9,FALSE)="","",VLOOKUP(A213,'Revitalisation-Revitalisierung'!$A$2:$O$273,9,FALSE))</f>
        <v>non nécessaire</v>
      </c>
      <c r="AO213" s="61" t="str">
        <f>IF(VLOOKUP(A213,'Revitalisation-Revitalisierung'!$A$2:$O$273,10,FALSE)="","",VLOOKUP(A213,'Revitalisation-Revitalisierung'!$A$2:$O$273,10,FALSE))</f>
        <v/>
      </c>
      <c r="AP213" s="61" t="str">
        <f>IF(VLOOKUP(A213,'Revitalisation-Revitalisierung'!$A$2:$O$273,11,FALSE)="","",VLOOKUP(A213,'Revitalisation-Revitalisierung'!$A$2:$O$273,11,FALSE))</f>
        <v>Partiellement nécessaire, facile / teilweise nötig, einfach</v>
      </c>
      <c r="AQ213" s="62" t="str">
        <f>IF(VLOOKUP(A213,'Revitalisation-Revitalisierung'!$A$2:$O$273,12,FALSE)="","",VLOOKUP(A213,'Revitalisation-Revitalisierung'!$A$2:$O$273,12,FALSE))</f>
        <v>b</v>
      </c>
    </row>
    <row r="214" spans="1:43" ht="45" x14ac:dyDescent="0.25">
      <c r="A214" s="23">
        <v>337</v>
      </c>
      <c r="B214" s="63">
        <f>IF(VLOOKUP(A214,'Données de base - Grunddaten'!$A$2:$M$273,2,FALSE)="","",VLOOKUP(A214,'Données de base - Grunddaten'!$A$2:$M$273,2,FALSE))</f>
        <v>1</v>
      </c>
      <c r="C214" s="64" t="str">
        <f>IF(VLOOKUP(A214,'Données de base - Grunddaten'!$A$2:$M$273,3,FALSE)="","",VLOOKUP(A214,'Données de base - Grunddaten'!$A$2:$M$273,3,FALSE))</f>
        <v>Möriken–Wildegg</v>
      </c>
      <c r="D214" s="64" t="str">
        <f>IF(VLOOKUP(A214,'Données de base - Grunddaten'!$A$2:$M$273,4,FALSE)="","",VLOOKUP(A214,'Données de base - Grunddaten'!$A$2:$M$273,4,FALSE))</f>
        <v>Bünz</v>
      </c>
      <c r="E214" s="64" t="str">
        <f>IF(VLOOKUP(A214,'Données de base - Grunddaten'!$A$2:$M$273,5,FALSE)="","",VLOOKUP(A214,'Données de base - Grunddaten'!$A$2:$M$273,5,FALSE))</f>
        <v>AG</v>
      </c>
      <c r="F214" s="64" t="str">
        <f>IF(VLOOKUP(A214,'Données de base - Grunddaten'!$A$2:$M$273,6,FALSE)="","",VLOOKUP(A214,'Données de base - Grunddaten'!$A$2:$M$273,6,FALSE))</f>
        <v>Plateau oriental, Bassins lémanique et rhénan</v>
      </c>
      <c r="G214" s="64" t="str">
        <f>IF(VLOOKUP(A214,'Données de base - Grunddaten'!$A$2:$M$273,7,FALSE)="","",VLOOKUP(A214,'Données de base - Grunddaten'!$A$2:$M$273,7,FALSE))</f>
        <v>Collinéen</v>
      </c>
      <c r="H214" s="64">
        <f>IF(VLOOKUP(A214,'Données de base - Grunddaten'!$A$2:$M$273,8,FALSE)="","",VLOOKUP(A214,'Données de base - Grunddaten'!$A$2:$M$273,8,FALSE))</f>
        <v>380</v>
      </c>
      <c r="I214" s="64">
        <f>IF(VLOOKUP(A214,'Données de base - Grunddaten'!$A$2:$M$273,9,FALSE)="","",VLOOKUP(A214,'Données de base - Grunddaten'!$A$2:$M$273,9,FALSE))</f>
        <v>2003</v>
      </c>
      <c r="J214" s="64">
        <f>IF(VLOOKUP(A214,'Données de base - Grunddaten'!$A$2:$M$273,10,FALSE)="","",VLOOKUP(A214,'Données de base - Grunddaten'!$A$2:$M$273,10,FALSE))</f>
        <v>51</v>
      </c>
      <c r="K214" s="64" t="str">
        <f>IF(VLOOKUP(A214,'Données de base - Grunddaten'!$A$2:$M$273,11,FALSE)="","",VLOOKUP(A214,'Données de base - Grunddaten'!$A$2:$M$273,11,FALSE))</f>
        <v>Cours d'eau naturels de l'étage collinéen du Moyen-Pays</v>
      </c>
      <c r="L214" s="64" t="str">
        <f>IF(VLOOKUP(A214,'Données de base - Grunddaten'!$A$2:$M$273,12,FALSE)="","",VLOOKUP(A214,'Données de base - Grunddaten'!$A$2:$M$273,12,FALSE))</f>
        <v>en méandres migrants</v>
      </c>
      <c r="M214" s="65" t="str">
        <f>IF(VLOOKUP(A214,'Données de base - Grunddaten'!$A$2:$M$273,13,FALSE)="","",VLOOKUP(A214,'Données de base - Grunddaten'!$A$2:$M$273,13,FALSE))</f>
        <v>en méandres migrants</v>
      </c>
      <c r="N214" s="36" t="str">
        <f>IF(VLOOKUP(A214,'Charriage - Geschiebehaushalt'!A214:S485,3,FALSE)="","",VLOOKUP(A214,'Charriage - Geschiebehaushalt'!$A$2:$S$273,3,FALSE))</f>
        <v>pertinent</v>
      </c>
      <c r="O214" s="37" t="str">
        <f>IF(VLOOKUP(A214,'Charriage - Geschiebehaushalt'!A214:S485,4,FALSE)="","",VLOOKUP(A214,'Charriage - Geschiebehaushalt'!$A$2:$S$273,4,FALSE))</f>
        <v>non documenté</v>
      </c>
      <c r="P214" s="70" t="str">
        <f>IF(VLOOKUP(A214,'Charriage - Geschiebehaushalt'!A214:S485,5,FALSE)="","",VLOOKUP(A214,'Charriage - Geschiebehaushalt'!$A$2:$S$273,5,FALSE))</f>
        <v/>
      </c>
      <c r="Q214" s="37" t="str">
        <f>IF(VLOOKUP(A214,'Charriage - Geschiebehaushalt'!A214:S485,6,FALSE)="","",VLOOKUP(A214,'Charriage - Geschiebehaushalt'!$A$2:$S$273,6,FALSE))</f>
        <v>non documenté</v>
      </c>
      <c r="R214" s="70">
        <f>IF(VLOOKUP(A214,'Charriage - Geschiebehaushalt'!A214:S485,7,FALSE)="","",VLOOKUP(A214,'Charriage - Geschiebehaushalt'!$A$2:$S$273,7,FALSE))</f>
        <v>0.410656262709853</v>
      </c>
      <c r="S214" s="37" t="str">
        <f>IF(VLOOKUP(A214,'Charriage - Geschiebehaushalt'!A214:S485,8,FALSE)="","",VLOOKUP(A214,'Charriage - Geschiebehaushalt'!$A$2:$S$273,8,FALSE))</f>
        <v>la remobilisation des sédiments est perturbée</v>
      </c>
      <c r="T214" s="70">
        <f>IF(VLOOKUP(A214,'Charriage - Geschiebehaushalt'!A214:S485,9,FALSE)="","",VLOOKUP(A214,'Charriage - Geschiebehaushalt'!$A$2:$S$273,9,FALSE))</f>
        <v>4.5517790896999998E-2</v>
      </c>
      <c r="U214" s="37" t="str">
        <f>IF(VLOOKUP(A214,'Charriage - Geschiebehaushalt'!A214:S485,10,FALSE)="","",VLOOKUP(A214,'Charriage - Geschiebehaushalt'!$A$2:$S$273,10,FALSE))</f>
        <v>déficit dans les formations pionnières</v>
      </c>
      <c r="V214" s="37" t="str">
        <f>IF(VLOOKUP(A214,'Charriage - Geschiebehaushalt'!A214:S485,11,FALSE)="","",VLOOKUP(A214,'Charriage - Geschiebehaushalt'!$A$2:$S$273,11,FALSE))</f>
        <v/>
      </c>
      <c r="W214" s="37" t="str">
        <f>IF(VLOOKUP(A214,'Charriage - Geschiebehaushalt'!A214:S485,12,FALSE)="","",VLOOKUP(A214,'Charriage - Geschiebehaushalt'!$A$2:$S$273,12,FALSE))</f>
        <v/>
      </c>
      <c r="X214" s="37" t="str">
        <f>IF(VLOOKUP(A214,'Charriage - Geschiebehaushalt'!A214:S485,13,FALSE)="","",VLOOKUP(A214,'Charriage - Geschiebehaushalt'!$A$2:$S$273,13,FALSE))</f>
        <v/>
      </c>
      <c r="Y214" s="37" t="str">
        <f>IF(VLOOKUP(A214,'Charriage - Geschiebehaushalt'!A214:S485,14,FALSE)="","",VLOOKUP(A214,'Charriage - Geschiebehaushalt'!$A$2:$S$273,14,FALSE))</f>
        <v/>
      </c>
      <c r="Z214" s="37" t="str">
        <f>IF(VLOOKUP(A214,'Charriage - Geschiebehaushalt'!A214:S485,15,FALSE)="","",VLOOKUP(A214,'Charriage - Geschiebehaushalt'!$A$2:$S$273,15,FALSE))</f>
        <v>La remobilisation des sédiments est perturbée / Mobilisierung von Geschiebe beeinträchtigt</v>
      </c>
      <c r="AA214" s="53" t="str">
        <f>IF(VLOOKUP(A214,'Charriage - Geschiebehaushalt'!A214:S485,16,FALSE)="","",VLOOKUP(A214,'Charriage - Geschiebehaushalt'!$A$2:$S$273,16,FALSE))</f>
        <v>b</v>
      </c>
      <c r="AB214" s="58" t="str">
        <f>IF(VLOOKUP(A214,'Débit - Abfluss'!$A$2:$K$273,3,FALSE)="","",VLOOKUP(A214,'Débit - Abfluss'!$A$2:$K$273,3,FALSE))</f>
        <v>100%</v>
      </c>
      <c r="AC214" s="59" t="str">
        <f>IF(VLOOKUP(A214,'Débit - Abfluss'!$A$2:$K$273,4,FALSE)="","",VLOOKUP(A214,'Débit - Abfluss'!$A$2:$K$273,4,FALSE))</f>
        <v>aucune information supplémentaire</v>
      </c>
      <c r="AD214" s="59" t="str">
        <f>IF(VLOOKUP(A214,'Débit - Abfluss'!$A$2:$K$273,5,FALSE)="","",VLOOKUP(A214,'Débit - Abfluss'!$A$2:$K$273,5,FALSE))</f>
        <v>aucune information supplémentaire</v>
      </c>
      <c r="AE214" s="59" t="str">
        <f>IF(VLOOKUP(A214,'Débit - Abfluss'!$A$2:$K$273,6,FALSE)="","",VLOOKUP(A214,'Débit - Abfluss'!$A$2:$K$273,6,FALSE))</f>
        <v>100%</v>
      </c>
      <c r="AF214" s="59" t="str">
        <f>IF(VLOOKUP(A214,'Débit - Abfluss'!$A$2:$K$273,7,FALSE)="","",VLOOKUP(A214,'Débit - Abfluss'!$A$2:$K$273,7,FALSE))</f>
        <v/>
      </c>
      <c r="AG214" s="60" t="str">
        <f>IF(VLOOKUP(A214,'Débit - Abfluss'!$A$2:$K$273,8,FALSE)="","",VLOOKUP(A214,'Débit - Abfluss'!$A$2:$K$273,8,FALSE))</f>
        <v>Non affecté / nicht betroffen</v>
      </c>
      <c r="AH214" s="72">
        <f>IF(VLOOKUP(A214,'Revitalisation-Revitalisierung'!$A$2:$O$273,3,FALSE)="","",VLOOKUP(A214,'Revitalisation-Revitalisierung'!$A$2:$O$273,3,FALSE))</f>
        <v>21.890909090909091</v>
      </c>
      <c r="AI214" s="73">
        <f>IF(VLOOKUP(A214,'Revitalisation-Revitalisierung'!$A$2:$O$273,4,FALSE)="","",VLOOKUP(A214,'Revitalisation-Revitalisierung'!$A$2:$O$273,4,FALSE))</f>
        <v>72.768903914006444</v>
      </c>
      <c r="AJ214" s="73">
        <f>IF(VLOOKUP(A214,'Revitalisation-Revitalisierung'!$A$2:$O$273,5,FALSE)="","",VLOOKUP(A214,'Revitalisation-Revitalisierung'!$A$2:$O$273,5,FALSE))</f>
        <v>50.909090909090907</v>
      </c>
      <c r="AK214" s="61" t="str">
        <f>IF(VLOOKUP(A214,'Revitalisation-Revitalisierung'!$A$2:$O$273,6,FALSE)="","",VLOOKUP(A214,'Revitalisation-Revitalisierung'!$A$2:$O$273,6,FALSE))</f>
        <v>très nécessaire, difficile</v>
      </c>
      <c r="AL214" s="61" t="str">
        <f>IF(VLOOKUP(A214,'Revitalisation-Revitalisierung'!$A$2:$O$273,7,FALSE)="","",VLOOKUP(A214,'Revitalisation-Revitalisierung'!$A$2:$O$273,7,FALSE))</f>
        <v>nicht nötig</v>
      </c>
      <c r="AM214" s="61" t="str">
        <f>IF(VLOOKUP(A214,'Revitalisation-Revitalisierung'!$A$2:$O$273,8,FALSE)="","",VLOOKUP(A214,'Revitalisation-Revitalisierung'!$A$2:$O$273,8,FALSE))</f>
        <v>K2</v>
      </c>
      <c r="AN214" s="61" t="str">
        <f>IF(VLOOKUP(A214,'Revitalisation-Revitalisierung'!$A$2:$O$273,9,FALSE)="","",VLOOKUP(A214,'Revitalisation-Revitalisierung'!$A$2:$O$273,9,FALSE))</f>
        <v/>
      </c>
      <c r="AO214" s="61" t="str">
        <f>IF(VLOOKUP(A214,'Revitalisation-Revitalisierung'!$A$2:$O$273,10,FALSE)="","",VLOOKUP(A214,'Revitalisation-Revitalisierung'!$A$2:$O$273,10,FALSE))</f>
        <v/>
      </c>
      <c r="AP214" s="61" t="str">
        <f>IF(VLOOKUP(A214,'Revitalisation-Revitalisierung'!$A$2:$O$273,11,FALSE)="","",VLOOKUP(A214,'Revitalisation-Revitalisierung'!$A$2:$O$273,11,FALSE))</f>
        <v>Très nécessaire, difficile / unbedingt nötig, schwierig</v>
      </c>
      <c r="AQ214" s="62" t="str">
        <f>IF(VLOOKUP(A214,'Revitalisation-Revitalisierung'!$A$2:$O$273,12,FALSE)="","",VLOOKUP(A214,'Revitalisation-Revitalisierung'!$A$2:$O$273,12,FALSE))</f>
        <v>a</v>
      </c>
    </row>
    <row r="215" spans="1:43" ht="45" x14ac:dyDescent="0.25">
      <c r="A215" s="23">
        <v>338</v>
      </c>
      <c r="B215" s="63">
        <f>IF(VLOOKUP(A215,'Données de base - Grunddaten'!$A$2:$M$273,2,FALSE)="","",VLOOKUP(A215,'Données de base - Grunddaten'!$A$2:$M$273,2,FALSE))</f>
        <v>1</v>
      </c>
      <c r="C215" s="64" t="str">
        <f>IF(VLOOKUP(A215,'Données de base - Grunddaten'!$A$2:$M$273,3,FALSE)="","",VLOOKUP(A215,'Données de base - Grunddaten'!$A$2:$M$273,3,FALSE))</f>
        <v>Unterer Schiltwald</v>
      </c>
      <c r="D215" s="64" t="str">
        <f>IF(VLOOKUP(A215,'Données de base - Grunddaten'!$A$2:$M$273,4,FALSE)="","",VLOOKUP(A215,'Données de base - Grunddaten'!$A$2:$M$273,4,FALSE))</f>
        <v>Rotbach</v>
      </c>
      <c r="E215" s="64" t="str">
        <f>IF(VLOOKUP(A215,'Données de base - Grunddaten'!$A$2:$M$273,5,FALSE)="","",VLOOKUP(A215,'Données de base - Grunddaten'!$A$2:$M$273,5,FALSE))</f>
        <v>LU</v>
      </c>
      <c r="F215" s="64" t="str">
        <f>IF(VLOOKUP(A215,'Données de base - Grunddaten'!$A$2:$M$273,6,FALSE)="","",VLOOKUP(A215,'Données de base - Grunddaten'!$A$2:$M$273,6,FALSE))</f>
        <v>Plateau oriental</v>
      </c>
      <c r="G215" s="64" t="str">
        <f>IF(VLOOKUP(A215,'Données de base - Grunddaten'!$A$2:$M$273,7,FALSE)="","",VLOOKUP(A215,'Données de base - Grunddaten'!$A$2:$M$273,7,FALSE))</f>
        <v>Collinéen</v>
      </c>
      <c r="H215" s="64">
        <f>IF(VLOOKUP(A215,'Données de base - Grunddaten'!$A$2:$M$273,8,FALSE)="","",VLOOKUP(A215,'Données de base - Grunddaten'!$A$2:$M$273,8,FALSE))</f>
        <v>420</v>
      </c>
      <c r="I215" s="64">
        <f>IF(VLOOKUP(A215,'Données de base - Grunddaten'!$A$2:$M$273,9,FALSE)="","",VLOOKUP(A215,'Données de base - Grunddaten'!$A$2:$M$273,9,FALSE))</f>
        <v>2003</v>
      </c>
      <c r="J215" s="64">
        <f>IF(VLOOKUP(A215,'Données de base - Grunddaten'!$A$2:$M$273,10,FALSE)="","",VLOOKUP(A215,'Données de base - Grunddaten'!$A$2:$M$273,10,FALSE))</f>
        <v>51</v>
      </c>
      <c r="K215" s="64" t="str">
        <f>IF(VLOOKUP(A215,'Données de base - Grunddaten'!$A$2:$M$273,11,FALSE)="","",VLOOKUP(A215,'Données de base - Grunddaten'!$A$2:$M$273,11,FALSE))</f>
        <v>Cours d'eau naturels de l'étage collinéen du Moyen-Pays</v>
      </c>
      <c r="L215" s="64" t="str">
        <f>IF(VLOOKUP(A215,'Données de base - Grunddaten'!$A$2:$M$273,12,FALSE)="","",VLOOKUP(A215,'Données de base - Grunddaten'!$A$2:$M$273,12,FALSE))</f>
        <v>en méandres migrants</v>
      </c>
      <c r="M215" s="65" t="str">
        <f>IF(VLOOKUP(A215,'Données de base - Grunddaten'!$A$2:$M$273,13,FALSE)="","",VLOOKUP(A215,'Données de base - Grunddaten'!$A$2:$M$273,13,FALSE))</f>
        <v>en méandres migrants</v>
      </c>
      <c r="N215" s="36" t="str">
        <f>IF(VLOOKUP(A215,'Charriage - Geschiebehaushalt'!A215:S486,3,FALSE)="","",VLOOKUP(A215,'Charriage - Geschiebehaushalt'!$A$2:$S$273,3,FALSE))</f>
        <v>pertinent</v>
      </c>
      <c r="O215" s="37" t="str">
        <f>IF(VLOOKUP(A215,'Charriage - Geschiebehaushalt'!A215:S486,4,FALSE)="","",VLOOKUP(A215,'Charriage - Geschiebehaushalt'!$A$2:$S$273,4,FALSE))</f>
        <v>non documenté</v>
      </c>
      <c r="P215" s="70" t="str">
        <f>IF(VLOOKUP(A215,'Charriage - Geschiebehaushalt'!A215:S486,5,FALSE)="","",VLOOKUP(A215,'Charriage - Geschiebehaushalt'!$A$2:$S$273,5,FALSE))</f>
        <v/>
      </c>
      <c r="Q215" s="37" t="str">
        <f>IF(VLOOKUP(A215,'Charriage - Geschiebehaushalt'!A215:S486,6,FALSE)="","",VLOOKUP(A215,'Charriage - Geschiebehaushalt'!$A$2:$S$273,6,FALSE))</f>
        <v>non documenté</v>
      </c>
      <c r="R215" s="70">
        <f>IF(VLOOKUP(A215,'Charriage - Geschiebehaushalt'!A215:S486,7,FALSE)="","",VLOOKUP(A215,'Charriage - Geschiebehaushalt'!$A$2:$S$273,7,FALSE))</f>
        <v>2.2338872682109399E-2</v>
      </c>
      <c r="S215" s="37" t="str">
        <f>IF(VLOOKUP(A215,'Charriage - Geschiebehaushalt'!A215:S486,8,FALSE)="","",VLOOKUP(A215,'Charriage - Geschiebehaushalt'!$A$2:$S$273,8,FALSE))</f>
        <v>pas ou faiblement entravé</v>
      </c>
      <c r="T215" s="70">
        <f>IF(VLOOKUP(A215,'Charriage - Geschiebehaushalt'!A215:S486,9,FALSE)="","",VLOOKUP(A215,'Charriage - Geschiebehaushalt'!$A$2:$S$273,9,FALSE))</f>
        <v>2.4928735870999998E-2</v>
      </c>
      <c r="U215" s="37" t="str">
        <f>IF(VLOOKUP(A215,'Charriage - Geschiebehaushalt'!A215:S486,10,FALSE)="","",VLOOKUP(A215,'Charriage - Geschiebehaushalt'!$A$2:$S$273,10,FALSE))</f>
        <v>déficit dans les formations pionnières</v>
      </c>
      <c r="V215" s="37" t="str">
        <f>IF(VLOOKUP(A215,'Charriage - Geschiebehaushalt'!A215:S486,11,FALSE)="","",VLOOKUP(A215,'Charriage - Geschiebehaushalt'!$A$2:$S$273,11,FALSE))</f>
        <v>Très petit cours d'eau. Charriage probablement naturellement faible. Système plus marécageux qu'alluvial</v>
      </c>
      <c r="W215" s="37" t="str">
        <f>IF(VLOOKUP(A215,'Charriage - Geschiebehaushalt'!A215:S486,12,FALSE)="","",VLOOKUP(A215,'Charriage - Geschiebehaushalt'!$A$2:$S$273,12,FALSE))</f>
        <v>A vérifier</v>
      </c>
      <c r="X215" s="37" t="str">
        <f>IF(VLOOKUP(A215,'Charriage - Geschiebehaushalt'!A215:S486,13,FALSE)="","",VLOOKUP(A215,'Charriage - Geschiebehaushalt'!$A$2:$S$273,13,FALSE))</f>
        <v>pas d'ouvrage dans le bassin versant</v>
      </c>
      <c r="Y215" s="37" t="str">
        <f>IF(VLOOKUP(A215,'Charriage - Geschiebehaushalt'!A215:S486,14,FALSE)="","",VLOOKUP(A215,'Charriage - Geschiebehaushalt'!$A$2:$S$273,14,FALSE))</f>
        <v>charriage présumé naturel</v>
      </c>
      <c r="Z215" s="37" t="str">
        <f>IF(VLOOKUP(A215,'Charriage - Geschiebehaushalt'!A215:S486,15,FALSE)="","",VLOOKUP(A215,'Charriage - Geschiebehaushalt'!$A$2:$S$273,15,FALSE))</f>
        <v>Charriage présumé naturel / Geschiebehaushalt vermutlich natürlich</v>
      </c>
      <c r="AA215" s="53" t="str">
        <f>IF(VLOOKUP(A215,'Charriage - Geschiebehaushalt'!A215:S486,16,FALSE)="","",VLOOKUP(A215,'Charriage - Geschiebehaushalt'!$A$2:$S$273,16,FALSE))</f>
        <v>b</v>
      </c>
      <c r="AB215" s="58" t="str">
        <f>IF(VLOOKUP(A215,'Débit - Abfluss'!$A$2:$K$273,3,FALSE)="","",VLOOKUP(A215,'Débit - Abfluss'!$A$2:$K$273,3,FALSE))</f>
        <v>100%</v>
      </c>
      <c r="AC215" s="59" t="str">
        <f>IF(VLOOKUP(A215,'Débit - Abfluss'!$A$2:$K$273,4,FALSE)="","",VLOOKUP(A215,'Débit - Abfluss'!$A$2:$K$273,4,FALSE))</f>
        <v>aucune information supplémentaire</v>
      </c>
      <c r="AD215" s="59" t="str">
        <f>IF(VLOOKUP(A215,'Débit - Abfluss'!$A$2:$K$273,5,FALSE)="","",VLOOKUP(A215,'Débit - Abfluss'!$A$2:$K$273,5,FALSE))</f>
        <v>aucune information supplémentaire</v>
      </c>
      <c r="AE215" s="59" t="str">
        <f>IF(VLOOKUP(A215,'Débit - Abfluss'!$A$2:$K$273,6,FALSE)="","",VLOOKUP(A215,'Débit - Abfluss'!$A$2:$K$273,6,FALSE))</f>
        <v>100%</v>
      </c>
      <c r="AF215" s="59" t="str">
        <f>IF(VLOOKUP(A215,'Débit - Abfluss'!$A$2:$K$273,7,FALSE)="","",VLOOKUP(A215,'Débit - Abfluss'!$A$2:$K$273,7,FALSE))</f>
        <v/>
      </c>
      <c r="AG215" s="60" t="str">
        <f>IF(VLOOKUP(A215,'Débit - Abfluss'!$A$2:$K$273,8,FALSE)="","",VLOOKUP(A215,'Débit - Abfluss'!$A$2:$K$273,8,FALSE))</f>
        <v>Non affecté / nicht betroffen</v>
      </c>
      <c r="AH215" s="72">
        <f>IF(VLOOKUP(A215,'Revitalisation-Revitalisierung'!$A$2:$O$273,3,FALSE)="","",VLOOKUP(A215,'Revitalisation-Revitalisierung'!$A$2:$O$273,3,FALSE))</f>
        <v>-3.6363636363636362</v>
      </c>
      <c r="AI215" s="73">
        <f>IF(VLOOKUP(A215,'Revitalisation-Revitalisierung'!$A$2:$O$273,4,FALSE)="","",VLOOKUP(A215,'Revitalisation-Revitalisierung'!$A$2:$O$273,4,FALSE))</f>
        <v>0</v>
      </c>
      <c r="AJ215" s="73">
        <f>IF(VLOOKUP(A215,'Revitalisation-Revitalisierung'!$A$2:$O$273,5,FALSE)="","",VLOOKUP(A215,'Revitalisation-Revitalisierung'!$A$2:$O$273,5,FALSE))</f>
        <v>3.6363636363636362</v>
      </c>
      <c r="AK215" s="61" t="str">
        <f>IF(VLOOKUP(A215,'Revitalisation-Revitalisierung'!$A$2:$O$273,6,FALSE)="","",VLOOKUP(A215,'Revitalisation-Revitalisierung'!$A$2:$O$273,6,FALSE))</f>
        <v>non nécessaire</v>
      </c>
      <c r="AL215" s="61" t="str">
        <f>IF(VLOOKUP(A215,'Revitalisation-Revitalisierung'!$A$2:$O$273,7,FALSE)="","",VLOOKUP(A215,'Revitalisation-Revitalisierung'!$A$2:$O$273,7,FALSE))</f>
        <v>schwierig</v>
      </c>
      <c r="AM215" s="61" t="str">
        <f>IF(VLOOKUP(A215,'Revitalisation-Revitalisierung'!$A$2:$O$273,8,FALSE)="","",VLOOKUP(A215,'Revitalisation-Revitalisierung'!$A$2:$O$273,8,FALSE))</f>
        <v>K3</v>
      </c>
      <c r="AN215" s="61" t="str">
        <f>IF(VLOOKUP(A215,'Revitalisation-Revitalisierung'!$A$2:$O$273,9,FALSE)="","",VLOOKUP(A215,'Revitalisation-Revitalisierung'!$A$2:$O$273,9,FALSE))</f>
        <v/>
      </c>
      <c r="AO215" s="61" t="str">
        <f>IF(VLOOKUP(A215,'Revitalisation-Revitalisierung'!$A$2:$O$273,10,FALSE)="","",VLOOKUP(A215,'Revitalisation-Revitalisierung'!$A$2:$O$273,10,FALSE))</f>
        <v/>
      </c>
      <c r="AP215" s="61" t="str">
        <f>IF(VLOOKUP(A215,'Revitalisation-Revitalisierung'!$A$2:$O$273,11,FALSE)="","",VLOOKUP(A215,'Revitalisation-Revitalisierung'!$A$2:$O$273,11,FALSE))</f>
        <v>Très nécessaire, facile / unbedingt nötig, einfach</v>
      </c>
      <c r="AQ215" s="62" t="str">
        <f>IF(VLOOKUP(A215,'Revitalisation-Revitalisierung'!$A$2:$O$273,12,FALSE)="","",VLOOKUP(A215,'Revitalisation-Revitalisierung'!$A$2:$O$273,12,FALSE))</f>
        <v>b</v>
      </c>
    </row>
    <row r="216" spans="1:43" ht="33.75" x14ac:dyDescent="0.25">
      <c r="A216" s="23">
        <v>339</v>
      </c>
      <c r="B216" s="63">
        <f>IF(VLOOKUP(A216,'Données de base - Grunddaten'!$A$2:$M$273,2,FALSE)="","",VLOOKUP(A216,'Données de base - Grunddaten'!$A$2:$M$273,2,FALSE))</f>
        <v>1</v>
      </c>
      <c r="C216" s="64" t="str">
        <f>IF(VLOOKUP(A216,'Données de base - Grunddaten'!$A$2:$M$273,3,FALSE)="","",VLOOKUP(A216,'Données de base - Grunddaten'!$A$2:$M$273,3,FALSE))</f>
        <v>Badhus–Graben</v>
      </c>
      <c r="D216" s="64" t="str">
        <f>IF(VLOOKUP(A216,'Données de base - Grunddaten'!$A$2:$M$273,4,FALSE)="","",VLOOKUP(A216,'Données de base - Grunddaten'!$A$2:$M$273,4,FALSE))</f>
        <v>Grosse Fontannen</v>
      </c>
      <c r="E216" s="64" t="str">
        <f>IF(VLOOKUP(A216,'Données de base - Grunddaten'!$A$2:$M$273,5,FALSE)="","",VLOOKUP(A216,'Données de base - Grunddaten'!$A$2:$M$273,5,FALSE))</f>
        <v>LU</v>
      </c>
      <c r="F216" s="64" t="str">
        <f>IF(VLOOKUP(A216,'Données de base - Grunddaten'!$A$2:$M$273,6,FALSE)="","",VLOOKUP(A216,'Données de base - Grunddaten'!$A$2:$M$273,6,FALSE))</f>
        <v>Préalpes</v>
      </c>
      <c r="G216" s="64" t="str">
        <f>IF(VLOOKUP(A216,'Données de base - Grunddaten'!$A$2:$M$273,7,FALSE)="","",VLOOKUP(A216,'Données de base - Grunddaten'!$A$2:$M$273,7,FALSE))</f>
        <v>Montagnard inf.</v>
      </c>
      <c r="H216" s="64">
        <f>IF(VLOOKUP(A216,'Données de base - Grunddaten'!$A$2:$M$273,8,FALSE)="","",VLOOKUP(A216,'Données de base - Grunddaten'!$A$2:$M$273,8,FALSE))</f>
        <v>640</v>
      </c>
      <c r="I216" s="64">
        <f>IF(VLOOKUP(A216,'Données de base - Grunddaten'!$A$2:$M$273,9,FALSE)="","",VLOOKUP(A216,'Données de base - Grunddaten'!$A$2:$M$273,9,FALSE))</f>
        <v>2003</v>
      </c>
      <c r="J216" s="64">
        <f>IF(VLOOKUP(A216,'Données de base - Grunddaten'!$A$2:$M$273,10,FALSE)="","",VLOOKUP(A216,'Données de base - Grunddaten'!$A$2:$M$273,10,FALSE))</f>
        <v>41</v>
      </c>
      <c r="K216" s="64" t="str">
        <f>IF(VLOOKUP(A216,'Données de base - Grunddaten'!$A$2:$M$273,11,FALSE)="","",VLOOKUP(A216,'Données de base - Grunddaten'!$A$2:$M$273,11,FALSE))</f>
        <v>Cours d'eau naturels de l'étage montagnard</v>
      </c>
      <c r="L216" s="64" t="str">
        <f>IF(VLOOKUP(A216,'Données de base - Grunddaten'!$A$2:$M$273,12,FALSE)="","",VLOOKUP(A216,'Données de base - Grunddaten'!$A$2:$M$273,12,FALSE))</f>
        <v>en méandres migrants</v>
      </c>
      <c r="M216" s="65" t="str">
        <f>IF(VLOOKUP(A216,'Données de base - Grunddaten'!$A$2:$M$273,13,FALSE)="","",VLOOKUP(A216,'Données de base - Grunddaten'!$A$2:$M$273,13,FALSE))</f>
        <v>en méandres migrants</v>
      </c>
      <c r="N216" s="36" t="str">
        <f>IF(VLOOKUP(A216,'Charriage - Geschiebehaushalt'!A216:S487,3,FALSE)="","",VLOOKUP(A216,'Charriage - Geschiebehaushalt'!$A$2:$S$273,3,FALSE))</f>
        <v>pertinent</v>
      </c>
      <c r="O216" s="37" t="str">
        <f>IF(VLOOKUP(A216,'Charriage - Geschiebehaushalt'!A216:S487,4,FALSE)="","",VLOOKUP(A216,'Charriage - Geschiebehaushalt'!$A$2:$S$273,4,FALSE))</f>
        <v>non documenté</v>
      </c>
      <c r="P216" s="70" t="str">
        <f>IF(VLOOKUP(A216,'Charriage - Geschiebehaushalt'!A216:S487,5,FALSE)="","",VLOOKUP(A216,'Charriage - Geschiebehaushalt'!$A$2:$S$273,5,FALSE))</f>
        <v/>
      </c>
      <c r="Q216" s="37" t="str">
        <f>IF(VLOOKUP(A216,'Charriage - Geschiebehaushalt'!A216:S487,6,FALSE)="","",VLOOKUP(A216,'Charriage - Geschiebehaushalt'!$A$2:$S$273,6,FALSE))</f>
        <v>non documenté</v>
      </c>
      <c r="R216" s="70">
        <f>IF(VLOOKUP(A216,'Charriage - Geschiebehaushalt'!A216:S487,7,FALSE)="","",VLOOKUP(A216,'Charriage - Geschiebehaushalt'!$A$2:$S$273,7,FALSE))</f>
        <v>4.0774039537228003E-2</v>
      </c>
      <c r="S216" s="37" t="str">
        <f>IF(VLOOKUP(A216,'Charriage - Geschiebehaushalt'!A216:S487,8,FALSE)="","",VLOOKUP(A216,'Charriage - Geschiebehaushalt'!$A$2:$S$273,8,FALSE))</f>
        <v>pas ou faiblement entravé</v>
      </c>
      <c r="T216" s="70">
        <f>IF(VLOOKUP(A216,'Charriage - Geschiebehaushalt'!A216:S487,9,FALSE)="","",VLOOKUP(A216,'Charriage - Geschiebehaushalt'!$A$2:$S$273,9,FALSE))</f>
        <v>0.2630234347</v>
      </c>
      <c r="U216" s="37" t="str">
        <f>IF(VLOOKUP(A216,'Charriage - Geschiebehaushalt'!A216:S487,10,FALSE)="","",VLOOKUP(A216,'Charriage - Geschiebehaushalt'!$A$2:$S$273,10,FALSE))</f>
        <v>déficit dans les formations pionnières</v>
      </c>
      <c r="V216" s="37" t="str">
        <f>IF(VLOOKUP(A216,'Charriage - Geschiebehaushalt'!A216:S487,11,FALSE)="","",VLOOKUP(A216,'Charriage - Geschiebehaushalt'!$A$2:$S$273,11,FALSE))</f>
        <v xml:space="preserve">Rivière naturelle dans gorge. </v>
      </c>
      <c r="W216" s="37" t="str">
        <f>IF(VLOOKUP(A216,'Charriage - Geschiebehaushalt'!A216:S487,12,FALSE)="","",VLOOKUP(A216,'Charriage - Geschiebehaushalt'!$A$2:$S$273,12,FALSE))</f>
        <v>A vérifier</v>
      </c>
      <c r="X216" s="37" t="str">
        <f>IF(VLOOKUP(A216,'Charriage - Geschiebehaushalt'!A216:S487,13,FALSE)="","",VLOOKUP(A216,'Charriage - Geschiebehaushalt'!$A$2:$S$273,13,FALSE))</f>
        <v>pas d'ouvrage dans le bassin versant</v>
      </c>
      <c r="Y216" s="37" t="str">
        <f>IF(VLOOKUP(A216,'Charriage - Geschiebehaushalt'!A216:S487,14,FALSE)="","",VLOOKUP(A216,'Charriage - Geschiebehaushalt'!$A$2:$S$273,14,FALSE))</f>
        <v>charriage présumé naturel</v>
      </c>
      <c r="Z216" s="37" t="str">
        <f>IF(VLOOKUP(A216,'Charriage - Geschiebehaushalt'!A216:S487,15,FALSE)="","",VLOOKUP(A216,'Charriage - Geschiebehaushalt'!$A$2:$S$273,15,FALSE))</f>
        <v>Charriage présumé naturel / Geschiebehaushalt vermutlich natürlich</v>
      </c>
      <c r="AA216" s="53" t="str">
        <f>IF(VLOOKUP(A216,'Charriage - Geschiebehaushalt'!A216:S487,16,FALSE)="","",VLOOKUP(A216,'Charriage - Geschiebehaushalt'!$A$2:$S$273,16,FALSE))</f>
        <v>b</v>
      </c>
      <c r="AB216" s="58" t="str">
        <f>IF(VLOOKUP(A216,'Débit - Abfluss'!$A$2:$K$273,3,FALSE)="","",VLOOKUP(A216,'Débit - Abfluss'!$A$2:$K$273,3,FALSE))</f>
        <v>100%</v>
      </c>
      <c r="AC216" s="59" t="str">
        <f>IF(VLOOKUP(A216,'Débit - Abfluss'!$A$2:$K$273,4,FALSE)="","",VLOOKUP(A216,'Débit - Abfluss'!$A$2:$K$273,4,FALSE))</f>
        <v>aucune information supplémentaire</v>
      </c>
      <c r="AD216" s="59" t="str">
        <f>IF(VLOOKUP(A216,'Débit - Abfluss'!$A$2:$K$273,5,FALSE)="","",VLOOKUP(A216,'Débit - Abfluss'!$A$2:$K$273,5,FALSE))</f>
        <v>aucune information supplémentaire</v>
      </c>
      <c r="AE216" s="59" t="str">
        <f>IF(VLOOKUP(A216,'Débit - Abfluss'!$A$2:$K$273,6,FALSE)="","",VLOOKUP(A216,'Débit - Abfluss'!$A$2:$K$273,6,FALSE))</f>
        <v>100%</v>
      </c>
      <c r="AF216" s="59" t="str">
        <f>IF(VLOOKUP(A216,'Débit - Abfluss'!$A$2:$K$273,7,FALSE)="","",VLOOKUP(A216,'Débit - Abfluss'!$A$2:$K$273,7,FALSE))</f>
        <v/>
      </c>
      <c r="AG216" s="60" t="str">
        <f>IF(VLOOKUP(A216,'Débit - Abfluss'!$A$2:$K$273,8,FALSE)="","",VLOOKUP(A216,'Débit - Abfluss'!$A$2:$K$273,8,FALSE))</f>
        <v>Non affecté / nicht betroffen</v>
      </c>
      <c r="AH216" s="72">
        <f>IF(VLOOKUP(A216,'Revitalisation-Revitalisierung'!$A$2:$O$273,3,FALSE)="","",VLOOKUP(A216,'Revitalisation-Revitalisierung'!$A$2:$O$273,3,FALSE))</f>
        <v>-14.545454545454545</v>
      </c>
      <c r="AI216" s="73">
        <f>IF(VLOOKUP(A216,'Revitalisation-Revitalisierung'!$A$2:$O$273,4,FALSE)="","",VLOOKUP(A216,'Revitalisation-Revitalisierung'!$A$2:$O$273,4,FALSE))</f>
        <v>0</v>
      </c>
      <c r="AJ216" s="73">
        <f>IF(VLOOKUP(A216,'Revitalisation-Revitalisierung'!$A$2:$O$273,5,FALSE)="","",VLOOKUP(A216,'Revitalisation-Revitalisierung'!$A$2:$O$273,5,FALSE))</f>
        <v>14.545454545454545</v>
      </c>
      <c r="AK216" s="61" t="str">
        <f>IF(VLOOKUP(A216,'Revitalisation-Revitalisierung'!$A$2:$O$273,6,FALSE)="","",VLOOKUP(A216,'Revitalisation-Revitalisierung'!$A$2:$O$273,6,FALSE))</f>
        <v>non nécessaire</v>
      </c>
      <c r="AL216" s="61" t="str">
        <f>IF(VLOOKUP(A216,'Revitalisation-Revitalisierung'!$A$2:$O$273,7,FALSE)="","",VLOOKUP(A216,'Revitalisation-Revitalisierung'!$A$2:$O$273,7,FALSE))</f>
        <v>nicht nötig</v>
      </c>
      <c r="AM216" s="61" t="str">
        <f>IF(VLOOKUP(A216,'Revitalisation-Revitalisierung'!$A$2:$O$273,8,FALSE)="","",VLOOKUP(A216,'Revitalisation-Revitalisierung'!$A$2:$O$273,8,FALSE))</f>
        <v>K3</v>
      </c>
      <c r="AN216" s="61" t="str">
        <f>IF(VLOOKUP(A216,'Revitalisation-Revitalisierung'!$A$2:$O$273,9,FALSE)="","",VLOOKUP(A216,'Revitalisation-Revitalisierung'!$A$2:$O$273,9,FALSE))</f>
        <v/>
      </c>
      <c r="AO216" s="61" t="str">
        <f>IF(VLOOKUP(A216,'Revitalisation-Revitalisierung'!$A$2:$O$273,10,FALSE)="","",VLOOKUP(A216,'Revitalisation-Revitalisierung'!$A$2:$O$273,10,FALSE))</f>
        <v/>
      </c>
      <c r="AP216" s="61" t="str">
        <f>IF(VLOOKUP(A216,'Revitalisation-Revitalisierung'!$A$2:$O$273,11,FALSE)="","",VLOOKUP(A216,'Revitalisation-Revitalisierung'!$A$2:$O$273,11,FALSE))</f>
        <v>Partiellement nécessaire, facile / teilweise nötig, einfach</v>
      </c>
      <c r="AQ216" s="62" t="str">
        <f>IF(VLOOKUP(A216,'Revitalisation-Revitalisierung'!$A$2:$O$273,12,FALSE)="","",VLOOKUP(A216,'Revitalisation-Revitalisierung'!$A$2:$O$273,12,FALSE))</f>
        <v>b</v>
      </c>
    </row>
    <row r="217" spans="1:43" ht="33.75" x14ac:dyDescent="0.25">
      <c r="A217" s="23">
        <v>340</v>
      </c>
      <c r="B217" s="63">
        <f>IF(VLOOKUP(A217,'Données de base - Grunddaten'!$A$2:$M$273,2,FALSE)="","",VLOOKUP(A217,'Données de base - Grunddaten'!$A$2:$M$273,2,FALSE))</f>
        <v>1</v>
      </c>
      <c r="C217" s="64" t="str">
        <f>IF(VLOOKUP(A217,'Données de base - Grunddaten'!$A$2:$M$273,3,FALSE)="","",VLOOKUP(A217,'Données de base - Grunddaten'!$A$2:$M$273,3,FALSE))</f>
        <v>Entlental</v>
      </c>
      <c r="D217" s="64" t="str">
        <f>IF(VLOOKUP(A217,'Données de base - Grunddaten'!$A$2:$M$273,4,FALSE)="","",VLOOKUP(A217,'Données de base - Grunddaten'!$A$2:$M$273,4,FALSE))</f>
        <v>Entlen</v>
      </c>
      <c r="E217" s="64" t="str">
        <f>IF(VLOOKUP(A217,'Données de base - Grunddaten'!$A$2:$M$273,5,FALSE)="","",VLOOKUP(A217,'Données de base - Grunddaten'!$A$2:$M$273,5,FALSE))</f>
        <v>LU</v>
      </c>
      <c r="F217" s="64" t="str">
        <f>IF(VLOOKUP(A217,'Données de base - Grunddaten'!$A$2:$M$273,6,FALSE)="","",VLOOKUP(A217,'Données de base - Grunddaten'!$A$2:$M$273,6,FALSE))</f>
        <v>Alpes septentrionales</v>
      </c>
      <c r="G217" s="64" t="str">
        <f>IF(VLOOKUP(A217,'Données de base - Grunddaten'!$A$2:$M$273,7,FALSE)="","",VLOOKUP(A217,'Données de base - Grunddaten'!$A$2:$M$273,7,FALSE))</f>
        <v>Montagnard inf.</v>
      </c>
      <c r="H217" s="64">
        <f>IF(VLOOKUP(A217,'Données de base - Grunddaten'!$A$2:$M$273,8,FALSE)="","",VLOOKUP(A217,'Données de base - Grunddaten'!$A$2:$M$273,8,FALSE))</f>
        <v>840</v>
      </c>
      <c r="I217" s="64">
        <f>IF(VLOOKUP(A217,'Données de base - Grunddaten'!$A$2:$M$273,9,FALSE)="","",VLOOKUP(A217,'Données de base - Grunddaten'!$A$2:$M$273,9,FALSE))</f>
        <v>2003</v>
      </c>
      <c r="J217" s="64">
        <f>IF(VLOOKUP(A217,'Données de base - Grunddaten'!$A$2:$M$273,10,FALSE)="","",VLOOKUP(A217,'Données de base - Grunddaten'!$A$2:$M$273,10,FALSE))</f>
        <v>41</v>
      </c>
      <c r="K217" s="64" t="str">
        <f>IF(VLOOKUP(A217,'Données de base - Grunddaten'!$A$2:$M$273,11,FALSE)="","",VLOOKUP(A217,'Données de base - Grunddaten'!$A$2:$M$273,11,FALSE))</f>
        <v>Cours d'eau naturels de l'étage montagnard</v>
      </c>
      <c r="L217" s="64" t="str">
        <f>IF(VLOOKUP(A217,'Données de base - Grunddaten'!$A$2:$M$273,12,FALSE)="","",VLOOKUP(A217,'Données de base - Grunddaten'!$A$2:$M$273,12,FALSE))</f>
        <v>en méandres migrants</v>
      </c>
      <c r="M217" s="65" t="str">
        <f>IF(VLOOKUP(A217,'Données de base - Grunddaten'!$A$2:$M$273,13,FALSE)="","",VLOOKUP(A217,'Données de base - Grunddaten'!$A$2:$M$273,13,FALSE))</f>
        <v>en méandres migrants</v>
      </c>
      <c r="N217" s="36" t="str">
        <f>IF(VLOOKUP(A217,'Charriage - Geschiebehaushalt'!A217:S488,3,FALSE)="","",VLOOKUP(A217,'Charriage - Geschiebehaushalt'!$A$2:$S$273,3,FALSE))</f>
        <v>pertinent</v>
      </c>
      <c r="O217" s="37" t="str">
        <f>IF(VLOOKUP(A217,'Charriage - Geschiebehaushalt'!A217:S488,4,FALSE)="","",VLOOKUP(A217,'Charriage - Geschiebehaushalt'!$A$2:$S$273,4,FALSE))</f>
        <v>non documenté</v>
      </c>
      <c r="P217" s="70" t="str">
        <f>IF(VLOOKUP(A217,'Charriage - Geschiebehaushalt'!A217:S488,5,FALSE)="","",VLOOKUP(A217,'Charriage - Geschiebehaushalt'!$A$2:$S$273,5,FALSE))</f>
        <v/>
      </c>
      <c r="Q217" s="37" t="str">
        <f>IF(VLOOKUP(A217,'Charriage - Geschiebehaushalt'!A217:S488,6,FALSE)="","",VLOOKUP(A217,'Charriage - Geschiebehaushalt'!$A$2:$S$273,6,FALSE))</f>
        <v>non documenté</v>
      </c>
      <c r="R217" s="70">
        <f>IF(VLOOKUP(A217,'Charriage - Geschiebehaushalt'!A217:S488,7,FALSE)="","",VLOOKUP(A217,'Charriage - Geschiebehaushalt'!$A$2:$S$273,7,FALSE))</f>
        <v>3.5156170918385903E-2</v>
      </c>
      <c r="S217" s="37" t="str">
        <f>IF(VLOOKUP(A217,'Charriage - Geschiebehaushalt'!A217:S488,8,FALSE)="","",VLOOKUP(A217,'Charriage - Geschiebehaushalt'!$A$2:$S$273,8,FALSE))</f>
        <v>pas ou faiblement entravé</v>
      </c>
      <c r="T217" s="70">
        <f>IF(VLOOKUP(A217,'Charriage - Geschiebehaushalt'!A217:S488,9,FALSE)="","",VLOOKUP(A217,'Charriage - Geschiebehaushalt'!$A$2:$S$273,9,FALSE))</f>
        <v>5.6542866480000002E-2</v>
      </c>
      <c r="U217" s="37" t="str">
        <f>IF(VLOOKUP(A217,'Charriage - Geschiebehaushalt'!A217:S488,10,FALSE)="","",VLOOKUP(A217,'Charriage - Geschiebehaushalt'!$A$2:$S$273,10,FALSE))</f>
        <v>déficit dans les formations pionnières</v>
      </c>
      <c r="V217" s="37" t="str">
        <f>IF(VLOOKUP(A217,'Charriage - Geschiebehaushalt'!A217:S488,11,FALSE)="","",VLOOKUP(A217,'Charriage - Geschiebehaushalt'!$A$2:$S$273,11,FALSE))</f>
        <v>Système alluvial naturel. Débit et charriage naturels</v>
      </c>
      <c r="W217" s="37" t="str">
        <f>IF(VLOOKUP(A217,'Charriage - Geschiebehaushalt'!A217:S488,12,FALSE)="","",VLOOKUP(A217,'Charriage - Geschiebehaushalt'!$A$2:$S$273,12,FALSE))</f>
        <v>charriage présumé naturel</v>
      </c>
      <c r="X217" s="37" t="str">
        <f>IF(VLOOKUP(A217,'Charriage - Geschiebehaushalt'!A217:S488,13,FALSE)="","",VLOOKUP(A217,'Charriage - Geschiebehaushalt'!$A$2:$S$273,13,FALSE))</f>
        <v/>
      </c>
      <c r="Y217" s="37" t="str">
        <f>IF(VLOOKUP(A217,'Charriage - Geschiebehaushalt'!A217:S488,14,FALSE)="","",VLOOKUP(A217,'Charriage - Geschiebehaushalt'!$A$2:$S$273,14,FALSE))</f>
        <v/>
      </c>
      <c r="Z217" s="37" t="str">
        <f>IF(VLOOKUP(A217,'Charriage - Geschiebehaushalt'!A217:S488,15,FALSE)="","",VLOOKUP(A217,'Charriage - Geschiebehaushalt'!$A$2:$S$273,15,FALSE))</f>
        <v>Charriage présumé naturel / Geschiebehaushalt vermutlich natürlich</v>
      </c>
      <c r="AA217" s="53" t="str">
        <f>IF(VLOOKUP(A217,'Charriage - Geschiebehaushalt'!A217:S488,16,FALSE)="","",VLOOKUP(A217,'Charriage - Geschiebehaushalt'!$A$2:$S$273,16,FALSE))</f>
        <v>b</v>
      </c>
      <c r="AB217" s="58" t="str">
        <f>IF(VLOOKUP(A217,'Débit - Abfluss'!$A$2:$K$273,3,FALSE)="","",VLOOKUP(A217,'Débit - Abfluss'!$A$2:$K$273,3,FALSE))</f>
        <v>100%</v>
      </c>
      <c r="AC217" s="59" t="str">
        <f>IF(VLOOKUP(A217,'Débit - Abfluss'!$A$2:$K$273,4,FALSE)="","",VLOOKUP(A217,'Débit - Abfluss'!$A$2:$K$273,4,FALSE))</f>
        <v>aucune information supplémentaire</v>
      </c>
      <c r="AD217" s="59" t="str">
        <f>IF(VLOOKUP(A217,'Débit - Abfluss'!$A$2:$K$273,5,FALSE)="","",VLOOKUP(A217,'Débit - Abfluss'!$A$2:$K$273,5,FALSE))</f>
        <v>aucune information supplémentaire</v>
      </c>
      <c r="AE217" s="59" t="str">
        <f>IF(VLOOKUP(A217,'Débit - Abfluss'!$A$2:$K$273,6,FALSE)="","",VLOOKUP(A217,'Débit - Abfluss'!$A$2:$K$273,6,FALSE))</f>
        <v>100%</v>
      </c>
      <c r="AF217" s="59" t="str">
        <f>IF(VLOOKUP(A217,'Débit - Abfluss'!$A$2:$K$273,7,FALSE)="","",VLOOKUP(A217,'Débit - Abfluss'!$A$2:$K$273,7,FALSE))</f>
        <v/>
      </c>
      <c r="AG217" s="60" t="str">
        <f>IF(VLOOKUP(A217,'Débit - Abfluss'!$A$2:$K$273,8,FALSE)="","",VLOOKUP(A217,'Débit - Abfluss'!$A$2:$K$273,8,FALSE))</f>
        <v>Non affecté / nicht betroffen</v>
      </c>
      <c r="AH217" s="72">
        <f>IF(VLOOKUP(A217,'Revitalisation-Revitalisierung'!$A$2:$O$273,3,FALSE)="","",VLOOKUP(A217,'Revitalisation-Revitalisierung'!$A$2:$O$273,3,FALSE))</f>
        <v>-47.272727272727273</v>
      </c>
      <c r="AI217" s="73">
        <f>IF(VLOOKUP(A217,'Revitalisation-Revitalisierung'!$A$2:$O$273,4,FALSE)="","",VLOOKUP(A217,'Revitalisation-Revitalisierung'!$A$2:$O$273,4,FALSE))</f>
        <v>0</v>
      </c>
      <c r="AJ217" s="73">
        <f>IF(VLOOKUP(A217,'Revitalisation-Revitalisierung'!$A$2:$O$273,5,FALSE)="","",VLOOKUP(A217,'Revitalisation-Revitalisierung'!$A$2:$O$273,5,FALSE))</f>
        <v>47.272727272727273</v>
      </c>
      <c r="AK217" s="61" t="str">
        <f>IF(VLOOKUP(A217,'Revitalisation-Revitalisierung'!$A$2:$O$273,6,FALSE)="","",VLOOKUP(A217,'Revitalisation-Revitalisierung'!$A$2:$O$273,6,FALSE))</f>
        <v>non nécessaire</v>
      </c>
      <c r="AL217" s="61" t="str">
        <f>IF(VLOOKUP(A217,'Revitalisation-Revitalisierung'!$A$2:$O$273,7,FALSE)="","",VLOOKUP(A217,'Revitalisation-Revitalisierung'!$A$2:$O$273,7,FALSE))</f>
        <v>nicht nötig</v>
      </c>
      <c r="AM217" s="61" t="str">
        <f>IF(VLOOKUP(A217,'Revitalisation-Revitalisierung'!$A$2:$O$273,8,FALSE)="","",VLOOKUP(A217,'Revitalisation-Revitalisierung'!$A$2:$O$273,8,FALSE))</f>
        <v>K3</v>
      </c>
      <c r="AN217" s="61" t="str">
        <f>IF(VLOOKUP(A217,'Revitalisation-Revitalisierung'!$A$2:$O$273,9,FALSE)="","",VLOOKUP(A217,'Revitalisation-Revitalisierung'!$A$2:$O$273,9,FALSE))</f>
        <v/>
      </c>
      <c r="AO217" s="61" t="str">
        <f>IF(VLOOKUP(A217,'Revitalisation-Revitalisierung'!$A$2:$O$273,10,FALSE)="","",VLOOKUP(A217,'Revitalisation-Revitalisierung'!$A$2:$O$273,10,FALSE))</f>
        <v/>
      </c>
      <c r="AP217" s="61" t="str">
        <f>IF(VLOOKUP(A217,'Revitalisation-Revitalisierung'!$A$2:$O$273,11,FALSE)="","",VLOOKUP(A217,'Revitalisation-Revitalisierung'!$A$2:$O$273,11,FALSE))</f>
        <v>Non nécessaire / nicht nötig</v>
      </c>
      <c r="AQ217" s="62" t="str">
        <f>IF(VLOOKUP(A217,'Revitalisation-Revitalisierung'!$A$2:$O$273,12,FALSE)="","",VLOOKUP(A217,'Revitalisation-Revitalisierung'!$A$2:$O$273,12,FALSE))</f>
        <v>a</v>
      </c>
    </row>
    <row r="218" spans="1:43" ht="45" x14ac:dyDescent="0.25">
      <c r="A218" s="23">
        <v>341</v>
      </c>
      <c r="B218" s="63">
        <f>IF(VLOOKUP(A218,'Données de base - Grunddaten'!$A$2:$M$273,2,FALSE)="","",VLOOKUP(A218,'Données de base - Grunddaten'!$A$2:$M$273,2,FALSE))</f>
        <v>1</v>
      </c>
      <c r="C218" s="64" t="str">
        <f>IF(VLOOKUP(A218,'Données de base - Grunddaten'!$A$2:$M$273,3,FALSE)="","",VLOOKUP(A218,'Données de base - Grunddaten'!$A$2:$M$273,3,FALSE))</f>
        <v>Flühli</v>
      </c>
      <c r="D218" s="64" t="str">
        <f>IF(VLOOKUP(A218,'Données de base - Grunddaten'!$A$2:$M$273,4,FALSE)="","",VLOOKUP(A218,'Données de base - Grunddaten'!$A$2:$M$273,4,FALSE))</f>
        <v>Hohwäldlibach, Rotbach, Waldemme</v>
      </c>
      <c r="E218" s="64" t="str">
        <f>IF(VLOOKUP(A218,'Données de base - Grunddaten'!$A$2:$M$273,5,FALSE)="","",VLOOKUP(A218,'Données de base - Grunddaten'!$A$2:$M$273,5,FALSE))</f>
        <v>LU</v>
      </c>
      <c r="F218" s="64" t="str">
        <f>IF(VLOOKUP(A218,'Données de base - Grunddaten'!$A$2:$M$273,6,FALSE)="","",VLOOKUP(A218,'Données de base - Grunddaten'!$A$2:$M$273,6,FALSE))</f>
        <v>Alpes septentrionales</v>
      </c>
      <c r="G218" s="64" t="str">
        <f>IF(VLOOKUP(A218,'Données de base - Grunddaten'!$A$2:$M$273,7,FALSE)="","",VLOOKUP(A218,'Données de base - Grunddaten'!$A$2:$M$273,7,FALSE))</f>
        <v>Montagnard sup.</v>
      </c>
      <c r="H218" s="64">
        <f>IF(VLOOKUP(A218,'Données de base - Grunddaten'!$A$2:$M$273,8,FALSE)="","",VLOOKUP(A218,'Données de base - Grunddaten'!$A$2:$M$273,8,FALSE))</f>
        <v>940</v>
      </c>
      <c r="I218" s="64">
        <f>IF(VLOOKUP(A218,'Données de base - Grunddaten'!$A$2:$M$273,9,FALSE)="","",VLOOKUP(A218,'Données de base - Grunddaten'!$A$2:$M$273,9,FALSE))</f>
        <v>2003</v>
      </c>
      <c r="J218" s="64">
        <f>IF(VLOOKUP(A218,'Données de base - Grunddaten'!$A$2:$M$273,10,FALSE)="","",VLOOKUP(A218,'Données de base - Grunddaten'!$A$2:$M$273,10,FALSE))</f>
        <v>41</v>
      </c>
      <c r="K218" s="64" t="str">
        <f>IF(VLOOKUP(A218,'Données de base - Grunddaten'!$A$2:$M$273,11,FALSE)="","",VLOOKUP(A218,'Données de base - Grunddaten'!$A$2:$M$273,11,FALSE))</f>
        <v>Cours d'eau naturels de l'étage montagnard</v>
      </c>
      <c r="L218" s="64" t="str">
        <f>IF(VLOOKUP(A218,'Données de base - Grunddaten'!$A$2:$M$273,12,FALSE)="","",VLOOKUP(A218,'Données de base - Grunddaten'!$A$2:$M$273,12,FALSE))</f>
        <v>en méandres migrants</v>
      </c>
      <c r="M218" s="65" t="str">
        <f>IF(VLOOKUP(A218,'Données de base - Grunddaten'!$A$2:$M$273,13,FALSE)="","",VLOOKUP(A218,'Données de base - Grunddaten'!$A$2:$M$273,13,FALSE))</f>
        <v>en méandres migrants</v>
      </c>
      <c r="N218" s="36" t="str">
        <f>IF(VLOOKUP(A218,'Charriage - Geschiebehaushalt'!A218:S489,3,FALSE)="","",VLOOKUP(A218,'Charriage - Geschiebehaushalt'!$A$2:$S$273,3,FALSE))</f>
        <v>pertinent</v>
      </c>
      <c r="O218" s="37" t="str">
        <f>IF(VLOOKUP(A218,'Charriage - Geschiebehaushalt'!A218:S489,4,FALSE)="","",VLOOKUP(A218,'Charriage - Geschiebehaushalt'!$A$2:$S$273,4,FALSE))</f>
        <v>non documenté</v>
      </c>
      <c r="P218" s="70" t="str">
        <f>IF(VLOOKUP(A218,'Charriage - Geschiebehaushalt'!A218:S489,5,FALSE)="","",VLOOKUP(A218,'Charriage - Geschiebehaushalt'!$A$2:$S$273,5,FALSE))</f>
        <v/>
      </c>
      <c r="Q218" s="37" t="str">
        <f>IF(VLOOKUP(A218,'Charriage - Geschiebehaushalt'!A218:S489,6,FALSE)="","",VLOOKUP(A218,'Charriage - Geschiebehaushalt'!$A$2:$S$273,6,FALSE))</f>
        <v>non documenté</v>
      </c>
      <c r="R218" s="70">
        <f>IF(VLOOKUP(A218,'Charriage - Geschiebehaushalt'!A218:S489,7,FALSE)="","",VLOOKUP(A218,'Charriage - Geschiebehaushalt'!$A$2:$S$273,7,FALSE))</f>
        <v>0.26775928744056698</v>
      </c>
      <c r="S218" s="37" t="str">
        <f>IF(VLOOKUP(A218,'Charriage - Geschiebehaushalt'!A218:S489,8,FALSE)="","",VLOOKUP(A218,'Charriage - Geschiebehaushalt'!$A$2:$S$273,8,FALSE))</f>
        <v>la remobilisation des sédiments est perturbée</v>
      </c>
      <c r="T218" s="70">
        <f>IF(VLOOKUP(A218,'Charriage - Geschiebehaushalt'!A218:S489,9,FALSE)="","",VLOOKUP(A218,'Charriage - Geschiebehaushalt'!$A$2:$S$273,9,FALSE))</f>
        <v>5.9210562080000001E-2</v>
      </c>
      <c r="U218" s="37" t="str">
        <f>IF(VLOOKUP(A218,'Charriage - Geschiebehaushalt'!A218:S489,10,FALSE)="","",VLOOKUP(A218,'Charriage - Geschiebehaushalt'!$A$2:$S$273,10,FALSE))</f>
        <v>déficit dans les formations pionnières</v>
      </c>
      <c r="V218" s="37" t="str">
        <f>IF(VLOOKUP(A218,'Charriage - Geschiebehaushalt'!A218:S489,11,FALSE)="","",VLOOKUP(A218,'Charriage - Geschiebehaushalt'!$A$2:$S$273,11,FALSE))</f>
        <v/>
      </c>
      <c r="W218" s="37" t="str">
        <f>IF(VLOOKUP(A218,'Charriage - Geschiebehaushalt'!A218:S489,12,FALSE)="","",VLOOKUP(A218,'Charriage - Geschiebehaushalt'!$A$2:$S$273,12,FALSE))</f>
        <v/>
      </c>
      <c r="X218" s="37" t="str">
        <f>IF(VLOOKUP(A218,'Charriage - Geschiebehaushalt'!A218:S489,13,FALSE)="","",VLOOKUP(A218,'Charriage - Geschiebehaushalt'!$A$2:$S$273,13,FALSE))</f>
        <v/>
      </c>
      <c r="Y218" s="37" t="str">
        <f>IF(VLOOKUP(A218,'Charriage - Geschiebehaushalt'!A218:S489,14,FALSE)="","",VLOOKUP(A218,'Charriage - Geschiebehaushalt'!$A$2:$S$273,14,FALSE))</f>
        <v/>
      </c>
      <c r="Z218" s="37" t="str">
        <f>IF(VLOOKUP(A218,'Charriage - Geschiebehaushalt'!A218:S489,15,FALSE)="","",VLOOKUP(A218,'Charriage - Geschiebehaushalt'!$A$2:$S$273,15,FALSE))</f>
        <v>La remobilisation des sédiments est perturbée / Mobilisierung von Geschiebe beeinträchtigt</v>
      </c>
      <c r="AA218" s="53" t="str">
        <f>IF(VLOOKUP(A218,'Charriage - Geschiebehaushalt'!A218:S489,16,FALSE)="","",VLOOKUP(A218,'Charriage - Geschiebehaushalt'!$A$2:$S$273,16,FALSE))</f>
        <v>b</v>
      </c>
      <c r="AB218" s="58" t="str">
        <f>IF(VLOOKUP(A218,'Débit - Abfluss'!$A$2:$K$273,3,FALSE)="","",VLOOKUP(A218,'Débit - Abfluss'!$A$2:$K$273,3,FALSE))</f>
        <v>100%</v>
      </c>
      <c r="AC218" s="59" t="str">
        <f>IF(VLOOKUP(A218,'Débit - Abfluss'!$A$2:$K$273,4,FALSE)="","",VLOOKUP(A218,'Débit - Abfluss'!$A$2:$K$273,4,FALSE))</f>
        <v>aucune information supplémentaire</v>
      </c>
      <c r="AD218" s="59" t="str">
        <f>IF(VLOOKUP(A218,'Débit - Abfluss'!$A$2:$K$273,5,FALSE)="","",VLOOKUP(A218,'Débit - Abfluss'!$A$2:$K$273,5,FALSE))</f>
        <v>aucune information supplémentaire</v>
      </c>
      <c r="AE218" s="59" t="str">
        <f>IF(VLOOKUP(A218,'Débit - Abfluss'!$A$2:$K$273,6,FALSE)="","",VLOOKUP(A218,'Débit - Abfluss'!$A$2:$K$273,6,FALSE))</f>
        <v>100%</v>
      </c>
      <c r="AF218" s="59" t="str">
        <f>IF(VLOOKUP(A218,'Débit - Abfluss'!$A$2:$K$273,7,FALSE)="","",VLOOKUP(A218,'Débit - Abfluss'!$A$2:$K$273,7,FALSE))</f>
        <v/>
      </c>
      <c r="AG218" s="60" t="str">
        <f>IF(VLOOKUP(A218,'Débit - Abfluss'!$A$2:$K$273,8,FALSE)="","",VLOOKUP(A218,'Débit - Abfluss'!$A$2:$K$273,8,FALSE))</f>
        <v>Non affecté / nicht betroffen</v>
      </c>
      <c r="AH218" s="72">
        <f>IF(VLOOKUP(A218,'Revitalisation-Revitalisierung'!$A$2:$O$273,3,FALSE)="","",VLOOKUP(A218,'Revitalisation-Revitalisierung'!$A$2:$O$273,3,FALSE))</f>
        <v>-20.863636363636367</v>
      </c>
      <c r="AI218" s="73">
        <f>IF(VLOOKUP(A218,'Revitalisation-Revitalisierung'!$A$2:$O$273,4,FALSE)="","",VLOOKUP(A218,'Revitalisation-Revitalisierung'!$A$2:$O$273,4,FALSE))</f>
        <v>40.455035412396953</v>
      </c>
      <c r="AJ218" s="73">
        <f>IF(VLOOKUP(A218,'Revitalisation-Revitalisierung'!$A$2:$O$273,5,FALSE)="","",VLOOKUP(A218,'Revitalisation-Revitalisierung'!$A$2:$O$273,5,FALSE))</f>
        <v>61.363636363636367</v>
      </c>
      <c r="AK218" s="61" t="str">
        <f>IF(VLOOKUP(A218,'Revitalisation-Revitalisierung'!$A$2:$O$273,6,FALSE)="","",VLOOKUP(A218,'Revitalisation-Revitalisierung'!$A$2:$O$273,6,FALSE))</f>
        <v>très nécessaire, difficile</v>
      </c>
      <c r="AL218" s="61" t="str">
        <f>IF(VLOOKUP(A218,'Revitalisation-Revitalisierung'!$A$2:$O$273,7,FALSE)="","",VLOOKUP(A218,'Revitalisation-Revitalisierung'!$A$2:$O$273,7,FALSE))</f>
        <v>schwierig</v>
      </c>
      <c r="AM218" s="61" t="str">
        <f>IF(VLOOKUP(A218,'Revitalisation-Revitalisierung'!$A$2:$O$273,8,FALSE)="","",VLOOKUP(A218,'Revitalisation-Revitalisierung'!$A$2:$O$273,8,FALSE))</f>
        <v>K3</v>
      </c>
      <c r="AN218" s="61" t="str">
        <f>IF(VLOOKUP(A218,'Revitalisation-Revitalisierung'!$A$2:$O$273,9,FALSE)="","",VLOOKUP(A218,'Revitalisation-Revitalisierung'!$A$2:$O$273,9,FALSE))</f>
        <v/>
      </c>
      <c r="AO218" s="61" t="str">
        <f>IF(VLOOKUP(A218,'Revitalisation-Revitalisierung'!$A$2:$O$273,10,FALSE)="","",VLOOKUP(A218,'Revitalisation-Revitalisierung'!$A$2:$O$273,10,FALSE))</f>
        <v/>
      </c>
      <c r="AP218" s="61" t="str">
        <f>IF(VLOOKUP(A218,'Revitalisation-Revitalisierung'!$A$2:$O$273,11,FALSE)="","",VLOOKUP(A218,'Revitalisation-Revitalisierung'!$A$2:$O$273,11,FALSE))</f>
        <v>Très nécessaire, difficile / unbedingt nötig, schwierig</v>
      </c>
      <c r="AQ218" s="62" t="str">
        <f>IF(VLOOKUP(A218,'Revitalisation-Revitalisierung'!$A$2:$O$273,12,FALSE)="","",VLOOKUP(A218,'Revitalisation-Revitalisierung'!$A$2:$O$273,12,FALSE))</f>
        <v>a</v>
      </c>
    </row>
    <row r="219" spans="1:43" ht="56.25" x14ac:dyDescent="0.25">
      <c r="A219" s="23">
        <v>342</v>
      </c>
      <c r="B219" s="63">
        <f>IF(VLOOKUP(A219,'Données de base - Grunddaten'!$A$2:$M$273,2,FALSE)="","",VLOOKUP(A219,'Données de base - Grunddaten'!$A$2:$M$273,2,FALSE))</f>
        <v>1</v>
      </c>
      <c r="C219" s="64" t="str">
        <f>IF(VLOOKUP(A219,'Données de base - Grunddaten'!$A$2:$M$273,3,FALSE)="","",VLOOKUP(A219,'Données de base - Grunddaten'!$A$2:$M$273,3,FALSE))</f>
        <v>Bibermüli</v>
      </c>
      <c r="D219" s="64" t="str">
        <f>IF(VLOOKUP(A219,'Données de base - Grunddaten'!$A$2:$M$273,4,FALSE)="","",VLOOKUP(A219,'Données de base - Grunddaten'!$A$2:$M$273,4,FALSE))</f>
        <v>Biber</v>
      </c>
      <c r="E219" s="64" t="str">
        <f>IF(VLOOKUP(A219,'Données de base - Grunddaten'!$A$2:$M$273,5,FALSE)="","",VLOOKUP(A219,'Données de base - Grunddaten'!$A$2:$M$273,5,FALSE))</f>
        <v>SH</v>
      </c>
      <c r="F219" s="64" t="str">
        <f>IF(VLOOKUP(A219,'Données de base - Grunddaten'!$A$2:$M$273,6,FALSE)="","",VLOOKUP(A219,'Données de base - Grunddaten'!$A$2:$M$273,6,FALSE))</f>
        <v>Bassins lémanique et rhénan</v>
      </c>
      <c r="G219" s="64" t="str">
        <f>IF(VLOOKUP(A219,'Données de base - Grunddaten'!$A$2:$M$273,7,FALSE)="","",VLOOKUP(A219,'Données de base - Grunddaten'!$A$2:$M$273,7,FALSE))</f>
        <v>Collinéen</v>
      </c>
      <c r="H219" s="64">
        <f>IF(VLOOKUP(A219,'Données de base - Grunddaten'!$A$2:$M$273,8,FALSE)="","",VLOOKUP(A219,'Données de base - Grunddaten'!$A$2:$M$273,8,FALSE))</f>
        <v>400</v>
      </c>
      <c r="I219" s="64">
        <f>IF(VLOOKUP(A219,'Données de base - Grunddaten'!$A$2:$M$273,9,FALSE)="","",VLOOKUP(A219,'Données de base - Grunddaten'!$A$2:$M$273,9,FALSE))</f>
        <v>2003</v>
      </c>
      <c r="J219" s="64">
        <f>IF(VLOOKUP(A219,'Données de base - Grunddaten'!$A$2:$M$273,10,FALSE)="","",VLOOKUP(A219,'Données de base - Grunddaten'!$A$2:$M$273,10,FALSE))</f>
        <v>51</v>
      </c>
      <c r="K219" s="64" t="str">
        <f>IF(VLOOKUP(A219,'Données de base - Grunddaten'!$A$2:$M$273,11,FALSE)="","",VLOOKUP(A219,'Données de base - Grunddaten'!$A$2:$M$273,11,FALSE))</f>
        <v>Cours d'eau naturels de l'étage collinéen du Moyen-Pays</v>
      </c>
      <c r="L219" s="64" t="str">
        <f>IF(VLOOKUP(A219,'Données de base - Grunddaten'!$A$2:$M$273,12,FALSE)="","",VLOOKUP(A219,'Données de base - Grunddaten'!$A$2:$M$273,12,FALSE))</f>
        <v>en méandres migrants</v>
      </c>
      <c r="M219" s="65" t="str">
        <f>IF(VLOOKUP(A219,'Données de base - Grunddaten'!$A$2:$M$273,13,FALSE)="","",VLOOKUP(A219,'Données de base - Grunddaten'!$A$2:$M$273,13,FALSE))</f>
        <v>en méandres migrants</v>
      </c>
      <c r="N219" s="36" t="str">
        <f>IF(VLOOKUP(A219,'Charriage - Geschiebehaushalt'!A219:S490,3,FALSE)="","",VLOOKUP(A219,'Charriage - Geschiebehaushalt'!$A$2:$S$273,3,FALSE))</f>
        <v>pertinent</v>
      </c>
      <c r="O219" s="37" t="str">
        <f>IF(VLOOKUP(A219,'Charriage - Geschiebehaushalt'!A219:S490,4,FALSE)="","",VLOOKUP(A219,'Charriage - Geschiebehaushalt'!$A$2:$S$273,4,FALSE))</f>
        <v>non documenté</v>
      </c>
      <c r="P219" s="70" t="str">
        <f>IF(VLOOKUP(A219,'Charriage - Geschiebehaushalt'!A219:S490,5,FALSE)="","",VLOOKUP(A219,'Charriage - Geschiebehaushalt'!$A$2:$S$273,5,FALSE))</f>
        <v/>
      </c>
      <c r="Q219" s="37" t="str">
        <f>IF(VLOOKUP(A219,'Charriage - Geschiebehaushalt'!A219:S490,6,FALSE)="","",VLOOKUP(A219,'Charriage - Geschiebehaushalt'!$A$2:$S$273,6,FALSE))</f>
        <v>non documenté</v>
      </c>
      <c r="R219" s="70">
        <f>IF(VLOOKUP(A219,'Charriage - Geschiebehaushalt'!A219:S490,7,FALSE)="","",VLOOKUP(A219,'Charriage - Geschiebehaushalt'!$A$2:$S$273,7,FALSE))</f>
        <v>0.150101006749148</v>
      </c>
      <c r="S219" s="37" t="str">
        <f>IF(VLOOKUP(A219,'Charriage - Geschiebehaushalt'!A219:S490,8,FALSE)="","",VLOOKUP(A219,'Charriage - Geschiebehaushalt'!$A$2:$S$273,8,FALSE))</f>
        <v>pas ou faiblement entravé</v>
      </c>
      <c r="T219" s="70">
        <f>IF(VLOOKUP(A219,'Charriage - Geschiebehaushalt'!A219:S490,9,FALSE)="","",VLOOKUP(A219,'Charriage - Geschiebehaushalt'!$A$2:$S$273,9,FALSE))</f>
        <v>0.51312966904000001</v>
      </c>
      <c r="U219" s="37" t="str">
        <f>IF(VLOOKUP(A219,'Charriage - Geschiebehaushalt'!A219:S490,10,FALSE)="","",VLOOKUP(A219,'Charriage - Geschiebehaushalt'!$A$2:$S$273,10,FALSE))</f>
        <v>déficit non apparent en charriage ou en remobilisation des sédiments</v>
      </c>
      <c r="V219" s="37" t="str">
        <f>IF(VLOOKUP(A219,'Charriage - Geschiebehaushalt'!A219:S490,11,FALSE)="","",VLOOKUP(A219,'Charriage - Geschiebehaushalt'!$A$2:$S$273,11,FALSE))</f>
        <v/>
      </c>
      <c r="W219" s="37" t="str">
        <f>IF(VLOOKUP(A219,'Charriage - Geschiebehaushalt'!A219:S490,12,FALSE)="","",VLOOKUP(A219,'Charriage - Geschiebehaushalt'!$A$2:$S$273,12,FALSE))</f>
        <v/>
      </c>
      <c r="X219" s="37" t="str">
        <f>IF(VLOOKUP(A219,'Charriage - Geschiebehaushalt'!A219:S490,13,FALSE)="","",VLOOKUP(A219,'Charriage - Geschiebehaushalt'!$A$2:$S$273,13,FALSE))</f>
        <v/>
      </c>
      <c r="Y219" s="37" t="str">
        <f>IF(VLOOKUP(A219,'Charriage - Geschiebehaushalt'!A219:S490,14,FALSE)="","",VLOOKUP(A219,'Charriage - Geschiebehaushalt'!$A$2:$S$273,14,FALSE))</f>
        <v/>
      </c>
      <c r="Z219" s="37" t="str">
        <f>IF(VLOOKUP(A219,'Charriage - Geschiebehaushalt'!A219:S490,15,FALSE)="","",VLOOKUP(A219,'Charriage - Geschiebehaushalt'!$A$2:$S$273,15,FALSE))</f>
        <v>Déficit non apparent en charriage ou en remobilisation des sédiments / kein sichtbares Defizit beim Geschiebehaushalt bzw. bei der Mobilisierung von Geschiebe</v>
      </c>
      <c r="AA219" s="53" t="str">
        <f>IF(VLOOKUP(A219,'Charriage - Geschiebehaushalt'!A219:S490,16,FALSE)="","",VLOOKUP(A219,'Charriage - Geschiebehaushalt'!$A$2:$S$273,16,FALSE))</f>
        <v>b</v>
      </c>
      <c r="AB219" s="58" t="str">
        <f>IF(VLOOKUP(A219,'Débit - Abfluss'!$A$2:$K$273,3,FALSE)="","",VLOOKUP(A219,'Débit - Abfluss'!$A$2:$K$273,3,FALSE))</f>
        <v>100%</v>
      </c>
      <c r="AC219" s="59" t="str">
        <f>IF(VLOOKUP(A219,'Débit - Abfluss'!$A$2:$K$273,4,FALSE)="","",VLOOKUP(A219,'Débit - Abfluss'!$A$2:$K$273,4,FALSE))</f>
        <v>aucune information supplémentaire</v>
      </c>
      <c r="AD219" s="59" t="str">
        <f>IF(VLOOKUP(A219,'Débit - Abfluss'!$A$2:$K$273,5,FALSE)="","",VLOOKUP(A219,'Débit - Abfluss'!$A$2:$K$273,5,FALSE))</f>
        <v>aucune information supplémentaire</v>
      </c>
      <c r="AE219" s="59" t="str">
        <f>IF(VLOOKUP(A219,'Débit - Abfluss'!$A$2:$K$273,6,FALSE)="","",VLOOKUP(A219,'Débit - Abfluss'!$A$2:$K$273,6,FALSE))</f>
        <v>100%</v>
      </c>
      <c r="AF219" s="59" t="str">
        <f>IF(VLOOKUP(A219,'Débit - Abfluss'!$A$2:$K$273,7,FALSE)="","",VLOOKUP(A219,'Débit - Abfluss'!$A$2:$K$273,7,FALSE))</f>
        <v/>
      </c>
      <c r="AG219" s="60" t="str">
        <f>IF(VLOOKUP(A219,'Débit - Abfluss'!$A$2:$K$273,8,FALSE)="","",VLOOKUP(A219,'Débit - Abfluss'!$A$2:$K$273,8,FALSE))</f>
        <v>Non affecté / nicht betroffen</v>
      </c>
      <c r="AH219" s="72">
        <f>IF(VLOOKUP(A219,'Revitalisation-Revitalisierung'!$A$2:$O$273,3,FALSE)="","",VLOOKUP(A219,'Revitalisation-Revitalisierung'!$A$2:$O$273,3,FALSE))</f>
        <v>-1.9454545454545453</v>
      </c>
      <c r="AI219" s="73">
        <f>IF(VLOOKUP(A219,'Revitalisation-Revitalisierung'!$A$2:$O$273,4,FALSE)="","",VLOOKUP(A219,'Revitalisation-Revitalisierung'!$A$2:$O$273,4,FALSE))</f>
        <v>7.568457653392735</v>
      </c>
      <c r="AJ219" s="73">
        <f>IF(VLOOKUP(A219,'Revitalisation-Revitalisierung'!$A$2:$O$273,5,FALSE)="","",VLOOKUP(A219,'Revitalisation-Revitalisierung'!$A$2:$O$273,5,FALSE))</f>
        <v>9.545454545454545</v>
      </c>
      <c r="AK219" s="61" t="str">
        <f>IF(VLOOKUP(A219,'Revitalisation-Revitalisierung'!$A$2:$O$273,6,FALSE)="","",VLOOKUP(A219,'Revitalisation-Revitalisierung'!$A$2:$O$273,6,FALSE))</f>
        <v>peu nécessaire, facile</v>
      </c>
      <c r="AL219" s="61" t="str">
        <f>IF(VLOOKUP(A219,'Revitalisation-Revitalisierung'!$A$2:$O$273,7,FALSE)="","",VLOOKUP(A219,'Revitalisation-Revitalisierung'!$A$2:$O$273,7,FALSE))</f>
        <v>nicht nötig</v>
      </c>
      <c r="AM219" s="61" t="str">
        <f>IF(VLOOKUP(A219,'Revitalisation-Revitalisierung'!$A$2:$O$273,8,FALSE)="","",VLOOKUP(A219,'Revitalisation-Revitalisierung'!$A$2:$O$273,8,FALSE))</f>
        <v>K1</v>
      </c>
      <c r="AN219" s="61" t="str">
        <f>IF(VLOOKUP(A219,'Revitalisation-Revitalisierung'!$A$2:$O$273,9,FALSE)="","",VLOOKUP(A219,'Revitalisation-Revitalisierung'!$A$2:$O$273,9,FALSE))</f>
        <v/>
      </c>
      <c r="AO219" s="61" t="str">
        <f>IF(VLOOKUP(A219,'Revitalisation-Revitalisierung'!$A$2:$O$273,10,FALSE)="","",VLOOKUP(A219,'Revitalisation-Revitalisierung'!$A$2:$O$273,10,FALSE))</f>
        <v/>
      </c>
      <c r="AP219" s="61" t="str">
        <f>IF(VLOOKUP(A219,'Revitalisation-Revitalisierung'!$A$2:$O$273,11,FALSE)="","",VLOOKUP(A219,'Revitalisation-Revitalisierung'!$A$2:$O$273,11,FALSE))</f>
        <v>Partiellement nécessaire, facile / teilweise nötig, einfach</v>
      </c>
      <c r="AQ219" s="62" t="str">
        <f>IF(VLOOKUP(A219,'Revitalisation-Revitalisierung'!$A$2:$O$273,12,FALSE)="","",VLOOKUP(A219,'Revitalisation-Revitalisierung'!$A$2:$O$273,12,FALSE))</f>
        <v>a</v>
      </c>
    </row>
    <row r="220" spans="1:43" ht="67.5" x14ac:dyDescent="0.25">
      <c r="A220" s="23">
        <v>343</v>
      </c>
      <c r="B220" s="63">
        <f>IF(VLOOKUP(A220,'Données de base - Grunddaten'!$A$2:$M$273,2,FALSE)="","",VLOOKUP(A220,'Données de base - Grunddaten'!$A$2:$M$273,2,FALSE))</f>
        <v>1</v>
      </c>
      <c r="C220" s="64" t="str">
        <f>IF(VLOOKUP(A220,'Données de base - Grunddaten'!$A$2:$M$273,3,FALSE)="","",VLOOKUP(A220,'Données de base - Grunddaten'!$A$2:$M$273,3,FALSE))</f>
        <v>Freienstein–Tössegg</v>
      </c>
      <c r="D220" s="64" t="str">
        <f>IF(VLOOKUP(A220,'Données de base - Grunddaten'!$A$2:$M$273,4,FALSE)="","",VLOOKUP(A220,'Données de base - Grunddaten'!$A$2:$M$273,4,FALSE))</f>
        <v>Töss</v>
      </c>
      <c r="E220" s="64" t="str">
        <f>IF(VLOOKUP(A220,'Données de base - Grunddaten'!$A$2:$M$273,5,FALSE)="","",VLOOKUP(A220,'Données de base - Grunddaten'!$A$2:$M$273,5,FALSE))</f>
        <v>ZH</v>
      </c>
      <c r="F220" s="64" t="str">
        <f>IF(VLOOKUP(A220,'Données de base - Grunddaten'!$A$2:$M$273,6,FALSE)="","",VLOOKUP(A220,'Données de base - Grunddaten'!$A$2:$M$273,6,FALSE))</f>
        <v>Bassins lémanique et rhénan, Plateau oriental</v>
      </c>
      <c r="G220" s="64" t="str">
        <f>IF(VLOOKUP(A220,'Données de base - Grunddaten'!$A$2:$M$273,7,FALSE)="","",VLOOKUP(A220,'Données de base - Grunddaten'!$A$2:$M$273,7,FALSE))</f>
        <v>Collinéen</v>
      </c>
      <c r="H220" s="64">
        <f>IF(VLOOKUP(A220,'Données de base - Grunddaten'!$A$2:$M$273,8,FALSE)="","",VLOOKUP(A220,'Données de base - Grunddaten'!$A$2:$M$273,8,FALSE))</f>
        <v>340</v>
      </c>
      <c r="I220" s="64">
        <f>IF(VLOOKUP(A220,'Données de base - Grunddaten'!$A$2:$M$273,9,FALSE)="","",VLOOKUP(A220,'Données de base - Grunddaten'!$A$2:$M$273,9,FALSE))</f>
        <v>2003</v>
      </c>
      <c r="J220" s="64">
        <f>IF(VLOOKUP(A220,'Données de base - Grunddaten'!$A$2:$M$273,10,FALSE)="","",VLOOKUP(A220,'Données de base - Grunddaten'!$A$2:$M$273,10,FALSE))</f>
        <v>51</v>
      </c>
      <c r="K220" s="64" t="str">
        <f>IF(VLOOKUP(A220,'Données de base - Grunddaten'!$A$2:$M$273,11,FALSE)="","",VLOOKUP(A220,'Données de base - Grunddaten'!$A$2:$M$273,11,FALSE))</f>
        <v>Cours d'eau naturels de l'étage collinéen du Moyen-Pays</v>
      </c>
      <c r="L220" s="64" t="str">
        <f>IF(VLOOKUP(A220,'Données de base - Grunddaten'!$A$2:$M$273,12,FALSE)="","",VLOOKUP(A220,'Données de base - Grunddaten'!$A$2:$M$273,12,FALSE))</f>
        <v>en méandres migrants</v>
      </c>
      <c r="M220" s="65" t="str">
        <f>IF(VLOOKUP(A220,'Données de base - Grunddaten'!$A$2:$M$273,13,FALSE)="","",VLOOKUP(A220,'Données de base - Grunddaten'!$A$2:$M$273,13,FALSE))</f>
        <v>en méandres migrants</v>
      </c>
      <c r="N220" s="36" t="str">
        <f>IF(VLOOKUP(A220,'Charriage - Geschiebehaushalt'!A220:S491,3,FALSE)="","",VLOOKUP(A220,'Charriage - Geschiebehaushalt'!$A$2:$S$273,3,FALSE))</f>
        <v>pertinent</v>
      </c>
      <c r="O220" s="37" t="str">
        <f>IF(VLOOKUP(A220,'Charriage - Geschiebehaushalt'!A220:S491,4,FALSE)="","",VLOOKUP(A220,'Charriage - Geschiebehaushalt'!$A$2:$S$273,4,FALSE))</f>
        <v>non documenté</v>
      </c>
      <c r="P220" s="70" t="str">
        <f>IF(VLOOKUP(A220,'Charriage - Geschiebehaushalt'!A220:S491,5,FALSE)="","",VLOOKUP(A220,'Charriage - Geschiebehaushalt'!$A$2:$S$273,5,FALSE))</f>
        <v/>
      </c>
      <c r="Q220" s="37" t="str">
        <f>IF(VLOOKUP(A220,'Charriage - Geschiebehaushalt'!A220:S491,6,FALSE)="","",VLOOKUP(A220,'Charriage - Geschiebehaushalt'!$A$2:$S$273,6,FALSE))</f>
        <v>non documenté</v>
      </c>
      <c r="R220" s="70">
        <f>IF(VLOOKUP(A220,'Charriage - Geschiebehaushalt'!A220:S491,7,FALSE)="","",VLOOKUP(A220,'Charriage - Geschiebehaushalt'!$A$2:$S$273,7,FALSE))</f>
        <v>9.8222462375855704E-2</v>
      </c>
      <c r="S220" s="37" t="str">
        <f>IF(VLOOKUP(A220,'Charriage - Geschiebehaushalt'!A220:S491,8,FALSE)="","",VLOOKUP(A220,'Charriage - Geschiebehaushalt'!$A$2:$S$273,8,FALSE))</f>
        <v>pas ou faiblement entravé</v>
      </c>
      <c r="T220" s="70">
        <f>IF(VLOOKUP(A220,'Charriage - Geschiebehaushalt'!A220:S491,9,FALSE)="","",VLOOKUP(A220,'Charriage - Geschiebehaushalt'!$A$2:$S$273,9,FALSE))</f>
        <v>0.12830680959999999</v>
      </c>
      <c r="U220" s="37" t="str">
        <f>IF(VLOOKUP(A220,'Charriage - Geschiebehaushalt'!A220:S491,10,FALSE)="","",VLOOKUP(A220,'Charriage - Geschiebehaushalt'!$A$2:$S$273,10,FALSE))</f>
        <v>déficit dans les formations pionnières</v>
      </c>
      <c r="V220" s="37" t="str">
        <f>IF(VLOOKUP(A220,'Charriage - Geschiebehaushalt'!A220:S491,11,FALSE)="","",VLOOKUP(A220,'Charriage - Geschiebehaushalt'!$A$2:$S$273,11,FALSE))</f>
        <v>Rivière sur molase. Naturellement peu de charriage</v>
      </c>
      <c r="W220" s="37" t="str">
        <f>IF(VLOOKUP(A220,'Charriage - Geschiebehaushalt'!A220:S491,12,FALSE)="","",VLOOKUP(A220,'Charriage - Geschiebehaushalt'!$A$2:$S$273,12,FALSE))</f>
        <v>A vérifier</v>
      </c>
      <c r="X220" s="37" t="str">
        <f>IF(VLOOKUP(A220,'Charriage - Geschiebehaushalt'!A220:S491,13,FALSE)="","",VLOOKUP(A220,'Charriage - Geschiebehaushalt'!$A$2:$S$273,13,FALSE))</f>
        <v xml:space="preserve">cours complétement endigué en amont avec de nombreux seuils </v>
      </c>
      <c r="Y220" s="37" t="str">
        <f>IF(VLOOKUP(A220,'Charriage - Geschiebehaushalt'!A220:S491,14,FALSE)="","",VLOOKUP(A220,'Charriage - Geschiebehaushalt'!$A$2:$S$273,14,FALSE))</f>
        <v>charriage présumé faiblement perturbé</v>
      </c>
      <c r="Z220" s="37" t="str">
        <f>IF(VLOOKUP(A220,'Charriage - Geschiebehaushalt'!A220:S491,15,FALSE)="","",VLOOKUP(A220,'Charriage - Geschiebehaushalt'!$A$2:$S$273,15,FALSE))</f>
        <v>Charriage présumé faiblement perturbé / Geschiebe vermutlich leicht beeinträchtigt</v>
      </c>
      <c r="AA220" s="53" t="str">
        <f>IF(VLOOKUP(A220,'Charriage - Geschiebehaushalt'!A220:S491,16,FALSE)="","",VLOOKUP(A220,'Charriage - Geschiebehaushalt'!$A$2:$S$273,16,FALSE))</f>
        <v>b</v>
      </c>
      <c r="AB220" s="58" t="str">
        <f>IF(VLOOKUP(A220,'Débit - Abfluss'!$A$2:$K$273,3,FALSE)="","",VLOOKUP(A220,'Débit - Abfluss'!$A$2:$K$273,3,FALSE))</f>
        <v>100%</v>
      </c>
      <c r="AC220" s="59" t="str">
        <f>IF(VLOOKUP(A220,'Débit - Abfluss'!$A$2:$K$273,4,FALSE)="","",VLOOKUP(A220,'Débit - Abfluss'!$A$2:$K$273,4,FALSE))</f>
        <v>aucune information supplémentaire</v>
      </c>
      <c r="AD220" s="59" t="str">
        <f>IF(VLOOKUP(A220,'Débit - Abfluss'!$A$2:$K$273,5,FALSE)="","",VLOOKUP(A220,'Débit - Abfluss'!$A$2:$K$273,5,FALSE))</f>
        <v>aucune information supplémentaire</v>
      </c>
      <c r="AE220" s="59" t="str">
        <f>IF(VLOOKUP(A220,'Débit - Abfluss'!$A$2:$K$273,6,FALSE)="","",VLOOKUP(A220,'Débit - Abfluss'!$A$2:$K$273,6,FALSE))</f>
        <v>100%</v>
      </c>
      <c r="AF220" s="59" t="str">
        <f>IF(VLOOKUP(A220,'Débit - Abfluss'!$A$2:$K$273,7,FALSE)="","",VLOOKUP(A220,'Débit - Abfluss'!$A$2:$K$273,7,FALSE))</f>
        <v/>
      </c>
      <c r="AG220" s="60" t="str">
        <f>IF(VLOOKUP(A220,'Débit - Abfluss'!$A$2:$K$273,8,FALSE)="","",VLOOKUP(A220,'Débit - Abfluss'!$A$2:$K$273,8,FALSE))</f>
        <v>Non affecté / nicht betroffen</v>
      </c>
      <c r="AH220" s="72">
        <f>IF(VLOOKUP(A220,'Revitalisation-Revitalisierung'!$A$2:$O$273,3,FALSE)="","",VLOOKUP(A220,'Revitalisation-Revitalisierung'!$A$2:$O$273,3,FALSE))</f>
        <v>-4.0636363636363635</v>
      </c>
      <c r="AI220" s="73">
        <f>IF(VLOOKUP(A220,'Revitalisation-Revitalisierung'!$A$2:$O$273,4,FALSE)="","",VLOOKUP(A220,'Revitalisation-Revitalisierung'!$A$2:$O$273,4,FALSE))</f>
        <v>7.3329410523176879</v>
      </c>
      <c r="AJ220" s="73">
        <f>IF(VLOOKUP(A220,'Revitalisation-Revitalisierung'!$A$2:$O$273,5,FALSE)="","",VLOOKUP(A220,'Revitalisation-Revitalisierung'!$A$2:$O$273,5,FALSE))</f>
        <v>11.363636363636363</v>
      </c>
      <c r="AK220" s="61" t="str">
        <f>IF(VLOOKUP(A220,'Revitalisation-Revitalisierung'!$A$2:$O$273,6,FALSE)="","",VLOOKUP(A220,'Revitalisation-Revitalisierung'!$A$2:$O$273,6,FALSE))</f>
        <v>peu nécessaire, facile</v>
      </c>
      <c r="AL220" s="61" t="str">
        <f>IF(VLOOKUP(A220,'Revitalisation-Revitalisierung'!$A$2:$O$273,7,FALSE)="","",VLOOKUP(A220,'Revitalisation-Revitalisierung'!$A$2:$O$273,7,FALSE))</f>
        <v>nicht nötig</v>
      </c>
      <c r="AM220" s="61" t="str">
        <f>IF(VLOOKUP(A220,'Revitalisation-Revitalisierung'!$A$2:$O$273,8,FALSE)="","",VLOOKUP(A220,'Revitalisation-Revitalisierung'!$A$2:$O$273,8,FALSE))</f>
        <v>K2</v>
      </c>
      <c r="AN220" s="61" t="str">
        <f>IF(VLOOKUP(A220,'Revitalisation-Revitalisierung'!$A$2:$O$273,9,FALSE)="","",VLOOKUP(A220,'Revitalisation-Revitalisierung'!$A$2:$O$273,9,FALSE))</f>
        <v/>
      </c>
      <c r="AO220" s="61" t="str">
        <f>IF(VLOOKUP(A220,'Revitalisation-Revitalisierung'!$A$2:$O$273,10,FALSE)="","",VLOOKUP(A220,'Revitalisation-Revitalisierung'!$A$2:$O$273,10,FALSE))</f>
        <v/>
      </c>
      <c r="AP220" s="61" t="str">
        <f>IF(VLOOKUP(A220,'Revitalisation-Revitalisierung'!$A$2:$O$273,11,FALSE)="","",VLOOKUP(A220,'Revitalisation-Revitalisierung'!$A$2:$O$273,11,FALSE))</f>
        <v>Partiellement nécessaire, facile / teilweise nötig, einfach</v>
      </c>
      <c r="AQ220" s="62" t="str">
        <f>IF(VLOOKUP(A220,'Revitalisation-Revitalisierung'!$A$2:$O$273,12,FALSE)="","",VLOOKUP(A220,'Revitalisation-Revitalisierung'!$A$2:$O$273,12,FALSE))</f>
        <v>a</v>
      </c>
    </row>
    <row r="221" spans="1:43" ht="67.5" x14ac:dyDescent="0.25">
      <c r="A221" s="23">
        <v>344</v>
      </c>
      <c r="B221" s="63">
        <f>IF(VLOOKUP(A221,'Données de base - Grunddaten'!$A$2:$M$273,2,FALSE)="","",VLOOKUP(A221,'Données de base - Grunddaten'!$A$2:$M$273,2,FALSE))</f>
        <v>1</v>
      </c>
      <c r="C221" s="64" t="str">
        <f>IF(VLOOKUP(A221,'Données de base - Grunddaten'!$A$2:$M$273,3,FALSE)="","",VLOOKUP(A221,'Données de base - Grunddaten'!$A$2:$M$273,3,FALSE))</f>
        <v>Dättlikon–Freienstein</v>
      </c>
      <c r="D221" s="64" t="str">
        <f>IF(VLOOKUP(A221,'Données de base - Grunddaten'!$A$2:$M$273,4,FALSE)="","",VLOOKUP(A221,'Données de base - Grunddaten'!$A$2:$M$273,4,FALSE))</f>
        <v>Töss</v>
      </c>
      <c r="E221" s="64" t="str">
        <f>IF(VLOOKUP(A221,'Données de base - Grunddaten'!$A$2:$M$273,5,FALSE)="","",VLOOKUP(A221,'Données de base - Grunddaten'!$A$2:$M$273,5,FALSE))</f>
        <v>ZH</v>
      </c>
      <c r="F221" s="64" t="str">
        <f>IF(VLOOKUP(A221,'Données de base - Grunddaten'!$A$2:$M$273,6,FALSE)="","",VLOOKUP(A221,'Données de base - Grunddaten'!$A$2:$M$273,6,FALSE))</f>
        <v>Plateau oriental</v>
      </c>
      <c r="G221" s="64" t="str">
        <f>IF(VLOOKUP(A221,'Données de base - Grunddaten'!$A$2:$M$273,7,FALSE)="","",VLOOKUP(A221,'Données de base - Grunddaten'!$A$2:$M$273,7,FALSE))</f>
        <v>Collinéen</v>
      </c>
      <c r="H221" s="64">
        <f>IF(VLOOKUP(A221,'Données de base - Grunddaten'!$A$2:$M$273,8,FALSE)="","",VLOOKUP(A221,'Données de base - Grunddaten'!$A$2:$M$273,8,FALSE))</f>
        <v>370</v>
      </c>
      <c r="I221" s="64">
        <f>IF(VLOOKUP(A221,'Données de base - Grunddaten'!$A$2:$M$273,9,FALSE)="","",VLOOKUP(A221,'Données de base - Grunddaten'!$A$2:$M$273,9,FALSE))</f>
        <v>2003</v>
      </c>
      <c r="J221" s="64">
        <f>IF(VLOOKUP(A221,'Données de base - Grunddaten'!$A$2:$M$273,10,FALSE)="","",VLOOKUP(A221,'Données de base - Grunddaten'!$A$2:$M$273,10,FALSE))</f>
        <v>51</v>
      </c>
      <c r="K221" s="64" t="str">
        <f>IF(VLOOKUP(A221,'Données de base - Grunddaten'!$A$2:$M$273,11,FALSE)="","",VLOOKUP(A221,'Données de base - Grunddaten'!$A$2:$M$273,11,FALSE))</f>
        <v>Cours d'eau naturels de l'étage collinéen du Moyen-Pays</v>
      </c>
      <c r="L221" s="64" t="str">
        <f>IF(VLOOKUP(A221,'Données de base - Grunddaten'!$A$2:$M$273,12,FALSE)="","",VLOOKUP(A221,'Données de base - Grunddaten'!$A$2:$M$273,12,FALSE))</f>
        <v>en méandres migrants</v>
      </c>
      <c r="M221" s="65" t="str">
        <f>IF(VLOOKUP(A221,'Données de base - Grunddaten'!$A$2:$M$273,13,FALSE)="","",VLOOKUP(A221,'Données de base - Grunddaten'!$A$2:$M$273,13,FALSE))</f>
        <v>en méandres migrants</v>
      </c>
      <c r="N221" s="36" t="str">
        <f>IF(VLOOKUP(A221,'Charriage - Geschiebehaushalt'!A221:S492,3,FALSE)="","",VLOOKUP(A221,'Charriage - Geschiebehaushalt'!$A$2:$S$273,3,FALSE))</f>
        <v>pertinent</v>
      </c>
      <c r="O221" s="37" t="str">
        <f>IF(VLOOKUP(A221,'Charriage - Geschiebehaushalt'!A221:S492,4,FALSE)="","",VLOOKUP(A221,'Charriage - Geschiebehaushalt'!$A$2:$S$273,4,FALSE))</f>
        <v>non documenté</v>
      </c>
      <c r="P221" s="70" t="str">
        <f>IF(VLOOKUP(A221,'Charriage - Geschiebehaushalt'!A221:S492,5,FALSE)="","",VLOOKUP(A221,'Charriage - Geschiebehaushalt'!$A$2:$S$273,5,FALSE))</f>
        <v/>
      </c>
      <c r="Q221" s="37" t="str">
        <f>IF(VLOOKUP(A221,'Charriage - Geschiebehaushalt'!A221:S492,6,FALSE)="","",VLOOKUP(A221,'Charriage - Geschiebehaushalt'!$A$2:$S$273,6,FALSE))</f>
        <v>non documenté</v>
      </c>
      <c r="R221" s="70">
        <f>IF(VLOOKUP(A221,'Charriage - Geschiebehaushalt'!A221:S492,7,FALSE)="","",VLOOKUP(A221,'Charriage - Geschiebehaushalt'!$A$2:$S$273,7,FALSE))</f>
        <v>9.55523030051195E-3</v>
      </c>
      <c r="S221" s="37" t="str">
        <f>IF(VLOOKUP(A221,'Charriage - Geschiebehaushalt'!A221:S492,8,FALSE)="","",VLOOKUP(A221,'Charriage - Geschiebehaushalt'!$A$2:$S$273,8,FALSE))</f>
        <v>pas ou faiblement entravé</v>
      </c>
      <c r="T221" s="70">
        <f>IF(VLOOKUP(A221,'Charriage - Geschiebehaushalt'!A221:S492,9,FALSE)="","",VLOOKUP(A221,'Charriage - Geschiebehaushalt'!$A$2:$S$273,9,FALSE))</f>
        <v>0.24403141048999999</v>
      </c>
      <c r="U221" s="37" t="str">
        <f>IF(VLOOKUP(A221,'Charriage - Geschiebehaushalt'!A221:S492,10,FALSE)="","",VLOOKUP(A221,'Charriage - Geschiebehaushalt'!$A$2:$S$273,10,FALSE))</f>
        <v>déficit dans les formations pionnières</v>
      </c>
      <c r="V221" s="37" t="str">
        <f>IF(VLOOKUP(A221,'Charriage - Geschiebehaushalt'!A221:S492,11,FALSE)="","",VLOOKUP(A221,'Charriage - Geschiebehaushalt'!$A$2:$S$273,11,FALSE))</f>
        <v>Rivière sur molase. Naturellement peu de charriage</v>
      </c>
      <c r="W221" s="37" t="str">
        <f>IF(VLOOKUP(A221,'Charriage - Geschiebehaushalt'!A221:S492,12,FALSE)="","",VLOOKUP(A221,'Charriage - Geschiebehaushalt'!$A$2:$S$273,12,FALSE))</f>
        <v>A vérifier</v>
      </c>
      <c r="X221" s="37" t="str">
        <f>IF(VLOOKUP(A221,'Charriage - Geschiebehaushalt'!A221:S492,13,FALSE)="","",VLOOKUP(A221,'Charriage - Geschiebehaushalt'!$A$2:$S$273,13,FALSE))</f>
        <v>cours complètement endigué abec de nombreux seuils à l'amont</v>
      </c>
      <c r="Y221" s="37" t="str">
        <f>IF(VLOOKUP(A221,'Charriage - Geschiebehaushalt'!A221:S492,14,FALSE)="","",VLOOKUP(A221,'Charriage - Geschiebehaushalt'!$A$2:$S$273,14,FALSE))</f>
        <v>charriage présumé faiblement perturbé</v>
      </c>
      <c r="Z221" s="37" t="str">
        <f>IF(VLOOKUP(A221,'Charriage - Geschiebehaushalt'!A221:S492,15,FALSE)="","",VLOOKUP(A221,'Charriage - Geschiebehaushalt'!$A$2:$S$273,15,FALSE))</f>
        <v>Charriage présumé faiblement perturbé / Geschiebe vermutlich leicht beeinträchtigt</v>
      </c>
      <c r="AA221" s="53" t="str">
        <f>IF(VLOOKUP(A221,'Charriage - Geschiebehaushalt'!A221:S492,16,FALSE)="","",VLOOKUP(A221,'Charriage - Geschiebehaushalt'!$A$2:$S$273,16,FALSE))</f>
        <v>b</v>
      </c>
      <c r="AB221" s="58" t="str">
        <f>IF(VLOOKUP(A221,'Débit - Abfluss'!$A$2:$K$273,3,FALSE)="","",VLOOKUP(A221,'Débit - Abfluss'!$A$2:$K$273,3,FALSE))</f>
        <v>100%</v>
      </c>
      <c r="AC221" s="59" t="str">
        <f>IF(VLOOKUP(A221,'Débit - Abfluss'!$A$2:$K$273,4,FALSE)="","",VLOOKUP(A221,'Débit - Abfluss'!$A$2:$K$273,4,FALSE))</f>
        <v>aucune information supplémentaire</v>
      </c>
      <c r="AD221" s="59" t="str">
        <f>IF(VLOOKUP(A221,'Débit - Abfluss'!$A$2:$K$273,5,FALSE)="","",VLOOKUP(A221,'Débit - Abfluss'!$A$2:$K$273,5,FALSE))</f>
        <v>aucune information supplémentaire</v>
      </c>
      <c r="AE221" s="59" t="str">
        <f>IF(VLOOKUP(A221,'Débit - Abfluss'!$A$2:$K$273,6,FALSE)="","",VLOOKUP(A221,'Débit - Abfluss'!$A$2:$K$273,6,FALSE))</f>
        <v>100%</v>
      </c>
      <c r="AF221" s="59" t="str">
        <f>IF(VLOOKUP(A221,'Débit - Abfluss'!$A$2:$K$273,7,FALSE)="","",VLOOKUP(A221,'Débit - Abfluss'!$A$2:$K$273,7,FALSE))</f>
        <v/>
      </c>
      <c r="AG221" s="60" t="str">
        <f>IF(VLOOKUP(A221,'Débit - Abfluss'!$A$2:$K$273,8,FALSE)="","",VLOOKUP(A221,'Débit - Abfluss'!$A$2:$K$273,8,FALSE))</f>
        <v>Non affecté / nicht betroffen</v>
      </c>
      <c r="AH221" s="72">
        <f>IF(VLOOKUP(A221,'Revitalisation-Revitalisierung'!$A$2:$O$273,3,FALSE)="","",VLOOKUP(A221,'Revitalisation-Revitalisierung'!$A$2:$O$273,3,FALSE))</f>
        <v>-17.272727272727273</v>
      </c>
      <c r="AI221" s="73">
        <f>IF(VLOOKUP(A221,'Revitalisation-Revitalisierung'!$A$2:$O$273,4,FALSE)="","",VLOOKUP(A221,'Revitalisation-Revitalisierung'!$A$2:$O$273,4,FALSE))</f>
        <v>0</v>
      </c>
      <c r="AJ221" s="73">
        <f>IF(VLOOKUP(A221,'Revitalisation-Revitalisierung'!$A$2:$O$273,5,FALSE)="","",VLOOKUP(A221,'Revitalisation-Revitalisierung'!$A$2:$O$273,5,FALSE))</f>
        <v>17.272727272727273</v>
      </c>
      <c r="AK221" s="61" t="str">
        <f>IF(VLOOKUP(A221,'Revitalisation-Revitalisierung'!$A$2:$O$273,6,FALSE)="","",VLOOKUP(A221,'Revitalisation-Revitalisierung'!$A$2:$O$273,6,FALSE))</f>
        <v>non nécessaire</v>
      </c>
      <c r="AL221" s="61" t="str">
        <f>IF(VLOOKUP(A221,'Revitalisation-Revitalisierung'!$A$2:$O$273,7,FALSE)="","",VLOOKUP(A221,'Revitalisation-Revitalisierung'!$A$2:$O$273,7,FALSE))</f>
        <v>nicht nötig</v>
      </c>
      <c r="AM221" s="61" t="str">
        <f>IF(VLOOKUP(A221,'Revitalisation-Revitalisierung'!$A$2:$O$273,8,FALSE)="","",VLOOKUP(A221,'Revitalisation-Revitalisierung'!$A$2:$O$273,8,FALSE))</f>
        <v>K3</v>
      </c>
      <c r="AN221" s="61" t="str">
        <f>IF(VLOOKUP(A221,'Revitalisation-Revitalisierung'!$A$2:$O$273,9,FALSE)="","",VLOOKUP(A221,'Revitalisation-Revitalisierung'!$A$2:$O$273,9,FALSE))</f>
        <v/>
      </c>
      <c r="AO221" s="61" t="str">
        <f>IF(VLOOKUP(A221,'Revitalisation-Revitalisierung'!$A$2:$O$273,10,FALSE)="","",VLOOKUP(A221,'Revitalisation-Revitalisierung'!$A$2:$O$273,10,FALSE))</f>
        <v/>
      </c>
      <c r="AP221" s="61" t="str">
        <f>IF(VLOOKUP(A221,'Revitalisation-Revitalisierung'!$A$2:$O$273,11,FALSE)="","",VLOOKUP(A221,'Revitalisation-Revitalisierung'!$A$2:$O$273,11,FALSE))</f>
        <v>Non nécessaire / nicht nötig</v>
      </c>
      <c r="AQ221" s="62" t="str">
        <f>IF(VLOOKUP(A221,'Revitalisation-Revitalisierung'!$A$2:$O$273,12,FALSE)="","",VLOOKUP(A221,'Revitalisation-Revitalisierung'!$A$2:$O$273,12,FALSE))</f>
        <v>a</v>
      </c>
    </row>
    <row r="222" spans="1:43" ht="45" x14ac:dyDescent="0.25">
      <c r="A222" s="23">
        <v>345</v>
      </c>
      <c r="B222" s="63">
        <f>IF(VLOOKUP(A222,'Données de base - Grunddaten'!$A$2:$M$273,2,FALSE)="","",VLOOKUP(A222,'Données de base - Grunddaten'!$A$2:$M$273,2,FALSE))</f>
        <v>1</v>
      </c>
      <c r="C222" s="64" t="str">
        <f>IF(VLOOKUP(A222,'Données de base - Grunddaten'!$A$2:$M$273,3,FALSE)="","",VLOOKUP(A222,'Données de base - Grunddaten'!$A$2:$M$273,3,FALSE))</f>
        <v>Oberglatt</v>
      </c>
      <c r="D222" s="64" t="str">
        <f>IF(VLOOKUP(A222,'Données de base - Grunddaten'!$A$2:$M$273,4,FALSE)="","",VLOOKUP(A222,'Données de base - Grunddaten'!$A$2:$M$273,4,FALSE))</f>
        <v>Glatt</v>
      </c>
      <c r="E222" s="64" t="str">
        <f>IF(VLOOKUP(A222,'Données de base - Grunddaten'!$A$2:$M$273,5,FALSE)="","",VLOOKUP(A222,'Données de base - Grunddaten'!$A$2:$M$273,5,FALSE))</f>
        <v>ZH</v>
      </c>
      <c r="F222" s="64" t="str">
        <f>IF(VLOOKUP(A222,'Données de base - Grunddaten'!$A$2:$M$273,6,FALSE)="","",VLOOKUP(A222,'Données de base - Grunddaten'!$A$2:$M$273,6,FALSE))</f>
        <v>Plateau oriental</v>
      </c>
      <c r="G222" s="64" t="str">
        <f>IF(VLOOKUP(A222,'Données de base - Grunddaten'!$A$2:$M$273,7,FALSE)="","",VLOOKUP(A222,'Données de base - Grunddaten'!$A$2:$M$273,7,FALSE))</f>
        <v>Collinéen</v>
      </c>
      <c r="H222" s="64">
        <f>IF(VLOOKUP(A222,'Données de base - Grunddaten'!$A$2:$M$273,8,FALSE)="","",VLOOKUP(A222,'Données de base - Grunddaten'!$A$2:$M$273,8,FALSE))</f>
        <v>420</v>
      </c>
      <c r="I222" s="64">
        <f>IF(VLOOKUP(A222,'Données de base - Grunddaten'!$A$2:$M$273,9,FALSE)="","",VLOOKUP(A222,'Données de base - Grunddaten'!$A$2:$M$273,9,FALSE))</f>
        <v>2003</v>
      </c>
      <c r="J222" s="64">
        <f>IF(VLOOKUP(A222,'Données de base - Grunddaten'!$A$2:$M$273,10,FALSE)="","",VLOOKUP(A222,'Données de base - Grunddaten'!$A$2:$M$273,10,FALSE))</f>
        <v>51</v>
      </c>
      <c r="K222" s="64" t="str">
        <f>IF(VLOOKUP(A222,'Données de base - Grunddaten'!$A$2:$M$273,11,FALSE)="","",VLOOKUP(A222,'Données de base - Grunddaten'!$A$2:$M$273,11,FALSE))</f>
        <v>Cours d'eau naturels de l'étage collinéen du Moyen-Pays</v>
      </c>
      <c r="L222" s="64" t="str">
        <f>IF(VLOOKUP(A222,'Données de base - Grunddaten'!$A$2:$M$273,12,FALSE)="","",VLOOKUP(A222,'Données de base - Grunddaten'!$A$2:$M$273,12,FALSE))</f>
        <v>en méandres migrants</v>
      </c>
      <c r="M222" s="65" t="str">
        <f>IF(VLOOKUP(A222,'Données de base - Grunddaten'!$A$2:$M$273,13,FALSE)="","",VLOOKUP(A222,'Données de base - Grunddaten'!$A$2:$M$273,13,FALSE))</f>
        <v>en méandres migrants</v>
      </c>
      <c r="N222" s="36" t="str">
        <f>IF(VLOOKUP(A222,'Charriage - Geschiebehaushalt'!A222:S493,3,FALSE)="","",VLOOKUP(A222,'Charriage - Geschiebehaushalt'!$A$2:$S$273,3,FALSE))</f>
        <v>pertinent</v>
      </c>
      <c r="O222" s="37" t="str">
        <f>IF(VLOOKUP(A222,'Charriage - Geschiebehaushalt'!A222:S493,4,FALSE)="","",VLOOKUP(A222,'Charriage - Geschiebehaushalt'!$A$2:$S$273,4,FALSE))</f>
        <v>non documenté</v>
      </c>
      <c r="P222" s="70" t="str">
        <f>IF(VLOOKUP(A222,'Charriage - Geschiebehaushalt'!A222:S493,5,FALSE)="","",VLOOKUP(A222,'Charriage - Geschiebehaushalt'!$A$2:$S$273,5,FALSE))</f>
        <v/>
      </c>
      <c r="Q222" s="37" t="str">
        <f>IF(VLOOKUP(A222,'Charriage - Geschiebehaushalt'!A222:S493,6,FALSE)="","",VLOOKUP(A222,'Charriage - Geschiebehaushalt'!$A$2:$S$273,6,FALSE))</f>
        <v>non documenté</v>
      </c>
      <c r="R222" s="70">
        <f>IF(VLOOKUP(A222,'Charriage - Geschiebehaushalt'!A222:S493,7,FALSE)="","",VLOOKUP(A222,'Charriage - Geschiebehaushalt'!$A$2:$S$273,7,FALSE))</f>
        <v>0.99789466699326301</v>
      </c>
      <c r="S222" s="37" t="str">
        <f>IF(VLOOKUP(A222,'Charriage - Geschiebehaushalt'!A222:S493,8,FALSE)="","",VLOOKUP(A222,'Charriage - Geschiebehaushalt'!$A$2:$S$273,8,FALSE))</f>
        <v>la remobilisation des sédiments est perturbée</v>
      </c>
      <c r="T222" s="70">
        <f>IF(VLOOKUP(A222,'Charriage - Geschiebehaushalt'!A222:S493,9,FALSE)="","",VLOOKUP(A222,'Charriage - Geschiebehaushalt'!$A$2:$S$273,9,FALSE))</f>
        <v>0.22947775378999999</v>
      </c>
      <c r="U222" s="37" t="str">
        <f>IF(VLOOKUP(A222,'Charriage - Geschiebehaushalt'!A222:S493,10,FALSE)="","",VLOOKUP(A222,'Charriage - Geschiebehaushalt'!$A$2:$S$273,10,FALSE))</f>
        <v>déficit dans les formations pionnières</v>
      </c>
      <c r="V222" s="37" t="str">
        <f>IF(VLOOKUP(A222,'Charriage - Geschiebehaushalt'!A222:S493,11,FALSE)="","",VLOOKUP(A222,'Charriage - Geschiebehaushalt'!$A$2:$S$273,11,FALSE))</f>
        <v/>
      </c>
      <c r="W222" s="37" t="str">
        <f>IF(VLOOKUP(A222,'Charriage - Geschiebehaushalt'!A222:S493,12,FALSE)="","",VLOOKUP(A222,'Charriage - Geschiebehaushalt'!$A$2:$S$273,12,FALSE))</f>
        <v/>
      </c>
      <c r="X222" s="37" t="str">
        <f>IF(VLOOKUP(A222,'Charriage - Geschiebehaushalt'!A222:S493,13,FALSE)="","",VLOOKUP(A222,'Charriage - Geschiebehaushalt'!$A$2:$S$273,13,FALSE))</f>
        <v/>
      </c>
      <c r="Y222" s="37" t="str">
        <f>IF(VLOOKUP(A222,'Charriage - Geschiebehaushalt'!A222:S493,14,FALSE)="","",VLOOKUP(A222,'Charriage - Geschiebehaushalt'!$A$2:$S$273,14,FALSE))</f>
        <v/>
      </c>
      <c r="Z222" s="37" t="str">
        <f>IF(VLOOKUP(A222,'Charriage - Geschiebehaushalt'!A222:S493,15,FALSE)="","",VLOOKUP(A222,'Charriage - Geschiebehaushalt'!$A$2:$S$273,15,FALSE))</f>
        <v>La remobilisation des sédiments est perturbée / Mobilisierung von Geschiebe beeinträchtigt</v>
      </c>
      <c r="AA222" s="53" t="str">
        <f>IF(VLOOKUP(A222,'Charriage - Geschiebehaushalt'!A222:S493,16,FALSE)="","",VLOOKUP(A222,'Charriage - Geschiebehaushalt'!$A$2:$S$273,16,FALSE))</f>
        <v>b</v>
      </c>
      <c r="AB222" s="58" t="str">
        <f>IF(VLOOKUP(A222,'Débit - Abfluss'!$A$2:$K$273,3,FALSE)="","",VLOOKUP(A222,'Débit - Abfluss'!$A$2:$K$273,3,FALSE))</f>
        <v>100%</v>
      </c>
      <c r="AC222" s="59" t="str">
        <f>IF(VLOOKUP(A222,'Débit - Abfluss'!$A$2:$K$273,4,FALSE)="","",VLOOKUP(A222,'Débit - Abfluss'!$A$2:$K$273,4,FALSE))</f>
        <v>aucune information supplémentaire</v>
      </c>
      <c r="AD222" s="59" t="str">
        <f>IF(VLOOKUP(A222,'Débit - Abfluss'!$A$2:$K$273,5,FALSE)="","",VLOOKUP(A222,'Débit - Abfluss'!$A$2:$K$273,5,FALSE))</f>
        <v>aucune information supplémentaire</v>
      </c>
      <c r="AE222" s="59" t="str">
        <f>IF(VLOOKUP(A222,'Débit - Abfluss'!$A$2:$K$273,6,FALSE)="","",VLOOKUP(A222,'Débit - Abfluss'!$A$2:$K$273,6,FALSE))</f>
        <v>100%</v>
      </c>
      <c r="AF222" s="59" t="str">
        <f>IF(VLOOKUP(A222,'Débit - Abfluss'!$A$2:$K$273,7,FALSE)="","",VLOOKUP(A222,'Débit - Abfluss'!$A$2:$K$273,7,FALSE))</f>
        <v/>
      </c>
      <c r="AG222" s="60" t="str">
        <f>IF(VLOOKUP(A222,'Débit - Abfluss'!$A$2:$K$273,8,FALSE)="","",VLOOKUP(A222,'Débit - Abfluss'!$A$2:$K$273,8,FALSE))</f>
        <v>Non affecté / nicht betroffen</v>
      </c>
      <c r="AH222" s="72">
        <f>IF(VLOOKUP(A222,'Revitalisation-Revitalisierung'!$A$2:$O$273,3,FALSE)="","",VLOOKUP(A222,'Revitalisation-Revitalisierung'!$A$2:$O$273,3,FALSE))</f>
        <v>59.727272727272727</v>
      </c>
      <c r="AI222" s="73">
        <f>IF(VLOOKUP(A222,'Revitalisation-Revitalisierung'!$A$2:$O$273,4,FALSE)="","",VLOOKUP(A222,'Revitalisation-Revitalisierung'!$A$2:$O$273,4,FALSE))</f>
        <v>77.038106275097633</v>
      </c>
      <c r="AJ222" s="73">
        <f>IF(VLOOKUP(A222,'Revitalisation-Revitalisierung'!$A$2:$O$273,5,FALSE)="","",VLOOKUP(A222,'Revitalisation-Revitalisierung'!$A$2:$O$273,5,FALSE))</f>
        <v>17.272727272727273</v>
      </c>
      <c r="AK222" s="61" t="str">
        <f>IF(VLOOKUP(A222,'Revitalisation-Revitalisierung'!$A$2:$O$273,6,FALSE)="","",VLOOKUP(A222,'Revitalisation-Revitalisierung'!$A$2:$O$273,6,FALSE))</f>
        <v>très nécessaire, facile</v>
      </c>
      <c r="AL222" s="61" t="str">
        <f>IF(VLOOKUP(A222,'Revitalisation-Revitalisierung'!$A$2:$O$273,7,FALSE)="","",VLOOKUP(A222,'Revitalisation-Revitalisierung'!$A$2:$O$273,7,FALSE))</f>
        <v>unmöglich</v>
      </c>
      <c r="AM222" s="61" t="str">
        <f>IF(VLOOKUP(A222,'Revitalisation-Revitalisierung'!$A$2:$O$273,8,FALSE)="","",VLOOKUP(A222,'Revitalisation-Revitalisierung'!$A$2:$O$273,8,FALSE))</f>
        <v>K1</v>
      </c>
      <c r="AN222" s="61" t="str">
        <f>IF(VLOOKUP(A222,'Revitalisation-Revitalisierung'!$A$2:$O$273,9,FALSE)="","",VLOOKUP(A222,'Revitalisation-Revitalisierung'!$A$2:$O$273,9,FALSE))</f>
        <v/>
      </c>
      <c r="AO222" s="61" t="str">
        <f>IF(VLOOKUP(A222,'Revitalisation-Revitalisierung'!$A$2:$O$273,10,FALSE)="","",VLOOKUP(A222,'Revitalisation-Revitalisierung'!$A$2:$O$273,10,FALSE))</f>
        <v/>
      </c>
      <c r="AP222" s="61" t="str">
        <f>IF(VLOOKUP(A222,'Revitalisation-Revitalisierung'!$A$2:$O$273,11,FALSE)="","",VLOOKUP(A222,'Revitalisation-Revitalisierung'!$A$2:$O$273,11,FALSE))</f>
        <v>Très nécessaire, difficile / unbedingt nötig, schwierig</v>
      </c>
      <c r="AQ222" s="62" t="str">
        <f>IF(VLOOKUP(A222,'Revitalisation-Revitalisierung'!$A$2:$O$273,12,FALSE)="","",VLOOKUP(A222,'Revitalisation-Revitalisierung'!$A$2:$O$273,12,FALSE))</f>
        <v>b</v>
      </c>
    </row>
    <row r="223" spans="1:43" ht="33.75" x14ac:dyDescent="0.25">
      <c r="A223" s="30">
        <v>346</v>
      </c>
      <c r="B223" s="63">
        <f>IF(VLOOKUP(A223,'Données de base - Grunddaten'!$A$2:$M$273,2,FALSE)="","",VLOOKUP(A223,'Données de base - Grunddaten'!$A$2:$M$273,2,FALSE))</f>
        <v>1</v>
      </c>
      <c r="C223" s="64" t="str">
        <f>IF(VLOOKUP(A223,'Données de base - Grunddaten'!$A$2:$M$273,3,FALSE)="","",VLOOKUP(A223,'Données de base - Grunddaten'!$A$2:$M$273,3,FALSE))</f>
        <v>Muotathal</v>
      </c>
      <c r="D223" s="64" t="str">
        <f>IF(VLOOKUP(A223,'Données de base - Grunddaten'!$A$2:$M$273,4,FALSE)="","",VLOOKUP(A223,'Données de base - Grunddaten'!$A$2:$M$273,4,FALSE))</f>
        <v>Muota</v>
      </c>
      <c r="E223" s="64" t="str">
        <f>IF(VLOOKUP(A223,'Données de base - Grunddaten'!$A$2:$M$273,5,FALSE)="","",VLOOKUP(A223,'Données de base - Grunddaten'!$A$2:$M$273,5,FALSE))</f>
        <v>SZ</v>
      </c>
      <c r="F223" s="64" t="str">
        <f>IF(VLOOKUP(A223,'Données de base - Grunddaten'!$A$2:$M$273,6,FALSE)="","",VLOOKUP(A223,'Données de base - Grunddaten'!$A$2:$M$273,6,FALSE))</f>
        <v>Alpes septentrionales</v>
      </c>
      <c r="G223" s="64" t="str">
        <f>IF(VLOOKUP(A223,'Données de base - Grunddaten'!$A$2:$M$273,7,FALSE)="","",VLOOKUP(A223,'Données de base - Grunddaten'!$A$2:$M$273,7,FALSE))</f>
        <v>Montagnard inf.</v>
      </c>
      <c r="H223" s="64" t="str">
        <f>IF(VLOOKUP(A223,'Données de base - Grunddaten'!$A$2:$M$273,8,FALSE)="","",VLOOKUP(A223,'Données de base - Grunddaten'!$A$2:$M$273,8,FALSE))</f>
        <v>660 m</v>
      </c>
      <c r="I223" s="64" t="str">
        <f>IF(VLOOKUP(A223,'Données de base - Grunddaten'!$A$2:$M$273,9,FALSE)="","",VLOOKUP(A223,'Données de base - Grunddaten'!$A$2:$M$273,9,FALSE))</f>
        <v>candidat</v>
      </c>
      <c r="J223" s="64">
        <f>IF(VLOOKUP(A223,'Données de base - Grunddaten'!$A$2:$M$273,10,FALSE)="","",VLOOKUP(A223,'Données de base - Grunddaten'!$A$2:$M$273,10,FALSE))</f>
        <v>42</v>
      </c>
      <c r="K223" s="64" t="str">
        <f>IF(VLOOKUP(A223,'Données de base - Grunddaten'!$A$2:$M$273,11,FALSE)="","",VLOOKUP(A223,'Données de base - Grunddaten'!$A$2:$M$273,11,FALSE))</f>
        <v>Cours d'eau naturels de l'étage montagnard</v>
      </c>
      <c r="L223" s="64" t="str">
        <f>IF(VLOOKUP(A223,'Données de base - Grunddaten'!$A$2:$M$273,12,FALSE)="","",VLOOKUP(A223,'Données de base - Grunddaten'!$A$2:$M$273,12,FALSE))</f>
        <v>cours encaissé</v>
      </c>
      <c r="M223" s="65" t="str">
        <f>IF(VLOOKUP(A223,'Données de base - Grunddaten'!$A$2:$M$273,13,FALSE)="","",VLOOKUP(A223,'Données de base - Grunddaten'!$A$2:$M$273,13,FALSE))</f>
        <v>pseudo tresse formée à l'amont d'un dépotoire</v>
      </c>
      <c r="N223" s="36" t="str">
        <f>IF(VLOOKUP(A223,'Charriage - Geschiebehaushalt'!A223:S494,3,FALSE)="","",VLOOKUP(A223,'Charriage - Geschiebehaushalt'!$A$2:$S$273,3,FALSE))</f>
        <v>pertinent</v>
      </c>
      <c r="O223" s="37" t="str">
        <f>IF(VLOOKUP(A223,'Charriage - Geschiebehaushalt'!A223:S494,4,FALSE)="","",VLOOKUP(A223,'Charriage - Geschiebehaushalt'!$A$2:$S$273,4,FALSE))</f>
        <v>non documenté</v>
      </c>
      <c r="P223" s="70" t="str">
        <f>IF(VLOOKUP(A223,'Charriage - Geschiebehaushalt'!A223:S494,5,FALSE)="","",VLOOKUP(A223,'Charriage - Geschiebehaushalt'!$A$2:$S$273,5,FALSE))</f>
        <v/>
      </c>
      <c r="Q223" s="37" t="str">
        <f>IF(VLOOKUP(A223,'Charriage - Geschiebehaushalt'!A223:S494,6,FALSE)="","",VLOOKUP(A223,'Charriage - Geschiebehaushalt'!$A$2:$S$273,6,FALSE))</f>
        <v>non documenté</v>
      </c>
      <c r="R223" s="70" t="str">
        <f>IF(VLOOKUP(A223,'Charriage - Geschiebehaushalt'!A223:S494,7,FALSE)="","",VLOOKUP(A223,'Charriage - Geschiebehaushalt'!$A$2:$S$273,7,FALSE))</f>
        <v/>
      </c>
      <c r="S223" s="37" t="str">
        <f>IF(VLOOKUP(A223,'Charriage - Geschiebehaushalt'!A223:S494,8,FALSE)="","",VLOOKUP(A223,'Charriage - Geschiebehaushalt'!$A$2:$S$273,8,FALSE))</f>
        <v/>
      </c>
      <c r="T223" s="70" t="str">
        <f>IF(VLOOKUP(A223,'Charriage - Geschiebehaushalt'!A223:S494,9,FALSE)="","",VLOOKUP(A223,'Charriage - Geschiebehaushalt'!$A$2:$S$273,9,FALSE))</f>
        <v/>
      </c>
      <c r="U223" s="37" t="str">
        <f>IF(VLOOKUP(A223,'Charriage - Geschiebehaushalt'!A223:S494,10,FALSE)="","",VLOOKUP(A223,'Charriage - Geschiebehaushalt'!$A$2:$S$273,10,FALSE))</f>
        <v/>
      </c>
      <c r="V223" s="37" t="str">
        <f>IF(VLOOKUP(A223,'Charriage - Geschiebehaushalt'!A223:S494,11,FALSE)="","",VLOOKUP(A223,'Charriage - Geschiebehaushalt'!$A$2:$S$273,11,FALSE))</f>
        <v>dépotoir</v>
      </c>
      <c r="W223" s="37" t="str">
        <f>IF(VLOOKUP(A223,'Charriage - Geschiebehaushalt'!A223:S494,12,FALSE)="","",VLOOKUP(A223,'Charriage - Geschiebehaushalt'!$A$2:$S$273,12,FALSE))</f>
        <v>charriage présumé perturbé</v>
      </c>
      <c r="X223" s="37" t="str">
        <f>IF(VLOOKUP(A223,'Charriage - Geschiebehaushalt'!A223:S494,13,FALSE)="","",VLOOKUP(A223,'Charriage - Geschiebehaushalt'!$A$2:$S$273,13,FALSE))</f>
        <v/>
      </c>
      <c r="Y223" s="37" t="str">
        <f>IF(VLOOKUP(A223,'Charriage - Geschiebehaushalt'!A223:S494,14,FALSE)="","",VLOOKUP(A223,'Charriage - Geschiebehaushalt'!$A$2:$S$273,14,FALSE))</f>
        <v/>
      </c>
      <c r="Z223" s="37" t="str">
        <f>IF(VLOOKUP(A223,'Charriage - Geschiebehaushalt'!A223:S494,15,FALSE)="","",VLOOKUP(A223,'Charriage - Geschiebehaushalt'!$A$2:$S$273,15,FALSE))</f>
        <v>Charriage présumé perturbé / Geschiebehaushalt vermutlich beeinträchtigt</v>
      </c>
      <c r="AA223" s="53" t="str">
        <f>IF(VLOOKUP(A223,'Charriage - Geschiebehaushalt'!A223:S494,16,FALSE)="","",VLOOKUP(A223,'Charriage - Geschiebehaushalt'!$A$2:$S$273,16,FALSE))</f>
        <v>b</v>
      </c>
      <c r="AB223" s="58" t="str">
        <f>IF(VLOOKUP(A223,'Débit - Abfluss'!$A$2:$K$273,3,FALSE)="","",VLOOKUP(A223,'Débit - Abfluss'!$A$2:$K$273,3,FALSE))</f>
        <v>21-40%</v>
      </c>
      <c r="AC223" s="59" t="str">
        <f>IF(VLOOKUP(A223,'Débit - Abfluss'!$A$2:$K$273,4,FALSE)="","",VLOOKUP(A223,'Débit - Abfluss'!$A$2:$K$273,4,FALSE))</f>
        <v/>
      </c>
      <c r="AD223" s="59" t="str">
        <f>IF(VLOOKUP(A223,'Débit - Abfluss'!$A$2:$K$273,5,FALSE)="","",VLOOKUP(A223,'Débit - Abfluss'!$A$2:$K$273,5,FALSE))</f>
        <v/>
      </c>
      <c r="AE223" s="59" t="str">
        <f>IF(VLOOKUP(A223,'Débit - Abfluss'!$A$2:$K$273,6,FALSE)="","",VLOOKUP(A223,'Débit - Abfluss'!$A$2:$K$273,6,FALSE))</f>
        <v>21-40%</v>
      </c>
      <c r="AF223" s="59" t="str">
        <f>IF(VLOOKUP(A223,'Débit - Abfluss'!$A$2:$K$273,7,FALSE)="","",VLOOKUP(A223,'Débit - Abfluss'!$A$2:$K$273,7,FALSE))</f>
        <v>force hydraulique</v>
      </c>
      <c r="AG223" s="60" t="str">
        <f>IF(VLOOKUP(A223,'Débit - Abfluss'!$A$2:$K$273,8,FALSE)="","",VLOOKUP(A223,'Débit - Abfluss'!$A$2:$K$273,8,FALSE))</f>
        <v>Potentiellement affecté / möglicherweise betroffen</v>
      </c>
      <c r="AH223" s="72" t="str">
        <f>IF(VLOOKUP(A223,'Revitalisation-Revitalisierung'!$A$2:$O$273,3,FALSE)="","",VLOOKUP(A223,'Revitalisation-Revitalisierung'!$A$2:$O$273,3,FALSE))</f>
        <v/>
      </c>
      <c r="AI223" s="73" t="str">
        <f>IF(VLOOKUP(A223,'Revitalisation-Revitalisierung'!$A$2:$O$273,4,FALSE)="","",VLOOKUP(A223,'Revitalisation-Revitalisierung'!$A$2:$O$273,4,FALSE))</f>
        <v/>
      </c>
      <c r="AJ223" s="73" t="str">
        <f>IF(VLOOKUP(A223,'Revitalisation-Revitalisierung'!$A$2:$O$273,5,FALSE)="","",VLOOKUP(A223,'Revitalisation-Revitalisierung'!$A$2:$O$273,5,FALSE))</f>
        <v/>
      </c>
      <c r="AK223" s="61" t="str">
        <f>IF(VLOOKUP(A223,'Revitalisation-Revitalisierung'!$A$2:$O$273,6,FALSE)="","",VLOOKUP(A223,'Revitalisation-Revitalisierung'!$A$2:$O$273,6,FALSE))</f>
        <v/>
      </c>
      <c r="AL223" s="61" t="str">
        <f>IF(VLOOKUP(A223,'Revitalisation-Revitalisierung'!$A$2:$O$273,7,FALSE)="","",VLOOKUP(A223,'Revitalisation-Revitalisierung'!$A$2:$O$273,7,FALSE))</f>
        <v>nicht nötig</v>
      </c>
      <c r="AM223" s="61" t="str">
        <f>IF(VLOOKUP(A223,'Revitalisation-Revitalisierung'!$A$2:$O$273,8,FALSE)="","",VLOOKUP(A223,'Revitalisation-Revitalisierung'!$A$2:$O$273,8,FALSE))</f>
        <v/>
      </c>
      <c r="AN223" s="61" t="str">
        <f>IF(VLOOKUP(A223,'Revitalisation-Revitalisierung'!$A$2:$O$273,9,FALSE)="","",VLOOKUP(A223,'Revitalisation-Revitalisierung'!$A$2:$O$273,9,FALSE))</f>
        <v>non nécessaire</v>
      </c>
      <c r="AO223" s="61" t="str">
        <f>IF(VLOOKUP(A223,'Revitalisation-Revitalisierung'!$A$2:$O$273,10,FALSE)="","",VLOOKUP(A223,'Revitalisation-Revitalisierung'!$A$2:$O$273,10,FALSE))</f>
        <v/>
      </c>
      <c r="AP223" s="61" t="str">
        <f>IF(VLOOKUP(A223,'Revitalisation-Revitalisierung'!$A$2:$O$273,11,FALSE)="","",VLOOKUP(A223,'Revitalisation-Revitalisierung'!$A$2:$O$273,11,FALSE))</f>
        <v>Très nécessaire, difficile / unbedingt nötig, schwierig</v>
      </c>
      <c r="AQ223" s="62" t="str">
        <f>IF(VLOOKUP(A223,'Revitalisation-Revitalisierung'!$A$2:$O$273,12,FALSE)="","",VLOOKUP(A223,'Revitalisation-Revitalisierung'!$A$2:$O$273,12,FALSE))</f>
        <v>b</v>
      </c>
    </row>
    <row r="224" spans="1:43" ht="45" x14ac:dyDescent="0.25">
      <c r="A224" s="30">
        <v>347</v>
      </c>
      <c r="B224" s="63">
        <f>IF(VLOOKUP(A224,'Données de base - Grunddaten'!$A$2:$M$273,2,FALSE)="","",VLOOKUP(A224,'Données de base - Grunddaten'!$A$2:$M$273,2,FALSE))</f>
        <v>1</v>
      </c>
      <c r="C224" s="64" t="str">
        <f>IF(VLOOKUP(A224,'Données de base - Grunddaten'!$A$2:$M$273,3,FALSE)="","",VLOOKUP(A224,'Données de base - Grunddaten'!$A$2:$M$273,3,FALSE))</f>
        <v>Gampeleggen–Richisau</v>
      </c>
      <c r="D224" s="64" t="str">
        <f>IF(VLOOKUP(A224,'Données de base - Grunddaten'!$A$2:$M$273,4,FALSE)="","",VLOOKUP(A224,'Données de base - Grunddaten'!$A$2:$M$273,4,FALSE))</f>
        <v>Chlü, Chlön</v>
      </c>
      <c r="E224" s="64" t="str">
        <f>IF(VLOOKUP(A224,'Données de base - Grunddaten'!$A$2:$M$273,5,FALSE)="","",VLOOKUP(A224,'Données de base - Grunddaten'!$A$2:$M$273,5,FALSE))</f>
        <v>GL</v>
      </c>
      <c r="F224" s="64" t="str">
        <f>IF(VLOOKUP(A224,'Données de base - Grunddaten'!$A$2:$M$273,6,FALSE)="","",VLOOKUP(A224,'Données de base - Grunddaten'!$A$2:$M$273,6,FALSE))</f>
        <v>Alpes septentrionales</v>
      </c>
      <c r="G224" s="64" t="str">
        <f>IF(VLOOKUP(A224,'Données de base - Grunddaten'!$A$2:$M$273,7,FALSE)="","",VLOOKUP(A224,'Données de base - Grunddaten'!$A$2:$M$273,7,FALSE))</f>
        <v>Montagnard sup.</v>
      </c>
      <c r="H224" s="64">
        <f>IF(VLOOKUP(A224,'Données de base - Grunddaten'!$A$2:$M$273,8,FALSE)="","",VLOOKUP(A224,'Données de base - Grunddaten'!$A$2:$M$273,8,FALSE))</f>
        <v>1120</v>
      </c>
      <c r="I224" s="64" t="str">
        <f>IF(VLOOKUP(A224,'Données de base - Grunddaten'!$A$2:$M$273,9,FALSE)="","",VLOOKUP(A224,'Données de base - Grunddaten'!$A$2:$M$273,9,FALSE))</f>
        <v>candidat</v>
      </c>
      <c r="J224" s="64">
        <f>IF(VLOOKUP(A224,'Données de base - Grunddaten'!$A$2:$M$273,10,FALSE)="","",VLOOKUP(A224,'Données de base - Grunddaten'!$A$2:$M$273,10,FALSE))</f>
        <v>42</v>
      </c>
      <c r="K224" s="64" t="str">
        <f>IF(VLOOKUP(A224,'Données de base - Grunddaten'!$A$2:$M$273,11,FALSE)="","",VLOOKUP(A224,'Données de base - Grunddaten'!$A$2:$M$273,11,FALSE))</f>
        <v>Cours d'eau naturels de l'étage montagnard</v>
      </c>
      <c r="L224" s="64" t="str">
        <f>IF(VLOOKUP(A224,'Données de base - Grunddaten'!$A$2:$M$273,12,FALSE)="","",VLOOKUP(A224,'Données de base - Grunddaten'!$A$2:$M$273,12,FALSE))</f>
        <v>méandres migrants</v>
      </c>
      <c r="M224" s="65" t="str">
        <f>IF(VLOOKUP(A224,'Données de base - Grunddaten'!$A$2:$M$273,13,FALSE)="","",VLOOKUP(A224,'Données de base - Grunddaten'!$A$2:$M$273,13,FALSE))</f>
        <v>méandres migrants</v>
      </c>
      <c r="N224" s="36" t="str">
        <f>IF(VLOOKUP(A224,'Charriage - Geschiebehaushalt'!A224:S495,3,FALSE)="","",VLOOKUP(A224,'Charriage - Geschiebehaushalt'!$A$2:$S$273,3,FALSE))</f>
        <v>pertinent</v>
      </c>
      <c r="O224" s="37" t="str">
        <f>IF(VLOOKUP(A224,'Charriage - Geschiebehaushalt'!A224:S495,4,FALSE)="","",VLOOKUP(A224,'Charriage - Geschiebehaushalt'!$A$2:$S$273,4,FALSE))</f>
        <v>non documenté</v>
      </c>
      <c r="P224" s="70" t="str">
        <f>IF(VLOOKUP(A224,'Charriage - Geschiebehaushalt'!A224:S495,5,FALSE)="","",VLOOKUP(A224,'Charriage - Geschiebehaushalt'!$A$2:$S$273,5,FALSE))</f>
        <v/>
      </c>
      <c r="Q224" s="37" t="str">
        <f>IF(VLOOKUP(A224,'Charriage - Geschiebehaushalt'!A224:S495,6,FALSE)="","",VLOOKUP(A224,'Charriage - Geschiebehaushalt'!$A$2:$S$273,6,FALSE))</f>
        <v>non documenté</v>
      </c>
      <c r="R224" s="70">
        <f>IF(VLOOKUP(A224,'Charriage - Geschiebehaushalt'!A224:S495,7,FALSE)="","",VLOOKUP(A224,'Charriage - Geschiebehaushalt'!$A$2:$S$273,7,FALSE))</f>
        <v>1.2E-2</v>
      </c>
      <c r="S224" s="37" t="str">
        <f>IF(VLOOKUP(A224,'Charriage - Geschiebehaushalt'!A224:S495,8,FALSE)="","",VLOOKUP(A224,'Charriage - Geschiebehaushalt'!$A$2:$S$273,8,FALSE))</f>
        <v>pas ou faiblement entravé</v>
      </c>
      <c r="T224" s="70">
        <f>IF(VLOOKUP(A224,'Charriage - Geschiebehaushalt'!A224:S495,9,FALSE)="","",VLOOKUP(A224,'Charriage - Geschiebehaushalt'!$A$2:$S$273,9,FALSE))</f>
        <v>0.152</v>
      </c>
      <c r="U224" s="37" t="str">
        <f>IF(VLOOKUP(A224,'Charriage - Geschiebehaushalt'!A224:S495,10,FALSE)="","",VLOOKUP(A224,'Charriage - Geschiebehaushalt'!$A$2:$S$273,10,FALSE))</f>
        <v>déficit dans les formations pionnières</v>
      </c>
      <c r="V224" s="37" t="str">
        <f>IF(VLOOKUP(A224,'Charriage - Geschiebehaushalt'!A224:S495,11,FALSE)="","",VLOOKUP(A224,'Charriage - Geschiebehaushalt'!$A$2:$S$273,11,FALSE))</f>
        <v>Système alluvial du cours principal et des affluents paraissent naturel, mais cous d'eau encaissé</v>
      </c>
      <c r="W224" s="37" t="str">
        <f>IF(VLOOKUP(A224,'Charriage - Geschiebehaushalt'!A224:S495,12,FALSE)="","",VLOOKUP(A224,'Charriage - Geschiebehaushalt'!$A$2:$S$273,12,FALSE))</f>
        <v>A vérifier</v>
      </c>
      <c r="X224" s="37" t="str">
        <f>IF(VLOOKUP(A224,'Charriage - Geschiebehaushalt'!A224:S495,13,FALSE)="","",VLOOKUP(A224,'Charriage - Geschiebehaushalt'!$A$2:$S$273,13,FALSE))</f>
        <v>pas d'ouvrage dans le bassin versant</v>
      </c>
      <c r="Y224" s="37" t="str">
        <f>IF(VLOOKUP(A224,'Charriage - Geschiebehaushalt'!A224:S495,14,FALSE)="","",VLOOKUP(A224,'Charriage - Geschiebehaushalt'!$A$2:$S$273,14,FALSE))</f>
        <v>charriage présumé naturel</v>
      </c>
      <c r="Z224" s="37" t="str">
        <f>IF(VLOOKUP(A224,'Charriage - Geschiebehaushalt'!A224:S495,15,FALSE)="","",VLOOKUP(A224,'Charriage - Geschiebehaushalt'!$A$2:$S$273,15,FALSE))</f>
        <v>Charriage présumé naturel / Geschiebehaushalt vermutlich natürlich</v>
      </c>
      <c r="AA224" s="53" t="str">
        <f>IF(VLOOKUP(A224,'Charriage - Geschiebehaushalt'!A224:S495,16,FALSE)="","",VLOOKUP(A224,'Charriage - Geschiebehaushalt'!$A$2:$S$273,16,FALSE))</f>
        <v>b</v>
      </c>
      <c r="AB224" s="58" t="str">
        <f>IF(VLOOKUP(A224,'Débit - Abfluss'!$A$2:$K$273,3,FALSE)="","",VLOOKUP(A224,'Débit - Abfluss'!$A$2:$K$273,3,FALSE))</f>
        <v>non documenté</v>
      </c>
      <c r="AC224" s="59" t="str">
        <f>IF(VLOOKUP(A224,'Débit - Abfluss'!$A$2:$K$273,4,FALSE)="","",VLOOKUP(A224,'Débit - Abfluss'!$A$2:$K$273,4,FALSE))</f>
        <v>aucune information supplémentaire</v>
      </c>
      <c r="AD224" s="59" t="str">
        <f>IF(VLOOKUP(A224,'Débit - Abfluss'!$A$2:$K$273,5,FALSE)="","",VLOOKUP(A224,'Débit - Abfluss'!$A$2:$K$273,5,FALSE))</f>
        <v>aucune information supplémentaire</v>
      </c>
      <c r="AE224" s="59" t="str">
        <f>IF(VLOOKUP(A224,'Débit - Abfluss'!$A$2:$K$273,6,FALSE)="","",VLOOKUP(A224,'Débit - Abfluss'!$A$2:$K$273,6,FALSE))</f>
        <v>Régime présumé naturel (100%) / Abfluss vermutlich natürlich</v>
      </c>
      <c r="AF224" s="59" t="str">
        <f>IF(VLOOKUP(A224,'Débit - Abfluss'!$A$2:$K$273,7,FALSE)="","",VLOOKUP(A224,'Débit - Abfluss'!$A$2:$K$273,7,FALSE))</f>
        <v/>
      </c>
      <c r="AG224" s="60" t="str">
        <f>IF(VLOOKUP(A224,'Débit - Abfluss'!$A$2:$K$273,8,FALSE)="","",VLOOKUP(A224,'Débit - Abfluss'!$A$2:$K$273,8,FALSE))</f>
        <v>Non affecté / nicht betroffen</v>
      </c>
      <c r="AH224" s="72" t="str">
        <f>IF(VLOOKUP(A224,'Revitalisation-Revitalisierung'!$A$2:$O$273,3,FALSE)="","",VLOOKUP(A224,'Revitalisation-Revitalisierung'!$A$2:$O$273,3,FALSE))</f>
        <v/>
      </c>
      <c r="AI224" s="73" t="str">
        <f>IF(VLOOKUP(A224,'Revitalisation-Revitalisierung'!$A$2:$O$273,4,FALSE)="","",VLOOKUP(A224,'Revitalisation-Revitalisierung'!$A$2:$O$273,4,FALSE))</f>
        <v/>
      </c>
      <c r="AJ224" s="73" t="str">
        <f>IF(VLOOKUP(A224,'Revitalisation-Revitalisierung'!$A$2:$O$273,5,FALSE)="","",VLOOKUP(A224,'Revitalisation-Revitalisierung'!$A$2:$O$273,5,FALSE))</f>
        <v/>
      </c>
      <c r="AK224" s="61" t="str">
        <f>IF(VLOOKUP(A224,'Revitalisation-Revitalisierung'!$A$2:$O$273,6,FALSE)="","",VLOOKUP(A224,'Revitalisation-Revitalisierung'!$A$2:$O$273,6,FALSE))</f>
        <v/>
      </c>
      <c r="AL224" s="61" t="str">
        <f>IF(VLOOKUP(A224,'Revitalisation-Revitalisierung'!$A$2:$O$273,7,FALSE)="","",VLOOKUP(A224,'Revitalisation-Revitalisierung'!$A$2:$O$273,7,FALSE))</f>
        <v>leicht</v>
      </c>
      <c r="AM224" s="61" t="str">
        <f>IF(VLOOKUP(A224,'Revitalisation-Revitalisierung'!$A$2:$O$273,8,FALSE)="","",VLOOKUP(A224,'Revitalisation-Revitalisierung'!$A$2:$O$273,8,FALSE))</f>
        <v/>
      </c>
      <c r="AN224" s="61" t="str">
        <f>IF(VLOOKUP(A224,'Revitalisation-Revitalisierung'!$A$2:$O$273,9,FALSE)="","",VLOOKUP(A224,'Revitalisation-Revitalisierung'!$A$2:$O$273,9,FALSE))</f>
        <v>peu  nécessaire, facile</v>
      </c>
      <c r="AO224" s="61" t="str">
        <f>IF(VLOOKUP(A224,'Revitalisation-Revitalisierung'!$A$2:$O$273,10,FALSE)="","",VLOOKUP(A224,'Revitalisation-Revitalisierung'!$A$2:$O$273,10,FALSE))</f>
        <v/>
      </c>
      <c r="AP224" s="61" t="str">
        <f>IF(VLOOKUP(A224,'Revitalisation-Revitalisierung'!$A$2:$O$273,11,FALSE)="","",VLOOKUP(A224,'Revitalisation-Revitalisierung'!$A$2:$O$273,11,FALSE))</f>
        <v>Non nécessaire / nicht nötig</v>
      </c>
      <c r="AQ224" s="62" t="str">
        <f>IF(VLOOKUP(A224,'Revitalisation-Revitalisierung'!$A$2:$O$273,12,FALSE)="","",VLOOKUP(A224,'Revitalisation-Revitalisierung'!$A$2:$O$273,12,FALSE))</f>
        <v>b</v>
      </c>
    </row>
    <row r="225" spans="1:43" ht="45" x14ac:dyDescent="0.25">
      <c r="A225" s="28">
        <v>348</v>
      </c>
      <c r="B225" s="63">
        <f>IF(VLOOKUP(A225,'Données de base - Grunddaten'!$A$2:$M$273,2,FALSE)="","",VLOOKUP(A225,'Données de base - Grunddaten'!$A$2:$M$273,2,FALSE))</f>
        <v>1</v>
      </c>
      <c r="C225" s="64" t="str">
        <f>IF(VLOOKUP(A225,'Données de base - Grunddaten'!$A$2:$M$273,3,FALSE)="","",VLOOKUP(A225,'Données de base - Grunddaten'!$A$2:$M$273,3,FALSE))</f>
        <v>Linth Delta</v>
      </c>
      <c r="D225" s="64" t="str">
        <f>IF(VLOOKUP(A225,'Données de base - Grunddaten'!$A$2:$M$273,4,FALSE)="","",VLOOKUP(A225,'Données de base - Grunddaten'!$A$2:$M$273,4,FALSE))</f>
        <v>Linth, Walensee</v>
      </c>
      <c r="E225" s="64" t="str">
        <f>IF(VLOOKUP(A225,'Données de base - Grunddaten'!$A$2:$M$273,5,FALSE)="","",VLOOKUP(A225,'Données de base - Grunddaten'!$A$2:$M$273,5,FALSE))</f>
        <v>GL</v>
      </c>
      <c r="F225" s="64" t="str">
        <f>IF(VLOOKUP(A225,'Données de base - Grunddaten'!$A$2:$M$273,6,FALSE)="","",VLOOKUP(A225,'Données de base - Grunddaten'!$A$2:$M$273,6,FALSE))</f>
        <v>Alpes septentrionales</v>
      </c>
      <c r="G225" s="64" t="str">
        <f>IF(VLOOKUP(A225,'Données de base - Grunddaten'!$A$2:$M$273,7,FALSE)="","",VLOOKUP(A225,'Données de base - Grunddaten'!$A$2:$M$273,7,FALSE))</f>
        <v>Collinéen</v>
      </c>
      <c r="H225" s="64" t="str">
        <f>IF(VLOOKUP(A225,'Données de base - Grunddaten'!$A$2:$M$273,8,FALSE)="","",VLOOKUP(A225,'Données de base - Grunddaten'!$A$2:$M$273,8,FALSE))</f>
        <v>420 m</v>
      </c>
      <c r="I225" s="64" t="str">
        <f>IF(VLOOKUP(A225,'Données de base - Grunddaten'!$A$2:$M$273,9,FALSE)="","",VLOOKUP(A225,'Données de base - Grunddaten'!$A$2:$M$273,9,FALSE))</f>
        <v>candidat</v>
      </c>
      <c r="J225" s="64">
        <f>IF(VLOOKUP(A225,'Données de base - Grunddaten'!$A$2:$M$273,10,FALSE)="","",VLOOKUP(A225,'Données de base - Grunddaten'!$A$2:$M$273,10,FALSE))</f>
        <v>90</v>
      </c>
      <c r="K225" s="64" t="str">
        <f>IF(VLOOKUP(A225,'Données de base - Grunddaten'!$A$2:$M$273,11,FALSE)="","",VLOOKUP(A225,'Données de base - Grunddaten'!$A$2:$M$273,11,FALSE))</f>
        <v>Delta</v>
      </c>
      <c r="L225" s="64" t="str">
        <f>IF(VLOOKUP(A225,'Données de base - Grunddaten'!$A$2:$M$273,12,FALSE)="","",VLOOKUP(A225,'Données de base - Grunddaten'!$A$2:$M$273,12,FALSE))</f>
        <v>cours rectiligne</v>
      </c>
      <c r="M225" s="65" t="str">
        <f>IF(VLOOKUP(A225,'Données de base - Grunddaten'!$A$2:$M$273,13,FALSE)="","",VLOOKUP(A225,'Données de base - Grunddaten'!$A$2:$M$273,13,FALSE))</f>
        <v>cours rectiligne</v>
      </c>
      <c r="N225" s="36" t="str">
        <f>IF(VLOOKUP(A225,'Charriage - Geschiebehaushalt'!A225:S496,3,FALSE)="","",VLOOKUP(A225,'Charriage - Geschiebehaushalt'!$A$2:$S$273,3,FALSE))</f>
        <v>pertinent</v>
      </c>
      <c r="O225" s="37" t="str">
        <f>IF(VLOOKUP(A225,'Charriage - Geschiebehaushalt'!A225:S496,4,FALSE)="","",VLOOKUP(A225,'Charriage - Geschiebehaushalt'!$A$2:$S$273,4,FALSE))</f>
        <v>21-50%</v>
      </c>
      <c r="P225" s="70" t="str">
        <f>IF(VLOOKUP(A225,'Charriage - Geschiebehaushalt'!A225:S496,5,FALSE)="","",VLOOKUP(A225,'Charriage - Geschiebehaushalt'!$A$2:$S$273,5,FALSE))</f>
        <v/>
      </c>
      <c r="Q225" s="37" t="str">
        <f>IF(VLOOKUP(A225,'Charriage - Geschiebehaushalt'!A225:S496,6,FALSE)="","",VLOOKUP(A225,'Charriage - Geschiebehaushalt'!$A$2:$S$273,6,FALSE))</f>
        <v>non documenté</v>
      </c>
      <c r="R225" s="70">
        <f>IF(VLOOKUP(A225,'Charriage - Geschiebehaushalt'!A225:S496,7,FALSE)="","",VLOOKUP(A225,'Charriage - Geschiebehaushalt'!$A$2:$S$273,7,FALSE))</f>
        <v>0.48299999999999998</v>
      </c>
      <c r="S225" s="37" t="str">
        <f>IF(VLOOKUP(A225,'Charriage - Geschiebehaushalt'!A225:S496,8,FALSE)="","",VLOOKUP(A225,'Charriage - Geschiebehaushalt'!$A$2:$S$273,8,FALSE))</f>
        <v>la remobilisation des sédiments est perturbée</v>
      </c>
      <c r="T225" s="70" t="str">
        <f>IF(VLOOKUP(A225,'Charriage - Geschiebehaushalt'!A225:S496,9,FALSE)="","",VLOOKUP(A225,'Charriage - Geschiebehaushalt'!$A$2:$S$273,9,FALSE))</f>
        <v/>
      </c>
      <c r="U225" s="37" t="str">
        <f>IF(VLOOKUP(A225,'Charriage - Geschiebehaushalt'!A225:S496,10,FALSE)="","",VLOOKUP(A225,'Charriage - Geschiebehaushalt'!$A$2:$S$273,10,FALSE))</f>
        <v/>
      </c>
      <c r="V225" s="37" t="str">
        <f>IF(VLOOKUP(A225,'Charriage - Geschiebehaushalt'!A225:S496,11,FALSE)="","",VLOOKUP(A225,'Charriage - Geschiebehaushalt'!$A$2:$S$273,11,FALSE))</f>
        <v/>
      </c>
      <c r="W225" s="37" t="str">
        <f>IF(VLOOKUP(A225,'Charriage - Geschiebehaushalt'!A225:S496,12,FALSE)="","",VLOOKUP(A225,'Charriage - Geschiebehaushalt'!$A$2:$S$273,12,FALSE))</f>
        <v/>
      </c>
      <c r="X225" s="37" t="str">
        <f>IF(VLOOKUP(A225,'Charriage - Geschiebehaushalt'!A225:S496,13,FALSE)="","",VLOOKUP(A225,'Charriage - Geschiebehaushalt'!$A$2:$S$273,13,FALSE))</f>
        <v/>
      </c>
      <c r="Y225" s="37" t="str">
        <f>IF(VLOOKUP(A225,'Charriage - Geschiebehaushalt'!A225:S496,14,FALSE)="","",VLOOKUP(A225,'Charriage - Geschiebehaushalt'!$A$2:$S$273,14,FALSE))</f>
        <v/>
      </c>
      <c r="Z225" s="37" t="str">
        <f>IF(VLOOKUP(A225,'Charriage - Geschiebehaushalt'!A225:S496,15,FALSE)="","",VLOOKUP(A225,'Charriage - Geschiebehaushalt'!$A$2:$S$273,15,FALSE))</f>
        <v>21-50%</v>
      </c>
      <c r="AA225" s="53" t="str">
        <f>IF(VLOOKUP(A225,'Charriage - Geschiebehaushalt'!A225:S496,16,FALSE)="","",VLOOKUP(A225,'Charriage - Geschiebehaushalt'!$A$2:$S$273,16,FALSE))</f>
        <v>a</v>
      </c>
      <c r="AB225" s="58" t="str">
        <f>IF(VLOOKUP(A225,'Débit - Abfluss'!$A$2:$K$273,3,FALSE)="","",VLOOKUP(A225,'Débit - Abfluss'!$A$2:$K$273,3,FALSE))</f>
        <v>81-100%</v>
      </c>
      <c r="AC225" s="59" t="str">
        <f>IF(VLOOKUP(A225,'Débit - Abfluss'!$A$2:$K$273,4,FALSE)="","",VLOOKUP(A225,'Débit - Abfluss'!$A$2:$K$273,4,FALSE))</f>
        <v/>
      </c>
      <c r="AD225" s="59" t="str">
        <f>IF(VLOOKUP(A225,'Débit - Abfluss'!$A$2:$K$273,5,FALSE)="","",VLOOKUP(A225,'Débit - Abfluss'!$A$2:$K$273,5,FALSE))</f>
        <v/>
      </c>
      <c r="AE225" s="59" t="str">
        <f>IF(VLOOKUP(A225,'Débit - Abfluss'!$A$2:$K$273,6,FALSE)="","",VLOOKUP(A225,'Débit - Abfluss'!$A$2:$K$273,6,FALSE))</f>
        <v>81-100%</v>
      </c>
      <c r="AF225" s="59" t="str">
        <f>IF(VLOOKUP(A225,'Débit - Abfluss'!$A$2:$K$273,7,FALSE)="","",VLOOKUP(A225,'Débit - Abfluss'!$A$2:$K$273,7,FALSE))</f>
        <v>force hydraulique</v>
      </c>
      <c r="AG225" s="60" t="str">
        <f>IF(VLOOKUP(A225,'Débit - Abfluss'!$A$2:$K$273,8,FALSE)="","",VLOOKUP(A225,'Débit - Abfluss'!$A$2:$K$273,8,FALSE))</f>
        <v>Potentiellement affecté / möglicherweise betroffen</v>
      </c>
      <c r="AH225" s="72" t="str">
        <f>IF(VLOOKUP(A225,'Revitalisation-Revitalisierung'!$A$2:$O$273,3,FALSE)="","",VLOOKUP(A225,'Revitalisation-Revitalisierung'!$A$2:$O$273,3,FALSE))</f>
        <v/>
      </c>
      <c r="AI225" s="73" t="str">
        <f>IF(VLOOKUP(A225,'Revitalisation-Revitalisierung'!$A$2:$O$273,4,FALSE)="","",VLOOKUP(A225,'Revitalisation-Revitalisierung'!$A$2:$O$273,4,FALSE))</f>
        <v/>
      </c>
      <c r="AJ225" s="73" t="str">
        <f>IF(VLOOKUP(A225,'Revitalisation-Revitalisierung'!$A$2:$O$273,5,FALSE)="","",VLOOKUP(A225,'Revitalisation-Revitalisierung'!$A$2:$O$273,5,FALSE))</f>
        <v/>
      </c>
      <c r="AK225" s="61" t="str">
        <f>IF(VLOOKUP(A225,'Revitalisation-Revitalisierung'!$A$2:$O$273,6,FALSE)="","",VLOOKUP(A225,'Revitalisation-Revitalisierung'!$A$2:$O$273,6,FALSE))</f>
        <v/>
      </c>
      <c r="AL225" s="61" t="str">
        <f>IF(VLOOKUP(A225,'Revitalisation-Revitalisierung'!$A$2:$O$273,7,FALSE)="","",VLOOKUP(A225,'Revitalisation-Revitalisierung'!$A$2:$O$273,7,FALSE))</f>
        <v>unmöglich</v>
      </c>
      <c r="AM225" s="61" t="str">
        <f>IF(VLOOKUP(A225,'Revitalisation-Revitalisierung'!$A$2:$O$273,8,FALSE)="","",VLOOKUP(A225,'Revitalisation-Revitalisierung'!$A$2:$O$273,8,FALSE))</f>
        <v/>
      </c>
      <c r="AN225" s="61" t="str">
        <f>IF(VLOOKUP(A225,'Revitalisation-Revitalisierung'!$A$2:$O$273,9,FALSE)="","",VLOOKUP(A225,'Revitalisation-Revitalisierung'!$A$2:$O$273,9,FALSE))</f>
        <v>très nécessaire, difficile</v>
      </c>
      <c r="AO225" s="61" t="str">
        <f>IF(VLOOKUP(A225,'Revitalisation-Revitalisierung'!$A$2:$O$273,10,FALSE)="","",VLOOKUP(A225,'Revitalisation-Revitalisierung'!$A$2:$O$273,10,FALSE))</f>
        <v>très entravé mais potentiel dans le lac</v>
      </c>
      <c r="AP225" s="61" t="str">
        <f>IF(VLOOKUP(A225,'Revitalisation-Revitalisierung'!$A$2:$O$273,11,FALSE)="","",VLOOKUP(A225,'Revitalisation-Revitalisierung'!$A$2:$O$273,11,FALSE))</f>
        <v>Très nécessaire, difficile / unbedingt nötig, schwierig</v>
      </c>
      <c r="AQ225" s="62" t="str">
        <f>IF(VLOOKUP(A225,'Revitalisation-Revitalisierung'!$A$2:$O$273,12,FALSE)="","",VLOOKUP(A225,'Revitalisation-Revitalisierung'!$A$2:$O$273,12,FALSE))</f>
        <v>a</v>
      </c>
    </row>
    <row r="226" spans="1:43" ht="33.75" x14ac:dyDescent="0.25">
      <c r="A226" s="23">
        <v>349</v>
      </c>
      <c r="B226" s="63">
        <f>IF(VLOOKUP(A226,'Données de base - Grunddaten'!$A$2:$M$273,2,FALSE)="","",VLOOKUP(A226,'Données de base - Grunddaten'!$A$2:$M$273,2,FALSE))</f>
        <v>1</v>
      </c>
      <c r="C226" s="64" t="str">
        <f>IF(VLOOKUP(A226,'Données de base - Grunddaten'!$A$2:$M$273,3,FALSE)="","",VLOOKUP(A226,'Données de base - Grunddaten'!$A$2:$M$273,3,FALSE))</f>
        <v>Grosstal</v>
      </c>
      <c r="D226" s="64" t="str">
        <f>IF(VLOOKUP(A226,'Données de base - Grunddaten'!$A$2:$M$273,4,FALSE)="","",VLOOKUP(A226,'Données de base - Grunddaten'!$A$2:$M$273,4,FALSE))</f>
        <v>Isitaler Bach</v>
      </c>
      <c r="E226" s="64" t="str">
        <f>IF(VLOOKUP(A226,'Données de base - Grunddaten'!$A$2:$M$273,5,FALSE)="","",VLOOKUP(A226,'Données de base - Grunddaten'!$A$2:$M$273,5,FALSE))</f>
        <v>UR</v>
      </c>
      <c r="F226" s="64" t="str">
        <f>IF(VLOOKUP(A226,'Données de base - Grunddaten'!$A$2:$M$273,6,FALSE)="","",VLOOKUP(A226,'Données de base - Grunddaten'!$A$2:$M$273,6,FALSE))</f>
        <v>Alpes septentrionales</v>
      </c>
      <c r="G226" s="64" t="str">
        <f>IF(VLOOKUP(A226,'Données de base - Grunddaten'!$A$2:$M$273,7,FALSE)="","",VLOOKUP(A226,'Données de base - Grunddaten'!$A$2:$M$273,7,FALSE))</f>
        <v>Subalpin inf.</v>
      </c>
      <c r="H226" s="64">
        <f>IF(VLOOKUP(A226,'Données de base - Grunddaten'!$A$2:$M$273,8,FALSE)="","",VLOOKUP(A226,'Données de base - Grunddaten'!$A$2:$M$273,8,FALSE))</f>
        <v>1270</v>
      </c>
      <c r="I226" s="64">
        <f>IF(VLOOKUP(A226,'Données de base - Grunddaten'!$A$2:$M$273,9,FALSE)="","",VLOOKUP(A226,'Données de base - Grunddaten'!$A$2:$M$273,9,FALSE))</f>
        <v>2003</v>
      </c>
      <c r="J226" s="64">
        <f>IF(VLOOKUP(A226,'Données de base - Grunddaten'!$A$2:$M$273,10,FALSE)="","",VLOOKUP(A226,'Données de base - Grunddaten'!$A$2:$M$273,10,FALSE))</f>
        <v>41</v>
      </c>
      <c r="K226" s="64" t="str">
        <f>IF(VLOOKUP(A226,'Données de base - Grunddaten'!$A$2:$M$273,11,FALSE)="","",VLOOKUP(A226,'Données de base - Grunddaten'!$A$2:$M$273,11,FALSE))</f>
        <v>Cours d'eau naturels de l'étage montagnard</v>
      </c>
      <c r="L226" s="64" t="str">
        <f>IF(VLOOKUP(A226,'Données de base - Grunddaten'!$A$2:$M$273,12,FALSE)="","",VLOOKUP(A226,'Données de base - Grunddaten'!$A$2:$M$273,12,FALSE))</f>
        <v>en tresses</v>
      </c>
      <c r="M226" s="65" t="str">
        <f>IF(VLOOKUP(A226,'Données de base - Grunddaten'!$A$2:$M$273,13,FALSE)="","",VLOOKUP(A226,'Données de base - Grunddaten'!$A$2:$M$273,13,FALSE))</f>
        <v>en tresses</v>
      </c>
      <c r="N226" s="36" t="str">
        <f>IF(VLOOKUP(A226,'Charriage - Geschiebehaushalt'!A226:S497,3,FALSE)="","",VLOOKUP(A226,'Charriage - Geschiebehaushalt'!$A$2:$S$273,3,FALSE))</f>
        <v>pertinent</v>
      </c>
      <c r="O226" s="37" t="str">
        <f>IF(VLOOKUP(A226,'Charriage - Geschiebehaushalt'!A226:S497,4,FALSE)="","",VLOOKUP(A226,'Charriage - Geschiebehaushalt'!$A$2:$S$273,4,FALSE))</f>
        <v>non documenté</v>
      </c>
      <c r="P226" s="70" t="str">
        <f>IF(VLOOKUP(A226,'Charriage - Geschiebehaushalt'!A226:S497,5,FALSE)="","",VLOOKUP(A226,'Charriage - Geschiebehaushalt'!$A$2:$S$273,5,FALSE))</f>
        <v/>
      </c>
      <c r="Q226" s="37" t="str">
        <f>IF(VLOOKUP(A226,'Charriage - Geschiebehaushalt'!A226:S497,6,FALSE)="","",VLOOKUP(A226,'Charriage - Geschiebehaushalt'!$A$2:$S$273,6,FALSE))</f>
        <v>non documenté</v>
      </c>
      <c r="R226" s="70">
        <f>IF(VLOOKUP(A226,'Charriage - Geschiebehaushalt'!A226:S497,7,FALSE)="","",VLOOKUP(A226,'Charriage - Geschiebehaushalt'!$A$2:$S$273,7,FALSE))</f>
        <v>6.2208010836966303E-2</v>
      </c>
      <c r="S226" s="37" t="str">
        <f>IF(VLOOKUP(A226,'Charriage - Geschiebehaushalt'!A226:S497,8,FALSE)="","",VLOOKUP(A226,'Charriage - Geschiebehaushalt'!$A$2:$S$273,8,FALSE))</f>
        <v>pas ou faiblement entravé</v>
      </c>
      <c r="T226" s="70">
        <f>IF(VLOOKUP(A226,'Charriage - Geschiebehaushalt'!A226:S497,9,FALSE)="","",VLOOKUP(A226,'Charriage - Geschiebehaushalt'!$A$2:$S$273,9,FALSE))</f>
        <v>0.15050688355</v>
      </c>
      <c r="U226" s="37" t="str">
        <f>IF(VLOOKUP(A226,'Charriage - Geschiebehaushalt'!A226:S497,10,FALSE)="","",VLOOKUP(A226,'Charriage - Geschiebehaushalt'!$A$2:$S$273,10,FALSE))</f>
        <v>déficit dans les formations pionnières</v>
      </c>
      <c r="V226" s="37" t="str">
        <f>IF(VLOOKUP(A226,'Charriage - Geschiebehaushalt'!A226:S497,11,FALSE)="","",VLOOKUP(A226,'Charriage - Geschiebehaushalt'!$A$2:$S$273,11,FALSE))</f>
        <v>Système naturel, pas de perturbation en amont</v>
      </c>
      <c r="W226" s="37" t="str">
        <f>IF(VLOOKUP(A226,'Charriage - Geschiebehaushalt'!A226:S497,12,FALSE)="","",VLOOKUP(A226,'Charriage - Geschiebehaushalt'!$A$2:$S$273,12,FALSE))</f>
        <v>charriage présumé naturel</v>
      </c>
      <c r="X226" s="37" t="str">
        <f>IF(VLOOKUP(A226,'Charriage - Geschiebehaushalt'!A226:S497,13,FALSE)="","",VLOOKUP(A226,'Charriage - Geschiebehaushalt'!$A$2:$S$273,13,FALSE))</f>
        <v/>
      </c>
      <c r="Y226" s="37" t="str">
        <f>IF(VLOOKUP(A226,'Charriage - Geschiebehaushalt'!A226:S497,14,FALSE)="","",VLOOKUP(A226,'Charriage - Geschiebehaushalt'!$A$2:$S$273,14,FALSE))</f>
        <v/>
      </c>
      <c r="Z226" s="37" t="str">
        <f>IF(VLOOKUP(A226,'Charriage - Geschiebehaushalt'!A226:S497,15,FALSE)="","",VLOOKUP(A226,'Charriage - Geschiebehaushalt'!$A$2:$S$273,15,FALSE))</f>
        <v>Charriage présumé naturel / Geschiebehaushalt vermutlich natürlich</v>
      </c>
      <c r="AA226" s="53" t="str">
        <f>IF(VLOOKUP(A226,'Charriage - Geschiebehaushalt'!A226:S497,16,FALSE)="","",VLOOKUP(A226,'Charriage - Geschiebehaushalt'!$A$2:$S$273,16,FALSE))</f>
        <v>b</v>
      </c>
      <c r="AB226" s="58" t="str">
        <f>IF(VLOOKUP(A226,'Débit - Abfluss'!$A$2:$K$273,3,FALSE)="","",VLOOKUP(A226,'Débit - Abfluss'!$A$2:$K$273,3,FALSE))</f>
        <v>100%</v>
      </c>
      <c r="AC226" s="59" t="str">
        <f>IF(VLOOKUP(A226,'Débit - Abfluss'!$A$2:$K$273,4,FALSE)="","",VLOOKUP(A226,'Débit - Abfluss'!$A$2:$K$273,4,FALSE))</f>
        <v>aucune information supplémentaire</v>
      </c>
      <c r="AD226" s="59" t="str">
        <f>IF(VLOOKUP(A226,'Débit - Abfluss'!$A$2:$K$273,5,FALSE)="","",VLOOKUP(A226,'Débit - Abfluss'!$A$2:$K$273,5,FALSE))</f>
        <v>aucune information supplémentaire</v>
      </c>
      <c r="AE226" s="59" t="str">
        <f>IF(VLOOKUP(A226,'Débit - Abfluss'!$A$2:$K$273,6,FALSE)="","",VLOOKUP(A226,'Débit - Abfluss'!$A$2:$K$273,6,FALSE))</f>
        <v>100%</v>
      </c>
      <c r="AF226" s="59" t="str">
        <f>IF(VLOOKUP(A226,'Débit - Abfluss'!$A$2:$K$273,7,FALSE)="","",VLOOKUP(A226,'Débit - Abfluss'!$A$2:$K$273,7,FALSE))</f>
        <v/>
      </c>
      <c r="AG226" s="60" t="str">
        <f>IF(VLOOKUP(A226,'Débit - Abfluss'!$A$2:$K$273,8,FALSE)="","",VLOOKUP(A226,'Débit - Abfluss'!$A$2:$K$273,8,FALSE))</f>
        <v>Non affecté / nicht betroffen</v>
      </c>
      <c r="AH226" s="72">
        <f>IF(VLOOKUP(A226,'Revitalisation-Revitalisierung'!$A$2:$O$273,3,FALSE)="","",VLOOKUP(A226,'Revitalisation-Revitalisierung'!$A$2:$O$273,3,FALSE))</f>
        <v>-13.1</v>
      </c>
      <c r="AI226" s="73">
        <f>IF(VLOOKUP(A226,'Revitalisation-Revitalisierung'!$A$2:$O$273,4,FALSE)="","",VLOOKUP(A226,'Revitalisation-Revitalisierung'!$A$2:$O$273,4,FALSE))</f>
        <v>1.9158168122952595</v>
      </c>
      <c r="AJ226" s="73">
        <f>IF(VLOOKUP(A226,'Revitalisation-Revitalisierung'!$A$2:$O$273,5,FALSE)="","",VLOOKUP(A226,'Revitalisation-Revitalisierung'!$A$2:$O$273,5,FALSE))</f>
        <v>15</v>
      </c>
      <c r="AK226" s="61" t="str">
        <f>IF(VLOOKUP(A226,'Revitalisation-Revitalisierung'!$A$2:$O$273,6,FALSE)="","",VLOOKUP(A226,'Revitalisation-Revitalisierung'!$A$2:$O$273,6,FALSE))</f>
        <v>peu nécessaire, facile</v>
      </c>
      <c r="AL226" s="61" t="str">
        <f>IF(VLOOKUP(A226,'Revitalisation-Revitalisierung'!$A$2:$O$273,7,FALSE)="","",VLOOKUP(A226,'Revitalisation-Revitalisierung'!$A$2:$O$273,7,FALSE))</f>
        <v>leicht</v>
      </c>
      <c r="AM226" s="61" t="str">
        <f>IF(VLOOKUP(A226,'Revitalisation-Revitalisierung'!$A$2:$O$273,8,FALSE)="","",VLOOKUP(A226,'Revitalisation-Revitalisierung'!$A$2:$O$273,8,FALSE))</f>
        <v>K3</v>
      </c>
      <c r="AN226" s="61" t="str">
        <f>IF(VLOOKUP(A226,'Revitalisation-Revitalisierung'!$A$2:$O$273,9,FALSE)="","",VLOOKUP(A226,'Revitalisation-Revitalisierung'!$A$2:$O$273,9,FALSE))</f>
        <v/>
      </c>
      <c r="AO226" s="61" t="str">
        <f>IF(VLOOKUP(A226,'Revitalisation-Revitalisierung'!$A$2:$O$273,10,FALSE)="","",VLOOKUP(A226,'Revitalisation-Revitalisierung'!$A$2:$O$273,10,FALSE))</f>
        <v/>
      </c>
      <c r="AP226" s="61" t="str">
        <f>IF(VLOOKUP(A226,'Revitalisation-Revitalisierung'!$A$2:$O$273,11,FALSE)="","",VLOOKUP(A226,'Revitalisation-Revitalisierung'!$A$2:$O$273,11,FALSE))</f>
        <v>Partiellement nécessaire, facile / teilweise nötig, einfach</v>
      </c>
      <c r="AQ226" s="62" t="str">
        <f>IF(VLOOKUP(A226,'Revitalisation-Revitalisierung'!$A$2:$O$273,12,FALSE)="","",VLOOKUP(A226,'Revitalisation-Revitalisierung'!$A$2:$O$273,12,FALSE))</f>
        <v>a</v>
      </c>
    </row>
    <row r="227" spans="1:43" ht="45" x14ac:dyDescent="0.25">
      <c r="A227" s="28">
        <v>350</v>
      </c>
      <c r="B227" s="63">
        <f>IF(VLOOKUP(A227,'Données de base - Grunddaten'!$A$2:$M$273,2,FALSE)="","",VLOOKUP(A227,'Données de base - Grunddaten'!$A$2:$M$273,2,FALSE))</f>
        <v>1</v>
      </c>
      <c r="C227" s="64" t="str">
        <f>IF(VLOOKUP(A227,'Données de base - Grunddaten'!$A$2:$M$273,3,FALSE)="","",VLOOKUP(A227,'Données de base - Grunddaten'!$A$2:$M$273,3,FALSE))</f>
        <v>LangHütte</v>
      </c>
      <c r="D227" s="64" t="str">
        <f>IF(VLOOKUP(A227,'Données de base - Grunddaten'!$A$2:$M$273,4,FALSE)="","",VLOOKUP(A227,'Données de base - Grunddaten'!$A$2:$M$273,4,FALSE))</f>
        <v>Bocki Bach</v>
      </c>
      <c r="E227" s="64" t="str">
        <f>IF(VLOOKUP(A227,'Données de base - Grunddaten'!$A$2:$M$273,5,FALSE)="","",VLOOKUP(A227,'Données de base - Grunddaten'!$A$2:$M$273,5,FALSE))</f>
        <v>UR</v>
      </c>
      <c r="F227" s="64" t="str">
        <f>IF(VLOOKUP(A227,'Données de base - Grunddaten'!$A$2:$M$273,6,FALSE)="","",VLOOKUP(A227,'Données de base - Grunddaten'!$A$2:$M$273,6,FALSE))</f>
        <v>Alpes septentrionales</v>
      </c>
      <c r="G227" s="64" t="str">
        <f>IF(VLOOKUP(A227,'Données de base - Grunddaten'!$A$2:$M$273,7,FALSE)="","",VLOOKUP(A227,'Données de base - Grunddaten'!$A$2:$M$273,7,FALSE))</f>
        <v>Subalpin inf.</v>
      </c>
      <c r="H227" s="64" t="str">
        <f>IF(VLOOKUP(A227,'Données de base - Grunddaten'!$A$2:$M$273,8,FALSE)="","",VLOOKUP(A227,'Données de base - Grunddaten'!$A$2:$M$273,8,FALSE))</f>
        <v>1420 m</v>
      </c>
      <c r="I227" s="64" t="str">
        <f>IF(VLOOKUP(A227,'Données de base - Grunddaten'!$A$2:$M$273,9,FALSE)="","",VLOOKUP(A227,'Données de base - Grunddaten'!$A$2:$M$273,9,FALSE))</f>
        <v>candidat</v>
      </c>
      <c r="J227" s="64">
        <f>IF(VLOOKUP(A227,'Données de base - Grunddaten'!$A$2:$M$273,10,FALSE)="","",VLOOKUP(A227,'Données de base - Grunddaten'!$A$2:$M$273,10,FALSE))</f>
        <v>31</v>
      </c>
      <c r="K227" s="64" t="str">
        <f>IF(VLOOKUP(A227,'Données de base - Grunddaten'!$A$2:$M$273,11,FALSE)="","",VLOOKUP(A227,'Données de base - Grunddaten'!$A$2:$M$273,11,FALSE))</f>
        <v>Cours d'eau naturels de l'étage subalpin</v>
      </c>
      <c r="L227" s="64" t="str">
        <f>IF(VLOOKUP(A227,'Données de base - Grunddaten'!$A$2:$M$273,12,FALSE)="","",VLOOKUP(A227,'Données de base - Grunddaten'!$A$2:$M$273,12,FALSE))</f>
        <v>en méandres migrants</v>
      </c>
      <c r="M227" s="65" t="str">
        <f>IF(VLOOKUP(A227,'Données de base - Grunddaten'!$A$2:$M$273,13,FALSE)="","",VLOOKUP(A227,'Données de base - Grunddaten'!$A$2:$M$273,13,FALSE))</f>
        <v>en méandres migrants</v>
      </c>
      <c r="N227" s="36" t="str">
        <f>IF(VLOOKUP(A227,'Charriage - Geschiebehaushalt'!A227:S498,3,FALSE)="","",VLOOKUP(A227,'Charriage - Geschiebehaushalt'!$A$2:$S$273,3,FALSE))</f>
        <v>pertinent</v>
      </c>
      <c r="O227" s="37" t="str">
        <f>IF(VLOOKUP(A227,'Charriage - Geschiebehaushalt'!A227:S498,4,FALSE)="","",VLOOKUP(A227,'Charriage - Geschiebehaushalt'!$A$2:$S$273,4,FALSE))</f>
        <v>non documenté</v>
      </c>
      <c r="P227" s="70" t="str">
        <f>IF(VLOOKUP(A227,'Charriage - Geschiebehaushalt'!A227:S498,5,FALSE)="","",VLOOKUP(A227,'Charriage - Geschiebehaushalt'!$A$2:$S$273,5,FALSE))</f>
        <v/>
      </c>
      <c r="Q227" s="37" t="str">
        <f>IF(VLOOKUP(A227,'Charriage - Geschiebehaushalt'!A227:S498,6,FALSE)="","",VLOOKUP(A227,'Charriage - Geschiebehaushalt'!$A$2:$S$273,6,FALSE))</f>
        <v>non documenté</v>
      </c>
      <c r="R227" s="70">
        <f>IF(VLOOKUP(A227,'Charriage - Geschiebehaushalt'!A227:S498,7,FALSE)="","",VLOOKUP(A227,'Charriage - Geschiebehaushalt'!$A$2:$S$273,7,FALSE))</f>
        <v>0.55700000000000005</v>
      </c>
      <c r="S227" s="37" t="str">
        <f>IF(VLOOKUP(A227,'Charriage - Geschiebehaushalt'!A227:S498,8,FALSE)="","",VLOOKUP(A227,'Charriage - Geschiebehaushalt'!$A$2:$S$273,8,FALSE))</f>
        <v>la remobilisation des sédiments est perturbée</v>
      </c>
      <c r="T227" s="70">
        <f>IF(VLOOKUP(A227,'Charriage - Geschiebehaushalt'!A227:S498,9,FALSE)="","",VLOOKUP(A227,'Charriage - Geschiebehaushalt'!$A$2:$S$273,9,FALSE))</f>
        <v>0.14000000000000001</v>
      </c>
      <c r="U227" s="37" t="str">
        <f>IF(VLOOKUP(A227,'Charriage - Geschiebehaushalt'!A227:S498,10,FALSE)="","",VLOOKUP(A227,'Charriage - Geschiebehaushalt'!$A$2:$S$273,10,FALSE))</f>
        <v>déficit dans les formations pionnières</v>
      </c>
      <c r="V227" s="37" t="str">
        <f>IF(VLOOKUP(A227,'Charriage - Geschiebehaushalt'!A227:S498,11,FALSE)="","",VLOOKUP(A227,'Charriage - Geschiebehaushalt'!$A$2:$S$273,11,FALSE))</f>
        <v/>
      </c>
      <c r="W227" s="37" t="str">
        <f>IF(VLOOKUP(A227,'Charriage - Geschiebehaushalt'!A227:S498,12,FALSE)="","",VLOOKUP(A227,'Charriage - Geschiebehaushalt'!$A$2:$S$273,12,FALSE))</f>
        <v/>
      </c>
      <c r="X227" s="37" t="str">
        <f>IF(VLOOKUP(A227,'Charriage - Geschiebehaushalt'!A227:S498,13,FALSE)="","",VLOOKUP(A227,'Charriage - Geschiebehaushalt'!$A$2:$S$273,13,FALSE))</f>
        <v/>
      </c>
      <c r="Y227" s="37" t="str">
        <f>IF(VLOOKUP(A227,'Charriage - Geschiebehaushalt'!A227:S498,14,FALSE)="","",VLOOKUP(A227,'Charriage - Geschiebehaushalt'!$A$2:$S$273,14,FALSE))</f>
        <v/>
      </c>
      <c r="Z227" s="37" t="str">
        <f>IF(VLOOKUP(A227,'Charriage - Geschiebehaushalt'!A227:S498,15,FALSE)="","",VLOOKUP(A227,'Charriage - Geschiebehaushalt'!$A$2:$S$273,15,FALSE))</f>
        <v>La remobilisation des sédiments est perturbée / Mobilisierung von Geschiebe beeinträchtigt</v>
      </c>
      <c r="AA227" s="53" t="str">
        <f>IF(VLOOKUP(A227,'Charriage - Geschiebehaushalt'!A227:S498,16,FALSE)="","",VLOOKUP(A227,'Charriage - Geschiebehaushalt'!$A$2:$S$273,16,FALSE))</f>
        <v>b</v>
      </c>
      <c r="AB227" s="58" t="str">
        <f>IF(VLOOKUP(A227,'Débit - Abfluss'!$A$2:$K$273,3,FALSE)="","",VLOOKUP(A227,'Débit - Abfluss'!$A$2:$K$273,3,FALSE))</f>
        <v>non documenté</v>
      </c>
      <c r="AC227" s="59" t="str">
        <f>IF(VLOOKUP(A227,'Débit - Abfluss'!$A$2:$K$273,4,FALSE)="","",VLOOKUP(A227,'Débit - Abfluss'!$A$2:$K$273,4,FALSE))</f>
        <v>aucune information supplémentaire</v>
      </c>
      <c r="AD227" s="59" t="str">
        <f>IF(VLOOKUP(A227,'Débit - Abfluss'!$A$2:$K$273,5,FALSE)="","",VLOOKUP(A227,'Débit - Abfluss'!$A$2:$K$273,5,FALSE))</f>
        <v>aucune information supplémentaire</v>
      </c>
      <c r="AE227" s="59" t="str">
        <f>IF(VLOOKUP(A227,'Débit - Abfluss'!$A$2:$K$273,6,FALSE)="","",VLOOKUP(A227,'Débit - Abfluss'!$A$2:$K$273,6,FALSE))</f>
        <v>Régime présumé naturel (100%) / Abfluss vermutlich natürlich</v>
      </c>
      <c r="AF227" s="59" t="str">
        <f>IF(VLOOKUP(A227,'Débit - Abfluss'!$A$2:$K$273,7,FALSE)="","",VLOOKUP(A227,'Débit - Abfluss'!$A$2:$K$273,7,FALSE))</f>
        <v/>
      </c>
      <c r="AG227" s="60" t="str">
        <f>IF(VLOOKUP(A227,'Débit - Abfluss'!$A$2:$K$273,8,FALSE)="","",VLOOKUP(A227,'Débit - Abfluss'!$A$2:$K$273,8,FALSE))</f>
        <v>Non affecté / nicht betroffen</v>
      </c>
      <c r="AH227" s="72" t="str">
        <f>IF(VLOOKUP(A227,'Revitalisation-Revitalisierung'!$A$2:$O$273,3,FALSE)="","",VLOOKUP(A227,'Revitalisation-Revitalisierung'!$A$2:$O$273,3,FALSE))</f>
        <v/>
      </c>
      <c r="AI227" s="73" t="str">
        <f>IF(VLOOKUP(A227,'Revitalisation-Revitalisierung'!$A$2:$O$273,4,FALSE)="","",VLOOKUP(A227,'Revitalisation-Revitalisierung'!$A$2:$O$273,4,FALSE))</f>
        <v/>
      </c>
      <c r="AJ227" s="73" t="str">
        <f>IF(VLOOKUP(A227,'Revitalisation-Revitalisierung'!$A$2:$O$273,5,FALSE)="","",VLOOKUP(A227,'Revitalisation-Revitalisierung'!$A$2:$O$273,5,FALSE))</f>
        <v/>
      </c>
      <c r="AK227" s="61" t="str">
        <f>IF(VLOOKUP(A227,'Revitalisation-Revitalisierung'!$A$2:$O$273,6,FALSE)="","",VLOOKUP(A227,'Revitalisation-Revitalisierung'!$A$2:$O$273,6,FALSE))</f>
        <v>très nécessaire, facile</v>
      </c>
      <c r="AL227" s="61" t="str">
        <f>IF(VLOOKUP(A227,'Revitalisation-Revitalisierung'!$A$2:$O$273,7,FALSE)="","",VLOOKUP(A227,'Revitalisation-Revitalisierung'!$A$2:$O$273,7,FALSE))</f>
        <v>leicht</v>
      </c>
      <c r="AM227" s="61" t="str">
        <f>IF(VLOOKUP(A227,'Revitalisation-Revitalisierung'!$A$2:$O$273,8,FALSE)="","",VLOOKUP(A227,'Revitalisation-Revitalisierung'!$A$2:$O$273,8,FALSE))</f>
        <v/>
      </c>
      <c r="AN227" s="61" t="str">
        <f>IF(VLOOKUP(A227,'Revitalisation-Revitalisierung'!$A$2:$O$273,9,FALSE)="","",VLOOKUP(A227,'Revitalisation-Revitalisierung'!$A$2:$O$273,9,FALSE))</f>
        <v/>
      </c>
      <c r="AO227" s="61" t="str">
        <f>IF(VLOOKUP(A227,'Revitalisation-Revitalisierung'!$A$2:$O$273,10,FALSE)="","",VLOOKUP(A227,'Revitalisation-Revitalisierung'!$A$2:$O$273,10,FALSE))</f>
        <v>objet très entravé et impact sur la végétation (pas de bois tendre)</v>
      </c>
      <c r="AP227" s="61" t="str">
        <f>IF(VLOOKUP(A227,'Revitalisation-Revitalisierung'!$A$2:$O$273,11,FALSE)="","",VLOOKUP(A227,'Revitalisation-Revitalisierung'!$A$2:$O$273,11,FALSE))</f>
        <v>Très nécessaire, facile / unbedingt nötig, einfach</v>
      </c>
      <c r="AQ227" s="62" t="str">
        <f>IF(VLOOKUP(A227,'Revitalisation-Revitalisierung'!$A$2:$O$273,12,FALSE)="","",VLOOKUP(A227,'Revitalisation-Revitalisierung'!$A$2:$O$273,12,FALSE))</f>
        <v>a</v>
      </c>
    </row>
    <row r="228" spans="1:43" ht="33.75" x14ac:dyDescent="0.25">
      <c r="A228" s="23">
        <v>351</v>
      </c>
      <c r="B228" s="63">
        <f>IF(VLOOKUP(A228,'Données de base - Grunddaten'!$A$2:$M$273,2,FALSE)="","",VLOOKUP(A228,'Données de base - Grunddaten'!$A$2:$M$273,2,FALSE))</f>
        <v>1</v>
      </c>
      <c r="C228" s="64" t="str">
        <f>IF(VLOOKUP(A228,'Données de base - Grunddaten'!$A$2:$M$273,3,FALSE)="","",VLOOKUP(A228,'Données de base - Grunddaten'!$A$2:$M$273,3,FALSE))</f>
        <v>Unterschächen–Spiringen</v>
      </c>
      <c r="D228" s="64" t="str">
        <f>IF(VLOOKUP(A228,'Données de base - Grunddaten'!$A$2:$M$273,4,FALSE)="","",VLOOKUP(A228,'Données de base - Grunddaten'!$A$2:$M$273,4,FALSE))</f>
        <v>Schächen</v>
      </c>
      <c r="E228" s="64" t="str">
        <f>IF(VLOOKUP(A228,'Données de base - Grunddaten'!$A$2:$M$273,5,FALSE)="","",VLOOKUP(A228,'Données de base - Grunddaten'!$A$2:$M$273,5,FALSE))</f>
        <v>UR</v>
      </c>
      <c r="F228" s="64" t="str">
        <f>IF(VLOOKUP(A228,'Données de base - Grunddaten'!$A$2:$M$273,6,FALSE)="","",VLOOKUP(A228,'Données de base - Grunddaten'!$A$2:$M$273,6,FALSE))</f>
        <v>Alpes septentrionales</v>
      </c>
      <c r="G228" s="64" t="str">
        <f>IF(VLOOKUP(A228,'Données de base - Grunddaten'!$A$2:$M$273,7,FALSE)="","",VLOOKUP(A228,'Données de base - Grunddaten'!$A$2:$M$273,7,FALSE))</f>
        <v>Montagnard sup.</v>
      </c>
      <c r="H228" s="64">
        <f>IF(VLOOKUP(A228,'Données de base - Grunddaten'!$A$2:$M$273,8,FALSE)="","",VLOOKUP(A228,'Données de base - Grunddaten'!$A$2:$M$273,8,FALSE))</f>
        <v>950</v>
      </c>
      <c r="I228" s="64">
        <f>IF(VLOOKUP(A228,'Données de base - Grunddaten'!$A$2:$M$273,9,FALSE)="","",VLOOKUP(A228,'Données de base - Grunddaten'!$A$2:$M$273,9,FALSE))</f>
        <v>2003</v>
      </c>
      <c r="J228" s="64">
        <f>IF(VLOOKUP(A228,'Données de base - Grunddaten'!$A$2:$M$273,10,FALSE)="","",VLOOKUP(A228,'Données de base - Grunddaten'!$A$2:$M$273,10,FALSE))</f>
        <v>41</v>
      </c>
      <c r="K228" s="64" t="str">
        <f>IF(VLOOKUP(A228,'Données de base - Grunddaten'!$A$2:$M$273,11,FALSE)="","",VLOOKUP(A228,'Données de base - Grunddaten'!$A$2:$M$273,11,FALSE))</f>
        <v>Cours d'eau naturels de l'étage montagnard</v>
      </c>
      <c r="L228" s="64" t="str">
        <f>IF(VLOOKUP(A228,'Données de base - Grunddaten'!$A$2:$M$273,12,FALSE)="","",VLOOKUP(A228,'Données de base - Grunddaten'!$A$2:$M$273,12,FALSE))</f>
        <v>en méandres migrants</v>
      </c>
      <c r="M228" s="65" t="str">
        <f>IF(VLOOKUP(A228,'Données de base - Grunddaten'!$A$2:$M$273,13,FALSE)="","",VLOOKUP(A228,'Données de base - Grunddaten'!$A$2:$M$273,13,FALSE))</f>
        <v>en méandres migrants</v>
      </c>
      <c r="N228" s="36" t="str">
        <f>IF(VLOOKUP(A228,'Charriage - Geschiebehaushalt'!A228:S499,3,FALSE)="","",VLOOKUP(A228,'Charriage - Geschiebehaushalt'!$A$2:$S$273,3,FALSE))</f>
        <v>pertinent</v>
      </c>
      <c r="O228" s="37" t="str">
        <f>IF(VLOOKUP(A228,'Charriage - Geschiebehaushalt'!A228:S499,4,FALSE)="","",VLOOKUP(A228,'Charriage - Geschiebehaushalt'!$A$2:$S$273,4,FALSE))</f>
        <v>21-50%</v>
      </c>
      <c r="P228" s="70" t="str">
        <f>IF(VLOOKUP(A228,'Charriage - Geschiebehaushalt'!A228:S499,5,FALSE)="","",VLOOKUP(A228,'Charriage - Geschiebehaushalt'!$A$2:$S$273,5,FALSE))</f>
        <v/>
      </c>
      <c r="Q228" s="37" t="str">
        <f>IF(VLOOKUP(A228,'Charriage - Geschiebehaushalt'!A228:S499,6,FALSE)="","",VLOOKUP(A228,'Charriage - Geschiebehaushalt'!$A$2:$S$273,6,FALSE))</f>
        <v>non documenté</v>
      </c>
      <c r="R228" s="70">
        <f>IF(VLOOKUP(A228,'Charriage - Geschiebehaushalt'!A228:S499,7,FALSE)="","",VLOOKUP(A228,'Charriage - Geschiebehaushalt'!$A$2:$S$273,7,FALSE))</f>
        <v>0.117224847964189</v>
      </c>
      <c r="S228" s="37" t="str">
        <f>IF(VLOOKUP(A228,'Charriage - Geschiebehaushalt'!A228:S499,8,FALSE)="","",VLOOKUP(A228,'Charriage - Geschiebehaushalt'!$A$2:$S$273,8,FALSE))</f>
        <v>pas ou faiblement entravé</v>
      </c>
      <c r="T228" s="70">
        <f>IF(VLOOKUP(A228,'Charriage - Geschiebehaushalt'!A228:S499,9,FALSE)="","",VLOOKUP(A228,'Charriage - Geschiebehaushalt'!$A$2:$S$273,9,FALSE))</f>
        <v>0.21610821984</v>
      </c>
      <c r="U228" s="37" t="str">
        <f>IF(VLOOKUP(A228,'Charriage - Geschiebehaushalt'!A228:S499,10,FALSE)="","",VLOOKUP(A228,'Charriage - Geschiebehaushalt'!$A$2:$S$273,10,FALSE))</f>
        <v>déficit dans les formations pionnières</v>
      </c>
      <c r="V228" s="37" t="str">
        <f>IF(VLOOKUP(A228,'Charriage - Geschiebehaushalt'!A228:S499,11,FALSE)="","",VLOOKUP(A228,'Charriage - Geschiebehaushalt'!$A$2:$S$273,11,FALSE))</f>
        <v/>
      </c>
      <c r="W228" s="37" t="str">
        <f>IF(VLOOKUP(A228,'Charriage - Geschiebehaushalt'!A228:S499,12,FALSE)="","",VLOOKUP(A228,'Charriage - Geschiebehaushalt'!$A$2:$S$273,12,FALSE))</f>
        <v/>
      </c>
      <c r="X228" s="37" t="str">
        <f>IF(VLOOKUP(A228,'Charriage - Geschiebehaushalt'!A228:S499,13,FALSE)="","",VLOOKUP(A228,'Charriage - Geschiebehaushalt'!$A$2:$S$273,13,FALSE))</f>
        <v/>
      </c>
      <c r="Y228" s="37" t="str">
        <f>IF(VLOOKUP(A228,'Charriage - Geschiebehaushalt'!A228:S499,14,FALSE)="","",VLOOKUP(A228,'Charriage - Geschiebehaushalt'!$A$2:$S$273,14,FALSE))</f>
        <v/>
      </c>
      <c r="Z228" s="37" t="str">
        <f>IF(VLOOKUP(A228,'Charriage - Geschiebehaushalt'!A228:S499,15,FALSE)="","",VLOOKUP(A228,'Charriage - Geschiebehaushalt'!$A$2:$S$273,15,FALSE))</f>
        <v>21-50%</v>
      </c>
      <c r="AA228" s="53" t="str">
        <f>IF(VLOOKUP(A228,'Charriage - Geschiebehaushalt'!A228:S499,16,FALSE)="","",VLOOKUP(A228,'Charriage - Geschiebehaushalt'!$A$2:$S$273,16,FALSE))</f>
        <v>a</v>
      </c>
      <c r="AB228" s="58" t="str">
        <f>IF(VLOOKUP(A228,'Débit - Abfluss'!$A$2:$K$273,3,FALSE)="","",VLOOKUP(A228,'Débit - Abfluss'!$A$2:$K$273,3,FALSE))</f>
        <v>21-40%</v>
      </c>
      <c r="AC228" s="59" t="str">
        <f>IF(VLOOKUP(A228,'Débit - Abfluss'!$A$2:$K$273,4,FALSE)="","",VLOOKUP(A228,'Débit - Abfluss'!$A$2:$K$273,4,FALSE))</f>
        <v/>
      </c>
      <c r="AD228" s="59" t="str">
        <f>IF(VLOOKUP(A228,'Débit - Abfluss'!$A$2:$K$273,5,FALSE)="","",VLOOKUP(A228,'Débit - Abfluss'!$A$2:$K$273,5,FALSE))</f>
        <v/>
      </c>
      <c r="AE228" s="59" t="str">
        <f>IF(VLOOKUP(A228,'Débit - Abfluss'!$A$2:$K$273,6,FALSE)="","",VLOOKUP(A228,'Débit - Abfluss'!$A$2:$K$273,6,FALSE))</f>
        <v>21-40%</v>
      </c>
      <c r="AF228" s="59" t="str">
        <f>IF(VLOOKUP(A228,'Débit - Abfluss'!$A$2:$K$273,7,FALSE)="","",VLOOKUP(A228,'Débit - Abfluss'!$A$2:$K$273,7,FALSE))</f>
        <v>force hydraulique</v>
      </c>
      <c r="AG228" s="60" t="str">
        <f>IF(VLOOKUP(A228,'Débit - Abfluss'!$A$2:$K$273,8,FALSE)="","",VLOOKUP(A228,'Débit - Abfluss'!$A$2:$K$273,8,FALSE))</f>
        <v>Non affecté / nicht betroffen</v>
      </c>
      <c r="AH228" s="72">
        <f>IF(VLOOKUP(A228,'Revitalisation-Revitalisierung'!$A$2:$O$273,3,FALSE)="","",VLOOKUP(A228,'Revitalisation-Revitalisierung'!$A$2:$O$273,3,FALSE))</f>
        <v>8.5454545454545467</v>
      </c>
      <c r="AI228" s="73">
        <f>IF(VLOOKUP(A228,'Revitalisation-Revitalisierung'!$A$2:$O$273,4,FALSE)="","",VLOOKUP(A228,'Revitalisation-Revitalisierung'!$A$2:$O$273,4,FALSE))</f>
        <v>13.979447087152334</v>
      </c>
      <c r="AJ228" s="73">
        <f>IF(VLOOKUP(A228,'Revitalisation-Revitalisierung'!$A$2:$O$273,5,FALSE)="","",VLOOKUP(A228,'Revitalisation-Revitalisierung'!$A$2:$O$273,5,FALSE))</f>
        <v>5.4545454545454541</v>
      </c>
      <c r="AK228" s="61" t="str">
        <f>IF(VLOOKUP(A228,'Revitalisation-Revitalisierung'!$A$2:$O$273,6,FALSE)="","",VLOOKUP(A228,'Revitalisation-Revitalisierung'!$A$2:$O$273,6,FALSE))</f>
        <v>peu nécessaire, facile</v>
      </c>
      <c r="AL228" s="61" t="str">
        <f>IF(VLOOKUP(A228,'Revitalisation-Revitalisierung'!$A$2:$O$273,7,FALSE)="","",VLOOKUP(A228,'Revitalisation-Revitalisierung'!$A$2:$O$273,7,FALSE))</f>
        <v>nicht nötig</v>
      </c>
      <c r="AM228" s="61" t="str">
        <f>IF(VLOOKUP(A228,'Revitalisation-Revitalisierung'!$A$2:$O$273,8,FALSE)="","",VLOOKUP(A228,'Revitalisation-Revitalisierung'!$A$2:$O$273,8,FALSE))</f>
        <v>K2</v>
      </c>
      <c r="AN228" s="61" t="str">
        <f>IF(VLOOKUP(A228,'Revitalisation-Revitalisierung'!$A$2:$O$273,9,FALSE)="","",VLOOKUP(A228,'Revitalisation-Revitalisierung'!$A$2:$O$273,9,FALSE))</f>
        <v/>
      </c>
      <c r="AO228" s="61" t="str">
        <f>IF(VLOOKUP(A228,'Revitalisation-Revitalisierung'!$A$2:$O$273,10,FALSE)="","",VLOOKUP(A228,'Revitalisation-Revitalisierung'!$A$2:$O$273,10,FALSE))</f>
        <v/>
      </c>
      <c r="AP228" s="61" t="str">
        <f>IF(VLOOKUP(A228,'Revitalisation-Revitalisierung'!$A$2:$O$273,11,FALSE)="","",VLOOKUP(A228,'Revitalisation-Revitalisierung'!$A$2:$O$273,11,FALSE))</f>
        <v>Partiellement nécessaire, facile / teilweise nötig, einfach</v>
      </c>
      <c r="AQ228" s="62" t="str">
        <f>IF(VLOOKUP(A228,'Revitalisation-Revitalisierung'!$A$2:$O$273,12,FALSE)="","",VLOOKUP(A228,'Revitalisation-Revitalisierung'!$A$2:$O$273,12,FALSE))</f>
        <v>a</v>
      </c>
    </row>
    <row r="229" spans="1:43" ht="78.75" x14ac:dyDescent="0.25">
      <c r="A229" s="23">
        <v>352</v>
      </c>
      <c r="B229" s="63">
        <f>IF(VLOOKUP(A229,'Données de base - Grunddaten'!$A$2:$M$273,2,FALSE)="","",VLOOKUP(A229,'Données de base - Grunddaten'!$A$2:$M$273,2,FALSE))</f>
        <v>1</v>
      </c>
      <c r="C229" s="64" t="str">
        <f>IF(VLOOKUP(A229,'Données de base - Grunddaten'!$A$2:$M$273,3,FALSE)="","",VLOOKUP(A229,'Données de base - Grunddaten'!$A$2:$M$273,3,FALSE))</f>
        <v>Alpenrösli–Herrenrüti</v>
      </c>
      <c r="D229" s="64" t="str">
        <f>IF(VLOOKUP(A229,'Données de base - Grunddaten'!$A$2:$M$273,4,FALSE)="","",VLOOKUP(A229,'Données de base - Grunddaten'!$A$2:$M$273,4,FALSE))</f>
        <v>Engelberger Aa</v>
      </c>
      <c r="E229" s="64" t="str">
        <f>IF(VLOOKUP(A229,'Données de base - Grunddaten'!$A$2:$M$273,5,FALSE)="","",VLOOKUP(A229,'Données de base - Grunddaten'!$A$2:$M$273,5,FALSE))</f>
        <v>OW/UR</v>
      </c>
      <c r="F229" s="64" t="str">
        <f>IF(VLOOKUP(A229,'Données de base - Grunddaten'!$A$2:$M$273,6,FALSE)="","",VLOOKUP(A229,'Données de base - Grunddaten'!$A$2:$M$273,6,FALSE))</f>
        <v>Alpes septentrionales</v>
      </c>
      <c r="G229" s="64" t="str">
        <f>IF(VLOOKUP(A229,'Données de base - Grunddaten'!$A$2:$M$273,7,FALSE)="","",VLOOKUP(A229,'Données de base - Grunddaten'!$A$2:$M$273,7,FALSE))</f>
        <v>Subalpin inf.</v>
      </c>
      <c r="H229" s="64">
        <f>IF(VLOOKUP(A229,'Données de base - Grunddaten'!$A$2:$M$273,8,FALSE)="","",VLOOKUP(A229,'Données de base - Grunddaten'!$A$2:$M$273,8,FALSE))</f>
        <v>1200</v>
      </c>
      <c r="I229" s="64">
        <f>IF(VLOOKUP(A229,'Données de base - Grunddaten'!$A$2:$M$273,9,FALSE)="","",VLOOKUP(A229,'Données de base - Grunddaten'!$A$2:$M$273,9,FALSE))</f>
        <v>2003</v>
      </c>
      <c r="J229" s="64">
        <f>IF(VLOOKUP(A229,'Données de base - Grunddaten'!$A$2:$M$273,10,FALSE)="","",VLOOKUP(A229,'Données de base - Grunddaten'!$A$2:$M$273,10,FALSE))</f>
        <v>41</v>
      </c>
      <c r="K229" s="64" t="str">
        <f>IF(VLOOKUP(A229,'Données de base - Grunddaten'!$A$2:$M$273,11,FALSE)="","",VLOOKUP(A229,'Données de base - Grunddaten'!$A$2:$M$273,11,FALSE))</f>
        <v>Cours d'eau naturels de l'étage montagnard</v>
      </c>
      <c r="L229" s="64" t="str">
        <f>IF(VLOOKUP(A229,'Données de base - Grunddaten'!$A$2:$M$273,12,FALSE)="","",VLOOKUP(A229,'Données de base - Grunddaten'!$A$2:$M$273,12,FALSE))</f>
        <v>en tresses</v>
      </c>
      <c r="M229" s="65" t="str">
        <f>IF(VLOOKUP(A229,'Données de base - Grunddaten'!$A$2:$M$273,13,FALSE)="","",VLOOKUP(A229,'Données de base - Grunddaten'!$A$2:$M$273,13,FALSE))</f>
        <v>en tresses</v>
      </c>
      <c r="N229" s="36" t="str">
        <f>IF(VLOOKUP(A229,'Charriage - Geschiebehaushalt'!A229:S500,3,FALSE)="","",VLOOKUP(A229,'Charriage - Geschiebehaushalt'!$A$2:$S$273,3,FALSE))</f>
        <v>pertinent</v>
      </c>
      <c r="O229" s="37" t="str">
        <f>IF(VLOOKUP(A229,'Charriage - Geschiebehaushalt'!A229:S500,4,FALSE)="","",VLOOKUP(A229,'Charriage - Geschiebehaushalt'!$A$2:$S$273,4,FALSE))</f>
        <v>non documenté</v>
      </c>
      <c r="P229" s="70" t="str">
        <f>IF(VLOOKUP(A229,'Charriage - Geschiebehaushalt'!A229:S500,5,FALSE)="","",VLOOKUP(A229,'Charriage - Geschiebehaushalt'!$A$2:$S$273,5,FALSE))</f>
        <v/>
      </c>
      <c r="Q229" s="37" t="str">
        <f>IF(VLOOKUP(A229,'Charriage - Geschiebehaushalt'!A229:S500,6,FALSE)="","",VLOOKUP(A229,'Charriage - Geschiebehaushalt'!$A$2:$S$273,6,FALSE))</f>
        <v>non documenté</v>
      </c>
      <c r="R229" s="70">
        <f>IF(VLOOKUP(A229,'Charriage - Geschiebehaushalt'!A229:S500,7,FALSE)="","",VLOOKUP(A229,'Charriage - Geschiebehaushalt'!$A$2:$S$273,7,FALSE))</f>
        <v>6.8012562932429702E-2</v>
      </c>
      <c r="S229" s="37" t="str">
        <f>IF(VLOOKUP(A229,'Charriage - Geschiebehaushalt'!A229:S500,8,FALSE)="","",VLOOKUP(A229,'Charriage - Geschiebehaushalt'!$A$2:$S$273,8,FALSE))</f>
        <v>pas ou faiblement entravé</v>
      </c>
      <c r="T229" s="70">
        <f>IF(VLOOKUP(A229,'Charriage - Geschiebehaushalt'!A229:S500,9,FALSE)="","",VLOOKUP(A229,'Charriage - Geschiebehaushalt'!$A$2:$S$273,9,FALSE))</f>
        <v>0.36403608649000002</v>
      </c>
      <c r="U229" s="37" t="str">
        <f>IF(VLOOKUP(A229,'Charriage - Geschiebehaushalt'!A229:S500,10,FALSE)="","",VLOOKUP(A229,'Charriage - Geschiebehaushalt'!$A$2:$S$273,10,FALSE))</f>
        <v>déficit non apparent en charriage ou en remobilisation des sédiments</v>
      </c>
      <c r="V229" s="37" t="str">
        <f>IF(VLOOKUP(A229,'Charriage - Geschiebehaushalt'!A229:S500,11,FALSE)="","",VLOOKUP(A229,'Charriage - Geschiebehaushalt'!$A$2:$S$273,11,FALSE))</f>
        <v/>
      </c>
      <c r="W229" s="37" t="str">
        <f>IF(VLOOKUP(A229,'Charriage - Geschiebehaushalt'!A229:S500,12,FALSE)="","",VLOOKUP(A229,'Charriage - Geschiebehaushalt'!$A$2:$S$273,12,FALSE))</f>
        <v/>
      </c>
      <c r="X229" s="37" t="str">
        <f>IF(VLOOKUP(A229,'Charriage - Geschiebehaushalt'!A229:S500,13,FALSE)="","",VLOOKUP(A229,'Charriage - Geschiebehaushalt'!$A$2:$S$273,13,FALSE))</f>
        <v/>
      </c>
      <c r="Y229" s="37" t="str">
        <f>IF(VLOOKUP(A229,'Charriage - Geschiebehaushalt'!A229:S500,14,FALSE)="","",VLOOKUP(A229,'Charriage - Geschiebehaushalt'!$A$2:$S$273,14,FALSE))</f>
        <v/>
      </c>
      <c r="Z229" s="37" t="str">
        <f>IF(VLOOKUP(A229,'Charriage - Geschiebehaushalt'!A229:S500,15,FALSE)="","",VLOOKUP(A229,'Charriage - Geschiebehaushalt'!$A$2:$S$273,15,FALSE))</f>
        <v>Déficit non apparent en charriage ou en remobilisation des sédiments / kein sichtbares Defizit beim Geschiebehaushalt bzw. bei der Mobilisierung von Geschiebe</v>
      </c>
      <c r="AA229" s="53" t="str">
        <f>IF(VLOOKUP(A229,'Charriage - Geschiebehaushalt'!A229:S500,16,FALSE)="","",VLOOKUP(A229,'Charriage - Geschiebehaushalt'!$A$2:$S$273,16,FALSE))</f>
        <v>b</v>
      </c>
      <c r="AB229" s="58" t="str">
        <f>IF(VLOOKUP(A229,'Débit - Abfluss'!$A$2:$K$273,3,FALSE)="","",VLOOKUP(A229,'Débit - Abfluss'!$A$2:$K$273,3,FALSE))</f>
        <v>100%</v>
      </c>
      <c r="AC229" s="59" t="str">
        <f>IF(VLOOKUP(A229,'Débit - Abfluss'!$A$2:$K$273,4,FALSE)="","",VLOOKUP(A229,'Débit - Abfluss'!$A$2:$K$273,4,FALSE))</f>
        <v>aucune information supplémentaire</v>
      </c>
      <c r="AD229" s="59" t="str">
        <f>IF(VLOOKUP(A229,'Débit - Abfluss'!$A$2:$K$273,5,FALSE)="","",VLOOKUP(A229,'Débit - Abfluss'!$A$2:$K$273,5,FALSE))</f>
        <v>ne tient pas compte du prélévement de quantité inconnue sur affluent en amont</v>
      </c>
      <c r="AE229" s="59" t="str">
        <f>IF(VLOOKUP(A229,'Débit - Abfluss'!$A$2:$K$273,6,FALSE)="","",VLOOKUP(A229,'Débit - Abfluss'!$A$2:$K$273,6,FALSE))</f>
        <v>100%</v>
      </c>
      <c r="AF229" s="59" t="str">
        <f>IF(VLOOKUP(A229,'Débit - Abfluss'!$A$2:$K$273,7,FALSE)="","",VLOOKUP(A229,'Débit - Abfluss'!$A$2:$K$273,7,FALSE))</f>
        <v>autre prélèvement</v>
      </c>
      <c r="AG229" s="60" t="str">
        <f>IF(VLOOKUP(A229,'Débit - Abfluss'!$A$2:$K$273,8,FALSE)="","",VLOOKUP(A229,'Débit - Abfluss'!$A$2:$K$273,8,FALSE))</f>
        <v>Non affecté / nicht betroffen</v>
      </c>
      <c r="AH229" s="72">
        <f>IF(VLOOKUP(A229,'Revitalisation-Revitalisierung'!$A$2:$O$273,3,FALSE)="","",VLOOKUP(A229,'Revitalisation-Revitalisierung'!$A$2:$O$273,3,FALSE))</f>
        <v>-22.754545454545454</v>
      </c>
      <c r="AI229" s="73">
        <f>IF(VLOOKUP(A229,'Revitalisation-Revitalisierung'!$A$2:$O$273,4,FALSE)="","",VLOOKUP(A229,'Revitalisation-Revitalisierung'!$A$2:$O$273,4,FALSE))</f>
        <v>2.6530382540396404</v>
      </c>
      <c r="AJ229" s="73">
        <f>IF(VLOOKUP(A229,'Revitalisation-Revitalisierung'!$A$2:$O$273,5,FALSE)="","",VLOOKUP(A229,'Revitalisation-Revitalisierung'!$A$2:$O$273,5,FALSE))</f>
        <v>25.454545454545453</v>
      </c>
      <c r="AK229" s="61" t="str">
        <f>IF(VLOOKUP(A229,'Revitalisation-Revitalisierung'!$A$2:$O$273,6,FALSE)="","",VLOOKUP(A229,'Revitalisation-Revitalisierung'!$A$2:$O$273,6,FALSE))</f>
        <v>peu nécessaire, difficile</v>
      </c>
      <c r="AL229" s="61" t="str">
        <f>IF(VLOOKUP(A229,'Revitalisation-Revitalisierung'!$A$2:$O$273,7,FALSE)="","",VLOOKUP(A229,'Revitalisation-Revitalisierung'!$A$2:$O$273,7,FALSE))</f>
        <v/>
      </c>
      <c r="AM229" s="61" t="str">
        <f>IF(VLOOKUP(A229,'Revitalisation-Revitalisierung'!$A$2:$O$273,8,FALSE)="","",VLOOKUP(A229,'Revitalisation-Revitalisierung'!$A$2:$O$273,8,FALSE))</f>
        <v>K3</v>
      </c>
      <c r="AN229" s="61" t="str">
        <f>IF(VLOOKUP(A229,'Revitalisation-Revitalisierung'!$A$2:$O$273,9,FALSE)="","",VLOOKUP(A229,'Revitalisation-Revitalisierung'!$A$2:$O$273,9,FALSE))</f>
        <v/>
      </c>
      <c r="AO229" s="61" t="str">
        <f>IF(VLOOKUP(A229,'Revitalisation-Revitalisierung'!$A$2:$O$273,10,FALSE)="","",VLOOKUP(A229,'Revitalisation-Revitalisierung'!$A$2:$O$273,10,FALSE))</f>
        <v/>
      </c>
      <c r="AP229" s="61" t="str">
        <f>IF(VLOOKUP(A229,'Revitalisation-Revitalisierung'!$A$2:$O$273,11,FALSE)="","",VLOOKUP(A229,'Revitalisation-Revitalisierung'!$A$2:$O$273,11,FALSE))</f>
        <v>Partiellement nécessaire, facile / teilweise nötig, einfach</v>
      </c>
      <c r="AQ229" s="62" t="str">
        <f>IF(VLOOKUP(A229,'Revitalisation-Revitalisierung'!$A$2:$O$273,12,FALSE)="","",VLOOKUP(A229,'Revitalisation-Revitalisierung'!$A$2:$O$273,12,FALSE))</f>
        <v>b</v>
      </c>
    </row>
    <row r="230" spans="1:43" ht="45" x14ac:dyDescent="0.25">
      <c r="A230" s="23">
        <v>353</v>
      </c>
      <c r="B230" s="63">
        <f>IF(VLOOKUP(A230,'Données de base - Grunddaten'!$A$2:$M$273,2,FALSE)="","",VLOOKUP(A230,'Données de base - Grunddaten'!$A$2:$M$273,2,FALSE))</f>
        <v>1</v>
      </c>
      <c r="C230" s="64" t="str">
        <f>IF(VLOOKUP(A230,'Données de base - Grunddaten'!$A$2:$M$273,3,FALSE)="","",VLOOKUP(A230,'Données de base - Grunddaten'!$A$2:$M$273,3,FALSE))</f>
        <v>Altboden</v>
      </c>
      <c r="D230" s="64" t="str">
        <f>IF(VLOOKUP(A230,'Données de base - Grunddaten'!$A$2:$M$273,4,FALSE)="","",VLOOKUP(A230,'Données de base - Grunddaten'!$A$2:$M$273,4,FALSE))</f>
        <v>Gorenzmettlenbach</v>
      </c>
      <c r="E230" s="64" t="str">
        <f>IF(VLOOKUP(A230,'Données de base - Grunddaten'!$A$2:$M$273,5,FALSE)="","",VLOOKUP(A230,'Données de base - Grunddaten'!$A$2:$M$273,5,FALSE))</f>
        <v>UR</v>
      </c>
      <c r="F230" s="64" t="str">
        <f>IF(VLOOKUP(A230,'Données de base - Grunddaten'!$A$2:$M$273,6,FALSE)="","",VLOOKUP(A230,'Données de base - Grunddaten'!$A$2:$M$273,6,FALSE))</f>
        <v>Alpes septentrionales</v>
      </c>
      <c r="G230" s="64" t="str">
        <f>IF(VLOOKUP(A230,'Données de base - Grunddaten'!$A$2:$M$273,7,FALSE)="","",VLOOKUP(A230,'Données de base - Grunddaten'!$A$2:$M$273,7,FALSE))</f>
        <v>Subalpin sup.</v>
      </c>
      <c r="H230" s="64">
        <f>IF(VLOOKUP(A230,'Données de base - Grunddaten'!$A$2:$M$273,8,FALSE)="","",VLOOKUP(A230,'Données de base - Grunddaten'!$A$2:$M$273,8,FALSE))</f>
        <v>1660</v>
      </c>
      <c r="I230" s="64">
        <f>IF(VLOOKUP(A230,'Données de base - Grunddaten'!$A$2:$M$273,9,FALSE)="","",VLOOKUP(A230,'Données de base - Grunddaten'!$A$2:$M$273,9,FALSE))</f>
        <v>2003</v>
      </c>
      <c r="J230" s="64">
        <f>IF(VLOOKUP(A230,'Données de base - Grunddaten'!$A$2:$M$273,10,FALSE)="","",VLOOKUP(A230,'Données de base - Grunddaten'!$A$2:$M$273,10,FALSE))</f>
        <v>31</v>
      </c>
      <c r="K230" s="64" t="str">
        <f>IF(VLOOKUP(A230,'Données de base - Grunddaten'!$A$2:$M$273,11,FALSE)="","",VLOOKUP(A230,'Données de base - Grunddaten'!$A$2:$M$273,11,FALSE))</f>
        <v>Cours d'eau naturels de l'étage subalpin</v>
      </c>
      <c r="L230" s="64" t="str">
        <f>IF(VLOOKUP(A230,'Données de base - Grunddaten'!$A$2:$M$273,12,FALSE)="","",VLOOKUP(A230,'Données de base - Grunddaten'!$A$2:$M$273,12,FALSE))</f>
        <v>en tresses</v>
      </c>
      <c r="M230" s="65" t="str">
        <f>IF(VLOOKUP(A230,'Données de base - Grunddaten'!$A$2:$M$273,13,FALSE)="","",VLOOKUP(A230,'Données de base - Grunddaten'!$A$2:$M$273,13,FALSE))</f>
        <v>en tresses</v>
      </c>
      <c r="N230" s="36" t="str">
        <f>IF(VLOOKUP(A230,'Charriage - Geschiebehaushalt'!A230:S501,3,FALSE)="","",VLOOKUP(A230,'Charriage - Geschiebehaushalt'!$A$2:$S$273,3,FALSE))</f>
        <v>pertinent</v>
      </c>
      <c r="O230" s="37" t="str">
        <f>IF(VLOOKUP(A230,'Charriage - Geschiebehaushalt'!A230:S501,4,FALSE)="","",VLOOKUP(A230,'Charriage - Geschiebehaushalt'!$A$2:$S$273,4,FALSE))</f>
        <v>non documenté</v>
      </c>
      <c r="P230" s="70" t="str">
        <f>IF(VLOOKUP(A230,'Charriage - Geschiebehaushalt'!A230:S501,5,FALSE)="","",VLOOKUP(A230,'Charriage - Geschiebehaushalt'!$A$2:$S$273,5,FALSE))</f>
        <v/>
      </c>
      <c r="Q230" s="37" t="str">
        <f>IF(VLOOKUP(A230,'Charriage - Geschiebehaushalt'!A230:S501,6,FALSE)="","",VLOOKUP(A230,'Charriage - Geschiebehaushalt'!$A$2:$S$273,6,FALSE))</f>
        <v>non documenté</v>
      </c>
      <c r="R230" s="70">
        <f>IF(VLOOKUP(A230,'Charriage - Geschiebehaushalt'!A230:S501,7,FALSE)="","",VLOOKUP(A230,'Charriage - Geschiebehaushalt'!$A$2:$S$273,7,FALSE))</f>
        <v>1.8933422556575E-2</v>
      </c>
      <c r="S230" s="37" t="str">
        <f>IF(VLOOKUP(A230,'Charriage - Geschiebehaushalt'!A230:S501,8,FALSE)="","",VLOOKUP(A230,'Charriage - Geschiebehaushalt'!$A$2:$S$273,8,FALSE))</f>
        <v>pas ou faiblement entravé</v>
      </c>
      <c r="T230" s="70">
        <f>IF(VLOOKUP(A230,'Charriage - Geschiebehaushalt'!A230:S501,9,FALSE)="","",VLOOKUP(A230,'Charriage - Geschiebehaushalt'!$A$2:$S$273,9,FALSE))</f>
        <v>0</v>
      </c>
      <c r="U230" s="37" t="str">
        <f>IF(VLOOKUP(A230,'Charriage - Geschiebehaushalt'!A230:S501,10,FALSE)="","",VLOOKUP(A230,'Charriage - Geschiebehaushalt'!$A$2:$S$273,10,FALSE))</f>
        <v>déficit dans les formations pionnières</v>
      </c>
      <c r="V230" s="37" t="str">
        <f>IF(VLOOKUP(A230,'Charriage - Geschiebehaushalt'!A230:S501,11,FALSE)="","",VLOOKUP(A230,'Charriage - Geschiebehaushalt'!$A$2:$S$273,11,FALSE))</f>
        <v xml:space="preserve">Zone alluviale des vallées lattérales de la Reuss. Beaucoup de sédiments, mais creusage mécanique régulier du cours d'eau </v>
      </c>
      <c r="W230" s="37" t="str">
        <f>IF(VLOOKUP(A230,'Charriage - Geschiebehaushalt'!A230:S501,12,FALSE)="","",VLOOKUP(A230,'Charriage - Geschiebehaushalt'!$A$2:$S$273,12,FALSE))</f>
        <v>charriage présumé naturel</v>
      </c>
      <c r="X230" s="37" t="str">
        <f>IF(VLOOKUP(A230,'Charriage - Geschiebehaushalt'!A230:S501,13,FALSE)="","",VLOOKUP(A230,'Charriage - Geschiebehaushalt'!$A$2:$S$273,13,FALSE))</f>
        <v/>
      </c>
      <c r="Y230" s="37" t="str">
        <f>IF(VLOOKUP(A230,'Charriage - Geschiebehaushalt'!A230:S501,14,FALSE)="","",VLOOKUP(A230,'Charriage - Geschiebehaushalt'!$A$2:$S$273,14,FALSE))</f>
        <v/>
      </c>
      <c r="Z230" s="37" t="str">
        <f>IF(VLOOKUP(A230,'Charriage - Geschiebehaushalt'!A230:S501,15,FALSE)="","",VLOOKUP(A230,'Charriage - Geschiebehaushalt'!$A$2:$S$273,15,FALSE))</f>
        <v>Charriage présumé naturel / Geschiebehaushalt vermutlich natürlich</v>
      </c>
      <c r="AA230" s="53" t="str">
        <f>IF(VLOOKUP(A230,'Charriage - Geschiebehaushalt'!A230:S501,16,FALSE)="","",VLOOKUP(A230,'Charriage - Geschiebehaushalt'!$A$2:$S$273,16,FALSE))</f>
        <v>b</v>
      </c>
      <c r="AB230" s="58" t="str">
        <f>IF(VLOOKUP(A230,'Débit - Abfluss'!$A$2:$K$273,3,FALSE)="","",VLOOKUP(A230,'Débit - Abfluss'!$A$2:$K$273,3,FALSE))</f>
        <v>100%</v>
      </c>
      <c r="AC230" s="59" t="str">
        <f>IF(VLOOKUP(A230,'Débit - Abfluss'!$A$2:$K$273,4,FALSE)="","",VLOOKUP(A230,'Débit - Abfluss'!$A$2:$K$273,4,FALSE))</f>
        <v>aucune information supplémentaire</v>
      </c>
      <c r="AD230" s="59" t="str">
        <f>IF(VLOOKUP(A230,'Débit - Abfluss'!$A$2:$K$273,5,FALSE)="","",VLOOKUP(A230,'Débit - Abfluss'!$A$2:$K$273,5,FALSE))</f>
        <v>aucune information supplémentaire</v>
      </c>
      <c r="AE230" s="59" t="str">
        <f>IF(VLOOKUP(A230,'Débit - Abfluss'!$A$2:$K$273,6,FALSE)="","",VLOOKUP(A230,'Débit - Abfluss'!$A$2:$K$273,6,FALSE))</f>
        <v>100%</v>
      </c>
      <c r="AF230" s="59" t="str">
        <f>IF(VLOOKUP(A230,'Débit - Abfluss'!$A$2:$K$273,7,FALSE)="","",VLOOKUP(A230,'Débit - Abfluss'!$A$2:$K$273,7,FALSE))</f>
        <v/>
      </c>
      <c r="AG230" s="60" t="str">
        <f>IF(VLOOKUP(A230,'Débit - Abfluss'!$A$2:$K$273,8,FALSE)="","",VLOOKUP(A230,'Débit - Abfluss'!$A$2:$K$273,8,FALSE))</f>
        <v>Non affecté / nicht betroffen</v>
      </c>
      <c r="AH230" s="72">
        <f>IF(VLOOKUP(A230,'Revitalisation-Revitalisierung'!$A$2:$O$273,3,FALSE)="","",VLOOKUP(A230,'Revitalisation-Revitalisierung'!$A$2:$O$273,3,FALSE))</f>
        <v>-5</v>
      </c>
      <c r="AI230" s="73">
        <f>IF(VLOOKUP(A230,'Revitalisation-Revitalisierung'!$A$2:$O$273,4,FALSE)="","",VLOOKUP(A230,'Revitalisation-Revitalisierung'!$A$2:$O$273,4,FALSE))</f>
        <v>0</v>
      </c>
      <c r="AJ230" s="73">
        <f>IF(VLOOKUP(A230,'Revitalisation-Revitalisierung'!$A$2:$O$273,5,FALSE)="","",VLOOKUP(A230,'Revitalisation-Revitalisierung'!$A$2:$O$273,5,FALSE))</f>
        <v>5</v>
      </c>
      <c r="AK230" s="61" t="str">
        <f>IF(VLOOKUP(A230,'Revitalisation-Revitalisierung'!$A$2:$O$273,6,FALSE)="","",VLOOKUP(A230,'Revitalisation-Revitalisierung'!$A$2:$O$273,6,FALSE))</f>
        <v>non nécessaire</v>
      </c>
      <c r="AL230" s="61" t="str">
        <f>IF(VLOOKUP(A230,'Revitalisation-Revitalisierung'!$A$2:$O$273,7,FALSE)="","",VLOOKUP(A230,'Revitalisation-Revitalisierung'!$A$2:$O$273,7,FALSE))</f>
        <v>nicht nötig</v>
      </c>
      <c r="AM230" s="61" t="str">
        <f>IF(VLOOKUP(A230,'Revitalisation-Revitalisierung'!$A$2:$O$273,8,FALSE)="","",VLOOKUP(A230,'Revitalisation-Revitalisierung'!$A$2:$O$273,8,FALSE))</f>
        <v>K3</v>
      </c>
      <c r="AN230" s="61" t="str">
        <f>IF(VLOOKUP(A230,'Revitalisation-Revitalisierung'!$A$2:$O$273,9,FALSE)="","",VLOOKUP(A230,'Revitalisation-Revitalisierung'!$A$2:$O$273,9,FALSE))</f>
        <v/>
      </c>
      <c r="AO230" s="61" t="str">
        <f>IF(VLOOKUP(A230,'Revitalisation-Revitalisierung'!$A$2:$O$273,10,FALSE)="","",VLOOKUP(A230,'Revitalisation-Revitalisierung'!$A$2:$O$273,10,FALSE))</f>
        <v/>
      </c>
      <c r="AP230" s="61" t="str">
        <f>IF(VLOOKUP(A230,'Revitalisation-Revitalisierung'!$A$2:$O$273,11,FALSE)="","",VLOOKUP(A230,'Revitalisation-Revitalisierung'!$A$2:$O$273,11,FALSE))</f>
        <v>Non nécessaire / nicht nötig</v>
      </c>
      <c r="AQ230" s="62" t="str">
        <f>IF(VLOOKUP(A230,'Revitalisation-Revitalisierung'!$A$2:$O$273,12,FALSE)="","",VLOOKUP(A230,'Revitalisation-Revitalisierung'!$A$2:$O$273,12,FALSE))</f>
        <v>a</v>
      </c>
    </row>
    <row r="231" spans="1:43" ht="45" x14ac:dyDescent="0.25">
      <c r="A231" s="23">
        <v>354</v>
      </c>
      <c r="B231" s="63">
        <f>IF(VLOOKUP(A231,'Données de base - Grunddaten'!$A$2:$M$273,2,FALSE)="","",VLOOKUP(A231,'Données de base - Grunddaten'!$A$2:$M$273,2,FALSE))</f>
        <v>1</v>
      </c>
      <c r="C231" s="64" t="str">
        <f>IF(VLOOKUP(A231,'Données de base - Grunddaten'!$A$2:$M$273,3,FALSE)="","",VLOOKUP(A231,'Données de base - Grunddaten'!$A$2:$M$273,3,FALSE))</f>
        <v>Gorneren</v>
      </c>
      <c r="D231" s="64" t="str">
        <f>IF(VLOOKUP(A231,'Données de base - Grunddaten'!$A$2:$M$273,4,FALSE)="","",VLOOKUP(A231,'Données de base - Grunddaten'!$A$2:$M$273,4,FALSE))</f>
        <v>Gornerbach</v>
      </c>
      <c r="E231" s="64" t="str">
        <f>IF(VLOOKUP(A231,'Données de base - Grunddaten'!$A$2:$M$273,5,FALSE)="","",VLOOKUP(A231,'Données de base - Grunddaten'!$A$2:$M$273,5,FALSE))</f>
        <v>UR</v>
      </c>
      <c r="F231" s="64" t="str">
        <f>IF(VLOOKUP(A231,'Données de base - Grunddaten'!$A$2:$M$273,6,FALSE)="","",VLOOKUP(A231,'Données de base - Grunddaten'!$A$2:$M$273,6,FALSE))</f>
        <v>Alpes septentrionales</v>
      </c>
      <c r="G231" s="64" t="str">
        <f>IF(VLOOKUP(A231,'Données de base - Grunddaten'!$A$2:$M$273,7,FALSE)="","",VLOOKUP(A231,'Données de base - Grunddaten'!$A$2:$M$273,7,FALSE))</f>
        <v>Subalpin sup.</v>
      </c>
      <c r="H231" s="64">
        <f>IF(VLOOKUP(A231,'Données de base - Grunddaten'!$A$2:$M$273,8,FALSE)="","",VLOOKUP(A231,'Données de base - Grunddaten'!$A$2:$M$273,8,FALSE))</f>
        <v>1600</v>
      </c>
      <c r="I231" s="64">
        <f>IF(VLOOKUP(A231,'Données de base - Grunddaten'!$A$2:$M$273,9,FALSE)="","",VLOOKUP(A231,'Données de base - Grunddaten'!$A$2:$M$273,9,FALSE))</f>
        <v>2003</v>
      </c>
      <c r="J231" s="64">
        <f>IF(VLOOKUP(A231,'Données de base - Grunddaten'!$A$2:$M$273,10,FALSE)="","",VLOOKUP(A231,'Données de base - Grunddaten'!$A$2:$M$273,10,FALSE))</f>
        <v>31</v>
      </c>
      <c r="K231" s="64" t="str">
        <f>IF(VLOOKUP(A231,'Données de base - Grunddaten'!$A$2:$M$273,11,FALSE)="","",VLOOKUP(A231,'Données de base - Grunddaten'!$A$2:$M$273,11,FALSE))</f>
        <v>Cours d'eau naturels de l'étage subalpin</v>
      </c>
      <c r="L231" s="64" t="str">
        <f>IF(VLOOKUP(A231,'Données de base - Grunddaten'!$A$2:$M$273,12,FALSE)="","",VLOOKUP(A231,'Données de base - Grunddaten'!$A$2:$M$273,12,FALSE))</f>
        <v>en tresses</v>
      </c>
      <c r="M231" s="65" t="str">
        <f>IF(VLOOKUP(A231,'Données de base - Grunddaten'!$A$2:$M$273,13,FALSE)="","",VLOOKUP(A231,'Données de base - Grunddaten'!$A$2:$M$273,13,FALSE))</f>
        <v>en tresses</v>
      </c>
      <c r="N231" s="36" t="str">
        <f>IF(VLOOKUP(A231,'Charriage - Geschiebehaushalt'!A231:S502,3,FALSE)="","",VLOOKUP(A231,'Charriage - Geschiebehaushalt'!$A$2:$S$273,3,FALSE))</f>
        <v>pertinent</v>
      </c>
      <c r="O231" s="37" t="str">
        <f>IF(VLOOKUP(A231,'Charriage - Geschiebehaushalt'!A231:S502,4,FALSE)="","",VLOOKUP(A231,'Charriage - Geschiebehaushalt'!$A$2:$S$273,4,FALSE))</f>
        <v>non documenté</v>
      </c>
      <c r="P231" s="70" t="str">
        <f>IF(VLOOKUP(A231,'Charriage - Geschiebehaushalt'!A231:S502,5,FALSE)="","",VLOOKUP(A231,'Charriage - Geschiebehaushalt'!$A$2:$S$273,5,FALSE))</f>
        <v/>
      </c>
      <c r="Q231" s="37" t="str">
        <f>IF(VLOOKUP(A231,'Charriage - Geschiebehaushalt'!A231:S502,6,FALSE)="","",VLOOKUP(A231,'Charriage - Geschiebehaushalt'!$A$2:$S$273,6,FALSE))</f>
        <v>non documenté</v>
      </c>
      <c r="R231" s="70">
        <f>IF(VLOOKUP(A231,'Charriage - Geschiebehaushalt'!A231:S502,7,FALSE)="","",VLOOKUP(A231,'Charriage - Geschiebehaushalt'!$A$2:$S$273,7,FALSE))</f>
        <v>0.195439639521165</v>
      </c>
      <c r="S231" s="37" t="str">
        <f>IF(VLOOKUP(A231,'Charriage - Geschiebehaushalt'!A231:S502,8,FALSE)="","",VLOOKUP(A231,'Charriage - Geschiebehaushalt'!$A$2:$S$273,8,FALSE))</f>
        <v>pas ou faiblement entravé</v>
      </c>
      <c r="T231" s="70">
        <f>IF(VLOOKUP(A231,'Charriage - Geschiebehaushalt'!A231:S502,9,FALSE)="","",VLOOKUP(A231,'Charriage - Geschiebehaushalt'!$A$2:$S$273,9,FALSE))</f>
        <v>0.24187770453999999</v>
      </c>
      <c r="U231" s="37" t="str">
        <f>IF(VLOOKUP(A231,'Charriage - Geschiebehaushalt'!A231:S502,10,FALSE)="","",VLOOKUP(A231,'Charriage - Geschiebehaushalt'!$A$2:$S$273,10,FALSE))</f>
        <v>déficit dans les formations pionnières</v>
      </c>
      <c r="V231" s="37" t="str">
        <f>IF(VLOOKUP(A231,'Charriage - Geschiebehaushalt'!A231:S502,11,FALSE)="","",VLOOKUP(A231,'Charriage - Geschiebehaushalt'!$A$2:$S$273,11,FALSE))</f>
        <v xml:space="preserve">Zone alluviale des vallées lattérales de la Reuss. Beaucoup de sédiments, mais creusage mécanique régulier du cours d'eau </v>
      </c>
      <c r="W231" s="37" t="str">
        <f>IF(VLOOKUP(A231,'Charriage - Geschiebehaushalt'!A231:S502,12,FALSE)="","",VLOOKUP(A231,'Charriage - Geschiebehaushalt'!$A$2:$S$273,12,FALSE))</f>
        <v>charriage présumé naturel</v>
      </c>
      <c r="X231" s="37" t="str">
        <f>IF(VLOOKUP(A231,'Charriage - Geschiebehaushalt'!A231:S502,13,FALSE)="","",VLOOKUP(A231,'Charriage - Geschiebehaushalt'!$A$2:$S$273,13,FALSE))</f>
        <v/>
      </c>
      <c r="Y231" s="37" t="str">
        <f>IF(VLOOKUP(A231,'Charriage - Geschiebehaushalt'!A231:S502,14,FALSE)="","",VLOOKUP(A231,'Charriage - Geschiebehaushalt'!$A$2:$S$273,14,FALSE))</f>
        <v/>
      </c>
      <c r="Z231" s="37" t="str">
        <f>IF(VLOOKUP(A231,'Charriage - Geschiebehaushalt'!A231:S502,15,FALSE)="","",VLOOKUP(A231,'Charriage - Geschiebehaushalt'!$A$2:$S$273,15,FALSE))</f>
        <v>Charriage présumé naturel / Geschiebehaushalt vermutlich natürlich</v>
      </c>
      <c r="AA231" s="53" t="str">
        <f>IF(VLOOKUP(A231,'Charriage - Geschiebehaushalt'!A231:S502,16,FALSE)="","",VLOOKUP(A231,'Charriage - Geschiebehaushalt'!$A$2:$S$273,16,FALSE))</f>
        <v>b</v>
      </c>
      <c r="AB231" s="58" t="str">
        <f>IF(VLOOKUP(A231,'Débit - Abfluss'!$A$2:$K$273,3,FALSE)="","",VLOOKUP(A231,'Débit - Abfluss'!$A$2:$K$273,3,FALSE))</f>
        <v>100%</v>
      </c>
      <c r="AC231" s="59" t="str">
        <f>IF(VLOOKUP(A231,'Débit - Abfluss'!$A$2:$K$273,4,FALSE)="","",VLOOKUP(A231,'Débit - Abfluss'!$A$2:$K$273,4,FALSE))</f>
        <v>aucune information supplémentaire</v>
      </c>
      <c r="AD231" s="59" t="str">
        <f>IF(VLOOKUP(A231,'Débit - Abfluss'!$A$2:$K$273,5,FALSE)="","",VLOOKUP(A231,'Débit - Abfluss'!$A$2:$K$273,5,FALSE))</f>
        <v>aucune information supplémentaire</v>
      </c>
      <c r="AE231" s="59" t="str">
        <f>IF(VLOOKUP(A231,'Débit - Abfluss'!$A$2:$K$273,6,FALSE)="","",VLOOKUP(A231,'Débit - Abfluss'!$A$2:$K$273,6,FALSE))</f>
        <v>100%</v>
      </c>
      <c r="AF231" s="59" t="str">
        <f>IF(VLOOKUP(A231,'Débit - Abfluss'!$A$2:$K$273,7,FALSE)="","",VLOOKUP(A231,'Débit - Abfluss'!$A$2:$K$273,7,FALSE))</f>
        <v/>
      </c>
      <c r="AG231" s="60" t="str">
        <f>IF(VLOOKUP(A231,'Débit - Abfluss'!$A$2:$K$273,8,FALSE)="","",VLOOKUP(A231,'Débit - Abfluss'!$A$2:$K$273,8,FALSE))</f>
        <v>Non affecté / nicht betroffen</v>
      </c>
      <c r="AH231" s="72">
        <f>IF(VLOOKUP(A231,'Revitalisation-Revitalisierung'!$A$2:$O$273,3,FALSE)="","",VLOOKUP(A231,'Revitalisation-Revitalisierung'!$A$2:$O$273,3,FALSE))</f>
        <v>20.363636363636363</v>
      </c>
      <c r="AI231" s="73">
        <f>IF(VLOOKUP(A231,'Revitalisation-Revitalisierung'!$A$2:$O$273,4,FALSE)="","",VLOOKUP(A231,'Revitalisation-Revitalisierung'!$A$2:$O$273,4,FALSE))</f>
        <v>24.008531893885095</v>
      </c>
      <c r="AJ231" s="73">
        <f>IF(VLOOKUP(A231,'Revitalisation-Revitalisierung'!$A$2:$O$273,5,FALSE)="","",VLOOKUP(A231,'Revitalisation-Revitalisierung'!$A$2:$O$273,5,FALSE))</f>
        <v>3.6363636363636362</v>
      </c>
      <c r="AK231" s="61" t="str">
        <f>IF(VLOOKUP(A231,'Revitalisation-Revitalisierung'!$A$2:$O$273,6,FALSE)="","",VLOOKUP(A231,'Revitalisation-Revitalisierung'!$A$2:$O$273,6,FALSE))</f>
        <v>peu nécessaire, facile</v>
      </c>
      <c r="AL231" s="61" t="str">
        <f>IF(VLOOKUP(A231,'Revitalisation-Revitalisierung'!$A$2:$O$273,7,FALSE)="","",VLOOKUP(A231,'Revitalisation-Revitalisierung'!$A$2:$O$273,7,FALSE))</f>
        <v>nicht nötig</v>
      </c>
      <c r="AM231" s="61" t="str">
        <f>IF(VLOOKUP(A231,'Revitalisation-Revitalisierung'!$A$2:$O$273,8,FALSE)="","",VLOOKUP(A231,'Revitalisation-Revitalisierung'!$A$2:$O$273,8,FALSE))</f>
        <v>K3</v>
      </c>
      <c r="AN231" s="61" t="str">
        <f>IF(VLOOKUP(A231,'Revitalisation-Revitalisierung'!$A$2:$O$273,9,FALSE)="","",VLOOKUP(A231,'Revitalisation-Revitalisierung'!$A$2:$O$273,9,FALSE))</f>
        <v/>
      </c>
      <c r="AO231" s="61" t="str">
        <f>IF(VLOOKUP(A231,'Revitalisation-Revitalisierung'!$A$2:$O$273,10,FALSE)="","",VLOOKUP(A231,'Revitalisation-Revitalisierung'!$A$2:$O$273,10,FALSE))</f>
        <v/>
      </c>
      <c r="AP231" s="61" t="str">
        <f>IF(VLOOKUP(A231,'Revitalisation-Revitalisierung'!$A$2:$O$273,11,FALSE)="","",VLOOKUP(A231,'Revitalisation-Revitalisierung'!$A$2:$O$273,11,FALSE))</f>
        <v>Partiellement nécessaire, facile / teilweise nötig, einfach</v>
      </c>
      <c r="AQ231" s="62" t="str">
        <f>IF(VLOOKUP(A231,'Revitalisation-Revitalisierung'!$A$2:$O$273,12,FALSE)="","",VLOOKUP(A231,'Revitalisation-Revitalisierung'!$A$2:$O$273,12,FALSE))</f>
        <v>a</v>
      </c>
    </row>
    <row r="232" spans="1:43" ht="33.75" x14ac:dyDescent="0.25">
      <c r="A232" s="23">
        <v>355</v>
      </c>
      <c r="B232" s="63">
        <f>IF(VLOOKUP(A232,'Données de base - Grunddaten'!$A$2:$M$273,2,FALSE)="","",VLOOKUP(A232,'Données de base - Grunddaten'!$A$2:$M$273,2,FALSE))</f>
        <v>1</v>
      </c>
      <c r="C232" s="64" t="str">
        <f>IF(VLOOKUP(A232,'Données de base - Grunddaten'!$A$2:$M$273,3,FALSE)="","",VLOOKUP(A232,'Données de base - Grunddaten'!$A$2:$M$273,3,FALSE))</f>
        <v>Stäuberboden</v>
      </c>
      <c r="D232" s="64" t="str">
        <f>IF(VLOOKUP(A232,'Données de base - Grunddaten'!$A$2:$M$273,4,FALSE)="","",VLOOKUP(A232,'Données de base - Grunddaten'!$A$2:$M$273,4,FALSE))</f>
        <v>Chärstelenbach</v>
      </c>
      <c r="E232" s="64" t="str">
        <f>IF(VLOOKUP(A232,'Données de base - Grunddaten'!$A$2:$M$273,5,FALSE)="","",VLOOKUP(A232,'Données de base - Grunddaten'!$A$2:$M$273,5,FALSE))</f>
        <v>UR</v>
      </c>
      <c r="F232" s="64" t="str">
        <f>IF(VLOOKUP(A232,'Données de base - Grunddaten'!$A$2:$M$273,6,FALSE)="","",VLOOKUP(A232,'Données de base - Grunddaten'!$A$2:$M$273,6,FALSE))</f>
        <v>Alpes septentrionales</v>
      </c>
      <c r="G232" s="64" t="str">
        <f>IF(VLOOKUP(A232,'Données de base - Grunddaten'!$A$2:$M$273,7,FALSE)="","",VLOOKUP(A232,'Données de base - Grunddaten'!$A$2:$M$273,7,FALSE))</f>
        <v>Subalpin inf.</v>
      </c>
      <c r="H232" s="64">
        <f>IF(VLOOKUP(A232,'Données de base - Grunddaten'!$A$2:$M$273,8,FALSE)="","",VLOOKUP(A232,'Données de base - Grunddaten'!$A$2:$M$273,8,FALSE))</f>
        <v>1280</v>
      </c>
      <c r="I232" s="64">
        <f>IF(VLOOKUP(A232,'Données de base - Grunddaten'!$A$2:$M$273,9,FALSE)="","",VLOOKUP(A232,'Données de base - Grunddaten'!$A$2:$M$273,9,FALSE))</f>
        <v>2003</v>
      </c>
      <c r="J232" s="64">
        <f>IF(VLOOKUP(A232,'Données de base - Grunddaten'!$A$2:$M$273,10,FALSE)="","",VLOOKUP(A232,'Données de base - Grunddaten'!$A$2:$M$273,10,FALSE))</f>
        <v>41</v>
      </c>
      <c r="K232" s="64" t="str">
        <f>IF(VLOOKUP(A232,'Données de base - Grunddaten'!$A$2:$M$273,11,FALSE)="","",VLOOKUP(A232,'Données de base - Grunddaten'!$A$2:$M$273,11,FALSE))</f>
        <v>Cours d'eau naturels de l'étage montagnard</v>
      </c>
      <c r="L232" s="64" t="str">
        <f>IF(VLOOKUP(A232,'Données de base - Grunddaten'!$A$2:$M$273,12,FALSE)="","",VLOOKUP(A232,'Données de base - Grunddaten'!$A$2:$M$273,12,FALSE))</f>
        <v>en tresses</v>
      </c>
      <c r="M232" s="65" t="str">
        <f>IF(VLOOKUP(A232,'Données de base - Grunddaten'!$A$2:$M$273,13,FALSE)="","",VLOOKUP(A232,'Données de base - Grunddaten'!$A$2:$M$273,13,FALSE))</f>
        <v>en tresses</v>
      </c>
      <c r="N232" s="36" t="str">
        <f>IF(VLOOKUP(A232,'Charriage - Geschiebehaushalt'!A232:S503,3,FALSE)="","",VLOOKUP(A232,'Charriage - Geschiebehaushalt'!$A$2:$S$273,3,FALSE))</f>
        <v>pertinent</v>
      </c>
      <c r="O232" s="37" t="str">
        <f>IF(VLOOKUP(A232,'Charriage - Geschiebehaushalt'!A232:S503,4,FALSE)="","",VLOOKUP(A232,'Charriage - Geschiebehaushalt'!$A$2:$S$273,4,FALSE))</f>
        <v>0-20%</v>
      </c>
      <c r="P232" s="70" t="str">
        <f>IF(VLOOKUP(A232,'Charriage - Geschiebehaushalt'!A232:S503,5,FALSE)="","",VLOOKUP(A232,'Charriage - Geschiebehaushalt'!$A$2:$S$273,5,FALSE))</f>
        <v/>
      </c>
      <c r="Q232" s="37" t="str">
        <f>IF(VLOOKUP(A232,'Charriage - Geschiebehaushalt'!A232:S503,6,FALSE)="","",VLOOKUP(A232,'Charriage - Geschiebehaushalt'!$A$2:$S$273,6,FALSE))</f>
        <v>non documenté</v>
      </c>
      <c r="R232" s="70">
        <f>IF(VLOOKUP(A232,'Charriage - Geschiebehaushalt'!A232:S503,7,FALSE)="","",VLOOKUP(A232,'Charriage - Geschiebehaushalt'!$A$2:$S$273,7,FALSE))</f>
        <v>3.0357827835276002E-2</v>
      </c>
      <c r="S232" s="37" t="str">
        <f>IF(VLOOKUP(A232,'Charriage - Geschiebehaushalt'!A232:S503,8,FALSE)="","",VLOOKUP(A232,'Charriage - Geschiebehaushalt'!$A$2:$S$273,8,FALSE))</f>
        <v>pas ou faiblement entravé</v>
      </c>
      <c r="T232" s="70">
        <f>IF(VLOOKUP(A232,'Charriage - Geschiebehaushalt'!A232:S503,9,FALSE)="","",VLOOKUP(A232,'Charriage - Geschiebehaushalt'!$A$2:$S$273,9,FALSE))</f>
        <v>0.33689385054999998</v>
      </c>
      <c r="U232" s="37" t="str">
        <f>IF(VLOOKUP(A232,'Charriage - Geschiebehaushalt'!A232:S503,10,FALSE)="","",VLOOKUP(A232,'Charriage - Geschiebehaushalt'!$A$2:$S$273,10,FALSE))</f>
        <v>déficit dans les formations pionnières</v>
      </c>
      <c r="V232" s="37" t="str">
        <f>IF(VLOOKUP(A232,'Charriage - Geschiebehaushalt'!A232:S503,11,FALSE)="","",VLOOKUP(A232,'Charriage - Geschiebehaushalt'!$A$2:$S$273,11,FALSE))</f>
        <v/>
      </c>
      <c r="W232" s="37" t="str">
        <f>IF(VLOOKUP(A232,'Charriage - Geschiebehaushalt'!A232:S503,12,FALSE)="","",VLOOKUP(A232,'Charriage - Geschiebehaushalt'!$A$2:$S$273,12,FALSE))</f>
        <v/>
      </c>
      <c r="X232" s="37" t="str">
        <f>IF(VLOOKUP(A232,'Charriage - Geschiebehaushalt'!A232:S503,13,FALSE)="","",VLOOKUP(A232,'Charriage - Geschiebehaushalt'!$A$2:$S$273,13,FALSE))</f>
        <v/>
      </c>
      <c r="Y232" s="37" t="str">
        <f>IF(VLOOKUP(A232,'Charriage - Geschiebehaushalt'!A232:S503,14,FALSE)="","",VLOOKUP(A232,'Charriage - Geschiebehaushalt'!$A$2:$S$273,14,FALSE))</f>
        <v/>
      </c>
      <c r="Z232" s="37" t="str">
        <f>IF(VLOOKUP(A232,'Charriage - Geschiebehaushalt'!A232:S503,15,FALSE)="","",VLOOKUP(A232,'Charriage - Geschiebehaushalt'!$A$2:$S$273,15,FALSE))</f>
        <v>0-20%</v>
      </c>
      <c r="AA232" s="53" t="str">
        <f>IF(VLOOKUP(A232,'Charriage - Geschiebehaushalt'!A232:S503,16,FALSE)="","",VLOOKUP(A232,'Charriage - Geschiebehaushalt'!$A$2:$S$273,16,FALSE))</f>
        <v>a</v>
      </c>
      <c r="AB232" s="58" t="str">
        <f>IF(VLOOKUP(A232,'Débit - Abfluss'!$A$2:$K$273,3,FALSE)="","",VLOOKUP(A232,'Débit - Abfluss'!$A$2:$K$273,3,FALSE))</f>
        <v>100%</v>
      </c>
      <c r="AC232" s="59" t="str">
        <f>IF(VLOOKUP(A232,'Débit - Abfluss'!$A$2:$K$273,4,FALSE)="","",VLOOKUP(A232,'Débit - Abfluss'!$A$2:$K$273,4,FALSE))</f>
        <v>aucune information supplémentaire</v>
      </c>
      <c r="AD232" s="59" t="str">
        <f>IF(VLOOKUP(A232,'Débit - Abfluss'!$A$2:$K$273,5,FALSE)="","",VLOOKUP(A232,'Débit - Abfluss'!$A$2:$K$273,5,FALSE))</f>
        <v>aucune information supplémentaire</v>
      </c>
      <c r="AE232" s="59" t="str">
        <f>IF(VLOOKUP(A232,'Débit - Abfluss'!$A$2:$K$273,6,FALSE)="","",VLOOKUP(A232,'Débit - Abfluss'!$A$2:$K$273,6,FALSE))</f>
        <v>100%</v>
      </c>
      <c r="AF232" s="59" t="str">
        <f>IF(VLOOKUP(A232,'Débit - Abfluss'!$A$2:$K$273,7,FALSE)="","",VLOOKUP(A232,'Débit - Abfluss'!$A$2:$K$273,7,FALSE))</f>
        <v/>
      </c>
      <c r="AG232" s="60" t="str">
        <f>IF(VLOOKUP(A232,'Débit - Abfluss'!$A$2:$K$273,8,FALSE)="","",VLOOKUP(A232,'Débit - Abfluss'!$A$2:$K$273,8,FALSE))</f>
        <v>Non affecté / nicht betroffen</v>
      </c>
      <c r="AH232" s="72">
        <f>IF(VLOOKUP(A232,'Revitalisation-Revitalisierung'!$A$2:$O$273,3,FALSE)="","",VLOOKUP(A232,'Revitalisation-Revitalisierung'!$A$2:$O$273,3,FALSE))</f>
        <v>-10.909090909090908</v>
      </c>
      <c r="AI232" s="73">
        <f>IF(VLOOKUP(A232,'Revitalisation-Revitalisierung'!$A$2:$O$273,4,FALSE)="","",VLOOKUP(A232,'Revitalisation-Revitalisierung'!$A$2:$O$273,4,FALSE))</f>
        <v>0</v>
      </c>
      <c r="AJ232" s="73">
        <f>IF(VLOOKUP(A232,'Revitalisation-Revitalisierung'!$A$2:$O$273,5,FALSE)="","",VLOOKUP(A232,'Revitalisation-Revitalisierung'!$A$2:$O$273,5,FALSE))</f>
        <v>10.909090909090908</v>
      </c>
      <c r="AK232" s="61" t="str">
        <f>IF(VLOOKUP(A232,'Revitalisation-Revitalisierung'!$A$2:$O$273,6,FALSE)="","",VLOOKUP(A232,'Revitalisation-Revitalisierung'!$A$2:$O$273,6,FALSE))</f>
        <v>non nécessaire</v>
      </c>
      <c r="AL232" s="61" t="str">
        <f>IF(VLOOKUP(A232,'Revitalisation-Revitalisierung'!$A$2:$O$273,7,FALSE)="","",VLOOKUP(A232,'Revitalisation-Revitalisierung'!$A$2:$O$273,7,FALSE))</f>
        <v/>
      </c>
      <c r="AM232" s="61" t="str">
        <f>IF(VLOOKUP(A232,'Revitalisation-Revitalisierung'!$A$2:$O$273,8,FALSE)="","",VLOOKUP(A232,'Revitalisation-Revitalisierung'!$A$2:$O$273,8,FALSE))</f>
        <v>K3</v>
      </c>
      <c r="AN232" s="61" t="str">
        <f>IF(VLOOKUP(A232,'Revitalisation-Revitalisierung'!$A$2:$O$273,9,FALSE)="","",VLOOKUP(A232,'Revitalisation-Revitalisierung'!$A$2:$O$273,9,FALSE))</f>
        <v/>
      </c>
      <c r="AO232" s="61" t="str">
        <f>IF(VLOOKUP(A232,'Revitalisation-Revitalisierung'!$A$2:$O$273,10,FALSE)="","",VLOOKUP(A232,'Revitalisation-Revitalisierung'!$A$2:$O$273,10,FALSE))</f>
        <v/>
      </c>
      <c r="AP232" s="61" t="str">
        <f>IF(VLOOKUP(A232,'Revitalisation-Revitalisierung'!$A$2:$O$273,11,FALSE)="","",VLOOKUP(A232,'Revitalisation-Revitalisierung'!$A$2:$O$273,11,FALSE))</f>
        <v>Non nécessaire / nicht nötig</v>
      </c>
      <c r="AQ232" s="62" t="str">
        <f>IF(VLOOKUP(A232,'Revitalisation-Revitalisierung'!$A$2:$O$273,12,FALSE)="","",VLOOKUP(A232,'Revitalisation-Revitalisierung'!$A$2:$O$273,12,FALSE))</f>
        <v>a</v>
      </c>
    </row>
    <row r="233" spans="1:43" ht="45" x14ac:dyDescent="0.25">
      <c r="A233" s="23">
        <v>356</v>
      </c>
      <c r="B233" s="63">
        <f>IF(VLOOKUP(A233,'Données de base - Grunddaten'!$A$2:$M$273,2,FALSE)="","",VLOOKUP(A233,'Données de base - Grunddaten'!$A$2:$M$273,2,FALSE))</f>
        <v>1</v>
      </c>
      <c r="C233" s="64" t="str">
        <f>IF(VLOOKUP(A233,'Données de base - Grunddaten'!$A$2:$M$273,3,FALSE)="","",VLOOKUP(A233,'Données de base - Grunddaten'!$A$2:$M$273,3,FALSE))</f>
        <v>Unteralp</v>
      </c>
      <c r="D233" s="64" t="str">
        <f>IF(VLOOKUP(A233,'Données de base - Grunddaten'!$A$2:$M$273,4,FALSE)="","",VLOOKUP(A233,'Données de base - Grunddaten'!$A$2:$M$273,4,FALSE))</f>
        <v>Unteralpreuss</v>
      </c>
      <c r="E233" s="64" t="str">
        <f>IF(VLOOKUP(A233,'Données de base - Grunddaten'!$A$2:$M$273,5,FALSE)="","",VLOOKUP(A233,'Données de base - Grunddaten'!$A$2:$M$273,5,FALSE))</f>
        <v>UR</v>
      </c>
      <c r="F233" s="64" t="str">
        <f>IF(VLOOKUP(A233,'Données de base - Grunddaten'!$A$2:$M$273,6,FALSE)="","",VLOOKUP(A233,'Données de base - Grunddaten'!$A$2:$M$273,6,FALSE))</f>
        <v>Alpes centrales orientales</v>
      </c>
      <c r="G233" s="64" t="str">
        <f>IF(VLOOKUP(A233,'Données de base - Grunddaten'!$A$2:$M$273,7,FALSE)="","",VLOOKUP(A233,'Données de base - Grunddaten'!$A$2:$M$273,7,FALSE))</f>
        <v>Subalpin sup.</v>
      </c>
      <c r="H233" s="64">
        <f>IF(VLOOKUP(A233,'Données de base - Grunddaten'!$A$2:$M$273,8,FALSE)="","",VLOOKUP(A233,'Données de base - Grunddaten'!$A$2:$M$273,8,FALSE))</f>
        <v>1580</v>
      </c>
      <c r="I233" s="64">
        <f>IF(VLOOKUP(A233,'Données de base - Grunddaten'!$A$2:$M$273,9,FALSE)="","",VLOOKUP(A233,'Données de base - Grunddaten'!$A$2:$M$273,9,FALSE))</f>
        <v>2003</v>
      </c>
      <c r="J233" s="64">
        <f>IF(VLOOKUP(A233,'Données de base - Grunddaten'!$A$2:$M$273,10,FALSE)="","",VLOOKUP(A233,'Données de base - Grunddaten'!$A$2:$M$273,10,FALSE))</f>
        <v>31</v>
      </c>
      <c r="K233" s="64" t="str">
        <f>IF(VLOOKUP(A233,'Données de base - Grunddaten'!$A$2:$M$273,11,FALSE)="","",VLOOKUP(A233,'Données de base - Grunddaten'!$A$2:$M$273,11,FALSE))</f>
        <v>Cours d'eau naturels de l'étage subalpin</v>
      </c>
      <c r="L233" s="64" t="str">
        <f>IF(VLOOKUP(A233,'Données de base - Grunddaten'!$A$2:$M$273,12,FALSE)="","",VLOOKUP(A233,'Données de base - Grunddaten'!$A$2:$M$273,12,FALSE))</f>
        <v>en tresses</v>
      </c>
      <c r="M233" s="65" t="str">
        <f>IF(VLOOKUP(A233,'Données de base - Grunddaten'!$A$2:$M$273,13,FALSE)="","",VLOOKUP(A233,'Données de base - Grunddaten'!$A$2:$M$273,13,FALSE))</f>
        <v>en tresses</v>
      </c>
      <c r="N233" s="36" t="str">
        <f>IF(VLOOKUP(A233,'Charriage - Geschiebehaushalt'!A233:S504,3,FALSE)="","",VLOOKUP(A233,'Charriage - Geschiebehaushalt'!$A$2:$S$273,3,FALSE))</f>
        <v>pertinent</v>
      </c>
      <c r="O233" s="37" t="str">
        <f>IF(VLOOKUP(A233,'Charriage - Geschiebehaushalt'!A233:S504,4,FALSE)="","",VLOOKUP(A233,'Charriage - Geschiebehaushalt'!$A$2:$S$273,4,FALSE))</f>
        <v>non documenté</v>
      </c>
      <c r="P233" s="70" t="str">
        <f>IF(VLOOKUP(A233,'Charriage - Geschiebehaushalt'!A233:S504,5,FALSE)="","",VLOOKUP(A233,'Charriage - Geschiebehaushalt'!$A$2:$S$273,5,FALSE))</f>
        <v/>
      </c>
      <c r="Q233" s="37" t="str">
        <f>IF(VLOOKUP(A233,'Charriage - Geschiebehaushalt'!A233:S504,6,FALSE)="","",VLOOKUP(A233,'Charriage - Geschiebehaushalt'!$A$2:$S$273,6,FALSE))</f>
        <v>non documenté</v>
      </c>
      <c r="R233" s="70">
        <f>IF(VLOOKUP(A233,'Charriage - Geschiebehaushalt'!A233:S504,7,FALSE)="","",VLOOKUP(A233,'Charriage - Geschiebehaushalt'!$A$2:$S$273,7,FALSE))</f>
        <v>0.43627546356086</v>
      </c>
      <c r="S233" s="37" t="str">
        <f>IF(VLOOKUP(A233,'Charriage - Geschiebehaushalt'!A233:S504,8,FALSE)="","",VLOOKUP(A233,'Charriage - Geschiebehaushalt'!$A$2:$S$273,8,FALSE))</f>
        <v>la remobilisation des sédiments est perturbée</v>
      </c>
      <c r="T233" s="70">
        <f>IF(VLOOKUP(A233,'Charriage - Geschiebehaushalt'!A233:S504,9,FALSE)="","",VLOOKUP(A233,'Charriage - Geschiebehaushalt'!$A$2:$S$273,9,FALSE))</f>
        <v>0.37379190273000001</v>
      </c>
      <c r="U233" s="37" t="str">
        <f>IF(VLOOKUP(A233,'Charriage - Geschiebehaushalt'!A233:S504,10,FALSE)="","",VLOOKUP(A233,'Charriage - Geschiebehaushalt'!$A$2:$S$273,10,FALSE))</f>
        <v>déficit non apparent en charriage ou en remobilisation des sédiments</v>
      </c>
      <c r="V233" s="37" t="str">
        <f>IF(VLOOKUP(A233,'Charriage - Geschiebehaushalt'!A233:S504,11,FALSE)="","",VLOOKUP(A233,'Charriage - Geschiebehaushalt'!$A$2:$S$273,11,FALSE))</f>
        <v/>
      </c>
      <c r="W233" s="37" t="str">
        <f>IF(VLOOKUP(A233,'Charriage - Geschiebehaushalt'!A233:S504,12,FALSE)="","",VLOOKUP(A233,'Charriage - Geschiebehaushalt'!$A$2:$S$273,12,FALSE))</f>
        <v/>
      </c>
      <c r="X233" s="37" t="str">
        <f>IF(VLOOKUP(A233,'Charriage - Geschiebehaushalt'!A233:S504,13,FALSE)="","",VLOOKUP(A233,'Charriage - Geschiebehaushalt'!$A$2:$S$273,13,FALSE))</f>
        <v/>
      </c>
      <c r="Y233" s="37" t="str">
        <f>IF(VLOOKUP(A233,'Charriage - Geschiebehaushalt'!A233:S504,14,FALSE)="","",VLOOKUP(A233,'Charriage - Geschiebehaushalt'!$A$2:$S$273,14,FALSE))</f>
        <v/>
      </c>
      <c r="Z233" s="37" t="str">
        <f>IF(VLOOKUP(A233,'Charriage - Geschiebehaushalt'!A233:S504,15,FALSE)="","",VLOOKUP(A233,'Charriage - Geschiebehaushalt'!$A$2:$S$273,15,FALSE))</f>
        <v>La remobilisation des sédiments est perturbée / Mobilisierung von Geschiebe beeinträchtigt</v>
      </c>
      <c r="AA233" s="53" t="str">
        <f>IF(VLOOKUP(A233,'Charriage - Geschiebehaushalt'!A233:S504,16,FALSE)="","",VLOOKUP(A233,'Charriage - Geschiebehaushalt'!$A$2:$S$273,16,FALSE))</f>
        <v>b</v>
      </c>
      <c r="AB233" s="58" t="str">
        <f>IF(VLOOKUP(A233,'Débit - Abfluss'!$A$2:$K$273,3,FALSE)="","",VLOOKUP(A233,'Débit - Abfluss'!$A$2:$K$273,3,FALSE))</f>
        <v>41-60%</v>
      </c>
      <c r="AC233" s="59" t="str">
        <f>IF(VLOOKUP(A233,'Débit - Abfluss'!$A$2:$K$273,4,FALSE)="","",VLOOKUP(A233,'Débit - Abfluss'!$A$2:$K$273,4,FALSE))</f>
        <v/>
      </c>
      <c r="AD233" s="59" t="str">
        <f>IF(VLOOKUP(A233,'Débit - Abfluss'!$A$2:$K$273,5,FALSE)="","",VLOOKUP(A233,'Débit - Abfluss'!$A$2:$K$273,5,FALSE))</f>
        <v/>
      </c>
      <c r="AE233" s="59" t="str">
        <f>IF(VLOOKUP(A233,'Débit - Abfluss'!$A$2:$K$273,6,FALSE)="","",VLOOKUP(A233,'Débit - Abfluss'!$A$2:$K$273,6,FALSE))</f>
        <v>41-60%</v>
      </c>
      <c r="AF233" s="59" t="str">
        <f>IF(VLOOKUP(A233,'Débit - Abfluss'!$A$2:$K$273,7,FALSE)="","",VLOOKUP(A233,'Débit - Abfluss'!$A$2:$K$273,7,FALSE))</f>
        <v>force hydraulique</v>
      </c>
      <c r="AG233" s="60" t="str">
        <f>IF(VLOOKUP(A233,'Débit - Abfluss'!$A$2:$K$273,8,FALSE)="","",VLOOKUP(A233,'Débit - Abfluss'!$A$2:$K$273,8,FALSE))</f>
        <v>Potentiellement affecté / möglicherweise betroffen</v>
      </c>
      <c r="AH233" s="72">
        <f>IF(VLOOKUP(A233,'Revitalisation-Revitalisierung'!$A$2:$O$273,3,FALSE)="","",VLOOKUP(A233,'Revitalisation-Revitalisierung'!$A$2:$O$273,3,FALSE))</f>
        <v>57.927272727272729</v>
      </c>
      <c r="AI233" s="73">
        <f>IF(VLOOKUP(A233,'Revitalisation-Revitalisierung'!$A$2:$O$273,4,FALSE)="","",VLOOKUP(A233,'Revitalisation-Revitalisierung'!$A$2:$O$273,4,FALSE))</f>
        <v>65.230296159995731</v>
      </c>
      <c r="AJ233" s="73">
        <f>IF(VLOOKUP(A233,'Revitalisation-Revitalisierung'!$A$2:$O$273,5,FALSE)="","",VLOOKUP(A233,'Revitalisation-Revitalisierung'!$A$2:$O$273,5,FALSE))</f>
        <v>7.2727272727272725</v>
      </c>
      <c r="AK233" s="61" t="str">
        <f>IF(VLOOKUP(A233,'Revitalisation-Revitalisierung'!$A$2:$O$273,6,FALSE)="","",VLOOKUP(A233,'Revitalisation-Revitalisierung'!$A$2:$O$273,6,FALSE))</f>
        <v>très nécessaire, facile</v>
      </c>
      <c r="AL233" s="61" t="str">
        <f>IF(VLOOKUP(A233,'Revitalisation-Revitalisierung'!$A$2:$O$273,7,FALSE)="","",VLOOKUP(A233,'Revitalisation-Revitalisierung'!$A$2:$O$273,7,FALSE))</f>
        <v>leicht</v>
      </c>
      <c r="AM233" s="61" t="str">
        <f>IF(VLOOKUP(A233,'Revitalisation-Revitalisierung'!$A$2:$O$273,8,FALSE)="","",VLOOKUP(A233,'Revitalisation-Revitalisierung'!$A$2:$O$273,8,FALSE))</f>
        <v>K1</v>
      </c>
      <c r="AN233" s="61" t="str">
        <f>IF(VLOOKUP(A233,'Revitalisation-Revitalisierung'!$A$2:$O$273,9,FALSE)="","",VLOOKUP(A233,'Revitalisation-Revitalisierung'!$A$2:$O$273,9,FALSE))</f>
        <v/>
      </c>
      <c r="AO233" s="61" t="str">
        <f>IF(VLOOKUP(A233,'Revitalisation-Revitalisierung'!$A$2:$O$273,10,FALSE)="","",VLOOKUP(A233,'Revitalisation-Revitalisierung'!$A$2:$O$273,10,FALSE))</f>
        <v/>
      </c>
      <c r="AP233" s="61" t="str">
        <f>IF(VLOOKUP(A233,'Revitalisation-Revitalisierung'!$A$2:$O$273,11,FALSE)="","",VLOOKUP(A233,'Revitalisation-Revitalisierung'!$A$2:$O$273,11,FALSE))</f>
        <v>Très nécessaire, facile / unbedingt nötig, einfach</v>
      </c>
      <c r="AQ233" s="62" t="str">
        <f>IF(VLOOKUP(A233,'Revitalisation-Revitalisierung'!$A$2:$O$273,12,FALSE)="","",VLOOKUP(A233,'Revitalisation-Revitalisierung'!$A$2:$O$273,12,FALSE))</f>
        <v>a</v>
      </c>
    </row>
    <row r="234" spans="1:43" ht="45" x14ac:dyDescent="0.25">
      <c r="A234" s="23">
        <v>357</v>
      </c>
      <c r="B234" s="63">
        <f>IF(VLOOKUP(A234,'Données de base - Grunddaten'!$A$2:$M$273,2,FALSE)="","",VLOOKUP(A234,'Données de base - Grunddaten'!$A$2:$M$273,2,FALSE))</f>
        <v>1</v>
      </c>
      <c r="C234" s="64" t="str">
        <f>IF(VLOOKUP(A234,'Données de base - Grunddaten'!$A$2:$M$273,3,FALSE)="","",VLOOKUP(A234,'Données de base - Grunddaten'!$A$2:$M$273,3,FALSE))</f>
        <v>Ghirone</v>
      </c>
      <c r="D234" s="64" t="str">
        <f>IF(VLOOKUP(A234,'Données de base - Grunddaten'!$A$2:$M$273,4,FALSE)="","",VLOOKUP(A234,'Données de base - Grunddaten'!$A$2:$M$273,4,FALSE))</f>
        <v>Brenno della Greina</v>
      </c>
      <c r="E234" s="64" t="str">
        <f>IF(VLOOKUP(A234,'Données de base - Grunddaten'!$A$2:$M$273,5,FALSE)="","",VLOOKUP(A234,'Données de base - Grunddaten'!$A$2:$M$273,5,FALSE))</f>
        <v>TI</v>
      </c>
      <c r="F234" s="64" t="str">
        <f>IF(VLOOKUP(A234,'Données de base - Grunddaten'!$A$2:$M$273,6,FALSE)="","",VLOOKUP(A234,'Données de base - Grunddaten'!$A$2:$M$273,6,FALSE))</f>
        <v>Alpes méridionales</v>
      </c>
      <c r="G234" s="64" t="str">
        <f>IF(VLOOKUP(A234,'Données de base - Grunddaten'!$A$2:$M$273,7,FALSE)="","",VLOOKUP(A234,'Données de base - Grunddaten'!$A$2:$M$273,7,FALSE))</f>
        <v>Subalpin inf.</v>
      </c>
      <c r="H234" s="64">
        <f>IF(VLOOKUP(A234,'Données de base - Grunddaten'!$A$2:$M$273,8,FALSE)="","",VLOOKUP(A234,'Données de base - Grunddaten'!$A$2:$M$273,8,FALSE))</f>
        <v>1280</v>
      </c>
      <c r="I234" s="64">
        <f>IF(VLOOKUP(A234,'Données de base - Grunddaten'!$A$2:$M$273,9,FALSE)="","",VLOOKUP(A234,'Données de base - Grunddaten'!$A$2:$M$273,9,FALSE))</f>
        <v>2003</v>
      </c>
      <c r="J234" s="64">
        <f>IF(VLOOKUP(A234,'Données de base - Grunddaten'!$A$2:$M$273,10,FALSE)="","",VLOOKUP(A234,'Données de base - Grunddaten'!$A$2:$M$273,10,FALSE))</f>
        <v>41</v>
      </c>
      <c r="K234" s="64" t="str">
        <f>IF(VLOOKUP(A234,'Données de base - Grunddaten'!$A$2:$M$273,11,FALSE)="","",VLOOKUP(A234,'Données de base - Grunddaten'!$A$2:$M$273,11,FALSE))</f>
        <v>Cours d'eau naturels de l'étage montagnard</v>
      </c>
      <c r="L234" s="64" t="str">
        <f>IF(VLOOKUP(A234,'Données de base - Grunddaten'!$A$2:$M$273,12,FALSE)="","",VLOOKUP(A234,'Données de base - Grunddaten'!$A$2:$M$273,12,FALSE))</f>
        <v>en tresses</v>
      </c>
      <c r="M234" s="65" t="str">
        <f>IF(VLOOKUP(A234,'Données de base - Grunddaten'!$A$2:$M$273,13,FALSE)="","",VLOOKUP(A234,'Données de base - Grunddaten'!$A$2:$M$273,13,FALSE))</f>
        <v>en tresses</v>
      </c>
      <c r="N234" s="36" t="str">
        <f>IF(VLOOKUP(A234,'Charriage - Geschiebehaushalt'!A234:S505,3,FALSE)="","",VLOOKUP(A234,'Charriage - Geschiebehaushalt'!$A$2:$S$273,3,FALSE))</f>
        <v>pertinent</v>
      </c>
      <c r="O234" s="37" t="str">
        <f>IF(VLOOKUP(A234,'Charriage - Geschiebehaushalt'!A234:S505,4,FALSE)="","",VLOOKUP(A234,'Charriage - Geschiebehaushalt'!$A$2:$S$273,4,FALSE))</f>
        <v>non documenté</v>
      </c>
      <c r="P234" s="70" t="str">
        <f>IF(VLOOKUP(A234,'Charriage - Geschiebehaushalt'!A234:S505,5,FALSE)="","",VLOOKUP(A234,'Charriage - Geschiebehaushalt'!$A$2:$S$273,5,FALSE))</f>
        <v/>
      </c>
      <c r="Q234" s="37" t="str">
        <f>IF(VLOOKUP(A234,'Charriage - Geschiebehaushalt'!A234:S505,6,FALSE)="","",VLOOKUP(A234,'Charriage - Geschiebehaushalt'!$A$2:$S$273,6,FALSE))</f>
        <v>non documenté</v>
      </c>
      <c r="R234" s="70">
        <f>IF(VLOOKUP(A234,'Charriage - Geschiebehaushalt'!A234:S505,7,FALSE)="","",VLOOKUP(A234,'Charriage - Geschiebehaushalt'!$A$2:$S$273,7,FALSE))</f>
        <v>0.120786460445897</v>
      </c>
      <c r="S234" s="37" t="str">
        <f>IF(VLOOKUP(A234,'Charriage - Geschiebehaushalt'!A234:S505,8,FALSE)="","",VLOOKUP(A234,'Charriage - Geschiebehaushalt'!$A$2:$S$273,8,FALSE))</f>
        <v>pas ou faiblement entravé</v>
      </c>
      <c r="T234" s="70">
        <f>IF(VLOOKUP(A234,'Charriage - Geschiebehaushalt'!A234:S505,9,FALSE)="","",VLOOKUP(A234,'Charriage - Geschiebehaushalt'!$A$2:$S$273,9,FALSE))</f>
        <v>0.43895282358999999</v>
      </c>
      <c r="U234" s="37" t="str">
        <f>IF(VLOOKUP(A234,'Charriage - Geschiebehaushalt'!A234:S505,10,FALSE)="","",VLOOKUP(A234,'Charriage - Geschiebehaushalt'!$A$2:$S$273,10,FALSE))</f>
        <v>déficit non apparent en charriage ou en remobilisation des sédiments</v>
      </c>
      <c r="V234" s="37" t="str">
        <f>IF(VLOOKUP(A234,'Charriage - Geschiebehaushalt'!A234:S505,11,FALSE)="","",VLOOKUP(A234,'Charriage - Geschiebehaushalt'!$A$2:$S$273,11,FALSE))</f>
        <v/>
      </c>
      <c r="W234" s="37" t="str">
        <f>IF(VLOOKUP(A234,'Charriage - Geschiebehaushalt'!A234:S505,12,FALSE)="","",VLOOKUP(A234,'Charriage - Geschiebehaushalt'!$A$2:$S$273,12,FALSE))</f>
        <v/>
      </c>
      <c r="X234" s="37" t="str">
        <f>IF(VLOOKUP(A234,'Charriage - Geschiebehaushalt'!A234:S505,13,FALSE)="","",VLOOKUP(A234,'Charriage - Geschiebehaushalt'!$A$2:$S$273,13,FALSE))</f>
        <v/>
      </c>
      <c r="Y234" s="37" t="str">
        <f>IF(VLOOKUP(A234,'Charriage - Geschiebehaushalt'!A234:S505,14,FALSE)="","",VLOOKUP(A234,'Charriage - Geschiebehaushalt'!$A$2:$S$273,14,FALSE))</f>
        <v/>
      </c>
      <c r="Z234" s="37" t="str">
        <f>IF(VLOOKUP(A234,'Charriage - Geschiebehaushalt'!A234:S505,15,FALSE)="","",VLOOKUP(A234,'Charriage - Geschiebehaushalt'!$A$2:$S$273,15,FALSE))</f>
        <v>La remobilisation des sédiments est perturbée / Mobilisierung von Geschiebe beeinträchtigt</v>
      </c>
      <c r="AA234" s="53" t="str">
        <f>IF(VLOOKUP(A234,'Charriage - Geschiebehaushalt'!A234:S505,16,FALSE)="","",VLOOKUP(A234,'Charriage - Geschiebehaushalt'!$A$2:$S$273,16,FALSE))</f>
        <v>b</v>
      </c>
      <c r="AB234" s="58" t="str">
        <f>IF(VLOOKUP(A234,'Débit - Abfluss'!$A$2:$K$273,3,FALSE)="","",VLOOKUP(A234,'Débit - Abfluss'!$A$2:$K$273,3,FALSE))</f>
        <v>21-40%</v>
      </c>
      <c r="AC234" s="59" t="str">
        <f>IF(VLOOKUP(A234,'Débit - Abfluss'!$A$2:$K$273,4,FALSE)="","",VLOOKUP(A234,'Débit - Abfluss'!$A$2:$K$273,4,FALSE))</f>
        <v/>
      </c>
      <c r="AD234" s="59" t="str">
        <f>IF(VLOOKUP(A234,'Débit - Abfluss'!$A$2:$K$273,5,FALSE)="","",VLOOKUP(A234,'Débit - Abfluss'!$A$2:$K$273,5,FALSE))</f>
        <v/>
      </c>
      <c r="AE234" s="59" t="str">
        <f>IF(VLOOKUP(A234,'Débit - Abfluss'!$A$2:$K$273,6,FALSE)="","",VLOOKUP(A234,'Débit - Abfluss'!$A$2:$K$273,6,FALSE))</f>
        <v>21-40%</v>
      </c>
      <c r="AF234" s="59" t="str">
        <f>IF(VLOOKUP(A234,'Débit - Abfluss'!$A$2:$K$273,7,FALSE)="","",VLOOKUP(A234,'Débit - Abfluss'!$A$2:$K$273,7,FALSE))</f>
        <v>force hydraulique</v>
      </c>
      <c r="AG234" s="60" t="str">
        <f>IF(VLOOKUP(A234,'Débit - Abfluss'!$A$2:$K$273,8,FALSE)="","",VLOOKUP(A234,'Débit - Abfluss'!$A$2:$K$273,8,FALSE))</f>
        <v>Non affecté / nicht betroffen</v>
      </c>
      <c r="AH234" s="72">
        <f>IF(VLOOKUP(A234,'Revitalisation-Revitalisierung'!$A$2:$O$273,3,FALSE)="","",VLOOKUP(A234,'Revitalisation-Revitalisierung'!$A$2:$O$273,3,FALSE))</f>
        <v>-5.1545454545454543</v>
      </c>
      <c r="AI234" s="73">
        <f>IF(VLOOKUP(A234,'Revitalisation-Revitalisierung'!$A$2:$O$273,4,FALSE)="","",VLOOKUP(A234,'Revitalisation-Revitalisierung'!$A$2:$O$273,4,FALSE))</f>
        <v>10.253477140390869</v>
      </c>
      <c r="AJ234" s="73">
        <f>IF(VLOOKUP(A234,'Revitalisation-Revitalisierung'!$A$2:$O$273,5,FALSE)="","",VLOOKUP(A234,'Revitalisation-Revitalisierung'!$A$2:$O$273,5,FALSE))</f>
        <v>15.454545454545455</v>
      </c>
      <c r="AK234" s="61" t="str">
        <f>IF(VLOOKUP(A234,'Revitalisation-Revitalisierung'!$A$2:$O$273,6,FALSE)="","",VLOOKUP(A234,'Revitalisation-Revitalisierung'!$A$2:$O$273,6,FALSE))</f>
        <v>peu nécessaire, facile</v>
      </c>
      <c r="AL234" s="61" t="str">
        <f>IF(VLOOKUP(A234,'Revitalisation-Revitalisierung'!$A$2:$O$273,7,FALSE)="","",VLOOKUP(A234,'Revitalisation-Revitalisierung'!$A$2:$O$273,7,FALSE))</f>
        <v>leicht</v>
      </c>
      <c r="AM234" s="61" t="str">
        <f>IF(VLOOKUP(A234,'Revitalisation-Revitalisierung'!$A$2:$O$273,8,FALSE)="","",VLOOKUP(A234,'Revitalisation-Revitalisierung'!$A$2:$O$273,8,FALSE))</f>
        <v>K1</v>
      </c>
      <c r="AN234" s="61" t="str">
        <f>IF(VLOOKUP(A234,'Revitalisation-Revitalisierung'!$A$2:$O$273,9,FALSE)="","",VLOOKUP(A234,'Revitalisation-Revitalisierung'!$A$2:$O$273,9,FALSE))</f>
        <v/>
      </c>
      <c r="AO234" s="61" t="str">
        <f>IF(VLOOKUP(A234,'Revitalisation-Revitalisierung'!$A$2:$O$273,10,FALSE)="","",VLOOKUP(A234,'Revitalisation-Revitalisierung'!$A$2:$O$273,10,FALSE))</f>
        <v/>
      </c>
      <c r="AP234" s="61" t="str">
        <f>IF(VLOOKUP(A234,'Revitalisation-Revitalisierung'!$A$2:$O$273,11,FALSE)="","",VLOOKUP(A234,'Revitalisation-Revitalisierung'!$A$2:$O$273,11,FALSE))</f>
        <v>Très nécessaire, facile / unbedingt nötig, einfach</v>
      </c>
      <c r="AQ234" s="62" t="str">
        <f>IF(VLOOKUP(A234,'Revitalisation-Revitalisierung'!$A$2:$O$273,12,FALSE)="","",VLOOKUP(A234,'Revitalisation-Revitalisierung'!$A$2:$O$273,12,FALSE))</f>
        <v>b</v>
      </c>
    </row>
    <row r="235" spans="1:43" ht="45" x14ac:dyDescent="0.25">
      <c r="A235" s="23">
        <v>358</v>
      </c>
      <c r="B235" s="63">
        <f>IF(VLOOKUP(A235,'Données de base - Grunddaten'!$A$2:$M$273,2,FALSE)="","",VLOOKUP(A235,'Données de base - Grunddaten'!$A$2:$M$273,2,FALSE))</f>
        <v>1</v>
      </c>
      <c r="C235" s="64" t="str">
        <f>IF(VLOOKUP(A235,'Données de base - Grunddaten'!$A$2:$M$273,3,FALSE)="","",VLOOKUP(A235,'Données de base - Grunddaten'!$A$2:$M$273,3,FALSE))</f>
        <v>Chiggiogna–Lavorgo</v>
      </c>
      <c r="D235" s="64" t="str">
        <f>IF(VLOOKUP(A235,'Données de base - Grunddaten'!$A$2:$M$273,4,FALSE)="","",VLOOKUP(A235,'Données de base - Grunddaten'!$A$2:$M$273,4,FALSE))</f>
        <v>Ticino</v>
      </c>
      <c r="E235" s="64" t="str">
        <f>IF(VLOOKUP(A235,'Données de base - Grunddaten'!$A$2:$M$273,5,FALSE)="","",VLOOKUP(A235,'Données de base - Grunddaten'!$A$2:$M$273,5,FALSE))</f>
        <v>TI</v>
      </c>
      <c r="F235" s="64" t="str">
        <f>IF(VLOOKUP(A235,'Données de base - Grunddaten'!$A$2:$M$273,6,FALSE)="","",VLOOKUP(A235,'Données de base - Grunddaten'!$A$2:$M$273,6,FALSE))</f>
        <v>Alpes méridionales</v>
      </c>
      <c r="G235" s="64" t="str">
        <f>IF(VLOOKUP(A235,'Données de base - Grunddaten'!$A$2:$M$273,7,FALSE)="","",VLOOKUP(A235,'Données de base - Grunddaten'!$A$2:$M$273,7,FALSE))</f>
        <v>Montagnard inf.</v>
      </c>
      <c r="H235" s="64">
        <f>IF(VLOOKUP(A235,'Données de base - Grunddaten'!$A$2:$M$273,8,FALSE)="","",VLOOKUP(A235,'Données de base - Grunddaten'!$A$2:$M$273,8,FALSE))</f>
        <v>630</v>
      </c>
      <c r="I235" s="64">
        <f>IF(VLOOKUP(A235,'Données de base - Grunddaten'!$A$2:$M$273,9,FALSE)="","",VLOOKUP(A235,'Données de base - Grunddaten'!$A$2:$M$273,9,FALSE))</f>
        <v>2003</v>
      </c>
      <c r="J235" s="64">
        <f>IF(VLOOKUP(A235,'Données de base - Grunddaten'!$A$2:$M$273,10,FALSE)="","",VLOOKUP(A235,'Données de base - Grunddaten'!$A$2:$M$273,10,FALSE))</f>
        <v>61</v>
      </c>
      <c r="K235" s="64" t="str">
        <f>IF(VLOOKUP(A235,'Données de base - Grunddaten'!$A$2:$M$273,11,FALSE)="","",VLOOKUP(A235,'Données de base - Grunddaten'!$A$2:$M$273,11,FALSE))</f>
        <v>Cours d'eau naturels de l'étage collinéen du Sud des Alpes</v>
      </c>
      <c r="L235" s="64" t="str">
        <f>IF(VLOOKUP(A235,'Données de base - Grunddaten'!$A$2:$M$273,12,FALSE)="","",VLOOKUP(A235,'Données de base - Grunddaten'!$A$2:$M$273,12,FALSE))</f>
        <v>en tresses</v>
      </c>
      <c r="M235" s="65" t="str">
        <f>IF(VLOOKUP(A235,'Données de base - Grunddaten'!$A$2:$M$273,13,FALSE)="","",VLOOKUP(A235,'Données de base - Grunddaten'!$A$2:$M$273,13,FALSE))</f>
        <v>en tresses</v>
      </c>
      <c r="N235" s="36" t="str">
        <f>IF(VLOOKUP(A235,'Charriage - Geschiebehaushalt'!A235:S506,3,FALSE)="","",VLOOKUP(A235,'Charriage - Geschiebehaushalt'!$A$2:$S$273,3,FALSE))</f>
        <v>pertinent</v>
      </c>
      <c r="O235" s="37" t="str">
        <f>IF(VLOOKUP(A235,'Charriage - Geschiebehaushalt'!A235:S506,4,FALSE)="","",VLOOKUP(A235,'Charriage - Geschiebehaushalt'!$A$2:$S$273,4,FALSE))</f>
        <v>non documenté</v>
      </c>
      <c r="P235" s="70" t="str">
        <f>IF(VLOOKUP(A235,'Charriage - Geschiebehaushalt'!A235:S506,5,FALSE)="","",VLOOKUP(A235,'Charriage - Geschiebehaushalt'!$A$2:$S$273,5,FALSE))</f>
        <v/>
      </c>
      <c r="Q235" s="37" t="str">
        <f>IF(VLOOKUP(A235,'Charriage - Geschiebehaushalt'!A235:S506,6,FALSE)="","",VLOOKUP(A235,'Charriage - Geschiebehaushalt'!$A$2:$S$273,6,FALSE))</f>
        <v>non documenté</v>
      </c>
      <c r="R235" s="70">
        <f>IF(VLOOKUP(A235,'Charriage - Geschiebehaushalt'!A235:S506,7,FALSE)="","",VLOOKUP(A235,'Charriage - Geschiebehaushalt'!$A$2:$S$273,7,FALSE))</f>
        <v>0.104101428305931</v>
      </c>
      <c r="S235" s="37" t="str">
        <f>IF(VLOOKUP(A235,'Charriage - Geschiebehaushalt'!A235:S506,8,FALSE)="","",VLOOKUP(A235,'Charriage - Geschiebehaushalt'!$A$2:$S$273,8,FALSE))</f>
        <v>pas ou faiblement entravé</v>
      </c>
      <c r="T235" s="70">
        <f>IF(VLOOKUP(A235,'Charriage - Geschiebehaushalt'!A235:S506,9,FALSE)="","",VLOOKUP(A235,'Charriage - Geschiebehaushalt'!$A$2:$S$273,9,FALSE))</f>
        <v>0.28222327403000003</v>
      </c>
      <c r="U235" s="37" t="str">
        <f>IF(VLOOKUP(A235,'Charriage - Geschiebehaushalt'!A235:S506,10,FALSE)="","",VLOOKUP(A235,'Charriage - Geschiebehaushalt'!$A$2:$S$273,10,FALSE))</f>
        <v>déficit non apparent en charriage ou en remobilisation des sédiments</v>
      </c>
      <c r="V235" s="37" t="str">
        <f>IF(VLOOKUP(A235,'Charriage - Geschiebehaushalt'!A235:S506,11,FALSE)="","",VLOOKUP(A235,'Charriage - Geschiebehaushalt'!$A$2:$S$273,11,FALSE))</f>
        <v/>
      </c>
      <c r="W235" s="37" t="str">
        <f>IF(VLOOKUP(A235,'Charriage - Geschiebehaushalt'!A235:S506,12,FALSE)="","",VLOOKUP(A235,'Charriage - Geschiebehaushalt'!$A$2:$S$273,12,FALSE))</f>
        <v/>
      </c>
      <c r="X235" s="37" t="str">
        <f>IF(VLOOKUP(A235,'Charriage - Geschiebehaushalt'!A235:S506,13,FALSE)="","",VLOOKUP(A235,'Charriage - Geschiebehaushalt'!$A$2:$S$273,13,FALSE))</f>
        <v/>
      </c>
      <c r="Y235" s="37" t="str">
        <f>IF(VLOOKUP(A235,'Charriage - Geschiebehaushalt'!A235:S506,14,FALSE)="","",VLOOKUP(A235,'Charriage - Geschiebehaushalt'!$A$2:$S$273,14,FALSE))</f>
        <v/>
      </c>
      <c r="Z235" s="37" t="str">
        <f>IF(VLOOKUP(A235,'Charriage - Geschiebehaushalt'!A235:S506,15,FALSE)="","",VLOOKUP(A235,'Charriage - Geschiebehaushalt'!$A$2:$S$273,15,FALSE))</f>
        <v>Charriage présumé perturbé / Geschiebehaushalt vermutlich beeinträchtigt</v>
      </c>
      <c r="AA235" s="53" t="str">
        <f>IF(VLOOKUP(A235,'Charriage - Geschiebehaushalt'!A235:S506,16,FALSE)="","",VLOOKUP(A235,'Charriage - Geschiebehaushalt'!$A$2:$S$273,16,FALSE))</f>
        <v>b</v>
      </c>
      <c r="AB235" s="58" t="str">
        <f>IF(VLOOKUP(A235,'Débit - Abfluss'!$A$2:$K$273,3,FALSE)="","",VLOOKUP(A235,'Débit - Abfluss'!$A$2:$K$273,3,FALSE))</f>
        <v>0-20%</v>
      </c>
      <c r="AC235" s="59" t="str">
        <f>IF(VLOOKUP(A235,'Débit - Abfluss'!$A$2:$K$273,4,FALSE)="","",VLOOKUP(A235,'Débit - Abfluss'!$A$2:$K$273,4,FALSE))</f>
        <v/>
      </c>
      <c r="AD235" s="59" t="str">
        <f>IF(VLOOKUP(A235,'Débit - Abfluss'!$A$2:$K$273,5,FALSE)="","",VLOOKUP(A235,'Débit - Abfluss'!$A$2:$K$273,5,FALSE))</f>
        <v/>
      </c>
      <c r="AE235" s="59" t="str">
        <f>IF(VLOOKUP(A235,'Débit - Abfluss'!$A$2:$K$273,6,FALSE)="","",VLOOKUP(A235,'Débit - Abfluss'!$A$2:$K$273,6,FALSE))</f>
        <v>0-20%</v>
      </c>
      <c r="AF235" s="59" t="str">
        <f>IF(VLOOKUP(A235,'Débit - Abfluss'!$A$2:$K$273,7,FALSE)="","",VLOOKUP(A235,'Débit - Abfluss'!$A$2:$K$273,7,FALSE))</f>
        <v>force hydraulique</v>
      </c>
      <c r="AG235" s="60" t="str">
        <f>IF(VLOOKUP(A235,'Débit - Abfluss'!$A$2:$K$273,8,FALSE)="","",VLOOKUP(A235,'Débit - Abfluss'!$A$2:$K$273,8,FALSE))</f>
        <v>Potentiellement affecté / möglicherweise betroffen</v>
      </c>
      <c r="AH235" s="72">
        <f>IF(VLOOKUP(A235,'Revitalisation-Revitalisierung'!$A$2:$O$273,3,FALSE)="","",VLOOKUP(A235,'Revitalisation-Revitalisierung'!$A$2:$O$273,3,FALSE))</f>
        <v>-20.290909090909089</v>
      </c>
      <c r="AI235" s="73">
        <f>IF(VLOOKUP(A235,'Revitalisation-Revitalisierung'!$A$2:$O$273,4,FALSE)="","",VLOOKUP(A235,'Revitalisation-Revitalisierung'!$A$2:$O$273,4,FALSE))</f>
        <v>8.7573534703056559</v>
      </c>
      <c r="AJ235" s="73">
        <f>IF(VLOOKUP(A235,'Revitalisation-Revitalisierung'!$A$2:$O$273,5,FALSE)="","",VLOOKUP(A235,'Revitalisation-Revitalisierung'!$A$2:$O$273,5,FALSE))</f>
        <v>29.09090909090909</v>
      </c>
      <c r="AK235" s="61" t="str">
        <f>IF(VLOOKUP(A235,'Revitalisation-Revitalisierung'!$A$2:$O$273,6,FALSE)="","",VLOOKUP(A235,'Revitalisation-Revitalisierung'!$A$2:$O$273,6,FALSE))</f>
        <v>peu nécessaire, difficile</v>
      </c>
      <c r="AL235" s="61" t="str">
        <f>IF(VLOOKUP(A235,'Revitalisation-Revitalisierung'!$A$2:$O$273,7,FALSE)="","",VLOOKUP(A235,'Revitalisation-Revitalisierung'!$A$2:$O$273,7,FALSE))</f>
        <v>leicht</v>
      </c>
      <c r="AM235" s="61" t="str">
        <f>IF(VLOOKUP(A235,'Revitalisation-Revitalisierung'!$A$2:$O$273,8,FALSE)="","",VLOOKUP(A235,'Revitalisation-Revitalisierung'!$A$2:$O$273,8,FALSE))</f>
        <v>K1</v>
      </c>
      <c r="AN235" s="61" t="str">
        <f>IF(VLOOKUP(A235,'Revitalisation-Revitalisierung'!$A$2:$O$273,9,FALSE)="","",VLOOKUP(A235,'Revitalisation-Revitalisierung'!$A$2:$O$273,9,FALSE))</f>
        <v/>
      </c>
      <c r="AO235" s="61" t="str">
        <f>IF(VLOOKUP(A235,'Revitalisation-Revitalisierung'!$A$2:$O$273,10,FALSE)="","",VLOOKUP(A235,'Revitalisation-Revitalisierung'!$A$2:$O$273,10,FALSE))</f>
        <v/>
      </c>
      <c r="AP235" s="61" t="str">
        <f>IF(VLOOKUP(A235,'Revitalisation-Revitalisierung'!$A$2:$O$273,11,FALSE)="","",VLOOKUP(A235,'Revitalisation-Revitalisierung'!$A$2:$O$273,11,FALSE))</f>
        <v>Partiellement nécessaire, difficile / teilweise nötig, schwierig</v>
      </c>
      <c r="AQ235" s="62" t="str">
        <f>IF(VLOOKUP(A235,'Revitalisation-Revitalisierung'!$A$2:$O$273,12,FALSE)="","",VLOOKUP(A235,'Revitalisation-Revitalisierung'!$A$2:$O$273,12,FALSE))</f>
        <v>a</v>
      </c>
    </row>
    <row r="236" spans="1:43" ht="45" x14ac:dyDescent="0.25">
      <c r="A236" s="23">
        <v>359</v>
      </c>
      <c r="B236" s="63">
        <f>IF(VLOOKUP(A236,'Données de base - Grunddaten'!$A$2:$M$273,2,FALSE)="","",VLOOKUP(A236,'Données de base - Grunddaten'!$A$2:$M$273,2,FALSE))</f>
        <v>1</v>
      </c>
      <c r="C236" s="64" t="str">
        <f>IF(VLOOKUP(A236,'Données de base - Grunddaten'!$A$2:$M$273,3,FALSE)="","",VLOOKUP(A236,'Données de base - Grunddaten'!$A$2:$M$273,3,FALSE))</f>
        <v>Biaschina–Giornico</v>
      </c>
      <c r="D236" s="64" t="str">
        <f>IF(VLOOKUP(A236,'Données de base - Grunddaten'!$A$2:$M$273,4,FALSE)="","",VLOOKUP(A236,'Données de base - Grunddaten'!$A$2:$M$273,4,FALSE))</f>
        <v>Ticino</v>
      </c>
      <c r="E236" s="64" t="str">
        <f>IF(VLOOKUP(A236,'Données de base - Grunddaten'!$A$2:$M$273,5,FALSE)="","",VLOOKUP(A236,'Données de base - Grunddaten'!$A$2:$M$273,5,FALSE))</f>
        <v>TI</v>
      </c>
      <c r="F236" s="64" t="str">
        <f>IF(VLOOKUP(A236,'Données de base - Grunddaten'!$A$2:$M$273,6,FALSE)="","",VLOOKUP(A236,'Données de base - Grunddaten'!$A$2:$M$273,6,FALSE))</f>
        <v>Alpes méridionales</v>
      </c>
      <c r="G236" s="64" t="str">
        <f>IF(VLOOKUP(A236,'Données de base - Grunddaten'!$A$2:$M$273,7,FALSE)="","",VLOOKUP(A236,'Données de base - Grunddaten'!$A$2:$M$273,7,FALSE))</f>
        <v>Collinéen</v>
      </c>
      <c r="H236" s="64">
        <f>IF(VLOOKUP(A236,'Données de base - Grunddaten'!$A$2:$M$273,8,FALSE)="","",VLOOKUP(A236,'Données de base - Grunddaten'!$A$2:$M$273,8,FALSE))</f>
        <v>430</v>
      </c>
      <c r="I236" s="64">
        <f>IF(VLOOKUP(A236,'Données de base - Grunddaten'!$A$2:$M$273,9,FALSE)="","",VLOOKUP(A236,'Données de base - Grunddaten'!$A$2:$M$273,9,FALSE))</f>
        <v>2003</v>
      </c>
      <c r="J236" s="64">
        <f>IF(VLOOKUP(A236,'Données de base - Grunddaten'!$A$2:$M$273,10,FALSE)="","",VLOOKUP(A236,'Données de base - Grunddaten'!$A$2:$M$273,10,FALSE))</f>
        <v>61</v>
      </c>
      <c r="K236" s="64" t="str">
        <f>IF(VLOOKUP(A236,'Données de base - Grunddaten'!$A$2:$M$273,11,FALSE)="","",VLOOKUP(A236,'Données de base - Grunddaten'!$A$2:$M$273,11,FALSE))</f>
        <v>Cours d'eau naturels de l'étage collinéen du Sud des Alpes</v>
      </c>
      <c r="L236" s="64" t="str">
        <f>IF(VLOOKUP(A236,'Données de base - Grunddaten'!$A$2:$M$273,12,FALSE)="","",VLOOKUP(A236,'Données de base - Grunddaten'!$A$2:$M$273,12,FALSE))</f>
        <v>en tresses</v>
      </c>
      <c r="M236" s="65" t="str">
        <f>IF(VLOOKUP(A236,'Données de base - Grunddaten'!$A$2:$M$273,13,FALSE)="","",VLOOKUP(A236,'Données de base - Grunddaten'!$A$2:$M$273,13,FALSE))</f>
        <v>en tresses</v>
      </c>
      <c r="N236" s="36" t="str">
        <f>IF(VLOOKUP(A236,'Charriage - Geschiebehaushalt'!A236:S507,3,FALSE)="","",VLOOKUP(A236,'Charriage - Geschiebehaushalt'!$A$2:$S$273,3,FALSE))</f>
        <v>pertinent</v>
      </c>
      <c r="O236" s="37" t="str">
        <f>IF(VLOOKUP(A236,'Charriage - Geschiebehaushalt'!A236:S507,4,FALSE)="","",VLOOKUP(A236,'Charriage - Geschiebehaushalt'!$A$2:$S$273,4,FALSE))</f>
        <v>non documenté</v>
      </c>
      <c r="P236" s="70" t="str">
        <f>IF(VLOOKUP(A236,'Charriage - Geschiebehaushalt'!A236:S507,5,FALSE)="","",VLOOKUP(A236,'Charriage - Geschiebehaushalt'!$A$2:$S$273,5,FALSE))</f>
        <v/>
      </c>
      <c r="Q236" s="37" t="str">
        <f>IF(VLOOKUP(A236,'Charriage - Geschiebehaushalt'!A236:S507,6,FALSE)="","",VLOOKUP(A236,'Charriage - Geschiebehaushalt'!$A$2:$S$273,6,FALSE))</f>
        <v>non documenté</v>
      </c>
      <c r="R236" s="70">
        <f>IF(VLOOKUP(A236,'Charriage - Geschiebehaushalt'!A236:S507,7,FALSE)="","",VLOOKUP(A236,'Charriage - Geschiebehaushalt'!$A$2:$S$273,7,FALSE))</f>
        <v>0.101489837740707</v>
      </c>
      <c r="S236" s="37" t="str">
        <f>IF(VLOOKUP(A236,'Charriage - Geschiebehaushalt'!A236:S507,8,FALSE)="","",VLOOKUP(A236,'Charriage - Geschiebehaushalt'!$A$2:$S$273,8,FALSE))</f>
        <v>pas ou faiblement entravé</v>
      </c>
      <c r="T236" s="70">
        <f>IF(VLOOKUP(A236,'Charriage - Geschiebehaushalt'!A236:S507,9,FALSE)="","",VLOOKUP(A236,'Charriage - Geschiebehaushalt'!$A$2:$S$273,9,FALSE))</f>
        <v>5.6233252502000002E-2</v>
      </c>
      <c r="U236" s="37" t="str">
        <f>IF(VLOOKUP(A236,'Charriage - Geschiebehaushalt'!A236:S507,10,FALSE)="","",VLOOKUP(A236,'Charriage - Geschiebehaushalt'!$A$2:$S$273,10,FALSE))</f>
        <v>déficit dans les formations pionnières</v>
      </c>
      <c r="V236" s="37" t="str">
        <f>IF(VLOOKUP(A236,'Charriage - Geschiebehaushalt'!A236:S507,11,FALSE)="","",VLOOKUP(A236,'Charriage - Geschiebehaushalt'!$A$2:$S$273,11,FALSE))</f>
        <v>Charriage interrompu (usage hydroélectrique). Gros déficit de sédiment et d'eau</v>
      </c>
      <c r="W236" s="37" t="str">
        <f>IF(VLOOKUP(A236,'Charriage - Geschiebehaushalt'!A236:S507,12,FALSE)="","",VLOOKUP(A236,'Charriage - Geschiebehaushalt'!$A$2:$S$273,12,FALSE))</f>
        <v>charriage présumé perturbé</v>
      </c>
      <c r="X236" s="37" t="str">
        <f>IF(VLOOKUP(A236,'Charriage - Geschiebehaushalt'!A236:S507,13,FALSE)="","",VLOOKUP(A236,'Charriage - Geschiebehaushalt'!$A$2:$S$273,13,FALSE))</f>
        <v/>
      </c>
      <c r="Y236" s="37" t="str">
        <f>IF(VLOOKUP(A236,'Charriage - Geschiebehaushalt'!A236:S507,14,FALSE)="","",VLOOKUP(A236,'Charriage - Geschiebehaushalt'!$A$2:$S$273,14,FALSE))</f>
        <v/>
      </c>
      <c r="Z236" s="37" t="str">
        <f>IF(VLOOKUP(A236,'Charriage - Geschiebehaushalt'!A236:S507,15,FALSE)="","",VLOOKUP(A236,'Charriage - Geschiebehaushalt'!$A$2:$S$273,15,FALSE))</f>
        <v>Charriage présumé perturbé / Geschiebehaushalt vermutlich beeinträchtigt</v>
      </c>
      <c r="AA236" s="53" t="str">
        <f>IF(VLOOKUP(A236,'Charriage - Geschiebehaushalt'!A236:S507,16,FALSE)="","",VLOOKUP(A236,'Charriage - Geschiebehaushalt'!$A$2:$S$273,16,FALSE))</f>
        <v>b</v>
      </c>
      <c r="AB236" s="58" t="str">
        <f>IF(VLOOKUP(A236,'Débit - Abfluss'!$A$2:$K$273,3,FALSE)="","",VLOOKUP(A236,'Débit - Abfluss'!$A$2:$K$273,3,FALSE))</f>
        <v>0-20%</v>
      </c>
      <c r="AC236" s="59" t="str">
        <f>IF(VLOOKUP(A236,'Débit - Abfluss'!$A$2:$K$273,4,FALSE)="","",VLOOKUP(A236,'Débit - Abfluss'!$A$2:$K$273,4,FALSE))</f>
        <v/>
      </c>
      <c r="AD236" s="59" t="str">
        <f>IF(VLOOKUP(A236,'Débit - Abfluss'!$A$2:$K$273,5,FALSE)="","",VLOOKUP(A236,'Débit - Abfluss'!$A$2:$K$273,5,FALSE))</f>
        <v/>
      </c>
      <c r="AE236" s="59" t="str">
        <f>IF(VLOOKUP(A236,'Débit - Abfluss'!$A$2:$K$273,6,FALSE)="","",VLOOKUP(A236,'Débit - Abfluss'!$A$2:$K$273,6,FALSE))</f>
        <v>0-20%</v>
      </c>
      <c r="AF236" s="59" t="str">
        <f>IF(VLOOKUP(A236,'Débit - Abfluss'!$A$2:$K$273,7,FALSE)="","",VLOOKUP(A236,'Débit - Abfluss'!$A$2:$K$273,7,FALSE))</f>
        <v>force hydraulique</v>
      </c>
      <c r="AG236" s="60" t="str">
        <f>IF(VLOOKUP(A236,'Débit - Abfluss'!$A$2:$K$273,8,FALSE)="","",VLOOKUP(A236,'Débit - Abfluss'!$A$2:$K$273,8,FALSE))</f>
        <v>Potentiellement affecté / möglicherweise betroffen</v>
      </c>
      <c r="AH236" s="72">
        <f>IF(VLOOKUP(A236,'Revitalisation-Revitalisierung'!$A$2:$O$273,3,FALSE)="","",VLOOKUP(A236,'Revitalisation-Revitalisierung'!$A$2:$O$273,3,FALSE))</f>
        <v>6.6545454545454534</v>
      </c>
      <c r="AI236" s="73">
        <f>IF(VLOOKUP(A236,'Revitalisation-Revitalisierung'!$A$2:$O$273,4,FALSE)="","",VLOOKUP(A236,'Revitalisation-Revitalisierung'!$A$2:$O$273,4,FALSE))</f>
        <v>11.172351868630559</v>
      </c>
      <c r="AJ236" s="73">
        <f>IF(VLOOKUP(A236,'Revitalisation-Revitalisierung'!$A$2:$O$273,5,FALSE)="","",VLOOKUP(A236,'Revitalisation-Revitalisierung'!$A$2:$O$273,5,FALSE))</f>
        <v>4.5454545454545459</v>
      </c>
      <c r="AK236" s="61" t="str">
        <f>IF(VLOOKUP(A236,'Revitalisation-Revitalisierung'!$A$2:$O$273,6,FALSE)="","",VLOOKUP(A236,'Revitalisation-Revitalisierung'!$A$2:$O$273,6,FALSE))</f>
        <v>peu nécessaire, facile</v>
      </c>
      <c r="AL236" s="61" t="str">
        <f>IF(VLOOKUP(A236,'Revitalisation-Revitalisierung'!$A$2:$O$273,7,FALSE)="","",VLOOKUP(A236,'Revitalisation-Revitalisierung'!$A$2:$O$273,7,FALSE))</f>
        <v>leicht</v>
      </c>
      <c r="AM236" s="61" t="str">
        <f>IF(VLOOKUP(A236,'Revitalisation-Revitalisierung'!$A$2:$O$273,8,FALSE)="","",VLOOKUP(A236,'Revitalisation-Revitalisierung'!$A$2:$O$273,8,FALSE))</f>
        <v>K1</v>
      </c>
      <c r="AN236" s="61" t="str">
        <f>IF(VLOOKUP(A236,'Revitalisation-Revitalisierung'!$A$2:$O$273,9,FALSE)="","",VLOOKUP(A236,'Revitalisation-Revitalisierung'!$A$2:$O$273,9,FALSE))</f>
        <v/>
      </c>
      <c r="AO236" s="61" t="str">
        <f>IF(VLOOKUP(A236,'Revitalisation-Revitalisierung'!$A$2:$O$273,10,FALSE)="","",VLOOKUP(A236,'Revitalisation-Revitalisierung'!$A$2:$O$273,10,FALSE))</f>
        <v/>
      </c>
      <c r="AP236" s="61" t="str">
        <f>IF(VLOOKUP(A236,'Revitalisation-Revitalisierung'!$A$2:$O$273,11,FALSE)="","",VLOOKUP(A236,'Revitalisation-Revitalisierung'!$A$2:$O$273,11,FALSE))</f>
        <v>Partiellement nécessaire, facile / teilweise nötig, einfach</v>
      </c>
      <c r="AQ236" s="62" t="str">
        <f>IF(VLOOKUP(A236,'Revitalisation-Revitalisierung'!$A$2:$O$273,12,FALSE)="","",VLOOKUP(A236,'Revitalisation-Revitalisierung'!$A$2:$O$273,12,FALSE))</f>
        <v>a</v>
      </c>
    </row>
    <row r="237" spans="1:43" ht="33.75" x14ac:dyDescent="0.25">
      <c r="A237" s="23">
        <v>360</v>
      </c>
      <c r="B237" s="63">
        <f>IF(VLOOKUP(A237,'Données de base - Grunddaten'!$A$2:$M$273,2,FALSE)="","",VLOOKUP(A237,'Données de base - Grunddaten'!$A$2:$M$273,2,FALSE))</f>
        <v>1</v>
      </c>
      <c r="C237" s="64" t="str">
        <f>IF(VLOOKUP(A237,'Données de base - Grunddaten'!$A$2:$M$273,3,FALSE)="","",VLOOKUP(A237,'Données de base - Grunddaten'!$A$2:$M$273,3,FALSE))</f>
        <v>Fontane</v>
      </c>
      <c r="D237" s="64" t="str">
        <f>IF(VLOOKUP(A237,'Données de base - Grunddaten'!$A$2:$M$273,4,FALSE)="","",VLOOKUP(A237,'Données de base - Grunddaten'!$A$2:$M$273,4,FALSE))</f>
        <v>Orino</v>
      </c>
      <c r="E237" s="64" t="str">
        <f>IF(VLOOKUP(A237,'Données de base - Grunddaten'!$A$2:$M$273,5,FALSE)="","",VLOOKUP(A237,'Données de base - Grunddaten'!$A$2:$M$273,5,FALSE))</f>
        <v>TI</v>
      </c>
      <c r="F237" s="64" t="str">
        <f>IF(VLOOKUP(A237,'Données de base - Grunddaten'!$A$2:$M$273,6,FALSE)="","",VLOOKUP(A237,'Données de base - Grunddaten'!$A$2:$M$273,6,FALSE))</f>
        <v>Alpes méridionales</v>
      </c>
      <c r="G237" s="64" t="str">
        <f>IF(VLOOKUP(A237,'Données de base - Grunddaten'!$A$2:$M$273,7,FALSE)="","",VLOOKUP(A237,'Données de base - Grunddaten'!$A$2:$M$273,7,FALSE))</f>
        <v>Subalpin inf.</v>
      </c>
      <c r="H237" s="64">
        <f>IF(VLOOKUP(A237,'Données de base - Grunddaten'!$A$2:$M$273,8,FALSE)="","",VLOOKUP(A237,'Données de base - Grunddaten'!$A$2:$M$273,8,FALSE))</f>
        <v>1330</v>
      </c>
      <c r="I237" s="64">
        <f>IF(VLOOKUP(A237,'Données de base - Grunddaten'!$A$2:$M$273,9,FALSE)="","",VLOOKUP(A237,'Données de base - Grunddaten'!$A$2:$M$273,9,FALSE))</f>
        <v>2003</v>
      </c>
      <c r="J237" s="64">
        <f>IF(VLOOKUP(A237,'Données de base - Grunddaten'!$A$2:$M$273,10,FALSE)="","",VLOOKUP(A237,'Données de base - Grunddaten'!$A$2:$M$273,10,FALSE))</f>
        <v>31</v>
      </c>
      <c r="K237" s="64" t="str">
        <f>IF(VLOOKUP(A237,'Données de base - Grunddaten'!$A$2:$M$273,11,FALSE)="","",VLOOKUP(A237,'Données de base - Grunddaten'!$A$2:$M$273,11,FALSE))</f>
        <v>Cours d'eau naturels de l'étage subalpin</v>
      </c>
      <c r="L237" s="64" t="str">
        <f>IF(VLOOKUP(A237,'Données de base - Grunddaten'!$A$2:$M$273,12,FALSE)="","",VLOOKUP(A237,'Données de base - Grunddaten'!$A$2:$M$273,12,FALSE))</f>
        <v>en tresses</v>
      </c>
      <c r="M237" s="65" t="str">
        <f>IF(VLOOKUP(A237,'Données de base - Grunddaten'!$A$2:$M$273,13,FALSE)="","",VLOOKUP(A237,'Données de base - Grunddaten'!$A$2:$M$273,13,FALSE))</f>
        <v>en tresses</v>
      </c>
      <c r="N237" s="36" t="str">
        <f>IF(VLOOKUP(A237,'Charriage - Geschiebehaushalt'!A237:S508,3,FALSE)="","",VLOOKUP(A237,'Charriage - Geschiebehaushalt'!$A$2:$S$273,3,FALSE))</f>
        <v>pertinent</v>
      </c>
      <c r="O237" s="37" t="str">
        <f>IF(VLOOKUP(A237,'Charriage - Geschiebehaushalt'!A237:S508,4,FALSE)="","",VLOOKUP(A237,'Charriage - Geschiebehaushalt'!$A$2:$S$273,4,FALSE))</f>
        <v>non documenté</v>
      </c>
      <c r="P237" s="70" t="str">
        <f>IF(VLOOKUP(A237,'Charriage - Geschiebehaushalt'!A237:S508,5,FALSE)="","",VLOOKUP(A237,'Charriage - Geschiebehaushalt'!$A$2:$S$273,5,FALSE))</f>
        <v/>
      </c>
      <c r="Q237" s="37" t="str">
        <f>IF(VLOOKUP(A237,'Charriage - Geschiebehaushalt'!A237:S508,6,FALSE)="","",VLOOKUP(A237,'Charriage - Geschiebehaushalt'!$A$2:$S$273,6,FALSE))</f>
        <v>non documenté</v>
      </c>
      <c r="R237" s="70">
        <f>IF(VLOOKUP(A237,'Charriage - Geschiebehaushalt'!A237:S508,7,FALSE)="","",VLOOKUP(A237,'Charriage - Geschiebehaushalt'!$A$2:$S$273,7,FALSE))</f>
        <v>0</v>
      </c>
      <c r="S237" s="37" t="str">
        <f>IF(VLOOKUP(A237,'Charriage - Geschiebehaushalt'!A237:S508,8,FALSE)="","",VLOOKUP(A237,'Charriage - Geschiebehaushalt'!$A$2:$S$273,8,FALSE))</f>
        <v>pas ou faiblement entravé</v>
      </c>
      <c r="T237" s="70">
        <f>IF(VLOOKUP(A237,'Charriage - Geschiebehaushalt'!A237:S508,9,FALSE)="","",VLOOKUP(A237,'Charriage - Geschiebehaushalt'!$A$2:$S$273,9,FALSE))</f>
        <v>0.28591873689000002</v>
      </c>
      <c r="U237" s="37" t="str">
        <f>IF(VLOOKUP(A237,'Charriage - Geschiebehaushalt'!A237:S508,10,FALSE)="","",VLOOKUP(A237,'Charriage - Geschiebehaushalt'!$A$2:$S$273,10,FALSE))</f>
        <v>déficit dans les formations pionnières</v>
      </c>
      <c r="V237" s="37" t="str">
        <f>IF(VLOOKUP(A237,'Charriage - Geschiebehaushalt'!A237:S508,11,FALSE)="","",VLOOKUP(A237,'Charriage - Geschiebehaushalt'!$A$2:$S$273,11,FALSE))</f>
        <v>Grand bassin versant naturel. Système alluvial et charriage semblent naturel, mais influence sur le débit.</v>
      </c>
      <c r="W237" s="37" t="str">
        <f>IF(VLOOKUP(A237,'Charriage - Geschiebehaushalt'!A237:S508,12,FALSE)="","",VLOOKUP(A237,'Charriage - Geschiebehaushalt'!$A$2:$S$273,12,FALSE))</f>
        <v>charriage présumé naturel</v>
      </c>
      <c r="X237" s="37" t="str">
        <f>IF(VLOOKUP(A237,'Charriage - Geschiebehaushalt'!A237:S508,13,FALSE)="","",VLOOKUP(A237,'Charriage - Geschiebehaushalt'!$A$2:$S$273,13,FALSE))</f>
        <v/>
      </c>
      <c r="Y237" s="37" t="str">
        <f>IF(VLOOKUP(A237,'Charriage - Geschiebehaushalt'!A237:S508,14,FALSE)="","",VLOOKUP(A237,'Charriage - Geschiebehaushalt'!$A$2:$S$273,14,FALSE))</f>
        <v/>
      </c>
      <c r="Z237" s="37" t="str">
        <f>IF(VLOOKUP(A237,'Charriage - Geschiebehaushalt'!A237:S508,15,FALSE)="","",VLOOKUP(A237,'Charriage - Geschiebehaushalt'!$A$2:$S$273,15,FALSE))</f>
        <v>Charriage présumé naturel / Geschiebehaushalt vermutlich natürlich</v>
      </c>
      <c r="AA237" s="53" t="str">
        <f>IF(VLOOKUP(A237,'Charriage - Geschiebehaushalt'!A237:S508,16,FALSE)="","",VLOOKUP(A237,'Charriage - Geschiebehaushalt'!$A$2:$S$273,16,FALSE))</f>
        <v>b</v>
      </c>
      <c r="AB237" s="58" t="str">
        <f>IF(VLOOKUP(A237,'Débit - Abfluss'!$A$2:$K$273,3,FALSE)="","",VLOOKUP(A237,'Débit - Abfluss'!$A$2:$K$273,3,FALSE))</f>
        <v>81-100%</v>
      </c>
      <c r="AC237" s="59" t="str">
        <f>IF(VLOOKUP(A237,'Débit - Abfluss'!$A$2:$K$273,4,FALSE)="","",VLOOKUP(A237,'Débit - Abfluss'!$A$2:$K$273,4,FALSE))</f>
        <v/>
      </c>
      <c r="AD237" s="59" t="str">
        <f>IF(VLOOKUP(A237,'Débit - Abfluss'!$A$2:$K$273,5,FALSE)="","",VLOOKUP(A237,'Débit - Abfluss'!$A$2:$K$273,5,FALSE))</f>
        <v/>
      </c>
      <c r="AE237" s="59" t="str">
        <f>IF(VLOOKUP(A237,'Débit - Abfluss'!$A$2:$K$273,6,FALSE)="","",VLOOKUP(A237,'Débit - Abfluss'!$A$2:$K$273,6,FALSE))</f>
        <v>81-100%</v>
      </c>
      <c r="AF237" s="59" t="str">
        <f>IF(VLOOKUP(A237,'Débit - Abfluss'!$A$2:$K$273,7,FALSE)="","",VLOOKUP(A237,'Débit - Abfluss'!$A$2:$K$273,7,FALSE))</f>
        <v>force hydraulique</v>
      </c>
      <c r="AG237" s="60" t="str">
        <f>IF(VLOOKUP(A237,'Débit - Abfluss'!$A$2:$K$273,8,FALSE)="","",VLOOKUP(A237,'Débit - Abfluss'!$A$2:$K$273,8,FALSE))</f>
        <v>Non affecté / nicht betroffen</v>
      </c>
      <c r="AH237" s="72">
        <f>IF(VLOOKUP(A237,'Revitalisation-Revitalisierung'!$A$2:$O$273,3,FALSE)="","",VLOOKUP(A237,'Revitalisation-Revitalisierung'!$A$2:$O$273,3,FALSE))</f>
        <v>-3.1818181818181817</v>
      </c>
      <c r="AI237" s="73">
        <f>IF(VLOOKUP(A237,'Revitalisation-Revitalisierung'!$A$2:$O$273,4,FALSE)="","",VLOOKUP(A237,'Revitalisation-Revitalisierung'!$A$2:$O$273,4,FALSE))</f>
        <v>0</v>
      </c>
      <c r="AJ237" s="73">
        <f>IF(VLOOKUP(A237,'Revitalisation-Revitalisierung'!$A$2:$O$273,5,FALSE)="","",VLOOKUP(A237,'Revitalisation-Revitalisierung'!$A$2:$O$273,5,FALSE))</f>
        <v>3.1818181818181817</v>
      </c>
      <c r="AK237" s="61" t="str">
        <f>IF(VLOOKUP(A237,'Revitalisation-Revitalisierung'!$A$2:$O$273,6,FALSE)="","",VLOOKUP(A237,'Revitalisation-Revitalisierung'!$A$2:$O$273,6,FALSE))</f>
        <v>non nécessaire</v>
      </c>
      <c r="AL237" s="61" t="str">
        <f>IF(VLOOKUP(A237,'Revitalisation-Revitalisierung'!$A$2:$O$273,7,FALSE)="","",VLOOKUP(A237,'Revitalisation-Revitalisierung'!$A$2:$O$273,7,FALSE))</f>
        <v>nicht nötig</v>
      </c>
      <c r="AM237" s="61" t="str">
        <f>IF(VLOOKUP(A237,'Revitalisation-Revitalisierung'!$A$2:$O$273,8,FALSE)="","",VLOOKUP(A237,'Revitalisation-Revitalisierung'!$A$2:$O$273,8,FALSE))</f>
        <v>K3</v>
      </c>
      <c r="AN237" s="61" t="str">
        <f>IF(VLOOKUP(A237,'Revitalisation-Revitalisierung'!$A$2:$O$273,9,FALSE)="","",VLOOKUP(A237,'Revitalisation-Revitalisierung'!$A$2:$O$273,9,FALSE))</f>
        <v/>
      </c>
      <c r="AO237" s="61" t="str">
        <f>IF(VLOOKUP(A237,'Revitalisation-Revitalisierung'!$A$2:$O$273,10,FALSE)="","",VLOOKUP(A237,'Revitalisation-Revitalisierung'!$A$2:$O$273,10,FALSE))</f>
        <v/>
      </c>
      <c r="AP237" s="61" t="str">
        <f>IF(VLOOKUP(A237,'Revitalisation-Revitalisierung'!$A$2:$O$273,11,FALSE)="","",VLOOKUP(A237,'Revitalisation-Revitalisierung'!$A$2:$O$273,11,FALSE))</f>
        <v>Non nécessaire / nicht nötig</v>
      </c>
      <c r="AQ237" s="62" t="str">
        <f>IF(VLOOKUP(A237,'Revitalisation-Revitalisierung'!$A$2:$O$273,12,FALSE)="","",VLOOKUP(A237,'Revitalisation-Revitalisierung'!$A$2:$O$273,12,FALSE))</f>
        <v>a</v>
      </c>
    </row>
    <row r="238" spans="1:43" ht="33.75" x14ac:dyDescent="0.25">
      <c r="A238" s="23">
        <v>361</v>
      </c>
      <c r="B238" s="63">
        <f>IF(VLOOKUP(A238,'Données de base - Grunddaten'!$A$2:$M$273,2,FALSE)="","",VLOOKUP(A238,'Données de base - Grunddaten'!$A$2:$M$273,2,FALSE))</f>
        <v>1</v>
      </c>
      <c r="C238" s="64" t="str">
        <f>IF(VLOOKUP(A238,'Données de base - Grunddaten'!$A$2:$M$273,3,FALSE)="","",VLOOKUP(A238,'Données de base - Grunddaten'!$A$2:$M$273,3,FALSE))</f>
        <v>Madra</v>
      </c>
      <c r="D238" s="64" t="str">
        <f>IF(VLOOKUP(A238,'Données de base - Grunddaten'!$A$2:$M$273,4,FALSE)="","",VLOOKUP(A238,'Données de base - Grunddaten'!$A$2:$M$273,4,FALSE))</f>
        <v>Orino</v>
      </c>
      <c r="E238" s="64" t="str">
        <f>IF(VLOOKUP(A238,'Données de base - Grunddaten'!$A$2:$M$273,5,FALSE)="","",VLOOKUP(A238,'Données de base - Grunddaten'!$A$2:$M$273,5,FALSE))</f>
        <v>TI</v>
      </c>
      <c r="F238" s="64" t="str">
        <f>IF(VLOOKUP(A238,'Données de base - Grunddaten'!$A$2:$M$273,6,FALSE)="","",VLOOKUP(A238,'Données de base - Grunddaten'!$A$2:$M$273,6,FALSE))</f>
        <v>Alpes méridionales</v>
      </c>
      <c r="G238" s="64" t="str">
        <f>IF(VLOOKUP(A238,'Données de base - Grunddaten'!$A$2:$M$273,7,FALSE)="","",VLOOKUP(A238,'Données de base - Grunddaten'!$A$2:$M$273,7,FALSE))</f>
        <v>Montagnard sup.</v>
      </c>
      <c r="H238" s="64">
        <f>IF(VLOOKUP(A238,'Données de base - Grunddaten'!$A$2:$M$273,8,FALSE)="","",VLOOKUP(A238,'Données de base - Grunddaten'!$A$2:$M$273,8,FALSE))</f>
        <v>1030</v>
      </c>
      <c r="I238" s="64">
        <f>IF(VLOOKUP(A238,'Données de base - Grunddaten'!$A$2:$M$273,9,FALSE)="","",VLOOKUP(A238,'Données de base - Grunddaten'!$A$2:$M$273,9,FALSE))</f>
        <v>2003</v>
      </c>
      <c r="J238" s="64">
        <f>IF(VLOOKUP(A238,'Données de base - Grunddaten'!$A$2:$M$273,10,FALSE)="","",VLOOKUP(A238,'Données de base - Grunddaten'!$A$2:$M$273,10,FALSE))</f>
        <v>41</v>
      </c>
      <c r="K238" s="64" t="str">
        <f>IF(VLOOKUP(A238,'Données de base - Grunddaten'!$A$2:$M$273,11,FALSE)="","",VLOOKUP(A238,'Données de base - Grunddaten'!$A$2:$M$273,11,FALSE))</f>
        <v>Cours d'eau naturels de l'étage montagnard</v>
      </c>
      <c r="L238" s="64" t="str">
        <f>IF(VLOOKUP(A238,'Données de base - Grunddaten'!$A$2:$M$273,12,FALSE)="","",VLOOKUP(A238,'Données de base - Grunddaten'!$A$2:$M$273,12,FALSE))</f>
        <v>en tresses</v>
      </c>
      <c r="M238" s="65" t="str">
        <f>IF(VLOOKUP(A238,'Données de base - Grunddaten'!$A$2:$M$273,13,FALSE)="","",VLOOKUP(A238,'Données de base - Grunddaten'!$A$2:$M$273,13,FALSE))</f>
        <v>en tresses</v>
      </c>
      <c r="N238" s="36" t="str">
        <f>IF(VLOOKUP(A238,'Charriage - Geschiebehaushalt'!A238:S509,3,FALSE)="","",VLOOKUP(A238,'Charriage - Geschiebehaushalt'!$A$2:$S$273,3,FALSE))</f>
        <v>pertinent</v>
      </c>
      <c r="O238" s="37" t="str">
        <f>IF(VLOOKUP(A238,'Charriage - Geschiebehaushalt'!A238:S509,4,FALSE)="","",VLOOKUP(A238,'Charriage - Geschiebehaushalt'!$A$2:$S$273,4,FALSE))</f>
        <v>non documenté</v>
      </c>
      <c r="P238" s="70" t="str">
        <f>IF(VLOOKUP(A238,'Charriage - Geschiebehaushalt'!A238:S509,5,FALSE)="","",VLOOKUP(A238,'Charriage - Geschiebehaushalt'!$A$2:$S$273,5,FALSE))</f>
        <v/>
      </c>
      <c r="Q238" s="37" t="str">
        <f>IF(VLOOKUP(A238,'Charriage - Geschiebehaushalt'!A238:S509,6,FALSE)="","",VLOOKUP(A238,'Charriage - Geschiebehaushalt'!$A$2:$S$273,6,FALSE))</f>
        <v>non documenté</v>
      </c>
      <c r="R238" s="70">
        <f>IF(VLOOKUP(A238,'Charriage - Geschiebehaushalt'!A238:S509,7,FALSE)="","",VLOOKUP(A238,'Charriage - Geschiebehaushalt'!$A$2:$S$273,7,FALSE))</f>
        <v>0</v>
      </c>
      <c r="S238" s="37" t="str">
        <f>IF(VLOOKUP(A238,'Charriage - Geschiebehaushalt'!A238:S509,8,FALSE)="","",VLOOKUP(A238,'Charriage - Geschiebehaushalt'!$A$2:$S$273,8,FALSE))</f>
        <v>pas ou faiblement entravé</v>
      </c>
      <c r="T238" s="70">
        <f>IF(VLOOKUP(A238,'Charriage - Geschiebehaushalt'!A238:S509,9,FALSE)="","",VLOOKUP(A238,'Charriage - Geschiebehaushalt'!$A$2:$S$273,9,FALSE))</f>
        <v>0.16986388180000001</v>
      </c>
      <c r="U238" s="37" t="str">
        <f>IF(VLOOKUP(A238,'Charriage - Geschiebehaushalt'!A238:S509,10,FALSE)="","",VLOOKUP(A238,'Charriage - Geschiebehaushalt'!$A$2:$S$273,10,FALSE))</f>
        <v>déficit dans les formations pionnières</v>
      </c>
      <c r="V238" s="37" t="str">
        <f>IF(VLOOKUP(A238,'Charriage - Geschiebehaushalt'!A238:S509,11,FALSE)="","",VLOOKUP(A238,'Charriage - Geschiebehaushalt'!$A$2:$S$273,11,FALSE))</f>
        <v>Grand bassin versant naturel. Système alluvial et charriage semblent naturel, mais influence sur le débit.</v>
      </c>
      <c r="W238" s="37" t="str">
        <f>IF(VLOOKUP(A238,'Charriage - Geschiebehaushalt'!A238:S509,12,FALSE)="","",VLOOKUP(A238,'Charriage - Geschiebehaushalt'!$A$2:$S$273,12,FALSE))</f>
        <v>charriage présumé naturel</v>
      </c>
      <c r="X238" s="37" t="str">
        <f>IF(VLOOKUP(A238,'Charriage - Geschiebehaushalt'!A238:S509,13,FALSE)="","",VLOOKUP(A238,'Charriage - Geschiebehaushalt'!$A$2:$S$273,13,FALSE))</f>
        <v/>
      </c>
      <c r="Y238" s="37" t="str">
        <f>IF(VLOOKUP(A238,'Charriage - Geschiebehaushalt'!A238:S509,14,FALSE)="","",VLOOKUP(A238,'Charriage - Geschiebehaushalt'!$A$2:$S$273,14,FALSE))</f>
        <v/>
      </c>
      <c r="Z238" s="37" t="str">
        <f>IF(VLOOKUP(A238,'Charriage - Geschiebehaushalt'!A238:S509,15,FALSE)="","",VLOOKUP(A238,'Charriage - Geschiebehaushalt'!$A$2:$S$273,15,FALSE))</f>
        <v>Charriage présumé naturel / Geschiebehaushalt vermutlich natürlich</v>
      </c>
      <c r="AA238" s="53" t="str">
        <f>IF(VLOOKUP(A238,'Charriage - Geschiebehaushalt'!A238:S509,16,FALSE)="","",VLOOKUP(A238,'Charriage - Geschiebehaushalt'!$A$2:$S$273,16,FALSE))</f>
        <v>b</v>
      </c>
      <c r="AB238" s="58" t="str">
        <f>IF(VLOOKUP(A238,'Débit - Abfluss'!$A$2:$K$273,3,FALSE)="","",VLOOKUP(A238,'Débit - Abfluss'!$A$2:$K$273,3,FALSE))</f>
        <v>81-100%</v>
      </c>
      <c r="AC238" s="59" t="str">
        <f>IF(VLOOKUP(A238,'Débit - Abfluss'!$A$2:$K$273,4,FALSE)="","",VLOOKUP(A238,'Débit - Abfluss'!$A$2:$K$273,4,FALSE))</f>
        <v/>
      </c>
      <c r="AD238" s="59" t="str">
        <f>IF(VLOOKUP(A238,'Débit - Abfluss'!$A$2:$K$273,5,FALSE)="","",VLOOKUP(A238,'Débit - Abfluss'!$A$2:$K$273,5,FALSE))</f>
        <v/>
      </c>
      <c r="AE238" s="59" t="str">
        <f>IF(VLOOKUP(A238,'Débit - Abfluss'!$A$2:$K$273,6,FALSE)="","",VLOOKUP(A238,'Débit - Abfluss'!$A$2:$K$273,6,FALSE))</f>
        <v>81-100%</v>
      </c>
      <c r="AF238" s="59" t="str">
        <f>IF(VLOOKUP(A238,'Débit - Abfluss'!$A$2:$K$273,7,FALSE)="","",VLOOKUP(A238,'Débit - Abfluss'!$A$2:$K$273,7,FALSE))</f>
        <v>force hydraulique</v>
      </c>
      <c r="AG238" s="60" t="str">
        <f>IF(VLOOKUP(A238,'Débit - Abfluss'!$A$2:$K$273,8,FALSE)="","",VLOOKUP(A238,'Débit - Abfluss'!$A$2:$K$273,8,FALSE))</f>
        <v>Non affecté / nicht betroffen</v>
      </c>
      <c r="AH238" s="72">
        <f>IF(VLOOKUP(A238,'Revitalisation-Revitalisierung'!$A$2:$O$273,3,FALSE)="","",VLOOKUP(A238,'Revitalisation-Revitalisierung'!$A$2:$O$273,3,FALSE))</f>
        <v>-1.8181818181818181</v>
      </c>
      <c r="AI238" s="73">
        <f>IF(VLOOKUP(A238,'Revitalisation-Revitalisierung'!$A$2:$O$273,4,FALSE)="","",VLOOKUP(A238,'Revitalisation-Revitalisierung'!$A$2:$O$273,4,FALSE))</f>
        <v>0</v>
      </c>
      <c r="AJ238" s="73">
        <f>IF(VLOOKUP(A238,'Revitalisation-Revitalisierung'!$A$2:$O$273,5,FALSE)="","",VLOOKUP(A238,'Revitalisation-Revitalisierung'!$A$2:$O$273,5,FALSE))</f>
        <v>1.8181818181818181</v>
      </c>
      <c r="AK238" s="61" t="str">
        <f>IF(VLOOKUP(A238,'Revitalisation-Revitalisierung'!$A$2:$O$273,6,FALSE)="","",VLOOKUP(A238,'Revitalisation-Revitalisierung'!$A$2:$O$273,6,FALSE))</f>
        <v>non nécessaire</v>
      </c>
      <c r="AL238" s="61" t="str">
        <f>IF(VLOOKUP(A238,'Revitalisation-Revitalisierung'!$A$2:$O$273,7,FALSE)="","",VLOOKUP(A238,'Revitalisation-Revitalisierung'!$A$2:$O$273,7,FALSE))</f>
        <v>nicht nötig</v>
      </c>
      <c r="AM238" s="61" t="str">
        <f>IF(VLOOKUP(A238,'Revitalisation-Revitalisierung'!$A$2:$O$273,8,FALSE)="","",VLOOKUP(A238,'Revitalisation-Revitalisierung'!$A$2:$O$273,8,FALSE))</f>
        <v>K3</v>
      </c>
      <c r="AN238" s="61" t="str">
        <f>IF(VLOOKUP(A238,'Revitalisation-Revitalisierung'!$A$2:$O$273,9,FALSE)="","",VLOOKUP(A238,'Revitalisation-Revitalisierung'!$A$2:$O$273,9,FALSE))</f>
        <v/>
      </c>
      <c r="AO238" s="61" t="str">
        <f>IF(VLOOKUP(A238,'Revitalisation-Revitalisierung'!$A$2:$O$273,10,FALSE)="","",VLOOKUP(A238,'Revitalisation-Revitalisierung'!$A$2:$O$273,10,FALSE))</f>
        <v/>
      </c>
      <c r="AP238" s="61" t="str">
        <f>IF(VLOOKUP(A238,'Revitalisation-Revitalisierung'!$A$2:$O$273,11,FALSE)="","",VLOOKUP(A238,'Revitalisation-Revitalisierung'!$A$2:$O$273,11,FALSE))</f>
        <v>Non nécessaire / nicht nötig</v>
      </c>
      <c r="AQ238" s="62" t="str">
        <f>IF(VLOOKUP(A238,'Revitalisation-Revitalisierung'!$A$2:$O$273,12,FALSE)="","",VLOOKUP(A238,'Revitalisation-Revitalisierung'!$A$2:$O$273,12,FALSE))</f>
        <v>a</v>
      </c>
    </row>
    <row r="239" spans="1:43" ht="33.75" x14ac:dyDescent="0.25">
      <c r="A239" s="23">
        <v>362</v>
      </c>
      <c r="B239" s="63">
        <f>IF(VLOOKUP(A239,'Données de base - Grunddaten'!$A$2:$M$273,2,FALSE)="","",VLOOKUP(A239,'Données de base - Grunddaten'!$A$2:$M$273,2,FALSE))</f>
        <v>1</v>
      </c>
      <c r="C239" s="64" t="str">
        <f>IF(VLOOKUP(A239,'Données de base - Grunddaten'!$A$2:$M$273,3,FALSE)="","",VLOOKUP(A239,'Données de base - Grunddaten'!$A$2:$M$273,3,FALSE))</f>
        <v>Calnegia</v>
      </c>
      <c r="D239" s="64" t="str">
        <f>IF(VLOOKUP(A239,'Données de base - Grunddaten'!$A$2:$M$273,4,FALSE)="","",VLOOKUP(A239,'Données de base - Grunddaten'!$A$2:$M$273,4,FALSE))</f>
        <v>Fiume Calnegia</v>
      </c>
      <c r="E239" s="64" t="str">
        <f>IF(VLOOKUP(A239,'Données de base - Grunddaten'!$A$2:$M$273,5,FALSE)="","",VLOOKUP(A239,'Données de base - Grunddaten'!$A$2:$M$273,5,FALSE))</f>
        <v>TI</v>
      </c>
      <c r="F239" s="64" t="str">
        <f>IF(VLOOKUP(A239,'Données de base - Grunddaten'!$A$2:$M$273,6,FALSE)="","",VLOOKUP(A239,'Données de base - Grunddaten'!$A$2:$M$273,6,FALSE))</f>
        <v>Alpes méridionales</v>
      </c>
      <c r="G239" s="64" t="str">
        <f>IF(VLOOKUP(A239,'Données de base - Grunddaten'!$A$2:$M$273,7,FALSE)="","",VLOOKUP(A239,'Données de base - Grunddaten'!$A$2:$M$273,7,FALSE))</f>
        <v>Montagnard sup.</v>
      </c>
      <c r="H239" s="64">
        <f>IF(VLOOKUP(A239,'Données de base - Grunddaten'!$A$2:$M$273,8,FALSE)="","",VLOOKUP(A239,'Données de base - Grunddaten'!$A$2:$M$273,8,FALSE))</f>
        <v>1050</v>
      </c>
      <c r="I239" s="64">
        <f>IF(VLOOKUP(A239,'Données de base - Grunddaten'!$A$2:$M$273,9,FALSE)="","",VLOOKUP(A239,'Données de base - Grunddaten'!$A$2:$M$273,9,FALSE))</f>
        <v>2003</v>
      </c>
      <c r="J239" s="64">
        <f>IF(VLOOKUP(A239,'Données de base - Grunddaten'!$A$2:$M$273,10,FALSE)="","",VLOOKUP(A239,'Données de base - Grunddaten'!$A$2:$M$273,10,FALSE))</f>
        <v>41</v>
      </c>
      <c r="K239" s="64" t="str">
        <f>IF(VLOOKUP(A239,'Données de base - Grunddaten'!$A$2:$M$273,11,FALSE)="","",VLOOKUP(A239,'Données de base - Grunddaten'!$A$2:$M$273,11,FALSE))</f>
        <v>Cours d'eau naturels de l'étage montagnard</v>
      </c>
      <c r="L239" s="64" t="str">
        <f>IF(VLOOKUP(A239,'Données de base - Grunddaten'!$A$2:$M$273,12,FALSE)="","",VLOOKUP(A239,'Données de base - Grunddaten'!$A$2:$M$273,12,FALSE))</f>
        <v>en tresses</v>
      </c>
      <c r="M239" s="65" t="str">
        <f>IF(VLOOKUP(A239,'Données de base - Grunddaten'!$A$2:$M$273,13,FALSE)="","",VLOOKUP(A239,'Données de base - Grunddaten'!$A$2:$M$273,13,FALSE))</f>
        <v>en tresses</v>
      </c>
      <c r="N239" s="36" t="str">
        <f>IF(VLOOKUP(A239,'Charriage - Geschiebehaushalt'!A239:S510,3,FALSE)="","",VLOOKUP(A239,'Charriage - Geschiebehaushalt'!$A$2:$S$273,3,FALSE))</f>
        <v>pertinent</v>
      </c>
      <c r="O239" s="37" t="str">
        <f>IF(VLOOKUP(A239,'Charriage - Geschiebehaushalt'!A239:S510,4,FALSE)="","",VLOOKUP(A239,'Charriage - Geschiebehaushalt'!$A$2:$S$273,4,FALSE))</f>
        <v>non documenté</v>
      </c>
      <c r="P239" s="70" t="str">
        <f>IF(VLOOKUP(A239,'Charriage - Geschiebehaushalt'!A239:S510,5,FALSE)="","",VLOOKUP(A239,'Charriage - Geschiebehaushalt'!$A$2:$S$273,5,FALSE))</f>
        <v/>
      </c>
      <c r="Q239" s="37" t="str">
        <f>IF(VLOOKUP(A239,'Charriage - Geschiebehaushalt'!A239:S510,6,FALSE)="","",VLOOKUP(A239,'Charriage - Geschiebehaushalt'!$A$2:$S$273,6,FALSE))</f>
        <v>non documenté</v>
      </c>
      <c r="R239" s="70">
        <f>IF(VLOOKUP(A239,'Charriage - Geschiebehaushalt'!A239:S510,7,FALSE)="","",VLOOKUP(A239,'Charriage - Geschiebehaushalt'!$A$2:$S$273,7,FALSE))</f>
        <v>0</v>
      </c>
      <c r="S239" s="37" t="str">
        <f>IF(VLOOKUP(A239,'Charriage - Geschiebehaushalt'!A239:S510,8,FALSE)="","",VLOOKUP(A239,'Charriage - Geschiebehaushalt'!$A$2:$S$273,8,FALSE))</f>
        <v>pas ou faiblement entravé</v>
      </c>
      <c r="T239" s="70">
        <f>IF(VLOOKUP(A239,'Charriage - Geschiebehaushalt'!A239:S510,9,FALSE)="","",VLOOKUP(A239,'Charriage - Geschiebehaushalt'!$A$2:$S$273,9,FALSE))</f>
        <v>8.5933357202999994E-2</v>
      </c>
      <c r="U239" s="37" t="str">
        <f>IF(VLOOKUP(A239,'Charriage - Geschiebehaushalt'!A239:S510,10,FALSE)="","",VLOOKUP(A239,'Charriage - Geschiebehaushalt'!$A$2:$S$273,10,FALSE))</f>
        <v>déficit dans les formations pionnières</v>
      </c>
      <c r="V239" s="37" t="str">
        <f>IF(VLOOKUP(A239,'Charriage - Geschiebehaushalt'!A239:S510,11,FALSE)="","",VLOOKUP(A239,'Charriage - Geschiebehaushalt'!$A$2:$S$273,11,FALSE))</f>
        <v>Système d'altitude naturel, gros sédiments, charriage actif</v>
      </c>
      <c r="W239" s="37" t="str">
        <f>IF(VLOOKUP(A239,'Charriage - Geschiebehaushalt'!A239:S510,12,FALSE)="","",VLOOKUP(A239,'Charriage - Geschiebehaushalt'!$A$2:$S$273,12,FALSE))</f>
        <v>charriage présumé naturel</v>
      </c>
      <c r="X239" s="37" t="str">
        <f>IF(VLOOKUP(A239,'Charriage - Geschiebehaushalt'!A239:S510,13,FALSE)="","",VLOOKUP(A239,'Charriage - Geschiebehaushalt'!$A$2:$S$273,13,FALSE))</f>
        <v/>
      </c>
      <c r="Y239" s="37" t="str">
        <f>IF(VLOOKUP(A239,'Charriage - Geschiebehaushalt'!A239:S510,14,FALSE)="","",VLOOKUP(A239,'Charriage - Geschiebehaushalt'!$A$2:$S$273,14,FALSE))</f>
        <v/>
      </c>
      <c r="Z239" s="37" t="str">
        <f>IF(VLOOKUP(A239,'Charriage - Geschiebehaushalt'!A239:S510,15,FALSE)="","",VLOOKUP(A239,'Charriage - Geschiebehaushalt'!$A$2:$S$273,15,FALSE))</f>
        <v>Charriage présumé naturel / Geschiebehaushalt vermutlich natürlich</v>
      </c>
      <c r="AA239" s="53" t="str">
        <f>IF(VLOOKUP(A239,'Charriage - Geschiebehaushalt'!A239:S510,16,FALSE)="","",VLOOKUP(A239,'Charriage - Geschiebehaushalt'!$A$2:$S$273,16,FALSE))</f>
        <v>b</v>
      </c>
      <c r="AB239" s="58" t="str">
        <f>IF(VLOOKUP(A239,'Débit - Abfluss'!$A$2:$K$273,3,FALSE)="","",VLOOKUP(A239,'Débit - Abfluss'!$A$2:$K$273,3,FALSE))</f>
        <v>100%</v>
      </c>
      <c r="AC239" s="59" t="str">
        <f>IF(VLOOKUP(A239,'Débit - Abfluss'!$A$2:$K$273,4,FALSE)="","",VLOOKUP(A239,'Débit - Abfluss'!$A$2:$K$273,4,FALSE))</f>
        <v>aucune information supplémentaire</v>
      </c>
      <c r="AD239" s="59" t="str">
        <f>IF(VLOOKUP(A239,'Débit - Abfluss'!$A$2:$K$273,5,FALSE)="","",VLOOKUP(A239,'Débit - Abfluss'!$A$2:$K$273,5,FALSE))</f>
        <v>aucune information supplémentaire</v>
      </c>
      <c r="AE239" s="59" t="str">
        <f>IF(VLOOKUP(A239,'Débit - Abfluss'!$A$2:$K$273,6,FALSE)="","",VLOOKUP(A239,'Débit - Abfluss'!$A$2:$K$273,6,FALSE))</f>
        <v>100%</v>
      </c>
      <c r="AF239" s="59" t="str">
        <f>IF(VLOOKUP(A239,'Débit - Abfluss'!$A$2:$K$273,7,FALSE)="","",VLOOKUP(A239,'Débit - Abfluss'!$A$2:$K$273,7,FALSE))</f>
        <v/>
      </c>
      <c r="AG239" s="60" t="str">
        <f>IF(VLOOKUP(A239,'Débit - Abfluss'!$A$2:$K$273,8,FALSE)="","",VLOOKUP(A239,'Débit - Abfluss'!$A$2:$K$273,8,FALSE))</f>
        <v>Non affecté / nicht betroffen</v>
      </c>
      <c r="AH239" s="72">
        <f>IF(VLOOKUP(A239,'Revitalisation-Revitalisierung'!$A$2:$O$273,3,FALSE)="","",VLOOKUP(A239,'Revitalisation-Revitalisierung'!$A$2:$O$273,3,FALSE))</f>
        <v>0</v>
      </c>
      <c r="AI239" s="73">
        <f>IF(VLOOKUP(A239,'Revitalisation-Revitalisierung'!$A$2:$O$273,4,FALSE)="","",VLOOKUP(A239,'Revitalisation-Revitalisierung'!$A$2:$O$273,4,FALSE))</f>
        <v>0</v>
      </c>
      <c r="AJ239" s="73">
        <f>IF(VLOOKUP(A239,'Revitalisation-Revitalisierung'!$A$2:$O$273,5,FALSE)="","",VLOOKUP(A239,'Revitalisation-Revitalisierung'!$A$2:$O$273,5,FALSE))</f>
        <v>0</v>
      </c>
      <c r="AK239" s="61" t="str">
        <f>IF(VLOOKUP(A239,'Revitalisation-Revitalisierung'!$A$2:$O$273,6,FALSE)="","",VLOOKUP(A239,'Revitalisation-Revitalisierung'!$A$2:$O$273,6,FALSE))</f>
        <v>non nécessaire</v>
      </c>
      <c r="AL239" s="61" t="str">
        <f>IF(VLOOKUP(A239,'Revitalisation-Revitalisierung'!$A$2:$O$273,7,FALSE)="","",VLOOKUP(A239,'Revitalisation-Revitalisierung'!$A$2:$O$273,7,FALSE))</f>
        <v>nicht nötig</v>
      </c>
      <c r="AM239" s="61" t="str">
        <f>IF(VLOOKUP(A239,'Revitalisation-Revitalisierung'!$A$2:$O$273,8,FALSE)="","",VLOOKUP(A239,'Revitalisation-Revitalisierung'!$A$2:$O$273,8,FALSE))</f>
        <v>K3</v>
      </c>
      <c r="AN239" s="61" t="str">
        <f>IF(VLOOKUP(A239,'Revitalisation-Revitalisierung'!$A$2:$O$273,9,FALSE)="","",VLOOKUP(A239,'Revitalisation-Revitalisierung'!$A$2:$O$273,9,FALSE))</f>
        <v/>
      </c>
      <c r="AO239" s="61" t="str">
        <f>IF(VLOOKUP(A239,'Revitalisation-Revitalisierung'!$A$2:$O$273,10,FALSE)="","",VLOOKUP(A239,'Revitalisation-Revitalisierung'!$A$2:$O$273,10,FALSE))</f>
        <v/>
      </c>
      <c r="AP239" s="61" t="str">
        <f>IF(VLOOKUP(A239,'Revitalisation-Revitalisierung'!$A$2:$O$273,11,FALSE)="","",VLOOKUP(A239,'Revitalisation-Revitalisierung'!$A$2:$O$273,11,FALSE))</f>
        <v>Non nécessaire / nicht nötig</v>
      </c>
      <c r="AQ239" s="62" t="str">
        <f>IF(VLOOKUP(A239,'Revitalisation-Revitalisierung'!$A$2:$O$273,12,FALSE)="","",VLOOKUP(A239,'Revitalisation-Revitalisierung'!$A$2:$O$273,12,FALSE))</f>
        <v>a</v>
      </c>
    </row>
    <row r="240" spans="1:43" ht="56.25" x14ac:dyDescent="0.25">
      <c r="A240" s="23">
        <v>363</v>
      </c>
      <c r="B240" s="63">
        <f>IF(VLOOKUP(A240,'Données de base - Grunddaten'!$A$2:$M$273,2,FALSE)="","",VLOOKUP(A240,'Données de base - Grunddaten'!$A$2:$M$273,2,FALSE))</f>
        <v>1</v>
      </c>
      <c r="C240" s="64" t="str">
        <f>IF(VLOOKUP(A240,'Données de base - Grunddaten'!$A$2:$M$273,3,FALSE)="","",VLOOKUP(A240,'Données de base - Grunddaten'!$A$2:$M$273,3,FALSE))</f>
        <v>Mött di Tirman</v>
      </c>
      <c r="D240" s="64" t="str">
        <f>IF(VLOOKUP(A240,'Données de base - Grunddaten'!$A$2:$M$273,4,FALSE)="","",VLOOKUP(A240,'Données de base - Grunddaten'!$A$2:$M$273,4,FALSE))</f>
        <v>Rio Colobiasca</v>
      </c>
      <c r="E240" s="64" t="str">
        <f>IF(VLOOKUP(A240,'Données de base - Grunddaten'!$A$2:$M$273,5,FALSE)="","",VLOOKUP(A240,'Données de base - Grunddaten'!$A$2:$M$273,5,FALSE))</f>
        <v>TI</v>
      </c>
      <c r="F240" s="64" t="str">
        <f>IF(VLOOKUP(A240,'Données de base - Grunddaten'!$A$2:$M$273,6,FALSE)="","",VLOOKUP(A240,'Données de base - Grunddaten'!$A$2:$M$273,6,FALSE))</f>
        <v>Alpes méridionales</v>
      </c>
      <c r="G240" s="64" t="str">
        <f>IF(VLOOKUP(A240,'Données de base - Grunddaten'!$A$2:$M$273,7,FALSE)="","",VLOOKUP(A240,'Données de base - Grunddaten'!$A$2:$M$273,7,FALSE))</f>
        <v>Subalpin inf.</v>
      </c>
      <c r="H240" s="64">
        <f>IF(VLOOKUP(A240,'Données de base - Grunddaten'!$A$2:$M$273,8,FALSE)="","",VLOOKUP(A240,'Données de base - Grunddaten'!$A$2:$M$273,8,FALSE))</f>
        <v>1380</v>
      </c>
      <c r="I240" s="64">
        <f>IF(VLOOKUP(A240,'Données de base - Grunddaten'!$A$2:$M$273,9,FALSE)="","",VLOOKUP(A240,'Données de base - Grunddaten'!$A$2:$M$273,9,FALSE))</f>
        <v>2003</v>
      </c>
      <c r="J240" s="64">
        <f>IF(VLOOKUP(A240,'Données de base - Grunddaten'!$A$2:$M$273,10,FALSE)="","",VLOOKUP(A240,'Données de base - Grunddaten'!$A$2:$M$273,10,FALSE))</f>
        <v>31</v>
      </c>
      <c r="K240" s="64" t="str">
        <f>IF(VLOOKUP(A240,'Données de base - Grunddaten'!$A$2:$M$273,11,FALSE)="","",VLOOKUP(A240,'Données de base - Grunddaten'!$A$2:$M$273,11,FALSE))</f>
        <v>Cours d'eau naturels de l'étage subalpin</v>
      </c>
      <c r="L240" s="64" t="str">
        <f>IF(VLOOKUP(A240,'Données de base - Grunddaten'!$A$2:$M$273,12,FALSE)="","",VLOOKUP(A240,'Données de base - Grunddaten'!$A$2:$M$273,12,FALSE))</f>
        <v>en tresses</v>
      </c>
      <c r="M240" s="65" t="str">
        <f>IF(VLOOKUP(A240,'Données de base - Grunddaten'!$A$2:$M$273,13,FALSE)="","",VLOOKUP(A240,'Données de base - Grunddaten'!$A$2:$M$273,13,FALSE))</f>
        <v>en tresses</v>
      </c>
      <c r="N240" s="36" t="str">
        <f>IF(VLOOKUP(A240,'Charriage - Geschiebehaushalt'!A240:S511,3,FALSE)="","",VLOOKUP(A240,'Charriage - Geschiebehaushalt'!$A$2:$S$273,3,FALSE))</f>
        <v>pertinent</v>
      </c>
      <c r="O240" s="37" t="str">
        <f>IF(VLOOKUP(A240,'Charriage - Geschiebehaushalt'!A240:S511,4,FALSE)="","",VLOOKUP(A240,'Charriage - Geschiebehaushalt'!$A$2:$S$273,4,FALSE))</f>
        <v>non documenté</v>
      </c>
      <c r="P240" s="70" t="str">
        <f>IF(VLOOKUP(A240,'Charriage - Geschiebehaushalt'!A240:S511,5,FALSE)="","",VLOOKUP(A240,'Charriage - Geschiebehaushalt'!$A$2:$S$273,5,FALSE))</f>
        <v/>
      </c>
      <c r="Q240" s="37" t="str">
        <f>IF(VLOOKUP(A240,'Charriage - Geschiebehaushalt'!A240:S511,6,FALSE)="","",VLOOKUP(A240,'Charriage - Geschiebehaushalt'!$A$2:$S$273,6,FALSE))</f>
        <v>non documenté</v>
      </c>
      <c r="R240" s="70">
        <f>IF(VLOOKUP(A240,'Charriage - Geschiebehaushalt'!A240:S511,7,FALSE)="","",VLOOKUP(A240,'Charriage - Geschiebehaushalt'!$A$2:$S$273,7,FALSE))</f>
        <v>0.107788109378836</v>
      </c>
      <c r="S240" s="37" t="str">
        <f>IF(VLOOKUP(A240,'Charriage - Geschiebehaushalt'!A240:S511,8,FALSE)="","",VLOOKUP(A240,'Charriage - Geschiebehaushalt'!$A$2:$S$273,8,FALSE))</f>
        <v>pas ou faiblement entravé</v>
      </c>
      <c r="T240" s="70">
        <f>IF(VLOOKUP(A240,'Charriage - Geschiebehaushalt'!A240:S511,9,FALSE)="","",VLOOKUP(A240,'Charriage - Geschiebehaushalt'!$A$2:$S$273,9,FALSE))</f>
        <v>0.38333989254</v>
      </c>
      <c r="U240" s="37" t="str">
        <f>IF(VLOOKUP(A240,'Charriage - Geschiebehaushalt'!A240:S511,10,FALSE)="","",VLOOKUP(A240,'Charriage - Geschiebehaushalt'!$A$2:$S$273,10,FALSE))</f>
        <v>déficit non apparent en charriage ou en remobilisation des sédiments</v>
      </c>
      <c r="V240" s="37" t="str">
        <f>IF(VLOOKUP(A240,'Charriage - Geschiebehaushalt'!A240:S511,11,FALSE)="","",VLOOKUP(A240,'Charriage - Geschiebehaushalt'!$A$2:$S$273,11,FALSE))</f>
        <v/>
      </c>
      <c r="W240" s="37" t="str">
        <f>IF(VLOOKUP(A240,'Charriage - Geschiebehaushalt'!A240:S511,12,FALSE)="","",VLOOKUP(A240,'Charriage - Geschiebehaushalt'!$A$2:$S$273,12,FALSE))</f>
        <v/>
      </c>
      <c r="X240" s="37" t="str">
        <f>IF(VLOOKUP(A240,'Charriage - Geschiebehaushalt'!A240:S511,13,FALSE)="","",VLOOKUP(A240,'Charriage - Geschiebehaushalt'!$A$2:$S$273,13,FALSE))</f>
        <v/>
      </c>
      <c r="Y240" s="37" t="str">
        <f>IF(VLOOKUP(A240,'Charriage - Geschiebehaushalt'!A240:S511,14,FALSE)="","",VLOOKUP(A240,'Charriage - Geschiebehaushalt'!$A$2:$S$273,14,FALSE))</f>
        <v/>
      </c>
      <c r="Z240" s="37" t="str">
        <f>IF(VLOOKUP(A240,'Charriage - Geschiebehaushalt'!A240:S511,15,FALSE)="","",VLOOKUP(A240,'Charriage - Geschiebehaushalt'!$A$2:$S$273,15,FALSE))</f>
        <v>Déficit non apparent en charriage ou en remobilisation des sédiments / kein sichtbares Defizit beim Geschiebehaushalt bzw. bei der Mobilisierung von Geschiebe</v>
      </c>
      <c r="AA240" s="53" t="str">
        <f>IF(VLOOKUP(A240,'Charriage - Geschiebehaushalt'!A240:S511,16,FALSE)="","",VLOOKUP(A240,'Charriage - Geschiebehaushalt'!$A$2:$S$273,16,FALSE))</f>
        <v>b</v>
      </c>
      <c r="AB240" s="58" t="str">
        <f>IF(VLOOKUP(A240,'Débit - Abfluss'!$A$2:$K$273,3,FALSE)="","",VLOOKUP(A240,'Débit - Abfluss'!$A$2:$K$273,3,FALSE))</f>
        <v>100%</v>
      </c>
      <c r="AC240" s="59" t="str">
        <f>IF(VLOOKUP(A240,'Débit - Abfluss'!$A$2:$K$273,4,FALSE)="","",VLOOKUP(A240,'Débit - Abfluss'!$A$2:$K$273,4,FALSE))</f>
        <v>aucune information supplémentaire</v>
      </c>
      <c r="AD240" s="59" t="str">
        <f>IF(VLOOKUP(A240,'Débit - Abfluss'!$A$2:$K$273,5,FALSE)="","",VLOOKUP(A240,'Débit - Abfluss'!$A$2:$K$273,5,FALSE))</f>
        <v>aucune information supplémentaire</v>
      </c>
      <c r="AE240" s="59" t="str">
        <f>IF(VLOOKUP(A240,'Débit - Abfluss'!$A$2:$K$273,6,FALSE)="","",VLOOKUP(A240,'Débit - Abfluss'!$A$2:$K$273,6,FALSE))</f>
        <v>100%</v>
      </c>
      <c r="AF240" s="59" t="str">
        <f>IF(VLOOKUP(A240,'Débit - Abfluss'!$A$2:$K$273,7,FALSE)="","",VLOOKUP(A240,'Débit - Abfluss'!$A$2:$K$273,7,FALSE))</f>
        <v/>
      </c>
      <c r="AG240" s="60" t="str">
        <f>IF(VLOOKUP(A240,'Débit - Abfluss'!$A$2:$K$273,8,FALSE)="","",VLOOKUP(A240,'Débit - Abfluss'!$A$2:$K$273,8,FALSE))</f>
        <v>Non affecté / nicht betroffen</v>
      </c>
      <c r="AH240" s="72">
        <f>IF(VLOOKUP(A240,'Revitalisation-Revitalisierung'!$A$2:$O$273,3,FALSE)="","",VLOOKUP(A240,'Revitalisation-Revitalisierung'!$A$2:$O$273,3,FALSE))</f>
        <v>-0.13636363636363624</v>
      </c>
      <c r="AI240" s="73">
        <f>IF(VLOOKUP(A240,'Revitalisation-Revitalisierung'!$A$2:$O$273,4,FALSE)="","",VLOOKUP(A240,'Revitalisation-Revitalisierung'!$A$2:$O$273,4,FALSE))</f>
        <v>3.5274053632044122</v>
      </c>
      <c r="AJ240" s="73">
        <f>IF(VLOOKUP(A240,'Revitalisation-Revitalisierung'!$A$2:$O$273,5,FALSE)="","",VLOOKUP(A240,'Revitalisation-Revitalisierung'!$A$2:$O$273,5,FALSE))</f>
        <v>3.6363636363636362</v>
      </c>
      <c r="AK240" s="61" t="str">
        <f>IF(VLOOKUP(A240,'Revitalisation-Revitalisierung'!$A$2:$O$273,6,FALSE)="","",VLOOKUP(A240,'Revitalisation-Revitalisierung'!$A$2:$O$273,6,FALSE))</f>
        <v>peu nécessaire, facile</v>
      </c>
      <c r="AL240" s="61" t="str">
        <f>IF(VLOOKUP(A240,'Revitalisation-Revitalisierung'!$A$2:$O$273,7,FALSE)="","",VLOOKUP(A240,'Revitalisation-Revitalisierung'!$A$2:$O$273,7,FALSE))</f>
        <v>nicht nötig</v>
      </c>
      <c r="AM240" s="61" t="str">
        <f>IF(VLOOKUP(A240,'Revitalisation-Revitalisierung'!$A$2:$O$273,8,FALSE)="","",VLOOKUP(A240,'Revitalisation-Revitalisierung'!$A$2:$O$273,8,FALSE))</f>
        <v>K3</v>
      </c>
      <c r="AN240" s="61" t="str">
        <f>IF(VLOOKUP(A240,'Revitalisation-Revitalisierung'!$A$2:$O$273,9,FALSE)="","",VLOOKUP(A240,'Revitalisation-Revitalisierung'!$A$2:$O$273,9,FALSE))</f>
        <v/>
      </c>
      <c r="AO240" s="61" t="str">
        <f>IF(VLOOKUP(A240,'Revitalisation-Revitalisierung'!$A$2:$O$273,10,FALSE)="","",VLOOKUP(A240,'Revitalisation-Revitalisierung'!$A$2:$O$273,10,FALSE))</f>
        <v/>
      </c>
      <c r="AP240" s="61" t="str">
        <f>IF(VLOOKUP(A240,'Revitalisation-Revitalisierung'!$A$2:$O$273,11,FALSE)="","",VLOOKUP(A240,'Revitalisation-Revitalisierung'!$A$2:$O$273,11,FALSE))</f>
        <v>Non nécessaire / nicht nötig</v>
      </c>
      <c r="AQ240" s="62" t="str">
        <f>IF(VLOOKUP(A240,'Revitalisation-Revitalisierung'!$A$2:$O$273,12,FALSE)="","",VLOOKUP(A240,'Revitalisation-Revitalisierung'!$A$2:$O$273,12,FALSE))</f>
        <v>b</v>
      </c>
    </row>
    <row r="241" spans="1:43" ht="45" x14ac:dyDescent="0.25">
      <c r="A241" s="23">
        <v>364</v>
      </c>
      <c r="B241" s="63">
        <f>IF(VLOOKUP(A241,'Données de base - Grunddaten'!$A$2:$M$273,2,FALSE)="","",VLOOKUP(A241,'Données de base - Grunddaten'!$A$2:$M$273,2,FALSE))</f>
        <v>1</v>
      </c>
      <c r="C241" s="64" t="str">
        <f>IF(VLOOKUP(A241,'Données de base - Grunddaten'!$A$2:$M$273,3,FALSE)="","",VLOOKUP(A241,'Données de base - Grunddaten'!$A$2:$M$273,3,FALSE))</f>
        <v>Sonogno–Brione</v>
      </c>
      <c r="D241" s="64" t="str">
        <f>IF(VLOOKUP(A241,'Données de base - Grunddaten'!$A$2:$M$273,4,FALSE)="","",VLOOKUP(A241,'Données de base - Grunddaten'!$A$2:$M$273,4,FALSE))</f>
        <v>Verzasca</v>
      </c>
      <c r="E241" s="64" t="str">
        <f>IF(VLOOKUP(A241,'Données de base - Grunddaten'!$A$2:$M$273,5,FALSE)="","",VLOOKUP(A241,'Données de base - Grunddaten'!$A$2:$M$273,5,FALSE))</f>
        <v>TI</v>
      </c>
      <c r="F241" s="64" t="str">
        <f>IF(VLOOKUP(A241,'Données de base - Grunddaten'!$A$2:$M$273,6,FALSE)="","",VLOOKUP(A241,'Données de base - Grunddaten'!$A$2:$M$273,6,FALSE))</f>
        <v>Tessin méridional</v>
      </c>
      <c r="G241" s="64" t="str">
        <f>IF(VLOOKUP(A241,'Données de base - Grunddaten'!$A$2:$M$273,7,FALSE)="","",VLOOKUP(A241,'Données de base - Grunddaten'!$A$2:$M$273,7,FALSE))</f>
        <v>Montagnard inf.</v>
      </c>
      <c r="H241" s="64">
        <f>IF(VLOOKUP(A241,'Données de base - Grunddaten'!$A$2:$M$273,8,FALSE)="","",VLOOKUP(A241,'Données de base - Grunddaten'!$A$2:$M$273,8,FALSE))</f>
        <v>830</v>
      </c>
      <c r="I241" s="64">
        <f>IF(VLOOKUP(A241,'Données de base - Grunddaten'!$A$2:$M$273,9,FALSE)="","",VLOOKUP(A241,'Données de base - Grunddaten'!$A$2:$M$273,9,FALSE))</f>
        <v>2003</v>
      </c>
      <c r="J241" s="64">
        <f>IF(VLOOKUP(A241,'Données de base - Grunddaten'!$A$2:$M$273,10,FALSE)="","",VLOOKUP(A241,'Données de base - Grunddaten'!$A$2:$M$273,10,FALSE))</f>
        <v>41</v>
      </c>
      <c r="K241" s="64" t="str">
        <f>IF(VLOOKUP(A241,'Données de base - Grunddaten'!$A$2:$M$273,11,FALSE)="","",VLOOKUP(A241,'Données de base - Grunddaten'!$A$2:$M$273,11,FALSE))</f>
        <v>Cours d'eau naturels de l'étage montagnard</v>
      </c>
      <c r="L241" s="64" t="str">
        <f>IF(VLOOKUP(A241,'Données de base - Grunddaten'!$A$2:$M$273,12,FALSE)="","",VLOOKUP(A241,'Données de base - Grunddaten'!$A$2:$M$273,12,FALSE))</f>
        <v>en tresses</v>
      </c>
      <c r="M241" s="65" t="str">
        <f>IF(VLOOKUP(A241,'Données de base - Grunddaten'!$A$2:$M$273,13,FALSE)="","",VLOOKUP(A241,'Données de base - Grunddaten'!$A$2:$M$273,13,FALSE))</f>
        <v>en tresses</v>
      </c>
      <c r="N241" s="36" t="str">
        <f>IF(VLOOKUP(A241,'Charriage - Geschiebehaushalt'!A241:S512,3,FALSE)="","",VLOOKUP(A241,'Charriage - Geschiebehaushalt'!$A$2:$S$273,3,FALSE))</f>
        <v>pertinent</v>
      </c>
      <c r="O241" s="37" t="str">
        <f>IF(VLOOKUP(A241,'Charriage - Geschiebehaushalt'!A241:S512,4,FALSE)="","",VLOOKUP(A241,'Charriage - Geschiebehaushalt'!$A$2:$S$273,4,FALSE))</f>
        <v>non documenté</v>
      </c>
      <c r="P241" s="70" t="str">
        <f>IF(VLOOKUP(A241,'Charriage - Geschiebehaushalt'!A241:S512,5,FALSE)="","",VLOOKUP(A241,'Charriage - Geschiebehaushalt'!$A$2:$S$273,5,FALSE))</f>
        <v/>
      </c>
      <c r="Q241" s="37" t="str">
        <f>IF(VLOOKUP(A241,'Charriage - Geschiebehaushalt'!A241:S512,6,FALSE)="","",VLOOKUP(A241,'Charriage - Geschiebehaushalt'!$A$2:$S$273,6,FALSE))</f>
        <v>non documenté</v>
      </c>
      <c r="R241" s="70">
        <f>IF(VLOOKUP(A241,'Charriage - Geschiebehaushalt'!A241:S512,7,FALSE)="","",VLOOKUP(A241,'Charriage - Geschiebehaushalt'!$A$2:$S$273,7,FALSE))</f>
        <v>0.29599999999999999</v>
      </c>
      <c r="S241" s="37" t="str">
        <f>IF(VLOOKUP(A241,'Charriage - Geschiebehaushalt'!A241:S512,8,FALSE)="","",VLOOKUP(A241,'Charriage - Geschiebehaushalt'!$A$2:$S$273,8,FALSE))</f>
        <v>la remobilisation des sédiments est perturbée</v>
      </c>
      <c r="T241" s="70">
        <f>IF(VLOOKUP(A241,'Charriage - Geschiebehaushalt'!A241:S512,9,FALSE)="","",VLOOKUP(A241,'Charriage - Geschiebehaushalt'!$A$2:$S$273,9,FALSE))</f>
        <v>0.20980125592000001</v>
      </c>
      <c r="U241" s="37" t="str">
        <f>IF(VLOOKUP(A241,'Charriage - Geschiebehaushalt'!A241:S512,10,FALSE)="","",VLOOKUP(A241,'Charriage - Geschiebehaushalt'!$A$2:$S$273,10,FALSE))</f>
        <v>déficit dans les formations pionnières</v>
      </c>
      <c r="V241" s="37" t="str">
        <f>IF(VLOOKUP(A241,'Charriage - Geschiebehaushalt'!A241:S512,11,FALSE)="","",VLOOKUP(A241,'Charriage - Geschiebehaushalt'!$A$2:$S$273,11,FALSE))</f>
        <v/>
      </c>
      <c r="W241" s="37" t="str">
        <f>IF(VLOOKUP(A241,'Charriage - Geschiebehaushalt'!A241:S512,12,FALSE)="","",VLOOKUP(A241,'Charriage - Geschiebehaushalt'!$A$2:$S$273,12,FALSE))</f>
        <v/>
      </c>
      <c r="X241" s="37" t="str">
        <f>IF(VLOOKUP(A241,'Charriage - Geschiebehaushalt'!A241:S512,13,FALSE)="","",VLOOKUP(A241,'Charriage - Geschiebehaushalt'!$A$2:$S$273,13,FALSE))</f>
        <v/>
      </c>
      <c r="Y241" s="37" t="str">
        <f>IF(VLOOKUP(A241,'Charriage - Geschiebehaushalt'!A241:S512,14,FALSE)="","",VLOOKUP(A241,'Charriage - Geschiebehaushalt'!$A$2:$S$273,14,FALSE))</f>
        <v/>
      </c>
      <c r="Z241" s="37" t="str">
        <f>IF(VLOOKUP(A241,'Charriage - Geschiebehaushalt'!A241:S512,15,FALSE)="","",VLOOKUP(A241,'Charriage - Geschiebehaushalt'!$A$2:$S$273,15,FALSE))</f>
        <v>La remobilisation des sédiments est perturbée / Mobilisierung von Geschiebe beeinträchtigt</v>
      </c>
      <c r="AA241" s="53" t="str">
        <f>IF(VLOOKUP(A241,'Charriage - Geschiebehaushalt'!A241:S512,16,FALSE)="","",VLOOKUP(A241,'Charriage - Geschiebehaushalt'!$A$2:$S$273,16,FALSE))</f>
        <v>b</v>
      </c>
      <c r="AB241" s="58" t="str">
        <f>IF(VLOOKUP(A241,'Débit - Abfluss'!$A$2:$K$273,3,FALSE)="","",VLOOKUP(A241,'Débit - Abfluss'!$A$2:$K$273,3,FALSE))</f>
        <v>100%</v>
      </c>
      <c r="AC241" s="59" t="str">
        <f>IF(VLOOKUP(A241,'Débit - Abfluss'!$A$2:$K$273,4,FALSE)="","",VLOOKUP(A241,'Débit - Abfluss'!$A$2:$K$273,4,FALSE))</f>
        <v>aucune information supplémentaire</v>
      </c>
      <c r="AD241" s="59" t="str">
        <f>IF(VLOOKUP(A241,'Débit - Abfluss'!$A$2:$K$273,5,FALSE)="","",VLOOKUP(A241,'Débit - Abfluss'!$A$2:$K$273,5,FALSE))</f>
        <v>aucune information supplémentaire</v>
      </c>
      <c r="AE241" s="59" t="str">
        <f>IF(VLOOKUP(A241,'Débit - Abfluss'!$A$2:$K$273,6,FALSE)="","",VLOOKUP(A241,'Débit - Abfluss'!$A$2:$K$273,6,FALSE))</f>
        <v>100%</v>
      </c>
      <c r="AF241" s="59" t="str">
        <f>IF(VLOOKUP(A241,'Débit - Abfluss'!$A$2:$K$273,7,FALSE)="","",VLOOKUP(A241,'Débit - Abfluss'!$A$2:$K$273,7,FALSE))</f>
        <v/>
      </c>
      <c r="AG241" s="60" t="str">
        <f>IF(VLOOKUP(A241,'Débit - Abfluss'!$A$2:$K$273,8,FALSE)="","",VLOOKUP(A241,'Débit - Abfluss'!$A$2:$K$273,8,FALSE))</f>
        <v>Non affecté / nicht betroffen</v>
      </c>
      <c r="AH241" s="72">
        <f>IF(VLOOKUP(A241,'Revitalisation-Revitalisierung'!$A$2:$O$273,3,FALSE)="","",VLOOKUP(A241,'Revitalisation-Revitalisierung'!$A$2:$O$273,3,FALSE))</f>
        <v>32.009090909090908</v>
      </c>
      <c r="AI241" s="73">
        <f>IF(VLOOKUP(A241,'Revitalisation-Revitalisierung'!$A$2:$O$273,4,FALSE)="","",VLOOKUP(A241,'Revitalisation-Revitalisierung'!$A$2:$O$273,4,FALSE))</f>
        <v>46.122204167003282</v>
      </c>
      <c r="AJ241" s="73">
        <f>IF(VLOOKUP(A241,'Revitalisation-Revitalisierung'!$A$2:$O$273,5,FALSE)="","",VLOOKUP(A241,'Revitalisation-Revitalisierung'!$A$2:$O$273,5,FALSE))</f>
        <v>14.090909090909092</v>
      </c>
      <c r="AK241" s="61" t="str">
        <f>IF(VLOOKUP(A241,'Revitalisation-Revitalisierung'!$A$2:$O$273,6,FALSE)="","",VLOOKUP(A241,'Revitalisation-Revitalisierung'!$A$2:$O$273,6,FALSE))</f>
        <v>très nécessaire, facile</v>
      </c>
      <c r="AL241" s="61" t="str">
        <f>IF(VLOOKUP(A241,'Revitalisation-Revitalisierung'!$A$2:$O$273,7,FALSE)="","",VLOOKUP(A241,'Revitalisation-Revitalisierung'!$A$2:$O$273,7,FALSE))</f>
        <v>leicht</v>
      </c>
      <c r="AM241" s="61" t="str">
        <f>IF(VLOOKUP(A241,'Revitalisation-Revitalisierung'!$A$2:$O$273,8,FALSE)="","",VLOOKUP(A241,'Revitalisation-Revitalisierung'!$A$2:$O$273,8,FALSE))</f>
        <v>K2</v>
      </c>
      <c r="AN241" s="61" t="str">
        <f>IF(VLOOKUP(A241,'Revitalisation-Revitalisierung'!$A$2:$O$273,9,FALSE)="","",VLOOKUP(A241,'Revitalisation-Revitalisierung'!$A$2:$O$273,9,FALSE))</f>
        <v/>
      </c>
      <c r="AO241" s="61" t="str">
        <f>IF(VLOOKUP(A241,'Revitalisation-Revitalisierung'!$A$2:$O$273,10,FALSE)="","",VLOOKUP(A241,'Revitalisation-Revitalisierung'!$A$2:$O$273,10,FALSE))</f>
        <v/>
      </c>
      <c r="AP241" s="61" t="str">
        <f>IF(VLOOKUP(A241,'Revitalisation-Revitalisierung'!$A$2:$O$273,11,FALSE)="","",VLOOKUP(A241,'Revitalisation-Revitalisierung'!$A$2:$O$273,11,FALSE))</f>
        <v>Très nécessaire, facile / unbedingt nötig, einfach</v>
      </c>
      <c r="AQ241" s="62" t="str">
        <f>IF(VLOOKUP(A241,'Revitalisation-Revitalisierung'!$A$2:$O$273,12,FALSE)="","",VLOOKUP(A241,'Revitalisation-Revitalisierung'!$A$2:$O$273,12,FALSE))</f>
        <v>a</v>
      </c>
    </row>
    <row r="242" spans="1:43" ht="45" x14ac:dyDescent="0.25">
      <c r="A242" s="23">
        <v>365</v>
      </c>
      <c r="B242" s="63">
        <f>IF(VLOOKUP(A242,'Données de base - Grunddaten'!$A$2:$M$273,2,FALSE)="","",VLOOKUP(A242,'Données de base - Grunddaten'!$A$2:$M$273,2,FALSE))</f>
        <v>1</v>
      </c>
      <c r="C242" s="64" t="str">
        <f>IF(VLOOKUP(A242,'Données de base - Grunddaten'!$A$2:$M$273,3,FALSE)="","",VLOOKUP(A242,'Données de base - Grunddaten'!$A$2:$M$273,3,FALSE))</f>
        <v>Ruscada</v>
      </c>
      <c r="D242" s="64" t="str">
        <f>IF(VLOOKUP(A242,'Données de base - Grunddaten'!$A$2:$M$273,4,FALSE)="","",VLOOKUP(A242,'Données de base - Grunddaten'!$A$2:$M$273,4,FALSE))</f>
        <v>Boggera</v>
      </c>
      <c r="E242" s="64" t="str">
        <f>IF(VLOOKUP(A242,'Données de base - Grunddaten'!$A$2:$M$273,5,FALSE)="","",VLOOKUP(A242,'Données de base - Grunddaten'!$A$2:$M$273,5,FALSE))</f>
        <v>TI</v>
      </c>
      <c r="F242" s="64" t="str">
        <f>IF(VLOOKUP(A242,'Données de base - Grunddaten'!$A$2:$M$273,6,FALSE)="","",VLOOKUP(A242,'Données de base - Grunddaten'!$A$2:$M$273,6,FALSE))</f>
        <v>Tessin méridional</v>
      </c>
      <c r="G242" s="64" t="str">
        <f>IF(VLOOKUP(A242,'Données de base - Grunddaten'!$A$2:$M$273,7,FALSE)="","",VLOOKUP(A242,'Données de base - Grunddaten'!$A$2:$M$273,7,FALSE))</f>
        <v>Montagnard sup.</v>
      </c>
      <c r="H242" s="64">
        <f>IF(VLOOKUP(A242,'Données de base - Grunddaten'!$A$2:$M$273,8,FALSE)="","",VLOOKUP(A242,'Données de base - Grunddaten'!$A$2:$M$273,8,FALSE))</f>
        <v>1120</v>
      </c>
      <c r="I242" s="64">
        <f>IF(VLOOKUP(A242,'Données de base - Grunddaten'!$A$2:$M$273,9,FALSE)="","",VLOOKUP(A242,'Données de base - Grunddaten'!$A$2:$M$273,9,FALSE))</f>
        <v>2003</v>
      </c>
      <c r="J242" s="64">
        <f>IF(VLOOKUP(A242,'Données de base - Grunddaten'!$A$2:$M$273,10,FALSE)="","",VLOOKUP(A242,'Données de base - Grunddaten'!$A$2:$M$273,10,FALSE))</f>
        <v>41</v>
      </c>
      <c r="K242" s="64" t="str">
        <f>IF(VLOOKUP(A242,'Données de base - Grunddaten'!$A$2:$M$273,11,FALSE)="","",VLOOKUP(A242,'Données de base - Grunddaten'!$A$2:$M$273,11,FALSE))</f>
        <v>Cours d'eau naturels de l'étage montagnard</v>
      </c>
      <c r="L242" s="64" t="str">
        <f>IF(VLOOKUP(A242,'Données de base - Grunddaten'!$A$2:$M$273,12,FALSE)="","",VLOOKUP(A242,'Données de base - Grunddaten'!$A$2:$M$273,12,FALSE))</f>
        <v>en méandres migrants</v>
      </c>
      <c r="M242" s="65" t="str">
        <f>IF(VLOOKUP(A242,'Données de base - Grunddaten'!$A$2:$M$273,13,FALSE)="","",VLOOKUP(A242,'Données de base - Grunddaten'!$A$2:$M$273,13,FALSE))</f>
        <v>en méandres migrants</v>
      </c>
      <c r="N242" s="36" t="str">
        <f>IF(VLOOKUP(A242,'Charriage - Geschiebehaushalt'!A242:S513,3,FALSE)="","",VLOOKUP(A242,'Charriage - Geschiebehaushalt'!$A$2:$S$273,3,FALSE))</f>
        <v>pertinent</v>
      </c>
      <c r="O242" s="37" t="str">
        <f>IF(VLOOKUP(A242,'Charriage - Geschiebehaushalt'!A242:S513,4,FALSE)="","",VLOOKUP(A242,'Charriage - Geschiebehaushalt'!$A$2:$S$273,4,FALSE))</f>
        <v>non documenté</v>
      </c>
      <c r="P242" s="70" t="str">
        <f>IF(VLOOKUP(A242,'Charriage - Geschiebehaushalt'!A242:S513,5,FALSE)="","",VLOOKUP(A242,'Charriage - Geschiebehaushalt'!$A$2:$S$273,5,FALSE))</f>
        <v/>
      </c>
      <c r="Q242" s="37" t="str">
        <f>IF(VLOOKUP(A242,'Charriage - Geschiebehaushalt'!A242:S513,6,FALSE)="","",VLOOKUP(A242,'Charriage - Geschiebehaushalt'!$A$2:$S$273,6,FALSE))</f>
        <v>non documenté</v>
      </c>
      <c r="R242" s="70">
        <f>IF(VLOOKUP(A242,'Charriage - Geschiebehaushalt'!A242:S513,7,FALSE)="","",VLOOKUP(A242,'Charriage - Geschiebehaushalt'!$A$2:$S$273,7,FALSE))</f>
        <v>0</v>
      </c>
      <c r="S242" s="37" t="str">
        <f>IF(VLOOKUP(A242,'Charriage - Geschiebehaushalt'!A242:S513,8,FALSE)="","",VLOOKUP(A242,'Charriage - Geschiebehaushalt'!$A$2:$S$273,8,FALSE))</f>
        <v>pas ou faiblement entravé</v>
      </c>
      <c r="T242" s="70">
        <f>IF(VLOOKUP(A242,'Charriage - Geschiebehaushalt'!A242:S513,9,FALSE)="","",VLOOKUP(A242,'Charriage - Geschiebehaushalt'!$A$2:$S$273,9,FALSE))</f>
        <v>0.53158213965000001</v>
      </c>
      <c r="U242" s="37" t="str">
        <f>IF(VLOOKUP(A242,'Charriage - Geschiebehaushalt'!A242:S513,10,FALSE)="","",VLOOKUP(A242,'Charriage - Geschiebehaushalt'!$A$2:$S$273,10,FALSE))</f>
        <v>déficit non apparent en charriage ou en remobilisation des sédiments</v>
      </c>
      <c r="V242" s="37" t="str">
        <f>IF(VLOOKUP(A242,'Charriage - Geschiebehaushalt'!A242:S513,11,FALSE)="","",VLOOKUP(A242,'Charriage - Geschiebehaushalt'!$A$2:$S$273,11,FALSE))</f>
        <v/>
      </c>
      <c r="W242" s="37" t="str">
        <f>IF(VLOOKUP(A242,'Charriage - Geschiebehaushalt'!A242:S513,12,FALSE)="","",VLOOKUP(A242,'Charriage - Geschiebehaushalt'!$A$2:$S$273,12,FALSE))</f>
        <v/>
      </c>
      <c r="X242" s="37" t="str">
        <f>IF(VLOOKUP(A242,'Charriage - Geschiebehaushalt'!A242:S513,13,FALSE)="","",VLOOKUP(A242,'Charriage - Geschiebehaushalt'!$A$2:$S$273,13,FALSE))</f>
        <v/>
      </c>
      <c r="Y242" s="37" t="str">
        <f>IF(VLOOKUP(A242,'Charriage - Geschiebehaushalt'!A242:S513,14,FALSE)="","",VLOOKUP(A242,'Charriage - Geschiebehaushalt'!$A$2:$S$273,14,FALSE))</f>
        <v/>
      </c>
      <c r="Z242" s="37" t="str">
        <f>IF(VLOOKUP(A242,'Charriage - Geschiebehaushalt'!A242:S513,15,FALSE)="","",VLOOKUP(A242,'Charriage - Geschiebehaushalt'!$A$2:$S$273,15,FALSE))</f>
        <v>Charriage présumé naturel / Geschiebehaushalt vermutlich natürlich</v>
      </c>
      <c r="AA242" s="53" t="str">
        <f>IF(VLOOKUP(A242,'Charriage - Geschiebehaushalt'!A242:S513,16,FALSE)="","",VLOOKUP(A242,'Charriage - Geschiebehaushalt'!$A$2:$S$273,16,FALSE))</f>
        <v>b</v>
      </c>
      <c r="AB242" s="58" t="str">
        <f>IF(VLOOKUP(A242,'Débit - Abfluss'!$A$2:$K$273,3,FALSE)="","",VLOOKUP(A242,'Débit - Abfluss'!$A$2:$K$273,3,FALSE))</f>
        <v>100%</v>
      </c>
      <c r="AC242" s="59" t="str">
        <f>IF(VLOOKUP(A242,'Débit - Abfluss'!$A$2:$K$273,4,FALSE)="","",VLOOKUP(A242,'Débit - Abfluss'!$A$2:$K$273,4,FALSE))</f>
        <v>aucune information supplémentaire</v>
      </c>
      <c r="AD242" s="59" t="str">
        <f>IF(VLOOKUP(A242,'Débit - Abfluss'!$A$2:$K$273,5,FALSE)="","",VLOOKUP(A242,'Débit - Abfluss'!$A$2:$K$273,5,FALSE))</f>
        <v>aucune information supplémentaire</v>
      </c>
      <c r="AE242" s="59" t="str">
        <f>IF(VLOOKUP(A242,'Débit - Abfluss'!$A$2:$K$273,6,FALSE)="","",VLOOKUP(A242,'Débit - Abfluss'!$A$2:$K$273,6,FALSE))</f>
        <v>100%</v>
      </c>
      <c r="AF242" s="59" t="str">
        <f>IF(VLOOKUP(A242,'Débit - Abfluss'!$A$2:$K$273,7,FALSE)="","",VLOOKUP(A242,'Débit - Abfluss'!$A$2:$K$273,7,FALSE))</f>
        <v/>
      </c>
      <c r="AG242" s="60" t="str">
        <f>IF(VLOOKUP(A242,'Débit - Abfluss'!$A$2:$K$273,8,FALSE)="","",VLOOKUP(A242,'Débit - Abfluss'!$A$2:$K$273,8,FALSE))</f>
        <v>Non affecté / nicht betroffen</v>
      </c>
      <c r="AH242" s="72">
        <f>IF(VLOOKUP(A242,'Revitalisation-Revitalisierung'!$A$2:$O$273,3,FALSE)="","",VLOOKUP(A242,'Revitalisation-Revitalisierung'!$A$2:$O$273,3,FALSE))</f>
        <v>-2.2727272727272729</v>
      </c>
      <c r="AI242" s="73">
        <f>IF(VLOOKUP(A242,'Revitalisation-Revitalisierung'!$A$2:$O$273,4,FALSE)="","",VLOOKUP(A242,'Revitalisation-Revitalisierung'!$A$2:$O$273,4,FALSE))</f>
        <v>0</v>
      </c>
      <c r="AJ242" s="73">
        <f>IF(VLOOKUP(A242,'Revitalisation-Revitalisierung'!$A$2:$O$273,5,FALSE)="","",VLOOKUP(A242,'Revitalisation-Revitalisierung'!$A$2:$O$273,5,FALSE))</f>
        <v>2.2727272727272729</v>
      </c>
      <c r="AK242" s="61" t="str">
        <f>IF(VLOOKUP(A242,'Revitalisation-Revitalisierung'!$A$2:$O$273,6,FALSE)="","",VLOOKUP(A242,'Revitalisation-Revitalisierung'!$A$2:$O$273,6,FALSE))</f>
        <v>non nécessaire</v>
      </c>
      <c r="AL242" s="61" t="str">
        <f>IF(VLOOKUP(A242,'Revitalisation-Revitalisierung'!$A$2:$O$273,7,FALSE)="","",VLOOKUP(A242,'Revitalisation-Revitalisierung'!$A$2:$O$273,7,FALSE))</f>
        <v>nicht nötig</v>
      </c>
      <c r="AM242" s="61" t="str">
        <f>IF(VLOOKUP(A242,'Revitalisation-Revitalisierung'!$A$2:$O$273,8,FALSE)="","",VLOOKUP(A242,'Revitalisation-Revitalisierung'!$A$2:$O$273,8,FALSE))</f>
        <v>K2</v>
      </c>
      <c r="AN242" s="61" t="str">
        <f>IF(VLOOKUP(A242,'Revitalisation-Revitalisierung'!$A$2:$O$273,9,FALSE)="","",VLOOKUP(A242,'Revitalisation-Revitalisierung'!$A$2:$O$273,9,FALSE))</f>
        <v/>
      </c>
      <c r="AO242" s="61" t="str">
        <f>IF(VLOOKUP(A242,'Revitalisation-Revitalisierung'!$A$2:$O$273,10,FALSE)="","",VLOOKUP(A242,'Revitalisation-Revitalisierung'!$A$2:$O$273,10,FALSE))</f>
        <v/>
      </c>
      <c r="AP242" s="61" t="str">
        <f>IF(VLOOKUP(A242,'Revitalisation-Revitalisierung'!$A$2:$O$273,11,FALSE)="","",VLOOKUP(A242,'Revitalisation-Revitalisierung'!$A$2:$O$273,11,FALSE))</f>
        <v>Non nécessaire / nicht nötig</v>
      </c>
      <c r="AQ242" s="62" t="str">
        <f>IF(VLOOKUP(A242,'Revitalisation-Revitalisierung'!$A$2:$O$273,12,FALSE)="","",VLOOKUP(A242,'Revitalisation-Revitalisierung'!$A$2:$O$273,12,FALSE))</f>
        <v>a</v>
      </c>
    </row>
    <row r="243" spans="1:43" ht="45" x14ac:dyDescent="0.25">
      <c r="A243" s="23">
        <v>366</v>
      </c>
      <c r="B243" s="63">
        <f>IF(VLOOKUP(A243,'Données de base - Grunddaten'!$A$2:$M$273,2,FALSE)="","",VLOOKUP(A243,'Données de base - Grunddaten'!$A$2:$M$273,2,FALSE))</f>
        <v>1</v>
      </c>
      <c r="C243" s="64" t="str">
        <f>IF(VLOOKUP(A243,'Données de base - Grunddaten'!$A$2:$M$273,3,FALSE)="","",VLOOKUP(A243,'Données de base - Grunddaten'!$A$2:$M$273,3,FALSE))</f>
        <v>Vezio–Aranno</v>
      </c>
      <c r="D243" s="64" t="str">
        <f>IF(VLOOKUP(A243,'Données de base - Grunddaten'!$A$2:$M$273,4,FALSE)="","",VLOOKUP(A243,'Données de base - Grunddaten'!$A$2:$M$273,4,FALSE))</f>
        <v>Magliasina</v>
      </c>
      <c r="E243" s="64" t="str">
        <f>IF(VLOOKUP(A243,'Données de base - Grunddaten'!$A$2:$M$273,5,FALSE)="","",VLOOKUP(A243,'Données de base - Grunddaten'!$A$2:$M$273,5,FALSE))</f>
        <v>TI</v>
      </c>
      <c r="F243" s="64" t="str">
        <f>IF(VLOOKUP(A243,'Données de base - Grunddaten'!$A$2:$M$273,6,FALSE)="","",VLOOKUP(A243,'Données de base - Grunddaten'!$A$2:$M$273,6,FALSE))</f>
        <v>Tessin méridional</v>
      </c>
      <c r="G243" s="64" t="str">
        <f>IF(VLOOKUP(A243,'Données de base - Grunddaten'!$A$2:$M$273,7,FALSE)="","",VLOOKUP(A243,'Données de base - Grunddaten'!$A$2:$M$273,7,FALSE))</f>
        <v>Montagnard inf.</v>
      </c>
      <c r="H243" s="64">
        <f>IF(VLOOKUP(A243,'Données de base - Grunddaten'!$A$2:$M$273,8,FALSE)="","",VLOOKUP(A243,'Données de base - Grunddaten'!$A$2:$M$273,8,FALSE))</f>
        <v>610</v>
      </c>
      <c r="I243" s="64">
        <f>IF(VLOOKUP(A243,'Données de base - Grunddaten'!$A$2:$M$273,9,FALSE)="","",VLOOKUP(A243,'Données de base - Grunddaten'!$A$2:$M$273,9,FALSE))</f>
        <v>2003</v>
      </c>
      <c r="J243" s="64">
        <f>IF(VLOOKUP(A243,'Données de base - Grunddaten'!$A$2:$M$273,10,FALSE)="","",VLOOKUP(A243,'Données de base - Grunddaten'!$A$2:$M$273,10,FALSE))</f>
        <v>61</v>
      </c>
      <c r="K243" s="64" t="str">
        <f>IF(VLOOKUP(A243,'Données de base - Grunddaten'!$A$2:$M$273,11,FALSE)="","",VLOOKUP(A243,'Données de base - Grunddaten'!$A$2:$M$273,11,FALSE))</f>
        <v>Cours d'eau naturels de l'étage collinéen du Sud des Alpes</v>
      </c>
      <c r="L243" s="64" t="str">
        <f>IF(VLOOKUP(A243,'Données de base - Grunddaten'!$A$2:$M$273,12,FALSE)="","",VLOOKUP(A243,'Données de base - Grunddaten'!$A$2:$M$273,12,FALSE))</f>
        <v>en méandres migrants</v>
      </c>
      <c r="M243" s="65" t="str">
        <f>IF(VLOOKUP(A243,'Données de base - Grunddaten'!$A$2:$M$273,13,FALSE)="","",VLOOKUP(A243,'Données de base - Grunddaten'!$A$2:$M$273,13,FALSE))</f>
        <v>en méandres migrants</v>
      </c>
      <c r="N243" s="36" t="str">
        <f>IF(VLOOKUP(A243,'Charriage - Geschiebehaushalt'!A243:S514,3,FALSE)="","",VLOOKUP(A243,'Charriage - Geschiebehaushalt'!$A$2:$S$273,3,FALSE))</f>
        <v>pertinent</v>
      </c>
      <c r="O243" s="37" t="str">
        <f>IF(VLOOKUP(A243,'Charriage - Geschiebehaushalt'!A243:S514,4,FALSE)="","",VLOOKUP(A243,'Charriage - Geschiebehaushalt'!$A$2:$S$273,4,FALSE))</f>
        <v>non documenté</v>
      </c>
      <c r="P243" s="70" t="str">
        <f>IF(VLOOKUP(A243,'Charriage - Geschiebehaushalt'!A243:S514,5,FALSE)="","",VLOOKUP(A243,'Charriage - Geschiebehaushalt'!$A$2:$S$273,5,FALSE))</f>
        <v/>
      </c>
      <c r="Q243" s="37" t="str">
        <f>IF(VLOOKUP(A243,'Charriage - Geschiebehaushalt'!A243:S514,6,FALSE)="","",VLOOKUP(A243,'Charriage - Geschiebehaushalt'!$A$2:$S$273,6,FALSE))</f>
        <v>non documenté</v>
      </c>
      <c r="R243" s="70">
        <f>IF(VLOOKUP(A243,'Charriage - Geschiebehaushalt'!A243:S514,7,FALSE)="","",VLOOKUP(A243,'Charriage - Geschiebehaushalt'!$A$2:$S$273,7,FALSE))</f>
        <v>3.5296845767498898E-2</v>
      </c>
      <c r="S243" s="37" t="str">
        <f>IF(VLOOKUP(A243,'Charriage - Geschiebehaushalt'!A243:S514,8,FALSE)="","",VLOOKUP(A243,'Charriage - Geschiebehaushalt'!$A$2:$S$273,8,FALSE))</f>
        <v>pas ou faiblement entravé</v>
      </c>
      <c r="T243" s="70">
        <f>IF(VLOOKUP(A243,'Charriage - Geschiebehaushalt'!A243:S514,9,FALSE)="","",VLOOKUP(A243,'Charriage - Geschiebehaushalt'!$A$2:$S$273,9,FALSE))</f>
        <v>0.16196882832000001</v>
      </c>
      <c r="U243" s="37" t="str">
        <f>IF(VLOOKUP(A243,'Charriage - Geschiebehaushalt'!A243:S514,10,FALSE)="","",VLOOKUP(A243,'Charriage - Geschiebehaushalt'!$A$2:$S$273,10,FALSE))</f>
        <v>déficit dans les formations pionnières</v>
      </c>
      <c r="V243" s="37" t="str">
        <f>IF(VLOOKUP(A243,'Charriage - Geschiebehaushalt'!A243:S514,11,FALSE)="","",VLOOKUP(A243,'Charriage - Geschiebehaushalt'!$A$2:$S$273,11,FALSE))</f>
        <v/>
      </c>
      <c r="W243" s="37" t="str">
        <f>IF(VLOOKUP(A243,'Charriage - Geschiebehaushalt'!A243:S514,12,FALSE)="","",VLOOKUP(A243,'Charriage - Geschiebehaushalt'!$A$2:$S$273,12,FALSE))</f>
        <v>A vérifier</v>
      </c>
      <c r="X243" s="37" t="str">
        <f>IF(VLOOKUP(A243,'Charriage - Geschiebehaushalt'!A243:S514,13,FALSE)="","",VLOOKUP(A243,'Charriage - Geschiebehaushalt'!$A$2:$S$273,13,FALSE))</f>
        <v>pas d'ouvrage dans le bassin versant</v>
      </c>
      <c r="Y243" s="37" t="str">
        <f>IF(VLOOKUP(A243,'Charriage - Geschiebehaushalt'!A243:S514,14,FALSE)="","",VLOOKUP(A243,'Charriage - Geschiebehaushalt'!$A$2:$S$273,14,FALSE))</f>
        <v>charriage présumé naturel</v>
      </c>
      <c r="Z243" s="37" t="str">
        <f>IF(VLOOKUP(A243,'Charriage - Geschiebehaushalt'!A243:S514,15,FALSE)="","",VLOOKUP(A243,'Charriage - Geschiebehaushalt'!$A$2:$S$273,15,FALSE))</f>
        <v>Charriage présumé naturel / Geschiebehaushalt vermutlich natürlich</v>
      </c>
      <c r="AA243" s="53" t="str">
        <f>IF(VLOOKUP(A243,'Charriage - Geschiebehaushalt'!A243:S514,16,FALSE)="","",VLOOKUP(A243,'Charriage - Geschiebehaushalt'!$A$2:$S$273,16,FALSE))</f>
        <v>b</v>
      </c>
      <c r="AB243" s="58" t="str">
        <f>IF(VLOOKUP(A243,'Débit - Abfluss'!$A$2:$K$273,3,FALSE)="","",VLOOKUP(A243,'Débit - Abfluss'!$A$2:$K$273,3,FALSE))</f>
        <v>100%</v>
      </c>
      <c r="AC243" s="59" t="str">
        <f>IF(VLOOKUP(A243,'Débit - Abfluss'!$A$2:$K$273,4,FALSE)="","",VLOOKUP(A243,'Débit - Abfluss'!$A$2:$K$273,4,FALSE))</f>
        <v>aucune information supplémentaire</v>
      </c>
      <c r="AD243" s="59" t="str">
        <f>IF(VLOOKUP(A243,'Débit - Abfluss'!$A$2:$K$273,5,FALSE)="","",VLOOKUP(A243,'Débit - Abfluss'!$A$2:$K$273,5,FALSE))</f>
        <v>aucune information supplémentaire</v>
      </c>
      <c r="AE243" s="59" t="str">
        <f>IF(VLOOKUP(A243,'Débit - Abfluss'!$A$2:$K$273,6,FALSE)="","",VLOOKUP(A243,'Débit - Abfluss'!$A$2:$K$273,6,FALSE))</f>
        <v>100%</v>
      </c>
      <c r="AF243" s="59" t="str">
        <f>IF(VLOOKUP(A243,'Débit - Abfluss'!$A$2:$K$273,7,FALSE)="","",VLOOKUP(A243,'Débit - Abfluss'!$A$2:$K$273,7,FALSE))</f>
        <v/>
      </c>
      <c r="AG243" s="60" t="str">
        <f>IF(VLOOKUP(A243,'Débit - Abfluss'!$A$2:$K$273,8,FALSE)="","",VLOOKUP(A243,'Débit - Abfluss'!$A$2:$K$273,8,FALSE))</f>
        <v>Non affecté / nicht betroffen</v>
      </c>
      <c r="AH243" s="72">
        <f>IF(VLOOKUP(A243,'Revitalisation-Revitalisierung'!$A$2:$O$273,3,FALSE)="","",VLOOKUP(A243,'Revitalisation-Revitalisierung'!$A$2:$O$273,3,FALSE))</f>
        <v>-31.363636363636363</v>
      </c>
      <c r="AI243" s="73">
        <f>IF(VLOOKUP(A243,'Revitalisation-Revitalisierung'!$A$2:$O$273,4,FALSE)="","",VLOOKUP(A243,'Revitalisation-Revitalisierung'!$A$2:$O$273,4,FALSE))</f>
        <v>0</v>
      </c>
      <c r="AJ243" s="73">
        <f>IF(VLOOKUP(A243,'Revitalisation-Revitalisierung'!$A$2:$O$273,5,FALSE)="","",VLOOKUP(A243,'Revitalisation-Revitalisierung'!$A$2:$O$273,5,FALSE))</f>
        <v>31.363636363636363</v>
      </c>
      <c r="AK243" s="61" t="str">
        <f>IF(VLOOKUP(A243,'Revitalisation-Revitalisierung'!$A$2:$O$273,6,FALSE)="","",VLOOKUP(A243,'Revitalisation-Revitalisierung'!$A$2:$O$273,6,FALSE))</f>
        <v>non nécessaire</v>
      </c>
      <c r="AL243" s="61" t="str">
        <f>IF(VLOOKUP(A243,'Revitalisation-Revitalisierung'!$A$2:$O$273,7,FALSE)="","",VLOOKUP(A243,'Revitalisation-Revitalisierung'!$A$2:$O$273,7,FALSE))</f>
        <v>leicht</v>
      </c>
      <c r="AM243" s="61" t="str">
        <f>IF(VLOOKUP(A243,'Revitalisation-Revitalisierung'!$A$2:$O$273,8,FALSE)="","",VLOOKUP(A243,'Revitalisation-Revitalisierung'!$A$2:$O$273,8,FALSE))</f>
        <v>K3</v>
      </c>
      <c r="AN243" s="61" t="str">
        <f>IF(VLOOKUP(A243,'Revitalisation-Revitalisierung'!$A$2:$O$273,9,FALSE)="","",VLOOKUP(A243,'Revitalisation-Revitalisierung'!$A$2:$O$273,9,FALSE))</f>
        <v/>
      </c>
      <c r="AO243" s="61" t="str">
        <f>IF(VLOOKUP(A243,'Revitalisation-Revitalisierung'!$A$2:$O$273,10,FALSE)="","",VLOOKUP(A243,'Revitalisation-Revitalisierung'!$A$2:$O$273,10,FALSE))</f>
        <v/>
      </c>
      <c r="AP243" s="61" t="str">
        <f>IF(VLOOKUP(A243,'Revitalisation-Revitalisierung'!$A$2:$O$273,11,FALSE)="","",VLOOKUP(A243,'Revitalisation-Revitalisierung'!$A$2:$O$273,11,FALSE))</f>
        <v>Non nécessaire / nicht nötig</v>
      </c>
      <c r="AQ243" s="62" t="str">
        <f>IF(VLOOKUP(A243,'Revitalisation-Revitalisierung'!$A$2:$O$273,12,FALSE)="","",VLOOKUP(A243,'Revitalisation-Revitalisierung'!$A$2:$O$273,12,FALSE))</f>
        <v>a</v>
      </c>
    </row>
    <row r="244" spans="1:43" ht="45" x14ac:dyDescent="0.25">
      <c r="A244" s="23">
        <v>367</v>
      </c>
      <c r="B244" s="63">
        <f>IF(VLOOKUP(A244,'Données de base - Grunddaten'!$A$2:$M$273,2,FALSE)="","",VLOOKUP(A244,'Données de base - Grunddaten'!$A$2:$M$273,2,FALSE))</f>
        <v>1</v>
      </c>
      <c r="C244" s="64" t="str">
        <f>IF(VLOOKUP(A244,'Données de base - Grunddaten'!$A$2:$M$273,3,FALSE)="","",VLOOKUP(A244,'Données de base - Grunddaten'!$A$2:$M$273,3,FALSE))</f>
        <v>Caslano</v>
      </c>
      <c r="D244" s="64" t="str">
        <f>IF(VLOOKUP(A244,'Données de base - Grunddaten'!$A$2:$M$273,4,FALSE)="","",VLOOKUP(A244,'Données de base - Grunddaten'!$A$2:$M$273,4,FALSE))</f>
        <v>Lago di Lugano, Magliasina</v>
      </c>
      <c r="E244" s="64" t="str">
        <f>IF(VLOOKUP(A244,'Données de base - Grunddaten'!$A$2:$M$273,5,FALSE)="","",VLOOKUP(A244,'Données de base - Grunddaten'!$A$2:$M$273,5,FALSE))</f>
        <v>TI</v>
      </c>
      <c r="F244" s="64" t="str">
        <f>IF(VLOOKUP(A244,'Données de base - Grunddaten'!$A$2:$M$273,6,FALSE)="","",VLOOKUP(A244,'Données de base - Grunddaten'!$A$2:$M$273,6,FALSE))</f>
        <v>Tessin méridional</v>
      </c>
      <c r="G244" s="64" t="str">
        <f>IF(VLOOKUP(A244,'Données de base - Grunddaten'!$A$2:$M$273,7,FALSE)="","",VLOOKUP(A244,'Données de base - Grunddaten'!$A$2:$M$273,7,FALSE))</f>
        <v>Collinéen</v>
      </c>
      <c r="H244" s="64">
        <f>IF(VLOOKUP(A244,'Données de base - Grunddaten'!$A$2:$M$273,8,FALSE)="","",VLOOKUP(A244,'Données de base - Grunddaten'!$A$2:$M$273,8,FALSE))</f>
        <v>270</v>
      </c>
      <c r="I244" s="64">
        <f>IF(VLOOKUP(A244,'Données de base - Grunddaten'!$A$2:$M$273,9,FALSE)="","",VLOOKUP(A244,'Données de base - Grunddaten'!$A$2:$M$273,9,FALSE))</f>
        <v>2003</v>
      </c>
      <c r="J244" s="64">
        <f>IF(VLOOKUP(A244,'Données de base - Grunddaten'!$A$2:$M$273,10,FALSE)="","",VLOOKUP(A244,'Données de base - Grunddaten'!$A$2:$M$273,10,FALSE))</f>
        <v>90</v>
      </c>
      <c r="K244" s="64" t="str">
        <f>IF(VLOOKUP(A244,'Données de base - Grunddaten'!$A$2:$M$273,11,FALSE)="","",VLOOKUP(A244,'Données de base - Grunddaten'!$A$2:$M$273,11,FALSE))</f>
        <v>Delta</v>
      </c>
      <c r="L244" s="64" t="str">
        <f>IF(VLOOKUP(A244,'Données de base - Grunddaten'!$A$2:$M$273,12,FALSE)="","",VLOOKUP(A244,'Données de base - Grunddaten'!$A$2:$M$273,12,FALSE))</f>
        <v>en tresses</v>
      </c>
      <c r="M244" s="65" t="str">
        <f>IF(VLOOKUP(A244,'Données de base - Grunddaten'!$A$2:$M$273,13,FALSE)="","",VLOOKUP(A244,'Données de base - Grunddaten'!$A$2:$M$273,13,FALSE))</f>
        <v>en tresses</v>
      </c>
      <c r="N244" s="36" t="str">
        <f>IF(VLOOKUP(A244,'Charriage - Geschiebehaushalt'!A244:S515,3,FALSE)="","",VLOOKUP(A244,'Charriage - Geschiebehaushalt'!$A$2:$S$273,3,FALSE))</f>
        <v>pertinent</v>
      </c>
      <c r="O244" s="37" t="str">
        <f>IF(VLOOKUP(A244,'Charriage - Geschiebehaushalt'!A244:S515,4,FALSE)="","",VLOOKUP(A244,'Charriage - Geschiebehaushalt'!$A$2:$S$273,4,FALSE))</f>
        <v>non documenté</v>
      </c>
      <c r="P244" s="70" t="str">
        <f>IF(VLOOKUP(A244,'Charriage - Geschiebehaushalt'!A244:S515,5,FALSE)="","",VLOOKUP(A244,'Charriage - Geschiebehaushalt'!$A$2:$S$273,5,FALSE))</f>
        <v/>
      </c>
      <c r="Q244" s="37" t="str">
        <f>IF(VLOOKUP(A244,'Charriage - Geschiebehaushalt'!A244:S515,6,FALSE)="","",VLOOKUP(A244,'Charriage - Geschiebehaushalt'!$A$2:$S$273,6,FALSE))</f>
        <v>non documenté</v>
      </c>
      <c r="R244" s="70">
        <f>IF(VLOOKUP(A244,'Charriage - Geschiebehaushalt'!A244:S515,7,FALSE)="","",VLOOKUP(A244,'Charriage - Geschiebehaushalt'!$A$2:$S$273,7,FALSE))</f>
        <v>0.42409928573355099</v>
      </c>
      <c r="S244" s="37" t="str">
        <f>IF(VLOOKUP(A244,'Charriage - Geschiebehaushalt'!A244:S515,8,FALSE)="","",VLOOKUP(A244,'Charriage - Geschiebehaushalt'!$A$2:$S$273,8,FALSE))</f>
        <v>la remobilisation des sédiments est perturbée</v>
      </c>
      <c r="T244" s="70">
        <f>IF(VLOOKUP(A244,'Charriage - Geschiebehaushalt'!A244:S515,9,FALSE)="","",VLOOKUP(A244,'Charriage - Geschiebehaushalt'!$A$2:$S$273,9,FALSE))</f>
        <v>9.2140458142999995E-2</v>
      </c>
      <c r="U244" s="37" t="str">
        <f>IF(VLOOKUP(A244,'Charriage - Geschiebehaushalt'!A244:S515,10,FALSE)="","",VLOOKUP(A244,'Charriage - Geschiebehaushalt'!$A$2:$S$273,10,FALSE))</f>
        <v>déficit dans les formations pionnières</v>
      </c>
      <c r="V244" s="37" t="str">
        <f>IF(VLOOKUP(A244,'Charriage - Geschiebehaushalt'!A244:S515,11,FALSE)="","",VLOOKUP(A244,'Charriage - Geschiebehaushalt'!$A$2:$S$273,11,FALSE))</f>
        <v/>
      </c>
      <c r="W244" s="37" t="str">
        <f>IF(VLOOKUP(A244,'Charriage - Geschiebehaushalt'!A244:S515,12,FALSE)="","",VLOOKUP(A244,'Charriage - Geschiebehaushalt'!$A$2:$S$273,12,FALSE))</f>
        <v/>
      </c>
      <c r="X244" s="37" t="str">
        <f>IF(VLOOKUP(A244,'Charriage - Geschiebehaushalt'!A244:S515,13,FALSE)="","",VLOOKUP(A244,'Charriage - Geschiebehaushalt'!$A$2:$S$273,13,FALSE))</f>
        <v/>
      </c>
      <c r="Y244" s="37" t="str">
        <f>IF(VLOOKUP(A244,'Charriage - Geschiebehaushalt'!A244:S515,14,FALSE)="","",VLOOKUP(A244,'Charriage - Geschiebehaushalt'!$A$2:$S$273,14,FALSE))</f>
        <v/>
      </c>
      <c r="Z244" s="37" t="str">
        <f>IF(VLOOKUP(A244,'Charriage - Geschiebehaushalt'!A244:S515,15,FALSE)="","",VLOOKUP(A244,'Charriage - Geschiebehaushalt'!$A$2:$S$273,15,FALSE))</f>
        <v>La remobilisation des sédiments est perturbée / Mobilisierung von Geschiebe beeinträchtigt</v>
      </c>
      <c r="AA244" s="53" t="str">
        <f>IF(VLOOKUP(A244,'Charriage - Geschiebehaushalt'!A244:S515,16,FALSE)="","",VLOOKUP(A244,'Charriage - Geschiebehaushalt'!$A$2:$S$273,16,FALSE))</f>
        <v>b</v>
      </c>
      <c r="AB244" s="58" t="str">
        <f>IF(VLOOKUP(A244,'Débit - Abfluss'!$A$2:$K$273,3,FALSE)="","",VLOOKUP(A244,'Débit - Abfluss'!$A$2:$K$273,3,FALSE))</f>
        <v>100%</v>
      </c>
      <c r="AC244" s="59" t="str">
        <f>IF(VLOOKUP(A244,'Débit - Abfluss'!$A$2:$K$273,4,FALSE)="","",VLOOKUP(A244,'Débit - Abfluss'!$A$2:$K$273,4,FALSE))</f>
        <v>aucune information supplémentaire</v>
      </c>
      <c r="AD244" s="59" t="str">
        <f>IF(VLOOKUP(A244,'Débit - Abfluss'!$A$2:$K$273,5,FALSE)="","",VLOOKUP(A244,'Débit - Abfluss'!$A$2:$K$273,5,FALSE))</f>
        <v>aucune information supplémentaire</v>
      </c>
      <c r="AE244" s="59" t="str">
        <f>IF(VLOOKUP(A244,'Débit - Abfluss'!$A$2:$K$273,6,FALSE)="","",VLOOKUP(A244,'Débit - Abfluss'!$A$2:$K$273,6,FALSE))</f>
        <v>100%</v>
      </c>
      <c r="AF244" s="59" t="str">
        <f>IF(VLOOKUP(A244,'Débit - Abfluss'!$A$2:$K$273,7,FALSE)="","",VLOOKUP(A244,'Débit - Abfluss'!$A$2:$K$273,7,FALSE))</f>
        <v/>
      </c>
      <c r="AG244" s="60" t="str">
        <f>IF(VLOOKUP(A244,'Débit - Abfluss'!$A$2:$K$273,8,FALSE)="","",VLOOKUP(A244,'Débit - Abfluss'!$A$2:$K$273,8,FALSE))</f>
        <v>Non affecté / nicht betroffen</v>
      </c>
      <c r="AH244" s="72" t="str">
        <f>IF(VLOOKUP(A244,'Revitalisation-Revitalisierung'!$A$2:$O$273,3,FALSE)="","",VLOOKUP(A244,'Revitalisation-Revitalisierung'!$A$2:$O$273,3,FALSE))</f>
        <v/>
      </c>
      <c r="AI244" s="73" t="str">
        <f>IF(VLOOKUP(A244,'Revitalisation-Revitalisierung'!$A$2:$O$273,4,FALSE)="","",VLOOKUP(A244,'Revitalisation-Revitalisierung'!$A$2:$O$273,4,FALSE))</f>
        <v/>
      </c>
      <c r="AJ244" s="73" t="str">
        <f>IF(VLOOKUP(A244,'Revitalisation-Revitalisierung'!$A$2:$O$273,5,FALSE)="","",VLOOKUP(A244,'Revitalisation-Revitalisierung'!$A$2:$O$273,5,FALSE))</f>
        <v/>
      </c>
      <c r="AK244" s="61" t="str">
        <f>IF(VLOOKUP(A244,'Revitalisation-Revitalisierung'!$A$2:$O$273,6,FALSE)="","",VLOOKUP(A244,'Revitalisation-Revitalisierung'!$A$2:$O$273,6,FALSE))</f>
        <v>non nécessaire</v>
      </c>
      <c r="AL244" s="61" t="str">
        <f>IF(VLOOKUP(A244,'Revitalisation-Revitalisierung'!$A$2:$O$273,7,FALSE)="","",VLOOKUP(A244,'Revitalisation-Revitalisierung'!$A$2:$O$273,7,FALSE))</f>
        <v>nicht nötig</v>
      </c>
      <c r="AM244" s="61" t="str">
        <f>IF(VLOOKUP(A244,'Revitalisation-Revitalisierung'!$A$2:$O$273,8,FALSE)="","",VLOOKUP(A244,'Revitalisation-Revitalisierung'!$A$2:$O$273,8,FALSE))</f>
        <v>K2</v>
      </c>
      <c r="AN244" s="61" t="str">
        <f>IF(VLOOKUP(A244,'Revitalisation-Revitalisierung'!$A$2:$O$273,9,FALSE)="","",VLOOKUP(A244,'Revitalisation-Revitalisierung'!$A$2:$O$273,9,FALSE))</f>
        <v/>
      </c>
      <c r="AO244" s="61" t="str">
        <f>IF(VLOOKUP(A244,'Revitalisation-Revitalisierung'!$A$2:$O$273,10,FALSE)="","",VLOOKUP(A244,'Revitalisation-Revitalisierung'!$A$2:$O$273,10,FALSE))</f>
        <v/>
      </c>
      <c r="AP244" s="61" t="str">
        <f>IF(VLOOKUP(A244,'Revitalisation-Revitalisierung'!$A$2:$O$273,11,FALSE)="","",VLOOKUP(A244,'Revitalisation-Revitalisierung'!$A$2:$O$273,11,FALSE))</f>
        <v>Très nécessaire, facile / unbedingt nötig, einfach</v>
      </c>
      <c r="AQ244" s="62" t="str">
        <f>IF(VLOOKUP(A244,'Revitalisation-Revitalisierung'!$A$2:$O$273,12,FALSE)="","",VLOOKUP(A244,'Revitalisation-Revitalisierung'!$A$2:$O$273,12,FALSE))</f>
        <v>b</v>
      </c>
    </row>
    <row r="245" spans="1:43" ht="45" x14ac:dyDescent="0.25">
      <c r="A245" s="30">
        <v>368</v>
      </c>
      <c r="B245" s="63">
        <f>IF(VLOOKUP(A245,'Données de base - Grunddaten'!$A$2:$M$273,2,FALSE)="","",VLOOKUP(A245,'Données de base - Grunddaten'!$A$2:$M$273,2,FALSE))</f>
        <v>1</v>
      </c>
      <c r="C245" s="64" t="str">
        <f>IF(VLOOKUP(A245,'Données de base - Grunddaten'!$A$2:$M$273,3,FALSE)="","",VLOOKUP(A245,'Données de base - Grunddaten'!$A$2:$M$273,3,FALSE))</f>
        <v>Genestrerio</v>
      </c>
      <c r="D245" s="64" t="str">
        <f>IF(VLOOKUP(A245,'Données de base - Grunddaten'!$A$2:$M$273,4,FALSE)="","",VLOOKUP(A245,'Données de base - Grunddaten'!$A$2:$M$273,4,FALSE))</f>
        <v>Laveggio</v>
      </c>
      <c r="E245" s="64" t="str">
        <f>IF(VLOOKUP(A245,'Données de base - Grunddaten'!$A$2:$M$273,5,FALSE)="","",VLOOKUP(A245,'Données de base - Grunddaten'!$A$2:$M$273,5,FALSE))</f>
        <v>TI</v>
      </c>
      <c r="F245" s="64" t="str">
        <f>IF(VLOOKUP(A245,'Données de base - Grunddaten'!$A$2:$M$273,6,FALSE)="","",VLOOKUP(A245,'Données de base - Grunddaten'!$A$2:$M$273,6,FALSE))</f>
        <v>Tessin méridional</v>
      </c>
      <c r="G245" s="64" t="str">
        <f>IF(VLOOKUP(A245,'Données de base - Grunddaten'!$A$2:$M$273,7,FALSE)="","",VLOOKUP(A245,'Données de base - Grunddaten'!$A$2:$M$273,7,FALSE))</f>
        <v>Collinéen</v>
      </c>
      <c r="H245" s="64">
        <f>IF(VLOOKUP(A245,'Données de base - Grunddaten'!$A$2:$M$273,8,FALSE)="","",VLOOKUP(A245,'Données de base - Grunddaten'!$A$2:$M$273,8,FALSE))</f>
        <v>330</v>
      </c>
      <c r="I245" s="64" t="str">
        <f>IF(VLOOKUP(A245,'Données de base - Grunddaten'!$A$2:$M$273,9,FALSE)="","",VLOOKUP(A245,'Données de base - Grunddaten'!$A$2:$M$273,9,FALSE))</f>
        <v>candidat</v>
      </c>
      <c r="J245" s="64">
        <f>IF(VLOOKUP(A245,'Données de base - Grunddaten'!$A$2:$M$273,10,FALSE)="","",VLOOKUP(A245,'Données de base - Grunddaten'!$A$2:$M$273,10,FALSE))</f>
        <v>61</v>
      </c>
      <c r="K245" s="64" t="str">
        <f>IF(VLOOKUP(A245,'Données de base - Grunddaten'!$A$2:$M$273,11,FALSE)="","",VLOOKUP(A245,'Données de base - Grunddaten'!$A$2:$M$273,11,FALSE))</f>
        <v>Cours d'eau naturels de l'étage collinéen du Sud des Alpes</v>
      </c>
      <c r="L245" s="64" t="str">
        <f>IF(VLOOKUP(A245,'Données de base - Grunddaten'!$A$2:$M$273,12,FALSE)="","",VLOOKUP(A245,'Données de base - Grunddaten'!$A$2:$M$273,12,FALSE))</f>
        <v>méandres migrants</v>
      </c>
      <c r="M245" s="65" t="str">
        <f>IF(VLOOKUP(A245,'Données de base - Grunddaten'!$A$2:$M$273,13,FALSE)="","",VLOOKUP(A245,'Données de base - Grunddaten'!$A$2:$M$273,13,FALSE))</f>
        <v>ménadres migrants</v>
      </c>
      <c r="N245" s="36" t="str">
        <f>IF(VLOOKUP(A245,'Charriage - Geschiebehaushalt'!A245:S516,3,FALSE)="","",VLOOKUP(A245,'Charriage - Geschiebehaushalt'!$A$2:$S$273,3,FALSE))</f>
        <v>pertinent</v>
      </c>
      <c r="O245" s="37" t="str">
        <f>IF(VLOOKUP(A245,'Charriage - Geschiebehaushalt'!A245:S516,4,FALSE)="","",VLOOKUP(A245,'Charriage - Geschiebehaushalt'!$A$2:$S$273,4,FALSE))</f>
        <v>non documenté</v>
      </c>
      <c r="P245" s="70" t="str">
        <f>IF(VLOOKUP(A245,'Charriage - Geschiebehaushalt'!A245:S516,5,FALSE)="","",VLOOKUP(A245,'Charriage - Geschiebehaushalt'!$A$2:$S$273,5,FALSE))</f>
        <v/>
      </c>
      <c r="Q245" s="37" t="str">
        <f>IF(VLOOKUP(A245,'Charriage - Geschiebehaushalt'!A245:S516,6,FALSE)="","",VLOOKUP(A245,'Charriage - Geschiebehaushalt'!$A$2:$S$273,6,FALSE))</f>
        <v>non documenté</v>
      </c>
      <c r="R245" s="70" t="str">
        <f>IF(VLOOKUP(A245,'Charriage - Geschiebehaushalt'!A245:S516,7,FALSE)="","",VLOOKUP(A245,'Charriage - Geschiebehaushalt'!$A$2:$S$273,7,FALSE))</f>
        <v/>
      </c>
      <c r="S245" s="37" t="str">
        <f>IF(VLOOKUP(A245,'Charriage - Geschiebehaushalt'!A245:S516,8,FALSE)="","",VLOOKUP(A245,'Charriage - Geschiebehaushalt'!$A$2:$S$273,8,FALSE))</f>
        <v/>
      </c>
      <c r="T245" s="70" t="str">
        <f>IF(VLOOKUP(A245,'Charriage - Geschiebehaushalt'!A245:S516,9,FALSE)="","",VLOOKUP(A245,'Charriage - Geschiebehaushalt'!$A$2:$S$273,9,FALSE))</f>
        <v/>
      </c>
      <c r="U245" s="37" t="str">
        <f>IF(VLOOKUP(A245,'Charriage - Geschiebehaushalt'!A245:S516,10,FALSE)="","",VLOOKUP(A245,'Charriage - Geschiebehaushalt'!$A$2:$S$273,10,FALSE))</f>
        <v/>
      </c>
      <c r="V245" s="37" t="str">
        <f>IF(VLOOKUP(A245,'Charriage - Geschiebehaushalt'!A245:S516,11,FALSE)="","",VLOOKUP(A245,'Charriage - Geschiebehaushalt'!$A$2:$S$273,11,FALSE))</f>
        <v>Petit cours d'eau. Pas de perturbation visible sur Google</v>
      </c>
      <c r="W245" s="37" t="str">
        <f>IF(VLOOKUP(A245,'Charriage - Geschiebehaushalt'!A245:S516,12,FALSE)="","",VLOOKUP(A245,'Charriage - Geschiebehaushalt'!$A$2:$S$273,12,FALSE))</f>
        <v>charriage présumé naturel</v>
      </c>
      <c r="X245" s="37" t="str">
        <f>IF(VLOOKUP(A245,'Charriage - Geschiebehaushalt'!A245:S516,13,FALSE)="","",VLOOKUP(A245,'Charriage - Geschiebehaushalt'!$A$2:$S$273,13,FALSE))</f>
        <v>pas d'ouvrage dans le bassin versant</v>
      </c>
      <c r="Y245" s="37" t="str">
        <f>IF(VLOOKUP(A245,'Charriage - Geschiebehaushalt'!A245:S516,14,FALSE)="","",VLOOKUP(A245,'Charriage - Geschiebehaushalt'!$A$2:$S$273,14,FALSE))</f>
        <v>charriage présumé naturel</v>
      </c>
      <c r="Z245" s="37" t="str">
        <f>IF(VLOOKUP(A245,'Charriage - Geschiebehaushalt'!A245:S516,15,FALSE)="","",VLOOKUP(A245,'Charriage - Geschiebehaushalt'!$A$2:$S$273,15,FALSE))</f>
        <v>Charriage présumé naturel / Geschiebehaushalt vermutlich natürlich</v>
      </c>
      <c r="AA245" s="53" t="str">
        <f>IF(VLOOKUP(A245,'Charriage - Geschiebehaushalt'!A245:S516,16,FALSE)="","",VLOOKUP(A245,'Charriage - Geschiebehaushalt'!$A$2:$S$273,16,FALSE))</f>
        <v>b</v>
      </c>
      <c r="AB245" s="58" t="str">
        <f>IF(VLOOKUP(A245,'Débit - Abfluss'!$A$2:$K$273,3,FALSE)="","",VLOOKUP(A245,'Débit - Abfluss'!$A$2:$K$273,3,FALSE))</f>
        <v>non documenté</v>
      </c>
      <c r="AC245" s="59" t="str">
        <f>IF(VLOOKUP(A245,'Débit - Abfluss'!$A$2:$K$273,4,FALSE)="","",VLOOKUP(A245,'Débit - Abfluss'!$A$2:$K$273,4,FALSE))</f>
        <v>aucune information supplémentaire</v>
      </c>
      <c r="AD245" s="59" t="str">
        <f>IF(VLOOKUP(A245,'Débit - Abfluss'!$A$2:$K$273,5,FALSE)="","",VLOOKUP(A245,'Débit - Abfluss'!$A$2:$K$273,5,FALSE))</f>
        <v>aucune information supplémentaire</v>
      </c>
      <c r="AE245" s="59" t="str">
        <f>IF(VLOOKUP(A245,'Débit - Abfluss'!$A$2:$K$273,6,FALSE)="","",VLOOKUP(A245,'Débit - Abfluss'!$A$2:$K$273,6,FALSE))</f>
        <v>Régime présumé naturel (100%) / Abfluss vermutlich natürlich</v>
      </c>
      <c r="AF245" s="59" t="str">
        <f>IF(VLOOKUP(A245,'Débit - Abfluss'!$A$2:$K$273,7,FALSE)="","",VLOOKUP(A245,'Débit - Abfluss'!$A$2:$K$273,7,FALSE))</f>
        <v/>
      </c>
      <c r="AG245" s="60" t="str">
        <f>IF(VLOOKUP(A245,'Débit - Abfluss'!$A$2:$K$273,8,FALSE)="","",VLOOKUP(A245,'Débit - Abfluss'!$A$2:$K$273,8,FALSE))</f>
        <v>Non affecté / nicht betroffen</v>
      </c>
      <c r="AH245" s="72" t="str">
        <f>IF(VLOOKUP(A245,'Revitalisation-Revitalisierung'!$A$2:$O$273,3,FALSE)="","",VLOOKUP(A245,'Revitalisation-Revitalisierung'!$A$2:$O$273,3,FALSE))</f>
        <v/>
      </c>
      <c r="AI245" s="73" t="str">
        <f>IF(VLOOKUP(A245,'Revitalisation-Revitalisierung'!$A$2:$O$273,4,FALSE)="","",VLOOKUP(A245,'Revitalisation-Revitalisierung'!$A$2:$O$273,4,FALSE))</f>
        <v/>
      </c>
      <c r="AJ245" s="73" t="str">
        <f>IF(VLOOKUP(A245,'Revitalisation-Revitalisierung'!$A$2:$O$273,5,FALSE)="","",VLOOKUP(A245,'Revitalisation-Revitalisierung'!$A$2:$O$273,5,FALSE))</f>
        <v/>
      </c>
      <c r="AK245" s="61" t="str">
        <f>IF(VLOOKUP(A245,'Revitalisation-Revitalisierung'!$A$2:$O$273,6,FALSE)="","",VLOOKUP(A245,'Revitalisation-Revitalisierung'!$A$2:$O$273,6,FALSE))</f>
        <v>très nécessaire, facile</v>
      </c>
      <c r="AL245" s="61" t="str">
        <f>IF(VLOOKUP(A245,'Revitalisation-Revitalisierung'!$A$2:$O$273,7,FALSE)="","",VLOOKUP(A245,'Revitalisation-Revitalisierung'!$A$2:$O$273,7,FALSE))</f>
        <v>leicht</v>
      </c>
      <c r="AM245" s="61" t="str">
        <f>IF(VLOOKUP(A245,'Revitalisation-Revitalisierung'!$A$2:$O$273,8,FALSE)="","",VLOOKUP(A245,'Revitalisation-Revitalisierung'!$A$2:$O$273,8,FALSE))</f>
        <v/>
      </c>
      <c r="AN245" s="61" t="str">
        <f>IF(VLOOKUP(A245,'Revitalisation-Revitalisierung'!$A$2:$O$273,9,FALSE)="","",VLOOKUP(A245,'Revitalisation-Revitalisierung'!$A$2:$O$273,9,FALSE))</f>
        <v>très nécessaire, facile</v>
      </c>
      <c r="AO245" s="61" t="str">
        <f>IF(VLOOKUP(A245,'Revitalisation-Revitalisierung'!$A$2:$O$273,10,FALSE)="","",VLOOKUP(A245,'Revitalisation-Revitalisierung'!$A$2:$O$273,10,FALSE))</f>
        <v>peu de bois tendre en apparence sur les othophotos ?</v>
      </c>
      <c r="AP245" s="61" t="str">
        <f>IF(VLOOKUP(A245,'Revitalisation-Revitalisierung'!$A$2:$O$273,11,FALSE)="","",VLOOKUP(A245,'Revitalisation-Revitalisierung'!$A$2:$O$273,11,FALSE))</f>
        <v>Très nécessaire, facile / unbedingt nötig, einfach</v>
      </c>
      <c r="AQ245" s="62" t="str">
        <f>IF(VLOOKUP(A245,'Revitalisation-Revitalisierung'!$A$2:$O$273,12,FALSE)="","",VLOOKUP(A245,'Revitalisation-Revitalisierung'!$A$2:$O$273,12,FALSE))</f>
        <v>a</v>
      </c>
    </row>
    <row r="246" spans="1:43" ht="45" x14ac:dyDescent="0.25">
      <c r="A246" s="23">
        <v>369</v>
      </c>
      <c r="B246" s="63">
        <f>IF(VLOOKUP(A246,'Données de base - Grunddaten'!$A$2:$M$273,2,FALSE)="","",VLOOKUP(A246,'Données de base - Grunddaten'!$A$2:$M$273,2,FALSE))</f>
        <v>1</v>
      </c>
      <c r="C246" s="64" t="str">
        <f>IF(VLOOKUP(A246,'Données de base - Grunddaten'!$A$2:$M$273,3,FALSE)="","",VLOOKUP(A246,'Données de base - Grunddaten'!$A$2:$M$273,3,FALSE))</f>
        <v>Goldachtobel</v>
      </c>
      <c r="D246" s="64" t="str">
        <f>IF(VLOOKUP(A246,'Données de base - Grunddaten'!$A$2:$M$273,4,FALSE)="","",VLOOKUP(A246,'Données de base - Grunddaten'!$A$2:$M$273,4,FALSE))</f>
        <v>Goldach</v>
      </c>
      <c r="E246" s="64" t="str">
        <f>IF(VLOOKUP(A246,'Données de base - Grunddaten'!$A$2:$M$273,5,FALSE)="","",VLOOKUP(A246,'Données de base - Grunddaten'!$A$2:$M$273,5,FALSE))</f>
        <v>SG</v>
      </c>
      <c r="F246" s="64" t="str">
        <f>IF(VLOOKUP(A246,'Données de base - Grunddaten'!$A$2:$M$273,6,FALSE)="","",VLOOKUP(A246,'Données de base - Grunddaten'!$A$2:$M$273,6,FALSE))</f>
        <v>Plateau oriental</v>
      </c>
      <c r="G246" s="64" t="str">
        <f>IF(VLOOKUP(A246,'Données de base - Grunddaten'!$A$2:$M$273,7,FALSE)="","",VLOOKUP(A246,'Données de base - Grunddaten'!$A$2:$M$273,7,FALSE))</f>
        <v>Collinéen</v>
      </c>
      <c r="H246" s="64">
        <f>IF(VLOOKUP(A246,'Données de base - Grunddaten'!$A$2:$M$273,8,FALSE)="","",VLOOKUP(A246,'Données de base - Grunddaten'!$A$2:$M$273,8,FALSE))</f>
        <v>490</v>
      </c>
      <c r="I246" s="64">
        <f>IF(VLOOKUP(A246,'Données de base - Grunddaten'!$A$2:$M$273,9,FALSE)="","",VLOOKUP(A246,'Données de base - Grunddaten'!$A$2:$M$273,9,FALSE))</f>
        <v>2003</v>
      </c>
      <c r="J246" s="64">
        <f>IF(VLOOKUP(A246,'Données de base - Grunddaten'!$A$2:$M$273,10,FALSE)="","",VLOOKUP(A246,'Données de base - Grunddaten'!$A$2:$M$273,10,FALSE))</f>
        <v>51</v>
      </c>
      <c r="K246" s="64" t="str">
        <f>IF(VLOOKUP(A246,'Données de base - Grunddaten'!$A$2:$M$273,11,FALSE)="","",VLOOKUP(A246,'Données de base - Grunddaten'!$A$2:$M$273,11,FALSE))</f>
        <v>Cours d'eau naturels de l'étage collinéen du Moyen-Pays</v>
      </c>
      <c r="L246" s="64" t="str">
        <f>IF(VLOOKUP(A246,'Données de base - Grunddaten'!$A$2:$M$273,12,FALSE)="","",VLOOKUP(A246,'Données de base - Grunddaten'!$A$2:$M$273,12,FALSE))</f>
        <v>en méandres migrants</v>
      </c>
      <c r="M246" s="65" t="str">
        <f>IF(VLOOKUP(A246,'Données de base - Grunddaten'!$A$2:$M$273,13,FALSE)="","",VLOOKUP(A246,'Données de base - Grunddaten'!$A$2:$M$273,13,FALSE))</f>
        <v>en méandres migrants</v>
      </c>
      <c r="N246" s="36" t="str">
        <f>IF(VLOOKUP(A246,'Charriage - Geschiebehaushalt'!A246:S517,3,FALSE)="","",VLOOKUP(A246,'Charriage - Geschiebehaushalt'!$A$2:$S$273,3,FALSE))</f>
        <v>pertinent</v>
      </c>
      <c r="O246" s="37" t="str">
        <f>IF(VLOOKUP(A246,'Charriage - Geschiebehaushalt'!A246:S517,4,FALSE)="","",VLOOKUP(A246,'Charriage - Geschiebehaushalt'!$A$2:$S$273,4,FALSE))</f>
        <v>non documenté</v>
      </c>
      <c r="P246" s="70" t="str">
        <f>IF(VLOOKUP(A246,'Charriage - Geschiebehaushalt'!A246:S517,5,FALSE)="","",VLOOKUP(A246,'Charriage - Geschiebehaushalt'!$A$2:$S$273,5,FALSE))</f>
        <v/>
      </c>
      <c r="Q246" s="37" t="str">
        <f>IF(VLOOKUP(A246,'Charriage - Geschiebehaushalt'!A246:S517,6,FALSE)="","",VLOOKUP(A246,'Charriage - Geschiebehaushalt'!$A$2:$S$273,6,FALSE))</f>
        <v>non documenté</v>
      </c>
      <c r="R246" s="70">
        <f>IF(VLOOKUP(A246,'Charriage - Geschiebehaushalt'!A246:S517,7,FALSE)="","",VLOOKUP(A246,'Charriage - Geschiebehaushalt'!$A$2:$S$273,7,FALSE))</f>
        <v>5.3999999999999999E-2</v>
      </c>
      <c r="S246" s="37" t="str">
        <f>IF(VLOOKUP(A246,'Charriage - Geschiebehaushalt'!A246:S517,8,FALSE)="","",VLOOKUP(A246,'Charriage - Geschiebehaushalt'!$A$2:$S$273,8,FALSE))</f>
        <v>pas ou faiblement entravé</v>
      </c>
      <c r="T246" s="70">
        <f>IF(VLOOKUP(A246,'Charriage - Geschiebehaushalt'!A246:S517,9,FALSE)="","",VLOOKUP(A246,'Charriage - Geschiebehaushalt'!$A$2:$S$273,9,FALSE))</f>
        <v>4.4667734838000003E-2</v>
      </c>
      <c r="U246" s="37" t="str">
        <f>IF(VLOOKUP(A246,'Charriage - Geschiebehaushalt'!A246:S517,10,FALSE)="","",VLOOKUP(A246,'Charriage - Geschiebehaushalt'!$A$2:$S$273,10,FALSE))</f>
        <v>déficit dans les formations pionnières</v>
      </c>
      <c r="V246" s="37" t="str">
        <f>IF(VLOOKUP(A246,'Charriage - Geschiebehaushalt'!A246:S517,11,FALSE)="","",VLOOKUP(A246,'Charriage - Geschiebehaushalt'!$A$2:$S$273,11,FALSE))</f>
        <v>Système naturel (visité en 2011)</v>
      </c>
      <c r="W246" s="37" t="str">
        <f>IF(VLOOKUP(A246,'Charriage - Geschiebehaushalt'!A246:S517,12,FALSE)="","",VLOOKUP(A246,'Charriage - Geschiebehaushalt'!$A$2:$S$273,12,FALSE))</f>
        <v>charriage présumé naturel</v>
      </c>
      <c r="X246" s="37" t="str">
        <f>IF(VLOOKUP(A246,'Charriage - Geschiebehaushalt'!A246:S517,13,FALSE)="","",VLOOKUP(A246,'Charriage - Geschiebehaushalt'!$A$2:$S$273,13,FALSE))</f>
        <v/>
      </c>
      <c r="Y246" s="37" t="str">
        <f>IF(VLOOKUP(A246,'Charriage - Geschiebehaushalt'!A246:S517,14,FALSE)="","",VLOOKUP(A246,'Charriage - Geschiebehaushalt'!$A$2:$S$273,14,FALSE))</f>
        <v/>
      </c>
      <c r="Z246" s="37" t="str">
        <f>IF(VLOOKUP(A246,'Charriage - Geschiebehaushalt'!A246:S517,15,FALSE)="","",VLOOKUP(A246,'Charriage - Geschiebehaushalt'!$A$2:$S$273,15,FALSE))</f>
        <v>Charriage présumé naturel / Geschiebehaushalt vermutlich natürlich</v>
      </c>
      <c r="AA246" s="53" t="str">
        <f>IF(VLOOKUP(A246,'Charriage - Geschiebehaushalt'!A246:S517,16,FALSE)="","",VLOOKUP(A246,'Charriage - Geschiebehaushalt'!$A$2:$S$273,16,FALSE))</f>
        <v>b</v>
      </c>
      <c r="AB246" s="58" t="str">
        <f>IF(VLOOKUP(A246,'Débit - Abfluss'!$A$2:$K$273,3,FALSE)="","",VLOOKUP(A246,'Débit - Abfluss'!$A$2:$K$273,3,FALSE))</f>
        <v>41-60%</v>
      </c>
      <c r="AC246" s="59" t="str">
        <f>IF(VLOOKUP(A246,'Débit - Abfluss'!$A$2:$K$273,4,FALSE)="","",VLOOKUP(A246,'Débit - Abfluss'!$A$2:$K$273,4,FALSE))</f>
        <v/>
      </c>
      <c r="AD246" s="59" t="str">
        <f>IF(VLOOKUP(A246,'Débit - Abfluss'!$A$2:$K$273,5,FALSE)="","",VLOOKUP(A246,'Débit - Abfluss'!$A$2:$K$273,5,FALSE))</f>
        <v/>
      </c>
      <c r="AE246" s="59" t="str">
        <f>IF(VLOOKUP(A246,'Débit - Abfluss'!$A$2:$K$273,6,FALSE)="","",VLOOKUP(A246,'Débit - Abfluss'!$A$2:$K$273,6,FALSE))</f>
        <v>41-60%</v>
      </c>
      <c r="AF246" s="59" t="str">
        <f>IF(VLOOKUP(A246,'Débit - Abfluss'!$A$2:$K$273,7,FALSE)="","",VLOOKUP(A246,'Débit - Abfluss'!$A$2:$K$273,7,FALSE))</f>
        <v>force hydraulique</v>
      </c>
      <c r="AG246" s="60" t="str">
        <f>IF(VLOOKUP(A246,'Débit - Abfluss'!$A$2:$K$273,8,FALSE)="","",VLOOKUP(A246,'Débit - Abfluss'!$A$2:$K$273,8,FALSE))</f>
        <v>Non affecté / nicht betroffen</v>
      </c>
      <c r="AH246" s="72">
        <f>IF(VLOOKUP(A246,'Revitalisation-Revitalisierung'!$A$2:$O$273,3,FALSE)="","",VLOOKUP(A246,'Revitalisation-Revitalisierung'!$A$2:$O$273,3,FALSE))</f>
        <v>-20.190909090909091</v>
      </c>
      <c r="AI246" s="73">
        <f>IF(VLOOKUP(A246,'Revitalisation-Revitalisierung'!$A$2:$O$273,4,FALSE)="","",VLOOKUP(A246,'Revitalisation-Revitalisierung'!$A$2:$O$273,4,FALSE))</f>
        <v>74.662162162692312</v>
      </c>
      <c r="AJ246" s="73">
        <f>IF(VLOOKUP(A246,'Revitalisation-Revitalisierung'!$A$2:$O$273,5,FALSE)="","",VLOOKUP(A246,'Revitalisation-Revitalisierung'!$A$2:$O$273,5,FALSE))</f>
        <v>24.09090909090909</v>
      </c>
      <c r="AK246" s="61" t="str">
        <f>IF(VLOOKUP(A246,'Revitalisation-Revitalisierung'!$A$2:$O$273,6,FALSE)="","",VLOOKUP(A246,'Revitalisation-Revitalisierung'!$A$2:$O$273,6,FALSE))</f>
        <v>très nécessaire, difficile</v>
      </c>
      <c r="AL246" s="61" t="str">
        <f>IF(VLOOKUP(A246,'Revitalisation-Revitalisierung'!$A$2:$O$273,7,FALSE)="","",VLOOKUP(A246,'Revitalisation-Revitalisierung'!$A$2:$O$273,7,FALSE))</f>
        <v>schwierig</v>
      </c>
      <c r="AM246" s="61" t="str">
        <f>IF(VLOOKUP(A246,'Revitalisation-Revitalisierung'!$A$2:$O$273,8,FALSE)="","",VLOOKUP(A246,'Revitalisation-Revitalisierung'!$A$2:$O$273,8,FALSE))</f>
        <v>K2</v>
      </c>
      <c r="AN246" s="61" t="str">
        <f>IF(VLOOKUP(A246,'Revitalisation-Revitalisierung'!$A$2:$O$273,9,FALSE)="","",VLOOKUP(A246,'Revitalisation-Revitalisierung'!$A$2:$O$273,9,FALSE))</f>
        <v/>
      </c>
      <c r="AO246" s="61" t="str">
        <f>IF(VLOOKUP(A246,'Revitalisation-Revitalisierung'!$A$2:$O$273,10,FALSE)="","",VLOOKUP(A246,'Revitalisation-Revitalisierung'!$A$2:$O$273,10,FALSE))</f>
        <v/>
      </c>
      <c r="AP246" s="61" t="str">
        <f>IF(VLOOKUP(A246,'Revitalisation-Revitalisierung'!$A$2:$O$273,11,FALSE)="","",VLOOKUP(A246,'Revitalisation-Revitalisierung'!$A$2:$O$273,11,FALSE))</f>
        <v>Partiellement nécessaire, difficile / teilweise nötig, schwierig</v>
      </c>
      <c r="AQ246" s="62" t="str">
        <f>IF(VLOOKUP(A246,'Revitalisation-Revitalisierung'!$A$2:$O$273,12,FALSE)="","",VLOOKUP(A246,'Revitalisation-Revitalisierung'!$A$2:$O$273,12,FALSE))</f>
        <v>b</v>
      </c>
    </row>
    <row r="247" spans="1:43" ht="33.75" x14ac:dyDescent="0.25">
      <c r="A247" s="23">
        <v>371</v>
      </c>
      <c r="B247" s="63">
        <f>IF(VLOOKUP(A247,'Données de base - Grunddaten'!$A$2:$M$273,2,FALSE)="","",VLOOKUP(A247,'Données de base - Grunddaten'!$A$2:$M$273,2,FALSE))</f>
        <v>1</v>
      </c>
      <c r="C247" s="64" t="str">
        <f>IF(VLOOKUP(A247,'Données de base - Grunddaten'!$A$2:$M$273,3,FALSE)="","",VLOOKUP(A247,'Données de base - Grunddaten'!$A$2:$M$273,3,FALSE))</f>
        <v>Ampferenboden</v>
      </c>
      <c r="D247" s="64" t="str">
        <f>IF(VLOOKUP(A247,'Données de base - Grunddaten'!$A$2:$M$273,4,FALSE)="","",VLOOKUP(A247,'Données de base - Grunddaten'!$A$2:$M$273,4,FALSE))</f>
        <v>Necker</v>
      </c>
      <c r="E247" s="64" t="str">
        <f>IF(VLOOKUP(A247,'Données de base - Grunddaten'!$A$2:$M$273,5,FALSE)="","",VLOOKUP(A247,'Données de base - Grunddaten'!$A$2:$M$273,5,FALSE))</f>
        <v>AR/SG</v>
      </c>
      <c r="F247" s="64" t="str">
        <f>IF(VLOOKUP(A247,'Données de base - Grunddaten'!$A$2:$M$273,6,FALSE)="","",VLOOKUP(A247,'Données de base - Grunddaten'!$A$2:$M$273,6,FALSE))</f>
        <v>Alpes septentrionales</v>
      </c>
      <c r="G247" s="64" t="str">
        <f>IF(VLOOKUP(A247,'Données de base - Grunddaten'!$A$2:$M$273,7,FALSE)="","",VLOOKUP(A247,'Données de base - Grunddaten'!$A$2:$M$273,7,FALSE))</f>
        <v>Montagnard sup.</v>
      </c>
      <c r="H247" s="64">
        <f>IF(VLOOKUP(A247,'Données de base - Grunddaten'!$A$2:$M$273,8,FALSE)="","",VLOOKUP(A247,'Données de base - Grunddaten'!$A$2:$M$273,8,FALSE))</f>
        <v>1030</v>
      </c>
      <c r="I247" s="64">
        <f>IF(VLOOKUP(A247,'Données de base - Grunddaten'!$A$2:$M$273,9,FALSE)="","",VLOOKUP(A247,'Données de base - Grunddaten'!$A$2:$M$273,9,FALSE))</f>
        <v>2003</v>
      </c>
      <c r="J247" s="64">
        <f>IF(VLOOKUP(A247,'Données de base - Grunddaten'!$A$2:$M$273,10,FALSE)="","",VLOOKUP(A247,'Données de base - Grunddaten'!$A$2:$M$273,10,FALSE))</f>
        <v>41</v>
      </c>
      <c r="K247" s="64" t="str">
        <f>IF(VLOOKUP(A247,'Données de base - Grunddaten'!$A$2:$M$273,11,FALSE)="","",VLOOKUP(A247,'Données de base - Grunddaten'!$A$2:$M$273,11,FALSE))</f>
        <v>Cours d'eau naturels de l'étage montagnard</v>
      </c>
      <c r="L247" s="64" t="str">
        <f>IF(VLOOKUP(A247,'Données de base - Grunddaten'!$A$2:$M$273,12,FALSE)="","",VLOOKUP(A247,'Données de base - Grunddaten'!$A$2:$M$273,12,FALSE))</f>
        <v>en tresses</v>
      </c>
      <c r="M247" s="65" t="str">
        <f>IF(VLOOKUP(A247,'Données de base - Grunddaten'!$A$2:$M$273,13,FALSE)="","",VLOOKUP(A247,'Données de base - Grunddaten'!$A$2:$M$273,13,FALSE))</f>
        <v>en tresses</v>
      </c>
      <c r="N247" s="36" t="str">
        <f>IF(VLOOKUP(A247,'Charriage - Geschiebehaushalt'!A247:S518,3,FALSE)="","",VLOOKUP(A247,'Charriage - Geschiebehaushalt'!$A$2:$S$273,3,FALSE))</f>
        <v>pertinent</v>
      </c>
      <c r="O247" s="37" t="str">
        <f>IF(VLOOKUP(A247,'Charriage - Geschiebehaushalt'!A247:S518,4,FALSE)="","",VLOOKUP(A247,'Charriage - Geschiebehaushalt'!$A$2:$S$273,4,FALSE))</f>
        <v>0-20%</v>
      </c>
      <c r="P247" s="70" t="str">
        <f>IF(VLOOKUP(A247,'Charriage - Geschiebehaushalt'!A247:S518,5,FALSE)="","",VLOOKUP(A247,'Charriage - Geschiebehaushalt'!$A$2:$S$273,5,FALSE))</f>
        <v/>
      </c>
      <c r="Q247" s="37" t="str">
        <f>IF(VLOOKUP(A247,'Charriage - Geschiebehaushalt'!A247:S518,6,FALSE)="","",VLOOKUP(A247,'Charriage - Geschiebehaushalt'!$A$2:$S$273,6,FALSE))</f>
        <v>non documenté</v>
      </c>
      <c r="R247" s="70">
        <f>IF(VLOOKUP(A247,'Charriage - Geschiebehaushalt'!A247:S518,7,FALSE)="","",VLOOKUP(A247,'Charriage - Geschiebehaushalt'!$A$2:$S$273,7,FALSE))</f>
        <v>0</v>
      </c>
      <c r="S247" s="37" t="str">
        <f>IF(VLOOKUP(A247,'Charriage - Geschiebehaushalt'!A247:S518,8,FALSE)="","",VLOOKUP(A247,'Charriage - Geschiebehaushalt'!$A$2:$S$273,8,FALSE))</f>
        <v>pas ou faiblement entravé</v>
      </c>
      <c r="T247" s="70">
        <f>IF(VLOOKUP(A247,'Charriage - Geschiebehaushalt'!A247:S518,9,FALSE)="","",VLOOKUP(A247,'Charriage - Geschiebehaushalt'!$A$2:$S$273,9,FALSE))</f>
        <v>0.24092088723999999</v>
      </c>
      <c r="U247" s="37" t="str">
        <f>IF(VLOOKUP(A247,'Charriage - Geschiebehaushalt'!A247:S518,10,FALSE)="","",VLOOKUP(A247,'Charriage - Geschiebehaushalt'!$A$2:$S$273,10,FALSE))</f>
        <v>déficit dans les formations pionnières</v>
      </c>
      <c r="V247" s="37" t="str">
        <f>IF(VLOOKUP(A247,'Charriage - Geschiebehaushalt'!A247:S518,11,FALSE)="","",VLOOKUP(A247,'Charriage - Geschiebehaushalt'!$A$2:$S$273,11,FALSE))</f>
        <v/>
      </c>
      <c r="W247" s="37" t="str">
        <f>IF(VLOOKUP(A247,'Charriage - Geschiebehaushalt'!A247:S518,12,FALSE)="","",VLOOKUP(A247,'Charriage - Geschiebehaushalt'!$A$2:$S$273,12,FALSE))</f>
        <v/>
      </c>
      <c r="X247" s="37" t="str">
        <f>IF(VLOOKUP(A247,'Charriage - Geschiebehaushalt'!A247:S518,13,FALSE)="","",VLOOKUP(A247,'Charriage - Geschiebehaushalt'!$A$2:$S$273,13,FALSE))</f>
        <v/>
      </c>
      <c r="Y247" s="37" t="str">
        <f>IF(VLOOKUP(A247,'Charriage - Geschiebehaushalt'!A247:S518,14,FALSE)="","",VLOOKUP(A247,'Charriage - Geschiebehaushalt'!$A$2:$S$273,14,FALSE))</f>
        <v/>
      </c>
      <c r="Z247" s="37" t="str">
        <f>IF(VLOOKUP(A247,'Charriage - Geschiebehaushalt'!A247:S518,15,FALSE)="","",VLOOKUP(A247,'Charriage - Geschiebehaushalt'!$A$2:$S$273,15,FALSE))</f>
        <v>0-20%</v>
      </c>
      <c r="AA247" s="53" t="str">
        <f>IF(VLOOKUP(A247,'Charriage - Geschiebehaushalt'!A247:S518,16,FALSE)="","",VLOOKUP(A247,'Charriage - Geschiebehaushalt'!$A$2:$S$273,16,FALSE))</f>
        <v>a</v>
      </c>
      <c r="AB247" s="58" t="str">
        <f>IF(VLOOKUP(A247,'Débit - Abfluss'!$A$2:$K$273,3,FALSE)="","",VLOOKUP(A247,'Débit - Abfluss'!$A$2:$K$273,3,FALSE))</f>
        <v>100%</v>
      </c>
      <c r="AC247" s="59" t="str">
        <f>IF(VLOOKUP(A247,'Débit - Abfluss'!$A$2:$K$273,4,FALSE)="","",VLOOKUP(A247,'Débit - Abfluss'!$A$2:$K$273,4,FALSE))</f>
        <v>aucune information supplémentaire</v>
      </c>
      <c r="AD247" s="59" t="str">
        <f>IF(VLOOKUP(A247,'Débit - Abfluss'!$A$2:$K$273,5,FALSE)="","",VLOOKUP(A247,'Débit - Abfluss'!$A$2:$K$273,5,FALSE))</f>
        <v>aucune information supplémentaire</v>
      </c>
      <c r="AE247" s="59" t="str">
        <f>IF(VLOOKUP(A247,'Débit - Abfluss'!$A$2:$K$273,6,FALSE)="","",VLOOKUP(A247,'Débit - Abfluss'!$A$2:$K$273,6,FALSE))</f>
        <v>100%</v>
      </c>
      <c r="AF247" s="59" t="str">
        <f>IF(VLOOKUP(A247,'Débit - Abfluss'!$A$2:$K$273,7,FALSE)="","",VLOOKUP(A247,'Débit - Abfluss'!$A$2:$K$273,7,FALSE))</f>
        <v/>
      </c>
      <c r="AG247" s="60" t="str">
        <f>IF(VLOOKUP(A247,'Débit - Abfluss'!$A$2:$K$273,8,FALSE)="","",VLOOKUP(A247,'Débit - Abfluss'!$A$2:$K$273,8,FALSE))</f>
        <v>Non affecté / nicht betroffen</v>
      </c>
      <c r="AH247" s="72">
        <f>IF(VLOOKUP(A247,'Revitalisation-Revitalisierung'!$A$2:$O$273,3,FALSE)="","",VLOOKUP(A247,'Revitalisation-Revitalisierung'!$A$2:$O$273,3,FALSE))</f>
        <v>-10.454545454545455</v>
      </c>
      <c r="AI247" s="73">
        <f>IF(VLOOKUP(A247,'Revitalisation-Revitalisierung'!$A$2:$O$273,4,FALSE)="","",VLOOKUP(A247,'Revitalisation-Revitalisierung'!$A$2:$O$273,4,FALSE))</f>
        <v>0</v>
      </c>
      <c r="AJ247" s="73">
        <f>IF(VLOOKUP(A247,'Revitalisation-Revitalisierung'!$A$2:$O$273,5,FALSE)="","",VLOOKUP(A247,'Revitalisation-Revitalisierung'!$A$2:$O$273,5,FALSE))</f>
        <v>10.454545454545455</v>
      </c>
      <c r="AK247" s="61" t="str">
        <f>IF(VLOOKUP(A247,'Revitalisation-Revitalisierung'!$A$2:$O$273,6,FALSE)="","",VLOOKUP(A247,'Revitalisation-Revitalisierung'!$A$2:$O$273,6,FALSE))</f>
        <v>non nécessaire</v>
      </c>
      <c r="AL247" s="61" t="str">
        <f>IF(VLOOKUP(A247,'Revitalisation-Revitalisierung'!$A$2:$O$273,7,FALSE)="","",VLOOKUP(A247,'Revitalisation-Revitalisierung'!$A$2:$O$273,7,FALSE))</f>
        <v>nicht nötig</v>
      </c>
      <c r="AM247" s="61" t="str">
        <f>IF(VLOOKUP(A247,'Revitalisation-Revitalisierung'!$A$2:$O$273,8,FALSE)="","",VLOOKUP(A247,'Revitalisation-Revitalisierung'!$A$2:$O$273,8,FALSE))</f>
        <v>K3</v>
      </c>
      <c r="AN247" s="61" t="str">
        <f>IF(VLOOKUP(A247,'Revitalisation-Revitalisierung'!$A$2:$O$273,9,FALSE)="","",VLOOKUP(A247,'Revitalisation-Revitalisierung'!$A$2:$O$273,9,FALSE))</f>
        <v/>
      </c>
      <c r="AO247" s="61" t="str">
        <f>IF(VLOOKUP(A247,'Revitalisation-Revitalisierung'!$A$2:$O$273,10,FALSE)="","",VLOOKUP(A247,'Revitalisation-Revitalisierung'!$A$2:$O$273,10,FALSE))</f>
        <v/>
      </c>
      <c r="AP247" s="61" t="str">
        <f>IF(VLOOKUP(A247,'Revitalisation-Revitalisierung'!$A$2:$O$273,11,FALSE)="","",VLOOKUP(A247,'Revitalisation-Revitalisierung'!$A$2:$O$273,11,FALSE))</f>
        <v>Non nécessaire / nicht nötig</v>
      </c>
      <c r="AQ247" s="62" t="str">
        <f>IF(VLOOKUP(A247,'Revitalisation-Revitalisierung'!$A$2:$O$273,12,FALSE)="","",VLOOKUP(A247,'Revitalisation-Revitalisierung'!$A$2:$O$273,12,FALSE))</f>
        <v>a</v>
      </c>
    </row>
    <row r="248" spans="1:43" ht="45" x14ac:dyDescent="0.25">
      <c r="A248" s="28">
        <v>372</v>
      </c>
      <c r="B248" s="63">
        <f>IF(VLOOKUP(A248,'Données de base - Grunddaten'!$A$2:$M$273,2,FALSE)="","",VLOOKUP(A248,'Données de base - Grunddaten'!$A$2:$M$273,2,FALSE))</f>
        <v>1</v>
      </c>
      <c r="C248" s="64" t="str">
        <f>IF(VLOOKUP(A248,'Données de base - Grunddaten'!$A$2:$M$273,3,FALSE)="","",VLOOKUP(A248,'Données de base - Grunddaten'!$A$2:$M$273,3,FALSE))</f>
        <v>Weissbad</v>
      </c>
      <c r="D248" s="64" t="str">
        <f>IF(VLOOKUP(A248,'Données de base - Grunddaten'!$A$2:$M$273,4,FALSE)="","",VLOOKUP(A248,'Données de base - Grunddaten'!$A$2:$M$273,4,FALSE))</f>
        <v>Wissbach</v>
      </c>
      <c r="E248" s="64" t="str">
        <f>IF(VLOOKUP(A248,'Données de base - Grunddaten'!$A$2:$M$273,5,FALSE)="","",VLOOKUP(A248,'Données de base - Grunddaten'!$A$2:$M$273,5,FALSE))</f>
        <v>AI</v>
      </c>
      <c r="F248" s="64" t="str">
        <f>IF(VLOOKUP(A248,'Données de base - Grunddaten'!$A$2:$M$273,6,FALSE)="","",VLOOKUP(A248,'Données de base - Grunddaten'!$A$2:$M$273,6,FALSE))</f>
        <v>Alpes septentrionales</v>
      </c>
      <c r="G248" s="64" t="str">
        <f>IF(VLOOKUP(A248,'Données de base - Grunddaten'!$A$2:$M$273,7,FALSE)="","",VLOOKUP(A248,'Données de base - Grunddaten'!$A$2:$M$273,7,FALSE))</f>
        <v>Montagnard inf.</v>
      </c>
      <c r="H248" s="64" t="str">
        <f>IF(VLOOKUP(A248,'Données de base - Grunddaten'!$A$2:$M$273,8,FALSE)="","",VLOOKUP(A248,'Données de base - Grunddaten'!$A$2:$M$273,8,FALSE))</f>
        <v>860 m</v>
      </c>
      <c r="I248" s="64" t="str">
        <f>IF(VLOOKUP(A248,'Données de base - Grunddaten'!$A$2:$M$273,9,FALSE)="","",VLOOKUP(A248,'Données de base - Grunddaten'!$A$2:$M$273,9,FALSE))</f>
        <v>candidat</v>
      </c>
      <c r="J248" s="64">
        <f>IF(VLOOKUP(A248,'Données de base - Grunddaten'!$A$2:$M$273,10,FALSE)="","",VLOOKUP(A248,'Données de base - Grunddaten'!$A$2:$M$273,10,FALSE))</f>
        <v>41</v>
      </c>
      <c r="K248" s="64" t="str">
        <f>IF(VLOOKUP(A248,'Données de base - Grunddaten'!$A$2:$M$273,11,FALSE)="","",VLOOKUP(A248,'Données de base - Grunddaten'!$A$2:$M$273,11,FALSE))</f>
        <v>Cours d'eau naturels de l'étage montagnard</v>
      </c>
      <c r="L248" s="64" t="str">
        <f>IF(VLOOKUP(A248,'Données de base - Grunddaten'!$A$2:$M$273,12,FALSE)="","",VLOOKUP(A248,'Données de base - Grunddaten'!$A$2:$M$273,12,FALSE))</f>
        <v>en méandres migrants</v>
      </c>
      <c r="M248" s="65" t="str">
        <f>IF(VLOOKUP(A248,'Données de base - Grunddaten'!$A$2:$M$273,13,FALSE)="","",VLOOKUP(A248,'Données de base - Grunddaten'!$A$2:$M$273,13,FALSE))</f>
        <v>en méandres migrants</v>
      </c>
      <c r="N248" s="36" t="str">
        <f>IF(VLOOKUP(A248,'Charriage - Geschiebehaushalt'!A248:S519,3,FALSE)="","",VLOOKUP(A248,'Charriage - Geschiebehaushalt'!$A$2:$S$273,3,FALSE))</f>
        <v>pertinent</v>
      </c>
      <c r="O248" s="37" t="str">
        <f>IF(VLOOKUP(A248,'Charriage - Geschiebehaushalt'!A248:S519,4,FALSE)="","",VLOOKUP(A248,'Charriage - Geschiebehaushalt'!$A$2:$S$273,4,FALSE))</f>
        <v>non documenté</v>
      </c>
      <c r="P248" s="70" t="str">
        <f>IF(VLOOKUP(A248,'Charriage - Geschiebehaushalt'!A248:S519,5,FALSE)="","",VLOOKUP(A248,'Charriage - Geschiebehaushalt'!$A$2:$S$273,5,FALSE))</f>
        <v/>
      </c>
      <c r="Q248" s="37" t="str">
        <f>IF(VLOOKUP(A248,'Charriage - Geschiebehaushalt'!A248:S519,6,FALSE)="","",VLOOKUP(A248,'Charriage - Geschiebehaushalt'!$A$2:$S$273,6,FALSE))</f>
        <v>non documenté</v>
      </c>
      <c r="R248" s="70">
        <f>IF(VLOOKUP(A248,'Charriage - Geschiebehaushalt'!A248:S519,7,FALSE)="","",VLOOKUP(A248,'Charriage - Geschiebehaushalt'!$A$2:$S$273,7,FALSE))</f>
        <v>0</v>
      </c>
      <c r="S248" s="37" t="str">
        <f>IF(VLOOKUP(A248,'Charriage - Geschiebehaushalt'!A248:S519,8,FALSE)="","",VLOOKUP(A248,'Charriage - Geschiebehaushalt'!$A$2:$S$273,8,FALSE))</f>
        <v>pas ou faiblement entravé</v>
      </c>
      <c r="T248" s="70">
        <f>IF(VLOOKUP(A248,'Charriage - Geschiebehaushalt'!A248:S519,9,FALSE)="","",VLOOKUP(A248,'Charriage - Geschiebehaushalt'!$A$2:$S$273,9,FALSE))</f>
        <v>0.17299999999999999</v>
      </c>
      <c r="U248" s="37" t="str">
        <f>IF(VLOOKUP(A248,'Charriage - Geschiebehaushalt'!A248:S519,10,FALSE)="","",VLOOKUP(A248,'Charriage - Geschiebehaushalt'!$A$2:$S$273,10,FALSE))</f>
        <v>déficit dans les formations pionnières</v>
      </c>
      <c r="V248" s="37" t="str">
        <f>IF(VLOOKUP(A248,'Charriage - Geschiebehaushalt'!A248:S519,11,FALSE)="","",VLOOKUP(A248,'Charriage - Geschiebehaushalt'!$A$2:$S$273,11,FALSE))</f>
        <v>difficile de juger</v>
      </c>
      <c r="W248" s="37" t="str">
        <f>IF(VLOOKUP(A248,'Charriage - Geschiebehaushalt'!A248:S519,12,FALSE)="","",VLOOKUP(A248,'Charriage - Geschiebehaushalt'!$A$2:$S$273,12,FALSE))</f>
        <v>A vérifier</v>
      </c>
      <c r="X248" s="37" t="str">
        <f>IF(VLOOKUP(A248,'Charriage - Geschiebehaushalt'!A248:S519,13,FALSE)="","",VLOOKUP(A248,'Charriage - Geschiebehaushalt'!$A$2:$S$273,13,FALSE))</f>
        <v>pas d'ouvrage dans le bassin versant</v>
      </c>
      <c r="Y248" s="37" t="str">
        <f>IF(VLOOKUP(A248,'Charriage - Geschiebehaushalt'!A248:S519,14,FALSE)="","",VLOOKUP(A248,'Charriage - Geschiebehaushalt'!$A$2:$S$273,14,FALSE))</f>
        <v>charriage présumé naturel</v>
      </c>
      <c r="Z248" s="37" t="str">
        <f>IF(VLOOKUP(A248,'Charriage - Geschiebehaushalt'!A248:S519,15,FALSE)="","",VLOOKUP(A248,'Charriage - Geschiebehaushalt'!$A$2:$S$273,15,FALSE))</f>
        <v>Charriage présumé naturel / Geschiebehaushalt vermutlich natürlich</v>
      </c>
      <c r="AA248" s="53" t="str">
        <f>IF(VLOOKUP(A248,'Charriage - Geschiebehaushalt'!A248:S519,16,FALSE)="","",VLOOKUP(A248,'Charriage - Geschiebehaushalt'!$A$2:$S$273,16,FALSE))</f>
        <v>a</v>
      </c>
      <c r="AB248" s="58" t="str">
        <f>IF(VLOOKUP(A248,'Débit - Abfluss'!$A$2:$K$273,3,FALSE)="","",VLOOKUP(A248,'Débit - Abfluss'!$A$2:$K$273,3,FALSE))</f>
        <v>non documenté</v>
      </c>
      <c r="AC248" s="59" t="str">
        <f>IF(VLOOKUP(A248,'Débit - Abfluss'!$A$2:$K$273,4,FALSE)="","",VLOOKUP(A248,'Débit - Abfluss'!$A$2:$K$273,4,FALSE))</f>
        <v>aucune information supplémentaire</v>
      </c>
      <c r="AD248" s="59" t="str">
        <f>IF(VLOOKUP(A248,'Débit - Abfluss'!$A$2:$K$273,5,FALSE)="","",VLOOKUP(A248,'Débit - Abfluss'!$A$2:$K$273,5,FALSE))</f>
        <v>aucune information supplémentaire</v>
      </c>
      <c r="AE248" s="59" t="str">
        <f>IF(VLOOKUP(A248,'Débit - Abfluss'!$A$2:$K$273,6,FALSE)="","",VLOOKUP(A248,'Débit - Abfluss'!$A$2:$K$273,6,FALSE))</f>
        <v>Régime présumé naturel (100%) / Abfluss vermutlich natürlich</v>
      </c>
      <c r="AF248" s="59" t="str">
        <f>IF(VLOOKUP(A248,'Débit - Abfluss'!$A$2:$K$273,7,FALSE)="","",VLOOKUP(A248,'Débit - Abfluss'!$A$2:$K$273,7,FALSE))</f>
        <v/>
      </c>
      <c r="AG248" s="60" t="str">
        <f>IF(VLOOKUP(A248,'Débit - Abfluss'!$A$2:$K$273,8,FALSE)="","",VLOOKUP(A248,'Débit - Abfluss'!$A$2:$K$273,8,FALSE))</f>
        <v>Non affecté / nicht betroffen</v>
      </c>
      <c r="AH248" s="72" t="str">
        <f>IF(VLOOKUP(A248,'Revitalisation-Revitalisierung'!$A$2:$O$273,3,FALSE)="","",VLOOKUP(A248,'Revitalisation-Revitalisierung'!$A$2:$O$273,3,FALSE))</f>
        <v/>
      </c>
      <c r="AI248" s="73" t="str">
        <f>IF(VLOOKUP(A248,'Revitalisation-Revitalisierung'!$A$2:$O$273,4,FALSE)="","",VLOOKUP(A248,'Revitalisation-Revitalisierung'!$A$2:$O$273,4,FALSE))</f>
        <v/>
      </c>
      <c r="AJ248" s="73" t="str">
        <f>IF(VLOOKUP(A248,'Revitalisation-Revitalisierung'!$A$2:$O$273,5,FALSE)="","",VLOOKUP(A248,'Revitalisation-Revitalisierung'!$A$2:$O$273,5,FALSE))</f>
        <v/>
      </c>
      <c r="AK248" s="61" t="str">
        <f>IF(VLOOKUP(A248,'Revitalisation-Revitalisierung'!$A$2:$O$273,6,FALSE)="","",VLOOKUP(A248,'Revitalisation-Revitalisierung'!$A$2:$O$273,6,FALSE))</f>
        <v>non nécessaire</v>
      </c>
      <c r="AL248" s="61" t="str">
        <f>IF(VLOOKUP(A248,'Revitalisation-Revitalisierung'!$A$2:$O$273,7,FALSE)="","",VLOOKUP(A248,'Revitalisation-Revitalisierung'!$A$2:$O$273,7,FALSE))</f>
        <v>nicht nötig</v>
      </c>
      <c r="AM248" s="61" t="str">
        <f>IF(VLOOKUP(A248,'Revitalisation-Revitalisierung'!$A$2:$O$273,8,FALSE)="","",VLOOKUP(A248,'Revitalisation-Revitalisierung'!$A$2:$O$273,8,FALSE))</f>
        <v/>
      </c>
      <c r="AN248" s="61" t="str">
        <f>IF(VLOOKUP(A248,'Revitalisation-Revitalisierung'!$A$2:$O$273,9,FALSE)="","",VLOOKUP(A248,'Revitalisation-Revitalisierung'!$A$2:$O$273,9,FALSE))</f>
        <v/>
      </c>
      <c r="AO248" s="61" t="str">
        <f>IF(VLOOKUP(A248,'Revitalisation-Revitalisierung'!$A$2:$O$273,10,FALSE)="","",VLOOKUP(A248,'Revitalisation-Revitalisierung'!$A$2:$O$273,10,FALSE))</f>
        <v/>
      </c>
      <c r="AP248" s="61" t="str">
        <f>IF(VLOOKUP(A248,'Revitalisation-Revitalisierung'!$A$2:$O$273,11,FALSE)="","",VLOOKUP(A248,'Revitalisation-Revitalisierung'!$A$2:$O$273,11,FALSE))</f>
        <v>Non nécessaire / nicht nötig</v>
      </c>
      <c r="AQ248" s="62" t="str">
        <f>IF(VLOOKUP(A248,'Revitalisation-Revitalisierung'!$A$2:$O$273,12,FALSE)="","",VLOOKUP(A248,'Revitalisation-Revitalisierung'!$A$2:$O$273,12,FALSE))</f>
        <v>a</v>
      </c>
    </row>
    <row r="249" spans="1:43" ht="56.25" x14ac:dyDescent="0.25">
      <c r="A249" s="23">
        <v>373</v>
      </c>
      <c r="B249" s="63">
        <f>IF(VLOOKUP(A249,'Données de base - Grunddaten'!$A$2:$M$273,2,FALSE)="","",VLOOKUP(A249,'Données de base - Grunddaten'!$A$2:$M$273,2,FALSE))</f>
        <v>1</v>
      </c>
      <c r="C249" s="64" t="str">
        <f>IF(VLOOKUP(A249,'Données de base - Grunddaten'!$A$2:$M$273,3,FALSE)="","",VLOOKUP(A249,'Données de base - Grunddaten'!$A$2:$M$273,3,FALSE))</f>
        <v>Schilstal / Sand</v>
      </c>
      <c r="D249" s="64" t="str">
        <f>IF(VLOOKUP(A249,'Données de base - Grunddaten'!$A$2:$M$273,4,FALSE)="","",VLOOKUP(A249,'Données de base - Grunddaten'!$A$2:$M$273,4,FALSE))</f>
        <v>Fanbach, Furschbach, Schils</v>
      </c>
      <c r="E249" s="64" t="str">
        <f>IF(VLOOKUP(A249,'Données de base - Grunddaten'!$A$2:$M$273,5,FALSE)="","",VLOOKUP(A249,'Données de base - Grunddaten'!$A$2:$M$273,5,FALSE))</f>
        <v>SG</v>
      </c>
      <c r="F249" s="64" t="str">
        <f>IF(VLOOKUP(A249,'Données de base - Grunddaten'!$A$2:$M$273,6,FALSE)="","",VLOOKUP(A249,'Données de base - Grunddaten'!$A$2:$M$273,6,FALSE))</f>
        <v>Alpes septentrionales</v>
      </c>
      <c r="G249" s="64" t="str">
        <f>IF(VLOOKUP(A249,'Données de base - Grunddaten'!$A$2:$M$273,7,FALSE)="","",VLOOKUP(A249,'Données de base - Grunddaten'!$A$2:$M$273,7,FALSE))</f>
        <v>Montagnard sup.</v>
      </c>
      <c r="H249" s="64">
        <f>IF(VLOOKUP(A249,'Données de base - Grunddaten'!$A$2:$M$273,8,FALSE)="","",VLOOKUP(A249,'Données de base - Grunddaten'!$A$2:$M$273,8,FALSE))</f>
        <v>1130</v>
      </c>
      <c r="I249" s="64">
        <f>IF(VLOOKUP(A249,'Données de base - Grunddaten'!$A$2:$M$273,9,FALSE)="","",VLOOKUP(A249,'Données de base - Grunddaten'!$A$2:$M$273,9,FALSE))</f>
        <v>2003</v>
      </c>
      <c r="J249" s="64">
        <f>IF(VLOOKUP(A249,'Données de base - Grunddaten'!$A$2:$M$273,10,FALSE)="","",VLOOKUP(A249,'Données de base - Grunddaten'!$A$2:$M$273,10,FALSE))</f>
        <v>41</v>
      </c>
      <c r="K249" s="64" t="str">
        <f>IF(VLOOKUP(A249,'Données de base - Grunddaten'!$A$2:$M$273,11,FALSE)="","",VLOOKUP(A249,'Données de base - Grunddaten'!$A$2:$M$273,11,FALSE))</f>
        <v>Cours d'eau naturels de l'étage montagnard</v>
      </c>
      <c r="L249" s="64" t="str">
        <f>IF(VLOOKUP(A249,'Données de base - Grunddaten'!$A$2:$M$273,12,FALSE)="","",VLOOKUP(A249,'Données de base - Grunddaten'!$A$2:$M$273,12,FALSE))</f>
        <v>en tresses</v>
      </c>
      <c r="M249" s="65" t="str">
        <f>IF(VLOOKUP(A249,'Données de base - Grunddaten'!$A$2:$M$273,13,FALSE)="","",VLOOKUP(A249,'Données de base - Grunddaten'!$A$2:$M$273,13,FALSE))</f>
        <v>en tresses</v>
      </c>
      <c r="N249" s="36" t="str">
        <f>IF(VLOOKUP(A249,'Charriage - Geschiebehaushalt'!A249:S520,3,FALSE)="","",VLOOKUP(A249,'Charriage - Geschiebehaushalt'!$A$2:$S$273,3,FALSE))</f>
        <v>pertinent</v>
      </c>
      <c r="O249" s="37" t="str">
        <f>IF(VLOOKUP(A249,'Charriage - Geschiebehaushalt'!A249:S520,4,FALSE)="","",VLOOKUP(A249,'Charriage - Geschiebehaushalt'!$A$2:$S$273,4,FALSE))</f>
        <v>non documenté</v>
      </c>
      <c r="P249" s="70" t="str">
        <f>IF(VLOOKUP(A249,'Charriage - Geschiebehaushalt'!A249:S520,5,FALSE)="","",VLOOKUP(A249,'Charriage - Geschiebehaushalt'!$A$2:$S$273,5,FALSE))</f>
        <v/>
      </c>
      <c r="Q249" s="37" t="str">
        <f>IF(VLOOKUP(A249,'Charriage - Geschiebehaushalt'!A249:S520,6,FALSE)="","",VLOOKUP(A249,'Charriage - Geschiebehaushalt'!$A$2:$S$273,6,FALSE))</f>
        <v>non documenté</v>
      </c>
      <c r="R249" s="70">
        <f>IF(VLOOKUP(A249,'Charriage - Geschiebehaushalt'!A249:S520,7,FALSE)="","",VLOOKUP(A249,'Charriage - Geschiebehaushalt'!$A$2:$S$273,7,FALSE))</f>
        <v>7.9773288256720407E-2</v>
      </c>
      <c r="S249" s="37" t="str">
        <f>IF(VLOOKUP(A249,'Charriage - Geschiebehaushalt'!A249:S520,8,FALSE)="","",VLOOKUP(A249,'Charriage - Geschiebehaushalt'!$A$2:$S$273,8,FALSE))</f>
        <v>pas ou faiblement entravé</v>
      </c>
      <c r="T249" s="70">
        <f>IF(VLOOKUP(A249,'Charriage - Geschiebehaushalt'!A249:S520,9,FALSE)="","",VLOOKUP(A249,'Charriage - Geschiebehaushalt'!$A$2:$S$273,9,FALSE))</f>
        <v>0.35635395484999999</v>
      </c>
      <c r="U249" s="37" t="str">
        <f>IF(VLOOKUP(A249,'Charriage - Geschiebehaushalt'!A249:S520,10,FALSE)="","",VLOOKUP(A249,'Charriage - Geschiebehaushalt'!$A$2:$S$273,10,FALSE))</f>
        <v>déficit non apparent en charriage ou en remobilisation des sédiments</v>
      </c>
      <c r="V249" s="37" t="str">
        <f>IF(VLOOKUP(A249,'Charriage - Geschiebehaushalt'!A249:S520,11,FALSE)="","",VLOOKUP(A249,'Charriage - Geschiebehaushalt'!$A$2:$S$273,11,FALSE))</f>
        <v/>
      </c>
      <c r="W249" s="37" t="str">
        <f>IF(VLOOKUP(A249,'Charriage - Geschiebehaushalt'!A249:S520,12,FALSE)="","",VLOOKUP(A249,'Charriage - Geschiebehaushalt'!$A$2:$S$273,12,FALSE))</f>
        <v/>
      </c>
      <c r="X249" s="37" t="str">
        <f>IF(VLOOKUP(A249,'Charriage - Geschiebehaushalt'!A249:S520,13,FALSE)="","",VLOOKUP(A249,'Charriage - Geschiebehaushalt'!$A$2:$S$273,13,FALSE))</f>
        <v/>
      </c>
      <c r="Y249" s="37" t="str">
        <f>IF(VLOOKUP(A249,'Charriage - Geschiebehaushalt'!A249:S520,14,FALSE)="","",VLOOKUP(A249,'Charriage - Geschiebehaushalt'!$A$2:$S$273,14,FALSE))</f>
        <v/>
      </c>
      <c r="Z249" s="37" t="str">
        <f>IF(VLOOKUP(A249,'Charriage - Geschiebehaushalt'!A249:S520,15,FALSE)="","",VLOOKUP(A249,'Charriage - Geschiebehaushalt'!$A$2:$S$273,15,FALSE))</f>
        <v>Déficit non apparent en charriage ou en remobilisation des sédiments / kein sichtbares Defizit beim Geschiebehaushalt bzw. bei der Mobilisierung von Geschiebe</v>
      </c>
      <c r="AA249" s="53" t="str">
        <f>IF(VLOOKUP(A249,'Charriage - Geschiebehaushalt'!A249:S520,16,FALSE)="","",VLOOKUP(A249,'Charriage - Geschiebehaushalt'!$A$2:$S$273,16,FALSE))</f>
        <v>b</v>
      </c>
      <c r="AB249" s="58" t="str">
        <f>IF(VLOOKUP(A249,'Débit - Abfluss'!$A$2:$K$273,3,FALSE)="","",VLOOKUP(A249,'Débit - Abfluss'!$A$2:$K$273,3,FALSE))</f>
        <v>100%</v>
      </c>
      <c r="AC249" s="59" t="str">
        <f>IF(VLOOKUP(A249,'Débit - Abfluss'!$A$2:$K$273,4,FALSE)="","",VLOOKUP(A249,'Débit - Abfluss'!$A$2:$K$273,4,FALSE))</f>
        <v>aucune information supplémentaire</v>
      </c>
      <c r="AD249" s="59" t="str">
        <f>IF(VLOOKUP(A249,'Débit - Abfluss'!$A$2:$K$273,5,FALSE)="","",VLOOKUP(A249,'Débit - Abfluss'!$A$2:$K$273,5,FALSE))</f>
        <v>aucune information supplémentaire</v>
      </c>
      <c r="AE249" s="59" t="str">
        <f>IF(VLOOKUP(A249,'Débit - Abfluss'!$A$2:$K$273,6,FALSE)="","",VLOOKUP(A249,'Débit - Abfluss'!$A$2:$K$273,6,FALSE))</f>
        <v>100%</v>
      </c>
      <c r="AF249" s="59" t="str">
        <f>IF(VLOOKUP(A249,'Débit - Abfluss'!$A$2:$K$273,7,FALSE)="","",VLOOKUP(A249,'Débit - Abfluss'!$A$2:$K$273,7,FALSE))</f>
        <v/>
      </c>
      <c r="AG249" s="60" t="str">
        <f>IF(VLOOKUP(A249,'Débit - Abfluss'!$A$2:$K$273,8,FALSE)="","",VLOOKUP(A249,'Débit - Abfluss'!$A$2:$K$273,8,FALSE))</f>
        <v>Non affecté / nicht betroffen</v>
      </c>
      <c r="AH249" s="72">
        <f>IF(VLOOKUP(A249,'Revitalisation-Revitalisierung'!$A$2:$O$273,3,FALSE)="","",VLOOKUP(A249,'Revitalisation-Revitalisierung'!$A$2:$O$273,3,FALSE))</f>
        <v>3.8</v>
      </c>
      <c r="AI249" s="73">
        <f>IF(VLOOKUP(A249,'Revitalisation-Revitalisierung'!$A$2:$O$273,4,FALSE)="","",VLOOKUP(A249,'Revitalisation-Revitalisierung'!$A$2:$O$273,4,FALSE))</f>
        <v>3.7503656439797042</v>
      </c>
      <c r="AJ249" s="73">
        <f>IF(VLOOKUP(A249,'Revitalisation-Revitalisierung'!$A$2:$O$273,5,FALSE)="","",VLOOKUP(A249,'Revitalisation-Revitalisierung'!$A$2:$O$273,5,FALSE))</f>
        <v>0</v>
      </c>
      <c r="AK249" s="61" t="str">
        <f>IF(VLOOKUP(A249,'Revitalisation-Revitalisierung'!$A$2:$O$273,6,FALSE)="","",VLOOKUP(A249,'Revitalisation-Revitalisierung'!$A$2:$O$273,6,FALSE))</f>
        <v>peu nécessaire, facile</v>
      </c>
      <c r="AL249" s="61" t="str">
        <f>IF(VLOOKUP(A249,'Revitalisation-Revitalisierung'!$A$2:$O$273,7,FALSE)="","",VLOOKUP(A249,'Revitalisation-Revitalisierung'!$A$2:$O$273,7,FALSE))</f>
        <v>nicht nötig</v>
      </c>
      <c r="AM249" s="61" t="str">
        <f>IF(VLOOKUP(A249,'Revitalisation-Revitalisierung'!$A$2:$O$273,8,FALSE)="","",VLOOKUP(A249,'Revitalisation-Revitalisierung'!$A$2:$O$273,8,FALSE))</f>
        <v>K3</v>
      </c>
      <c r="AN249" s="61" t="str">
        <f>IF(VLOOKUP(A249,'Revitalisation-Revitalisierung'!$A$2:$O$273,9,FALSE)="","",VLOOKUP(A249,'Revitalisation-Revitalisierung'!$A$2:$O$273,9,FALSE))</f>
        <v/>
      </c>
      <c r="AO249" s="61" t="str">
        <f>IF(VLOOKUP(A249,'Revitalisation-Revitalisierung'!$A$2:$O$273,10,FALSE)="","",VLOOKUP(A249,'Revitalisation-Revitalisierung'!$A$2:$O$273,10,FALSE))</f>
        <v/>
      </c>
      <c r="AP249" s="61" t="str">
        <f>IF(VLOOKUP(A249,'Revitalisation-Revitalisierung'!$A$2:$O$273,11,FALSE)="","",VLOOKUP(A249,'Revitalisation-Revitalisierung'!$A$2:$O$273,11,FALSE))</f>
        <v>Non nécessaire / nicht nötig</v>
      </c>
      <c r="AQ249" s="62" t="str">
        <f>IF(VLOOKUP(A249,'Revitalisation-Revitalisierung'!$A$2:$O$273,12,FALSE)="","",VLOOKUP(A249,'Revitalisation-Revitalisierung'!$A$2:$O$273,12,FALSE))</f>
        <v>b</v>
      </c>
    </row>
    <row r="250" spans="1:43" ht="56.25" x14ac:dyDescent="0.25">
      <c r="A250" s="23">
        <v>374</v>
      </c>
      <c r="B250" s="63">
        <f>IF(VLOOKUP(A250,'Données de base - Grunddaten'!$A$2:$M$273,2,FALSE)="","",VLOOKUP(A250,'Données de base - Grunddaten'!$A$2:$M$273,2,FALSE))</f>
        <v>1</v>
      </c>
      <c r="C250" s="64" t="str">
        <f>IF(VLOOKUP(A250,'Données de base - Grunddaten'!$A$2:$M$273,3,FALSE)="","",VLOOKUP(A250,'Données de base - Grunddaten'!$A$2:$M$273,3,FALSE))</f>
        <v>Rheinau / Cholau</v>
      </c>
      <c r="D250" s="64" t="str">
        <f>IF(VLOOKUP(A250,'Données de base - Grunddaten'!$A$2:$M$273,4,FALSE)="","",VLOOKUP(A250,'Données de base - Grunddaten'!$A$2:$M$273,4,FALSE))</f>
        <v>Mülbach, Rhein</v>
      </c>
      <c r="E250" s="64" t="str">
        <f>IF(VLOOKUP(A250,'Données de base - Grunddaten'!$A$2:$M$273,5,FALSE)="","",VLOOKUP(A250,'Données de base - Grunddaten'!$A$2:$M$273,5,FALSE))</f>
        <v>SG</v>
      </c>
      <c r="F250" s="64" t="str">
        <f>IF(VLOOKUP(A250,'Données de base - Grunddaten'!$A$2:$M$273,6,FALSE)="","",VLOOKUP(A250,'Données de base - Grunddaten'!$A$2:$M$273,6,FALSE))</f>
        <v>Alpes septentrionales</v>
      </c>
      <c r="G250" s="64" t="str">
        <f>IF(VLOOKUP(A250,'Données de base - Grunddaten'!$A$2:$M$273,7,FALSE)="","",VLOOKUP(A250,'Données de base - Grunddaten'!$A$2:$M$273,7,FALSE))</f>
        <v>Collinéen</v>
      </c>
      <c r="H250" s="64">
        <f>IF(VLOOKUP(A250,'Données de base - Grunddaten'!$A$2:$M$273,8,FALSE)="","",VLOOKUP(A250,'Données de base - Grunddaten'!$A$2:$M$273,8,FALSE))</f>
        <v>460</v>
      </c>
      <c r="I250" s="64">
        <f>IF(VLOOKUP(A250,'Données de base - Grunddaten'!$A$2:$M$273,9,FALSE)="","",VLOOKUP(A250,'Données de base - Grunddaten'!$A$2:$M$273,9,FALSE))</f>
        <v>2003</v>
      </c>
      <c r="J250" s="64">
        <f>IF(VLOOKUP(A250,'Données de base - Grunddaten'!$A$2:$M$273,10,FALSE)="","",VLOOKUP(A250,'Données de base - Grunddaten'!$A$2:$M$273,10,FALSE))</f>
        <v>52</v>
      </c>
      <c r="K250" s="64" t="str">
        <f>IF(VLOOKUP(A250,'Données de base - Grunddaten'!$A$2:$M$273,11,FALSE)="","",VLOOKUP(A250,'Données de base - Grunddaten'!$A$2:$M$273,11,FALSE))</f>
        <v>Cours d'eau corrigés de l'étage collinéen du Moyen-Pays</v>
      </c>
      <c r="L250" s="64" t="str">
        <f>IF(VLOOKUP(A250,'Données de base - Grunddaten'!$A$2:$M$273,12,FALSE)="","",VLOOKUP(A250,'Données de base - Grunddaten'!$A$2:$M$273,12,FALSE))</f>
        <v>en tresses</v>
      </c>
      <c r="M250" s="65" t="str">
        <f>IF(VLOOKUP(A250,'Données de base - Grunddaten'!$A$2:$M$273,13,FALSE)="","",VLOOKUP(A250,'Données de base - Grunddaten'!$A$2:$M$273,13,FALSE))</f>
        <v>Rhein - cours rectiligne (Mülbach - en méandres migrants)</v>
      </c>
      <c r="N250" s="36" t="str">
        <f>IF(VLOOKUP(A250,'Charriage - Geschiebehaushalt'!A250:S521,3,FALSE)="","",VLOOKUP(A250,'Charriage - Geschiebehaushalt'!$A$2:$S$273,3,FALSE))</f>
        <v>pertinent</v>
      </c>
      <c r="O250" s="37" t="str">
        <f>IF(VLOOKUP(A250,'Charriage - Geschiebehaushalt'!A250:S521,4,FALSE)="","",VLOOKUP(A250,'Charriage - Geschiebehaushalt'!$A$2:$S$273,4,FALSE))</f>
        <v>21-50%</v>
      </c>
      <c r="P250" s="70" t="str">
        <f>IF(VLOOKUP(A250,'Charriage - Geschiebehaushalt'!A250:S521,5,FALSE)="","",VLOOKUP(A250,'Charriage - Geschiebehaushalt'!$A$2:$S$273,5,FALSE))</f>
        <v/>
      </c>
      <c r="Q250" s="37" t="str">
        <f>IF(VLOOKUP(A250,'Charriage - Geschiebehaushalt'!A250:S521,6,FALSE)="","",VLOOKUP(A250,'Charriage - Geschiebehaushalt'!$A$2:$S$273,6,FALSE))</f>
        <v>non documenté</v>
      </c>
      <c r="R250" s="70">
        <f>IF(VLOOKUP(A250,'Charriage - Geschiebehaushalt'!A250:S521,7,FALSE)="","",VLOOKUP(A250,'Charriage - Geschiebehaushalt'!$A$2:$S$273,7,FALSE))</f>
        <v>4.1431010861209601E-2</v>
      </c>
      <c r="S250" s="37" t="str">
        <f>IF(VLOOKUP(A250,'Charriage - Geschiebehaushalt'!A250:S521,8,FALSE)="","",VLOOKUP(A250,'Charriage - Geschiebehaushalt'!$A$2:$S$273,8,FALSE))</f>
        <v>pas ou faiblement entravé</v>
      </c>
      <c r="T250" s="70">
        <f>IF(VLOOKUP(A250,'Charriage - Geschiebehaushalt'!A250:S521,9,FALSE)="","",VLOOKUP(A250,'Charriage - Geschiebehaushalt'!$A$2:$S$273,9,FALSE))</f>
        <v>9.4745091783000002E-2</v>
      </c>
      <c r="U250" s="37" t="str">
        <f>IF(VLOOKUP(A250,'Charriage - Geschiebehaushalt'!A250:S521,10,FALSE)="","",VLOOKUP(A250,'Charriage - Geschiebehaushalt'!$A$2:$S$273,10,FALSE))</f>
        <v>déficit dans les formations pionnières</v>
      </c>
      <c r="V250" s="37" t="str">
        <f>IF(VLOOKUP(A250,'Charriage - Geschiebehaushalt'!A250:S521,11,FALSE)="","",VLOOKUP(A250,'Charriage - Geschiebehaushalt'!$A$2:$S$273,11,FALSE))</f>
        <v/>
      </c>
      <c r="W250" s="37" t="str">
        <f>IF(VLOOKUP(A250,'Charriage - Geschiebehaushalt'!A250:S521,12,FALSE)="","",VLOOKUP(A250,'Charriage - Geschiebehaushalt'!$A$2:$S$273,12,FALSE))</f>
        <v/>
      </c>
      <c r="X250" s="37" t="str">
        <f>IF(VLOOKUP(A250,'Charriage - Geschiebehaushalt'!A250:S521,13,FALSE)="","",VLOOKUP(A250,'Charriage - Geschiebehaushalt'!$A$2:$S$273,13,FALSE))</f>
        <v/>
      </c>
      <c r="Y250" s="37" t="str">
        <f>IF(VLOOKUP(A250,'Charriage - Geschiebehaushalt'!A250:S521,14,FALSE)="","",VLOOKUP(A250,'Charriage - Geschiebehaushalt'!$A$2:$S$273,14,FALSE))</f>
        <v/>
      </c>
      <c r="Z250" s="37" t="str">
        <f>IF(VLOOKUP(A250,'Charriage - Geschiebehaushalt'!A250:S521,15,FALSE)="","",VLOOKUP(A250,'Charriage - Geschiebehaushalt'!$A$2:$S$273,15,FALSE))</f>
        <v>21-50%</v>
      </c>
      <c r="AA250" s="53" t="str">
        <f>IF(VLOOKUP(A250,'Charriage - Geschiebehaushalt'!A250:S521,16,FALSE)="","",VLOOKUP(A250,'Charriage - Geschiebehaushalt'!$A$2:$S$273,16,FALSE))</f>
        <v>a</v>
      </c>
      <c r="AB250" s="58" t="str">
        <f>IF(VLOOKUP(A250,'Débit - Abfluss'!$A$2:$K$273,3,FALSE)="","",VLOOKUP(A250,'Débit - Abfluss'!$A$2:$K$273,3,FALSE))</f>
        <v>81-100%</v>
      </c>
      <c r="AC250" s="59" t="str">
        <f>IF(VLOOKUP(A250,'Débit - Abfluss'!$A$2:$K$273,4,FALSE)="","",VLOOKUP(A250,'Débit - Abfluss'!$A$2:$K$273,4,FALSE))</f>
        <v/>
      </c>
      <c r="AD250" s="59" t="str">
        <f>IF(VLOOKUP(A250,'Débit - Abfluss'!$A$2:$K$273,5,FALSE)="","",VLOOKUP(A250,'Débit - Abfluss'!$A$2:$K$273,5,FALSE))</f>
        <v/>
      </c>
      <c r="AE250" s="59" t="str">
        <f>IF(VLOOKUP(A250,'Débit - Abfluss'!$A$2:$K$273,6,FALSE)="","",VLOOKUP(A250,'Débit - Abfluss'!$A$2:$K$273,6,FALSE))</f>
        <v>81-100%</v>
      </c>
      <c r="AF250" s="59" t="str">
        <f>IF(VLOOKUP(A250,'Débit - Abfluss'!$A$2:$K$273,7,FALSE)="","",VLOOKUP(A250,'Débit - Abfluss'!$A$2:$K$273,7,FALSE))</f>
        <v>force hydraulique</v>
      </c>
      <c r="AG250" s="60" t="str">
        <f>IF(VLOOKUP(A250,'Débit - Abfluss'!$A$2:$K$273,8,FALSE)="","",VLOOKUP(A250,'Débit - Abfluss'!$A$2:$K$273,8,FALSE))</f>
        <v>Potentiellement affecté / möglicherweise betroffen</v>
      </c>
      <c r="AH250" s="72">
        <f>IF(VLOOKUP(A250,'Revitalisation-Revitalisierung'!$A$2:$O$273,3,FALSE)="","",VLOOKUP(A250,'Revitalisation-Revitalisierung'!$A$2:$O$273,3,FALSE))</f>
        <v>-15.909090909090908</v>
      </c>
      <c r="AI250" s="73">
        <f>IF(VLOOKUP(A250,'Revitalisation-Revitalisierung'!$A$2:$O$273,4,FALSE)="","",VLOOKUP(A250,'Revitalisation-Revitalisierung'!$A$2:$O$273,4,FALSE))</f>
        <v>0</v>
      </c>
      <c r="AJ250" s="73">
        <f>IF(VLOOKUP(A250,'Revitalisation-Revitalisierung'!$A$2:$O$273,5,FALSE)="","",VLOOKUP(A250,'Revitalisation-Revitalisierung'!$A$2:$O$273,5,FALSE))</f>
        <v>15.909090909090908</v>
      </c>
      <c r="AK250" s="61" t="str">
        <f>IF(VLOOKUP(A250,'Revitalisation-Revitalisierung'!$A$2:$O$273,6,FALSE)="","",VLOOKUP(A250,'Revitalisation-Revitalisierung'!$A$2:$O$273,6,FALSE))</f>
        <v>non nécessaire</v>
      </c>
      <c r="AL250" s="61" t="str">
        <f>IF(VLOOKUP(A250,'Revitalisation-Revitalisierung'!$A$2:$O$273,7,FALSE)="","",VLOOKUP(A250,'Revitalisation-Revitalisierung'!$A$2:$O$273,7,FALSE))</f>
        <v>unmöglich</v>
      </c>
      <c r="AM250" s="61" t="str">
        <f>IF(VLOOKUP(A250,'Revitalisation-Revitalisierung'!$A$2:$O$273,8,FALSE)="","",VLOOKUP(A250,'Revitalisation-Revitalisierung'!$A$2:$O$273,8,FALSE))</f>
        <v>K2</v>
      </c>
      <c r="AN250" s="61" t="str">
        <f>IF(VLOOKUP(A250,'Revitalisation-Revitalisierung'!$A$2:$O$273,9,FALSE)="","",VLOOKUP(A250,'Revitalisation-Revitalisierung'!$A$2:$O$273,9,FALSE))</f>
        <v/>
      </c>
      <c r="AO250" s="61" t="str">
        <f>IF(VLOOKUP(A250,'Revitalisation-Revitalisierung'!$A$2:$O$273,10,FALSE)="","",VLOOKUP(A250,'Revitalisation-Revitalisierung'!$A$2:$O$273,10,FALSE))</f>
        <v/>
      </c>
      <c r="AP250" s="61" t="str">
        <f>IF(VLOOKUP(A250,'Revitalisation-Revitalisierung'!$A$2:$O$273,11,FALSE)="","",VLOOKUP(A250,'Revitalisation-Revitalisierung'!$A$2:$O$273,11,FALSE))</f>
        <v>Très nécessaire, facile / unbedingt nötig, einfach</v>
      </c>
      <c r="AQ250" s="62" t="str">
        <f>IF(VLOOKUP(A250,'Revitalisation-Revitalisierung'!$A$2:$O$273,12,FALSE)="","",VLOOKUP(A250,'Revitalisation-Revitalisierung'!$A$2:$O$273,12,FALSE))</f>
        <v>b</v>
      </c>
    </row>
    <row r="251" spans="1:43" ht="56.25" x14ac:dyDescent="0.25">
      <c r="A251" s="28">
        <v>375</v>
      </c>
      <c r="B251" s="63">
        <f>IF(VLOOKUP(A251,'Données de base - Grunddaten'!$A$2:$M$273,2,FALSE)="","",VLOOKUP(A251,'Données de base - Grunddaten'!$A$2:$M$273,2,FALSE))</f>
        <v>1</v>
      </c>
      <c r="C251" s="64" t="str">
        <f>IF(VLOOKUP(A251,'Données de base - Grunddaten'!$A$2:$M$273,3,FALSE)="","",VLOOKUP(A251,'Données de base - Grunddaten'!$A$2:$M$273,3,FALSE))</f>
        <v>Rheinau</v>
      </c>
      <c r="D251" s="64" t="str">
        <f>IF(VLOOKUP(A251,'Données de base - Grunddaten'!$A$2:$M$273,4,FALSE)="","",VLOOKUP(A251,'Données de base - Grunddaten'!$A$2:$M$273,4,FALSE))</f>
        <v>Rhein</v>
      </c>
      <c r="E251" s="64" t="str">
        <f>IF(VLOOKUP(A251,'Données de base - Grunddaten'!$A$2:$M$273,5,FALSE)="","",VLOOKUP(A251,'Données de base - Grunddaten'!$A$2:$M$273,5,FALSE))</f>
        <v>GR</v>
      </c>
      <c r="F251" s="64" t="str">
        <f>IF(VLOOKUP(A251,'Données de base - Grunddaten'!$A$2:$M$273,6,FALSE)="","",VLOOKUP(A251,'Données de base - Grunddaten'!$A$2:$M$273,6,FALSE))</f>
        <v>Alpes septentrionales</v>
      </c>
      <c r="G251" s="64" t="str">
        <f>IF(VLOOKUP(A251,'Données de base - Grunddaten'!$A$2:$M$273,7,FALSE)="","",VLOOKUP(A251,'Données de base - Grunddaten'!$A$2:$M$273,7,FALSE))</f>
        <v>Collinéen</v>
      </c>
      <c r="H251" s="64" t="str">
        <f>IF(VLOOKUP(A251,'Données de base - Grunddaten'!$A$2:$M$273,8,FALSE)="","",VLOOKUP(A251,'Données de base - Grunddaten'!$A$2:$M$273,8,FALSE))</f>
        <v>490 m</v>
      </c>
      <c r="I251" s="64" t="str">
        <f>IF(VLOOKUP(A251,'Données de base - Grunddaten'!$A$2:$M$273,9,FALSE)="","",VLOOKUP(A251,'Données de base - Grunddaten'!$A$2:$M$273,9,FALSE))</f>
        <v>candidat</v>
      </c>
      <c r="J251" s="64">
        <f>IF(VLOOKUP(A251,'Données de base - Grunddaten'!$A$2:$M$273,10,FALSE)="","",VLOOKUP(A251,'Données de base - Grunddaten'!$A$2:$M$273,10,FALSE))</f>
        <v>51</v>
      </c>
      <c r="K251" s="64" t="str">
        <f>IF(VLOOKUP(A251,'Données de base - Grunddaten'!$A$2:$M$273,11,FALSE)="","",VLOOKUP(A251,'Données de base - Grunddaten'!$A$2:$M$273,11,FALSE))</f>
        <v>Cours d'eau naturels de l'étage collinéen du Moyen-Pays</v>
      </c>
      <c r="L251" s="64" t="str">
        <f>IF(VLOOKUP(A251,'Données de base - Grunddaten'!$A$2:$M$273,12,FALSE)="","",VLOOKUP(A251,'Données de base - Grunddaten'!$A$2:$M$273,12,FALSE))</f>
        <v>en tresses</v>
      </c>
      <c r="M251" s="65" t="str">
        <f>IF(VLOOKUP(A251,'Données de base - Grunddaten'!$A$2:$M$273,13,FALSE)="","",VLOOKUP(A251,'Données de base - Grunddaten'!$A$2:$M$273,13,FALSE))</f>
        <v>Rhein - cours rectiligne (Mülbach - en méandres migrants)</v>
      </c>
      <c r="N251" s="36" t="str">
        <f>IF(VLOOKUP(A251,'Charriage - Geschiebehaushalt'!A251:S522,3,FALSE)="","",VLOOKUP(A251,'Charriage - Geschiebehaushalt'!$A$2:$S$273,3,FALSE))</f>
        <v>pertinent</v>
      </c>
      <c r="O251" s="37" t="str">
        <f>IF(VLOOKUP(A251,'Charriage - Geschiebehaushalt'!A251:S522,4,FALSE)="","",VLOOKUP(A251,'Charriage - Geschiebehaushalt'!$A$2:$S$273,4,FALSE))</f>
        <v>51-80%</v>
      </c>
      <c r="P251" s="70" t="str">
        <f>IF(VLOOKUP(A251,'Charriage - Geschiebehaushalt'!A251:S522,5,FALSE)="","",VLOOKUP(A251,'Charriage - Geschiebehaushalt'!$A$2:$S$273,5,FALSE))</f>
        <v/>
      </c>
      <c r="Q251" s="37" t="str">
        <f>IF(VLOOKUP(A251,'Charriage - Geschiebehaushalt'!A251:S522,6,FALSE)="","",VLOOKUP(A251,'Charriage - Geschiebehaushalt'!$A$2:$S$273,6,FALSE))</f>
        <v>non documenté</v>
      </c>
      <c r="R251" s="70">
        <f>IF(VLOOKUP(A251,'Charriage - Geschiebehaushalt'!A251:S522,7,FALSE)="","",VLOOKUP(A251,'Charriage - Geschiebehaushalt'!$A$2:$S$273,7,FALSE))</f>
        <v>0.49399999999999999</v>
      </c>
      <c r="S251" s="37" t="str">
        <f>IF(VLOOKUP(A251,'Charriage - Geschiebehaushalt'!A251:S522,8,FALSE)="","",VLOOKUP(A251,'Charriage - Geschiebehaushalt'!$A$2:$S$273,8,FALSE))</f>
        <v>la remobilisation des sédiments est perturbée</v>
      </c>
      <c r="T251" s="70">
        <f>IF(VLOOKUP(A251,'Charriage - Geschiebehaushalt'!A251:S522,9,FALSE)="","",VLOOKUP(A251,'Charriage - Geschiebehaushalt'!$A$2:$S$273,9,FALSE))</f>
        <v>0.60799999999999998</v>
      </c>
      <c r="U251" s="37" t="str">
        <f>IF(VLOOKUP(A251,'Charriage - Geschiebehaushalt'!A251:S522,10,FALSE)="","",VLOOKUP(A251,'Charriage - Geschiebehaushalt'!$A$2:$S$273,10,FALSE))</f>
        <v>déficit non apparent en charriage ou en remobilisation des sédiments</v>
      </c>
      <c r="V251" s="37" t="str">
        <f>IF(VLOOKUP(A251,'Charriage - Geschiebehaushalt'!A251:S522,11,FALSE)="","",VLOOKUP(A251,'Charriage - Geschiebehaushalt'!$A$2:$S$273,11,FALSE))</f>
        <v/>
      </c>
      <c r="W251" s="37" t="str">
        <f>IF(VLOOKUP(A251,'Charriage - Geschiebehaushalt'!A251:S522,12,FALSE)="","",VLOOKUP(A251,'Charriage - Geschiebehaushalt'!$A$2:$S$273,12,FALSE))</f>
        <v/>
      </c>
      <c r="X251" s="37" t="str">
        <f>IF(VLOOKUP(A251,'Charriage - Geschiebehaushalt'!A251:S522,13,FALSE)="","",VLOOKUP(A251,'Charriage - Geschiebehaushalt'!$A$2:$S$273,13,FALSE))</f>
        <v/>
      </c>
      <c r="Y251" s="37" t="str">
        <f>IF(VLOOKUP(A251,'Charriage - Geschiebehaushalt'!A251:S522,14,FALSE)="","",VLOOKUP(A251,'Charriage - Geschiebehaushalt'!$A$2:$S$273,14,FALSE))</f>
        <v/>
      </c>
      <c r="Z251" s="37" t="str">
        <f>IF(VLOOKUP(A251,'Charriage - Geschiebehaushalt'!A251:S522,15,FALSE)="","",VLOOKUP(A251,'Charriage - Geschiebehaushalt'!$A$2:$S$273,15,FALSE))</f>
        <v>51-80%</v>
      </c>
      <c r="AA251" s="53" t="str">
        <f>IF(VLOOKUP(A251,'Charriage - Geschiebehaushalt'!A251:S522,16,FALSE)="","",VLOOKUP(A251,'Charriage - Geschiebehaushalt'!$A$2:$S$273,16,FALSE))</f>
        <v>a</v>
      </c>
      <c r="AB251" s="58" t="str">
        <f>IF(VLOOKUP(A251,'Débit - Abfluss'!$A$2:$K$273,3,FALSE)="","",VLOOKUP(A251,'Débit - Abfluss'!$A$2:$K$273,3,FALSE))</f>
        <v>81-100%</v>
      </c>
      <c r="AC251" s="59" t="str">
        <f>IF(VLOOKUP(A251,'Débit - Abfluss'!$A$2:$K$273,4,FALSE)="","",VLOOKUP(A251,'Débit - Abfluss'!$A$2:$K$273,4,FALSE))</f>
        <v/>
      </c>
      <c r="AD251" s="59" t="str">
        <f>IF(VLOOKUP(A251,'Débit - Abfluss'!$A$2:$K$273,5,FALSE)="","",VLOOKUP(A251,'Débit - Abfluss'!$A$2:$K$273,5,FALSE))</f>
        <v/>
      </c>
      <c r="AE251" s="59" t="str">
        <f>IF(VLOOKUP(A251,'Débit - Abfluss'!$A$2:$K$273,6,FALSE)="","",VLOOKUP(A251,'Débit - Abfluss'!$A$2:$K$273,6,FALSE))</f>
        <v>81-100%</v>
      </c>
      <c r="AF251" s="59" t="str">
        <f>IF(VLOOKUP(A251,'Débit - Abfluss'!$A$2:$K$273,7,FALSE)="","",VLOOKUP(A251,'Débit - Abfluss'!$A$2:$K$273,7,FALSE))</f>
        <v>force hydraulique</v>
      </c>
      <c r="AG251" s="60" t="str">
        <f>IF(VLOOKUP(A251,'Débit - Abfluss'!$A$2:$K$273,8,FALSE)="","",VLOOKUP(A251,'Débit - Abfluss'!$A$2:$K$273,8,FALSE))</f>
        <v>Potentiellement affecté / möglicherweise betroffen</v>
      </c>
      <c r="AH251" s="72" t="str">
        <f>IF(VLOOKUP(A251,'Revitalisation-Revitalisierung'!$A$2:$O$273,3,FALSE)="","",VLOOKUP(A251,'Revitalisation-Revitalisierung'!$A$2:$O$273,3,FALSE))</f>
        <v/>
      </c>
      <c r="AI251" s="73" t="str">
        <f>IF(VLOOKUP(A251,'Revitalisation-Revitalisierung'!$A$2:$O$273,4,FALSE)="","",VLOOKUP(A251,'Revitalisation-Revitalisierung'!$A$2:$O$273,4,FALSE))</f>
        <v/>
      </c>
      <c r="AJ251" s="73" t="str">
        <f>IF(VLOOKUP(A251,'Revitalisation-Revitalisierung'!$A$2:$O$273,5,FALSE)="","",VLOOKUP(A251,'Revitalisation-Revitalisierung'!$A$2:$O$273,5,FALSE))</f>
        <v/>
      </c>
      <c r="AK251" s="61" t="str">
        <f>IF(VLOOKUP(A251,'Revitalisation-Revitalisierung'!$A$2:$O$273,6,FALSE)="","",VLOOKUP(A251,'Revitalisation-Revitalisierung'!$A$2:$O$273,6,FALSE))</f>
        <v>très nécessaire, difficile</v>
      </c>
      <c r="AL251" s="61" t="str">
        <f>IF(VLOOKUP(A251,'Revitalisation-Revitalisierung'!$A$2:$O$273,7,FALSE)="","",VLOOKUP(A251,'Revitalisation-Revitalisierung'!$A$2:$O$273,7,FALSE))</f>
        <v>schwierig</v>
      </c>
      <c r="AM251" s="61" t="str">
        <f>IF(VLOOKUP(A251,'Revitalisation-Revitalisierung'!$A$2:$O$273,8,FALSE)="","",VLOOKUP(A251,'Revitalisation-Revitalisierung'!$A$2:$O$273,8,FALSE))</f>
        <v/>
      </c>
      <c r="AN251" s="61" t="str">
        <f>IF(VLOOKUP(A251,'Revitalisation-Revitalisierung'!$A$2:$O$273,9,FALSE)="","",VLOOKUP(A251,'Revitalisation-Revitalisierung'!$A$2:$O$273,9,FALSE))</f>
        <v>très nécessaire, facile</v>
      </c>
      <c r="AO251" s="61" t="str">
        <f>IF(VLOOKUP(A251,'Revitalisation-Revitalisierung'!$A$2:$O$273,10,FALSE)="","",VLOOKUP(A251,'Revitalisation-Revitalisierung'!$A$2:$O$273,10,FALSE))</f>
        <v>Suffit de retirer les entraves. Pas de biens dommageables au-delà des entraves</v>
      </c>
      <c r="AP251" s="61" t="str">
        <f>IF(VLOOKUP(A251,'Revitalisation-Revitalisierung'!$A$2:$O$273,11,FALSE)="","",VLOOKUP(A251,'Revitalisation-Revitalisierung'!$A$2:$O$273,11,FALSE))</f>
        <v>Très nécessaire, facile / unbedingt nötig, einfach</v>
      </c>
      <c r="AQ251" s="62" t="str">
        <f>IF(VLOOKUP(A251,'Revitalisation-Revitalisierung'!$A$2:$O$273,12,FALSE)="","",VLOOKUP(A251,'Revitalisation-Revitalisierung'!$A$2:$O$273,12,FALSE))</f>
        <v>a</v>
      </c>
    </row>
    <row r="252" spans="1:43" ht="45" x14ac:dyDescent="0.25">
      <c r="A252" s="23">
        <v>376</v>
      </c>
      <c r="B252" s="63">
        <f>IF(VLOOKUP(A252,'Données de base - Grunddaten'!$A$2:$M$273,2,FALSE)="","",VLOOKUP(A252,'Données de base - Grunddaten'!$A$2:$M$273,2,FALSE))</f>
        <v>1</v>
      </c>
      <c r="C252" s="64" t="str">
        <f>IF(VLOOKUP(A252,'Données de base - Grunddaten'!$A$2:$M$273,3,FALSE)="","",VLOOKUP(A252,'Données de base - Grunddaten'!$A$2:$M$273,3,FALSE))</f>
        <v>Sarelli–Rosenbergli</v>
      </c>
      <c r="D252" s="64" t="str">
        <f>IF(VLOOKUP(A252,'Données de base - Grunddaten'!$A$2:$M$273,4,FALSE)="","",VLOOKUP(A252,'Données de base - Grunddaten'!$A$2:$M$273,4,FALSE))</f>
        <v>Rhein</v>
      </c>
      <c r="E252" s="64" t="str">
        <f>IF(VLOOKUP(A252,'Données de base - Grunddaten'!$A$2:$M$273,5,FALSE)="","",VLOOKUP(A252,'Données de base - Grunddaten'!$A$2:$M$273,5,FALSE))</f>
        <v>SG</v>
      </c>
      <c r="F252" s="64" t="str">
        <f>IF(VLOOKUP(A252,'Données de base - Grunddaten'!$A$2:$M$273,6,FALSE)="","",VLOOKUP(A252,'Données de base - Grunddaten'!$A$2:$M$273,6,FALSE))</f>
        <v>Alpes septentrionales</v>
      </c>
      <c r="G252" s="64" t="str">
        <f>IF(VLOOKUP(A252,'Données de base - Grunddaten'!$A$2:$M$273,7,FALSE)="","",VLOOKUP(A252,'Données de base - Grunddaten'!$A$2:$M$273,7,FALSE))</f>
        <v>Collinéen</v>
      </c>
      <c r="H252" s="64">
        <f>IF(VLOOKUP(A252,'Données de base - Grunddaten'!$A$2:$M$273,8,FALSE)="","",VLOOKUP(A252,'Données de base - Grunddaten'!$A$2:$M$273,8,FALSE))</f>
        <v>510</v>
      </c>
      <c r="I252" s="64">
        <f>IF(VLOOKUP(A252,'Données de base - Grunddaten'!$A$2:$M$273,9,FALSE)="","",VLOOKUP(A252,'Données de base - Grunddaten'!$A$2:$M$273,9,FALSE))</f>
        <v>2003</v>
      </c>
      <c r="J252" s="64">
        <f>IF(VLOOKUP(A252,'Données de base - Grunddaten'!$A$2:$M$273,10,FALSE)="","",VLOOKUP(A252,'Données de base - Grunddaten'!$A$2:$M$273,10,FALSE))</f>
        <v>52</v>
      </c>
      <c r="K252" s="64" t="str">
        <f>IF(VLOOKUP(A252,'Données de base - Grunddaten'!$A$2:$M$273,11,FALSE)="","",VLOOKUP(A252,'Données de base - Grunddaten'!$A$2:$M$273,11,FALSE))</f>
        <v>Cours d'eau corrigés de l'étage collinéen du Moyen-Pays</v>
      </c>
      <c r="L252" s="64" t="str">
        <f>IF(VLOOKUP(A252,'Données de base - Grunddaten'!$A$2:$M$273,12,FALSE)="","",VLOOKUP(A252,'Données de base - Grunddaten'!$A$2:$M$273,12,FALSE))</f>
        <v>en méandres</v>
      </c>
      <c r="M252" s="65" t="str">
        <f>IF(VLOOKUP(A252,'Données de base - Grunddaten'!$A$2:$M$273,13,FALSE)="","",VLOOKUP(A252,'Données de base - Grunddaten'!$A$2:$M$273,13,FALSE))</f>
        <v>en méandres</v>
      </c>
      <c r="N252" s="36" t="str">
        <f>IF(VLOOKUP(A252,'Charriage - Geschiebehaushalt'!A252:S523,3,FALSE)="","",VLOOKUP(A252,'Charriage - Geschiebehaushalt'!$A$2:$S$273,3,FALSE))</f>
        <v>pertinent</v>
      </c>
      <c r="O252" s="37" t="str">
        <f>IF(VLOOKUP(A252,'Charriage - Geschiebehaushalt'!A252:S523,4,FALSE)="","",VLOOKUP(A252,'Charriage - Geschiebehaushalt'!$A$2:$S$273,4,FALSE))</f>
        <v>51-80%</v>
      </c>
      <c r="P252" s="70" t="str">
        <f>IF(VLOOKUP(A252,'Charriage - Geschiebehaushalt'!A252:S523,5,FALSE)="","",VLOOKUP(A252,'Charriage - Geschiebehaushalt'!$A$2:$S$273,5,FALSE))</f>
        <v/>
      </c>
      <c r="Q252" s="37" t="str">
        <f>IF(VLOOKUP(A252,'Charriage - Geschiebehaushalt'!A252:S523,6,FALSE)="","",VLOOKUP(A252,'Charriage - Geschiebehaushalt'!$A$2:$S$273,6,FALSE))</f>
        <v>non documenté</v>
      </c>
      <c r="R252" s="70">
        <f>IF(VLOOKUP(A252,'Charriage - Geschiebehaushalt'!A252:S523,7,FALSE)="","",VLOOKUP(A252,'Charriage - Geschiebehaushalt'!$A$2:$S$273,7,FALSE))</f>
        <v>1.4936194099092299</v>
      </c>
      <c r="S252" s="37" t="str">
        <f>IF(VLOOKUP(A252,'Charriage - Geschiebehaushalt'!A252:S523,8,FALSE)="","",VLOOKUP(A252,'Charriage - Geschiebehaushalt'!$A$2:$S$273,8,FALSE))</f>
        <v>la remobilisation des sédiments est perturbée</v>
      </c>
      <c r="T252" s="70">
        <f>IF(VLOOKUP(A252,'Charriage - Geschiebehaushalt'!A252:S523,9,FALSE)="","",VLOOKUP(A252,'Charriage - Geschiebehaushalt'!$A$2:$S$273,9,FALSE))</f>
        <v>1.3565413445999999E-2</v>
      </c>
      <c r="U252" s="37" t="str">
        <f>IF(VLOOKUP(A252,'Charriage - Geschiebehaushalt'!A252:S523,10,FALSE)="","",VLOOKUP(A252,'Charriage - Geschiebehaushalt'!$A$2:$S$273,10,FALSE))</f>
        <v>déficit dans les formations pionnières</v>
      </c>
      <c r="V252" s="37" t="str">
        <f>IF(VLOOKUP(A252,'Charriage - Geschiebehaushalt'!A252:S523,11,FALSE)="","",VLOOKUP(A252,'Charriage - Geschiebehaushalt'!$A$2:$S$273,11,FALSE))</f>
        <v/>
      </c>
      <c r="W252" s="37" t="str">
        <f>IF(VLOOKUP(A252,'Charriage - Geschiebehaushalt'!A252:S523,12,FALSE)="","",VLOOKUP(A252,'Charriage - Geschiebehaushalt'!$A$2:$S$273,12,FALSE))</f>
        <v/>
      </c>
      <c r="X252" s="37" t="str">
        <f>IF(VLOOKUP(A252,'Charriage - Geschiebehaushalt'!A252:S523,13,FALSE)="","",VLOOKUP(A252,'Charriage - Geschiebehaushalt'!$A$2:$S$273,13,FALSE))</f>
        <v/>
      </c>
      <c r="Y252" s="37" t="str">
        <f>IF(VLOOKUP(A252,'Charriage - Geschiebehaushalt'!A252:S523,14,FALSE)="","",VLOOKUP(A252,'Charriage - Geschiebehaushalt'!$A$2:$S$273,14,FALSE))</f>
        <v/>
      </c>
      <c r="Z252" s="37" t="str">
        <f>IF(VLOOKUP(A252,'Charriage - Geschiebehaushalt'!A252:S523,15,FALSE)="","",VLOOKUP(A252,'Charriage - Geschiebehaushalt'!$A$2:$S$273,15,FALSE))</f>
        <v>51-80%</v>
      </c>
      <c r="AA252" s="53" t="str">
        <f>IF(VLOOKUP(A252,'Charriage - Geschiebehaushalt'!A252:S523,16,FALSE)="","",VLOOKUP(A252,'Charriage - Geschiebehaushalt'!$A$2:$S$273,16,FALSE))</f>
        <v>a</v>
      </c>
      <c r="AB252" s="58" t="str">
        <f>IF(VLOOKUP(A252,'Débit - Abfluss'!$A$2:$K$273,3,FALSE)="","",VLOOKUP(A252,'Débit - Abfluss'!$A$2:$K$273,3,FALSE))</f>
        <v>81-100%</v>
      </c>
      <c r="AC252" s="59" t="str">
        <f>IF(VLOOKUP(A252,'Débit - Abfluss'!$A$2:$K$273,4,FALSE)="","",VLOOKUP(A252,'Débit - Abfluss'!$A$2:$K$273,4,FALSE))</f>
        <v/>
      </c>
      <c r="AD252" s="59" t="str">
        <f>IF(VLOOKUP(A252,'Débit - Abfluss'!$A$2:$K$273,5,FALSE)="","",VLOOKUP(A252,'Débit - Abfluss'!$A$2:$K$273,5,FALSE))</f>
        <v/>
      </c>
      <c r="AE252" s="59" t="str">
        <f>IF(VLOOKUP(A252,'Débit - Abfluss'!$A$2:$K$273,6,FALSE)="","",VLOOKUP(A252,'Débit - Abfluss'!$A$2:$K$273,6,FALSE))</f>
        <v>81-100%</v>
      </c>
      <c r="AF252" s="59" t="str">
        <f>IF(VLOOKUP(A252,'Débit - Abfluss'!$A$2:$K$273,7,FALSE)="","",VLOOKUP(A252,'Débit - Abfluss'!$A$2:$K$273,7,FALSE))</f>
        <v>force hydraulique</v>
      </c>
      <c r="AG252" s="60" t="str">
        <f>IF(VLOOKUP(A252,'Débit - Abfluss'!$A$2:$K$273,8,FALSE)="","",VLOOKUP(A252,'Débit - Abfluss'!$A$2:$K$273,8,FALSE))</f>
        <v>Potentiellement affecté / möglicherweise betroffen</v>
      </c>
      <c r="AH252" s="72">
        <f>IF(VLOOKUP(A252,'Revitalisation-Revitalisierung'!$A$2:$O$273,3,FALSE)="","",VLOOKUP(A252,'Revitalisation-Revitalisierung'!$A$2:$O$273,3,FALSE))</f>
        <v>59.86363636363636</v>
      </c>
      <c r="AI252" s="73">
        <f>IF(VLOOKUP(A252,'Revitalisation-Revitalisierung'!$A$2:$O$273,4,FALSE)="","",VLOOKUP(A252,'Revitalisation-Revitalisierung'!$A$2:$O$273,4,FALSE))</f>
        <v>73.493008821821022</v>
      </c>
      <c r="AJ252" s="73">
        <f>IF(VLOOKUP(A252,'Revitalisation-Revitalisierung'!$A$2:$O$273,5,FALSE)="","",VLOOKUP(A252,'Revitalisation-Revitalisierung'!$A$2:$O$273,5,FALSE))</f>
        <v>13.636363636363637</v>
      </c>
      <c r="AK252" s="61" t="str">
        <f>IF(VLOOKUP(A252,'Revitalisation-Revitalisierung'!$A$2:$O$273,6,FALSE)="","",VLOOKUP(A252,'Revitalisation-Revitalisierung'!$A$2:$O$273,6,FALSE))</f>
        <v>très nécessaire, facile</v>
      </c>
      <c r="AL252" s="61" t="str">
        <f>IF(VLOOKUP(A252,'Revitalisation-Revitalisierung'!$A$2:$O$273,7,FALSE)="","",VLOOKUP(A252,'Revitalisation-Revitalisierung'!$A$2:$O$273,7,FALSE))</f>
        <v>schwierig</v>
      </c>
      <c r="AM252" s="61" t="str">
        <f>IF(VLOOKUP(A252,'Revitalisation-Revitalisierung'!$A$2:$O$273,8,FALSE)="","",VLOOKUP(A252,'Revitalisation-Revitalisierung'!$A$2:$O$273,8,FALSE))</f>
        <v>K2</v>
      </c>
      <c r="AN252" s="61" t="str">
        <f>IF(VLOOKUP(A252,'Revitalisation-Revitalisierung'!$A$2:$O$273,9,FALSE)="","",VLOOKUP(A252,'Revitalisation-Revitalisierung'!$A$2:$O$273,9,FALSE))</f>
        <v/>
      </c>
      <c r="AO252" s="61" t="str">
        <f>IF(VLOOKUP(A252,'Revitalisation-Revitalisierung'!$A$2:$O$273,10,FALSE)="","",VLOOKUP(A252,'Revitalisation-Revitalisierung'!$A$2:$O$273,10,FALSE))</f>
        <v/>
      </c>
      <c r="AP252" s="61" t="str">
        <f>IF(VLOOKUP(A252,'Revitalisation-Revitalisierung'!$A$2:$O$273,11,FALSE)="","",VLOOKUP(A252,'Revitalisation-Revitalisierung'!$A$2:$O$273,11,FALSE))</f>
        <v>Très nécessaire, facile / unbedingt nötig, einfach</v>
      </c>
      <c r="AQ252" s="62" t="str">
        <f>IF(VLOOKUP(A252,'Revitalisation-Revitalisierung'!$A$2:$O$273,12,FALSE)="","",VLOOKUP(A252,'Revitalisation-Revitalisierung'!$A$2:$O$273,12,FALSE))</f>
        <v>a</v>
      </c>
    </row>
    <row r="253" spans="1:43" ht="45" x14ac:dyDescent="0.25">
      <c r="A253" s="28">
        <v>379</v>
      </c>
      <c r="B253" s="63">
        <f>IF(VLOOKUP(A253,'Données de base - Grunddaten'!$A$2:$M$273,2,FALSE)="","",VLOOKUP(A253,'Données de base - Grunddaten'!$A$2:$M$273,2,FALSE))</f>
        <v>1</v>
      </c>
      <c r="C253" s="64" t="str">
        <f>IF(VLOOKUP(A253,'Données de base - Grunddaten'!$A$2:$M$273,3,FALSE)="","",VLOOKUP(A253,'Données de base - Grunddaten'!$A$2:$M$273,3,FALSE))</f>
        <v>Val Cristallina</v>
      </c>
      <c r="D253" s="64" t="str">
        <f>IF(VLOOKUP(A253,'Données de base - Grunddaten'!$A$2:$M$273,4,FALSE)="","",VLOOKUP(A253,'Données de base - Grunddaten'!$A$2:$M$273,4,FALSE))</f>
        <v>Rein da Cristallina</v>
      </c>
      <c r="E253" s="64" t="str">
        <f>IF(VLOOKUP(A253,'Données de base - Grunddaten'!$A$2:$M$273,5,FALSE)="","",VLOOKUP(A253,'Données de base - Grunddaten'!$A$2:$M$273,5,FALSE))</f>
        <v>GR</v>
      </c>
      <c r="F253" s="64" t="str">
        <f>IF(VLOOKUP(A253,'Données de base - Grunddaten'!$A$2:$M$273,6,FALSE)="","",VLOOKUP(A253,'Données de base - Grunddaten'!$A$2:$M$273,6,FALSE))</f>
        <v>Alpes centrales orientales</v>
      </c>
      <c r="G253" s="64" t="str">
        <f>IF(VLOOKUP(A253,'Données de base - Grunddaten'!$A$2:$M$273,7,FALSE)="","",VLOOKUP(A253,'Données de base - Grunddaten'!$A$2:$M$273,7,FALSE))</f>
        <v>Subalpin sup.</v>
      </c>
      <c r="H253" s="64" t="str">
        <f>IF(VLOOKUP(A253,'Données de base - Grunddaten'!$A$2:$M$273,8,FALSE)="","",VLOOKUP(A253,'Données de base - Grunddaten'!$A$2:$M$273,8,FALSE))</f>
        <v>1630 m</v>
      </c>
      <c r="I253" s="64" t="str">
        <f>IF(VLOOKUP(A253,'Données de base - Grunddaten'!$A$2:$M$273,9,FALSE)="","",VLOOKUP(A253,'Données de base - Grunddaten'!$A$2:$M$273,9,FALSE))</f>
        <v>candidat</v>
      </c>
      <c r="J253" s="64">
        <f>IF(VLOOKUP(A253,'Données de base - Grunddaten'!$A$2:$M$273,10,FALSE)="","",VLOOKUP(A253,'Données de base - Grunddaten'!$A$2:$M$273,10,FALSE))</f>
        <v>31</v>
      </c>
      <c r="K253" s="64" t="str">
        <f>IF(VLOOKUP(A253,'Données de base - Grunddaten'!$A$2:$M$273,11,FALSE)="","",VLOOKUP(A253,'Données de base - Grunddaten'!$A$2:$M$273,11,FALSE))</f>
        <v>Cours d'eau naturels de l'étage subalpin</v>
      </c>
      <c r="L253" s="64" t="str">
        <f>IF(VLOOKUP(A253,'Données de base - Grunddaten'!$A$2:$M$273,12,FALSE)="","",VLOOKUP(A253,'Données de base - Grunddaten'!$A$2:$M$273,12,FALSE))</f>
        <v>en tresses</v>
      </c>
      <c r="M253" s="65" t="str">
        <f>IF(VLOOKUP(A253,'Données de base - Grunddaten'!$A$2:$M$273,13,FALSE)="","",VLOOKUP(A253,'Données de base - Grunddaten'!$A$2:$M$273,13,FALSE))</f>
        <v>cours rectiligne</v>
      </c>
      <c r="N253" s="36" t="str">
        <f>IF(VLOOKUP(A253,'Charriage - Geschiebehaushalt'!A253:S524,3,FALSE)="","",VLOOKUP(A253,'Charriage - Geschiebehaushalt'!$A$2:$S$273,3,FALSE))</f>
        <v>pertinent</v>
      </c>
      <c r="O253" s="37" t="str">
        <f>IF(VLOOKUP(A253,'Charriage - Geschiebehaushalt'!A253:S524,4,FALSE)="","",VLOOKUP(A253,'Charriage - Geschiebehaushalt'!$A$2:$S$273,4,FALSE))</f>
        <v>non documenté</v>
      </c>
      <c r="P253" s="70" t="str">
        <f>IF(VLOOKUP(A253,'Charriage - Geschiebehaushalt'!A253:S524,5,FALSE)="","",VLOOKUP(A253,'Charriage - Geschiebehaushalt'!$A$2:$S$273,5,FALSE))</f>
        <v/>
      </c>
      <c r="Q253" s="37" t="str">
        <f>IF(VLOOKUP(A253,'Charriage - Geschiebehaushalt'!A253:S524,6,FALSE)="","",VLOOKUP(A253,'Charriage - Geschiebehaushalt'!$A$2:$S$273,6,FALSE))</f>
        <v>non documenté</v>
      </c>
      <c r="R253" s="70">
        <f>IF(VLOOKUP(A253,'Charriage - Geschiebehaushalt'!A253:S524,7,FALSE)="","",VLOOKUP(A253,'Charriage - Geschiebehaushalt'!$A$2:$S$273,7,FALSE))</f>
        <v>0.33200000000000002</v>
      </c>
      <c r="S253" s="37" t="str">
        <f>IF(VLOOKUP(A253,'Charriage - Geschiebehaushalt'!A253:S524,8,FALSE)="","",VLOOKUP(A253,'Charriage - Geschiebehaushalt'!$A$2:$S$273,8,FALSE))</f>
        <v>la remobilisation des sédiments est perturbée</v>
      </c>
      <c r="T253" s="70">
        <f>IF(VLOOKUP(A253,'Charriage - Geschiebehaushalt'!A253:S524,9,FALSE)="","",VLOOKUP(A253,'Charriage - Geschiebehaushalt'!$A$2:$S$273,9,FALSE))</f>
        <v>0.28899999999999998</v>
      </c>
      <c r="U253" s="37" t="str">
        <f>IF(VLOOKUP(A253,'Charriage - Geschiebehaushalt'!A253:S524,10,FALSE)="","",VLOOKUP(A253,'Charriage - Geschiebehaushalt'!$A$2:$S$273,10,FALSE))</f>
        <v>déficit dans les formations pionnières</v>
      </c>
      <c r="V253" s="37" t="str">
        <f>IF(VLOOKUP(A253,'Charriage - Geschiebehaushalt'!A253:S524,11,FALSE)="","",VLOOKUP(A253,'Charriage - Geschiebehaushalt'!$A$2:$S$273,11,FALSE))</f>
        <v/>
      </c>
      <c r="W253" s="37" t="str">
        <f>IF(VLOOKUP(A253,'Charriage - Geschiebehaushalt'!A253:S524,12,FALSE)="","",VLOOKUP(A253,'Charriage - Geschiebehaushalt'!$A$2:$S$273,12,FALSE))</f>
        <v/>
      </c>
      <c r="X253" s="37" t="str">
        <f>IF(VLOOKUP(A253,'Charriage - Geschiebehaushalt'!A253:S524,13,FALSE)="","",VLOOKUP(A253,'Charriage - Geschiebehaushalt'!$A$2:$S$273,13,FALSE))</f>
        <v/>
      </c>
      <c r="Y253" s="37" t="str">
        <f>IF(VLOOKUP(A253,'Charriage - Geschiebehaushalt'!A253:S524,14,FALSE)="","",VLOOKUP(A253,'Charriage - Geschiebehaushalt'!$A$2:$S$273,14,FALSE))</f>
        <v/>
      </c>
      <c r="Z253" s="37" t="str">
        <f>IF(VLOOKUP(A253,'Charriage - Geschiebehaushalt'!A253:S524,15,FALSE)="","",VLOOKUP(A253,'Charriage - Geschiebehaushalt'!$A$2:$S$273,15,FALSE))</f>
        <v>Charriage présumé naturel / Geschiebehaushalt vermutlich natürlich</v>
      </c>
      <c r="AA253" s="53" t="str">
        <f>IF(VLOOKUP(A253,'Charriage - Geschiebehaushalt'!A253:S524,16,FALSE)="","",VLOOKUP(A253,'Charriage - Geschiebehaushalt'!$A$2:$S$273,16,FALSE))</f>
        <v>a</v>
      </c>
      <c r="AB253" s="58" t="str">
        <f>IF(VLOOKUP(A253,'Débit - Abfluss'!$A$2:$K$273,3,FALSE)="","",VLOOKUP(A253,'Débit - Abfluss'!$A$2:$K$273,3,FALSE))</f>
        <v>21-40%</v>
      </c>
      <c r="AC253" s="59" t="str">
        <f>IF(VLOOKUP(A253,'Débit - Abfluss'!$A$2:$K$273,4,FALSE)="","",VLOOKUP(A253,'Débit - Abfluss'!$A$2:$K$273,4,FALSE))</f>
        <v/>
      </c>
      <c r="AD253" s="59" t="str">
        <f>IF(VLOOKUP(A253,'Débit - Abfluss'!$A$2:$K$273,5,FALSE)="","",VLOOKUP(A253,'Débit - Abfluss'!$A$2:$K$273,5,FALSE))</f>
        <v/>
      </c>
      <c r="AE253" s="59" t="str">
        <f>IF(VLOOKUP(A253,'Débit - Abfluss'!$A$2:$K$273,6,FALSE)="","",VLOOKUP(A253,'Débit - Abfluss'!$A$2:$K$273,6,FALSE))</f>
        <v>21-40%</v>
      </c>
      <c r="AF253" s="59" t="str">
        <f>IF(VLOOKUP(A253,'Débit - Abfluss'!$A$2:$K$273,7,FALSE)="","",VLOOKUP(A253,'Débit - Abfluss'!$A$2:$K$273,7,FALSE))</f>
        <v>force hydraulique</v>
      </c>
      <c r="AG253" s="60" t="str">
        <f>IF(VLOOKUP(A253,'Débit - Abfluss'!$A$2:$K$273,8,FALSE)="","",VLOOKUP(A253,'Débit - Abfluss'!$A$2:$K$273,8,FALSE))</f>
        <v>Non affecté / nicht betroffen</v>
      </c>
      <c r="AH253" s="72" t="str">
        <f>IF(VLOOKUP(A253,'Revitalisation-Revitalisierung'!$A$2:$O$273,3,FALSE)="","",VLOOKUP(A253,'Revitalisation-Revitalisierung'!$A$2:$O$273,3,FALSE))</f>
        <v/>
      </c>
      <c r="AI253" s="73" t="str">
        <f>IF(VLOOKUP(A253,'Revitalisation-Revitalisierung'!$A$2:$O$273,4,FALSE)="","",VLOOKUP(A253,'Revitalisation-Revitalisierung'!$A$2:$O$273,4,FALSE))</f>
        <v/>
      </c>
      <c r="AJ253" s="73" t="str">
        <f>IF(VLOOKUP(A253,'Revitalisation-Revitalisierung'!$A$2:$O$273,5,FALSE)="","",VLOOKUP(A253,'Revitalisation-Revitalisierung'!$A$2:$O$273,5,FALSE))</f>
        <v/>
      </c>
      <c r="AK253" s="61" t="str">
        <f>IF(VLOOKUP(A253,'Revitalisation-Revitalisierung'!$A$2:$O$273,6,FALSE)="","",VLOOKUP(A253,'Revitalisation-Revitalisierung'!$A$2:$O$273,6,FALSE))</f>
        <v>non nécessaire</v>
      </c>
      <c r="AL253" s="61" t="str">
        <f>IF(VLOOKUP(A253,'Revitalisation-Revitalisierung'!$A$2:$O$273,7,FALSE)="","",VLOOKUP(A253,'Revitalisation-Revitalisierung'!$A$2:$O$273,7,FALSE))</f>
        <v>nicht nötig</v>
      </c>
      <c r="AM253" s="61" t="str">
        <f>IF(VLOOKUP(A253,'Revitalisation-Revitalisierung'!$A$2:$O$273,8,FALSE)="","",VLOOKUP(A253,'Revitalisation-Revitalisierung'!$A$2:$O$273,8,FALSE))</f>
        <v/>
      </c>
      <c r="AN253" s="61" t="str">
        <f>IF(VLOOKUP(A253,'Revitalisation-Revitalisierung'!$A$2:$O$273,9,FALSE)="","",VLOOKUP(A253,'Revitalisation-Revitalisierung'!$A$2:$O$273,9,FALSE))</f>
        <v/>
      </c>
      <c r="AO253" s="61" t="str">
        <f>IF(VLOOKUP(A253,'Revitalisation-Revitalisierung'!$A$2:$O$273,10,FALSE)="","",VLOOKUP(A253,'Revitalisation-Revitalisierung'!$A$2:$O$273,10,FALSE))</f>
        <v/>
      </c>
      <c r="AP253" s="61" t="str">
        <f>IF(VLOOKUP(A253,'Revitalisation-Revitalisierung'!$A$2:$O$273,11,FALSE)="","",VLOOKUP(A253,'Revitalisation-Revitalisierung'!$A$2:$O$273,11,FALSE))</f>
        <v>Non nécessaire / nicht nötig</v>
      </c>
      <c r="AQ253" s="62" t="str">
        <f>IF(VLOOKUP(A253,'Revitalisation-Revitalisierung'!$A$2:$O$273,12,FALSE)="","",VLOOKUP(A253,'Revitalisation-Revitalisierung'!$A$2:$O$273,12,FALSE))</f>
        <v>a</v>
      </c>
    </row>
    <row r="254" spans="1:43" ht="33.75" x14ac:dyDescent="0.25">
      <c r="A254" s="23">
        <v>380</v>
      </c>
      <c r="B254" s="63">
        <f>IF(VLOOKUP(A254,'Données de base - Grunddaten'!$A$2:$M$273,2,FALSE)="","",VLOOKUP(A254,'Données de base - Grunddaten'!$A$2:$M$273,2,FALSE))</f>
        <v>1</v>
      </c>
      <c r="C254" s="64" t="str">
        <f>IF(VLOOKUP(A254,'Données de base - Grunddaten'!$A$2:$M$273,3,FALSE)="","",VLOOKUP(A254,'Données de base - Grunddaten'!$A$2:$M$273,3,FALSE))</f>
        <v>Alp Val Tenigia</v>
      </c>
      <c r="D254" s="64" t="str">
        <f>IF(VLOOKUP(A254,'Données de base - Grunddaten'!$A$2:$M$273,4,FALSE)="","",VLOOKUP(A254,'Données de base - Grunddaten'!$A$2:$M$273,4,FALSE))</f>
        <v>Rein da Sumvitg</v>
      </c>
      <c r="E254" s="64" t="str">
        <f>IF(VLOOKUP(A254,'Données de base - Grunddaten'!$A$2:$M$273,5,FALSE)="","",VLOOKUP(A254,'Données de base - Grunddaten'!$A$2:$M$273,5,FALSE))</f>
        <v>GR</v>
      </c>
      <c r="F254" s="64" t="str">
        <f>IF(VLOOKUP(A254,'Données de base - Grunddaten'!$A$2:$M$273,6,FALSE)="","",VLOOKUP(A254,'Données de base - Grunddaten'!$A$2:$M$273,6,FALSE))</f>
        <v>Alpes centrales orientales</v>
      </c>
      <c r="G254" s="64" t="str">
        <f>IF(VLOOKUP(A254,'Données de base - Grunddaten'!$A$2:$M$273,7,FALSE)="","",VLOOKUP(A254,'Données de base - Grunddaten'!$A$2:$M$273,7,FALSE))</f>
        <v>Subalpin inf.</v>
      </c>
      <c r="H254" s="64">
        <f>IF(VLOOKUP(A254,'Données de base - Grunddaten'!$A$2:$M$273,8,FALSE)="","",VLOOKUP(A254,'Données de base - Grunddaten'!$A$2:$M$273,8,FALSE))</f>
        <v>1320</v>
      </c>
      <c r="I254" s="64">
        <f>IF(VLOOKUP(A254,'Données de base - Grunddaten'!$A$2:$M$273,9,FALSE)="","",VLOOKUP(A254,'Données de base - Grunddaten'!$A$2:$M$273,9,FALSE))</f>
        <v>2003</v>
      </c>
      <c r="J254" s="64">
        <f>IF(VLOOKUP(A254,'Données de base - Grunddaten'!$A$2:$M$273,10,FALSE)="","",VLOOKUP(A254,'Données de base - Grunddaten'!$A$2:$M$273,10,FALSE))</f>
        <v>31</v>
      </c>
      <c r="K254" s="64" t="str">
        <f>IF(VLOOKUP(A254,'Données de base - Grunddaten'!$A$2:$M$273,11,FALSE)="","",VLOOKUP(A254,'Données de base - Grunddaten'!$A$2:$M$273,11,FALSE))</f>
        <v>Cours d'eau naturels de l'étage subalpin</v>
      </c>
      <c r="L254" s="64" t="str">
        <f>IF(VLOOKUP(A254,'Données de base - Grunddaten'!$A$2:$M$273,12,FALSE)="","",VLOOKUP(A254,'Données de base - Grunddaten'!$A$2:$M$273,12,FALSE))</f>
        <v>en tresses</v>
      </c>
      <c r="M254" s="65" t="str">
        <f>IF(VLOOKUP(A254,'Données de base - Grunddaten'!$A$2:$M$273,13,FALSE)="","",VLOOKUP(A254,'Données de base - Grunddaten'!$A$2:$M$273,13,FALSE))</f>
        <v>en tresses</v>
      </c>
      <c r="N254" s="36" t="str">
        <f>IF(VLOOKUP(A254,'Charriage - Geschiebehaushalt'!A254:S525,3,FALSE)="","",VLOOKUP(A254,'Charriage - Geschiebehaushalt'!$A$2:$S$273,3,FALSE))</f>
        <v>pertinent</v>
      </c>
      <c r="O254" s="37" t="str">
        <f>IF(VLOOKUP(A254,'Charriage - Geschiebehaushalt'!A254:S525,4,FALSE)="","",VLOOKUP(A254,'Charriage - Geschiebehaushalt'!$A$2:$S$273,4,FALSE))</f>
        <v>0-20%</v>
      </c>
      <c r="P254" s="70" t="str">
        <f>IF(VLOOKUP(A254,'Charriage - Geschiebehaushalt'!A254:S525,5,FALSE)="","",VLOOKUP(A254,'Charriage - Geschiebehaushalt'!$A$2:$S$273,5,FALSE))</f>
        <v/>
      </c>
      <c r="Q254" s="37" t="str">
        <f>IF(VLOOKUP(A254,'Charriage - Geschiebehaushalt'!A254:S525,6,FALSE)="","",VLOOKUP(A254,'Charriage - Geschiebehaushalt'!$A$2:$S$273,6,FALSE))</f>
        <v>non documenté</v>
      </c>
      <c r="R254" s="70">
        <f>IF(VLOOKUP(A254,'Charriage - Geschiebehaushalt'!A254:S525,7,FALSE)="","",VLOOKUP(A254,'Charriage - Geschiebehaushalt'!$A$2:$S$273,7,FALSE))</f>
        <v>0</v>
      </c>
      <c r="S254" s="37" t="str">
        <f>IF(VLOOKUP(A254,'Charriage - Geschiebehaushalt'!A254:S525,8,FALSE)="","",VLOOKUP(A254,'Charriage - Geschiebehaushalt'!$A$2:$S$273,8,FALSE))</f>
        <v>pas ou faiblement entravé</v>
      </c>
      <c r="T254" s="70">
        <f>IF(VLOOKUP(A254,'Charriage - Geschiebehaushalt'!A254:S525,9,FALSE)="","",VLOOKUP(A254,'Charriage - Geschiebehaushalt'!$A$2:$S$273,9,FALSE))</f>
        <v>0.31474372327</v>
      </c>
      <c r="U254" s="37" t="str">
        <f>IF(VLOOKUP(A254,'Charriage - Geschiebehaushalt'!A254:S525,10,FALSE)="","",VLOOKUP(A254,'Charriage - Geschiebehaushalt'!$A$2:$S$273,10,FALSE))</f>
        <v>déficit dans les formations pionnières</v>
      </c>
      <c r="V254" s="37" t="str">
        <f>IF(VLOOKUP(A254,'Charriage - Geschiebehaushalt'!A254:S525,11,FALSE)="","",VLOOKUP(A254,'Charriage - Geschiebehaushalt'!$A$2:$S$273,11,FALSE))</f>
        <v/>
      </c>
      <c r="W254" s="37" t="str">
        <f>IF(VLOOKUP(A254,'Charriage - Geschiebehaushalt'!A254:S525,12,FALSE)="","",VLOOKUP(A254,'Charriage - Geschiebehaushalt'!$A$2:$S$273,12,FALSE))</f>
        <v/>
      </c>
      <c r="X254" s="37" t="str">
        <f>IF(VLOOKUP(A254,'Charriage - Geschiebehaushalt'!A254:S525,13,FALSE)="","",VLOOKUP(A254,'Charriage - Geschiebehaushalt'!$A$2:$S$273,13,FALSE))</f>
        <v/>
      </c>
      <c r="Y254" s="37" t="str">
        <f>IF(VLOOKUP(A254,'Charriage - Geschiebehaushalt'!A254:S525,14,FALSE)="","",VLOOKUP(A254,'Charriage - Geschiebehaushalt'!$A$2:$S$273,14,FALSE))</f>
        <v/>
      </c>
      <c r="Z254" s="37" t="str">
        <f>IF(VLOOKUP(A254,'Charriage - Geschiebehaushalt'!A254:S525,15,FALSE)="","",VLOOKUP(A254,'Charriage - Geschiebehaushalt'!$A$2:$S$273,15,FALSE))</f>
        <v>0-20%</v>
      </c>
      <c r="AA254" s="53" t="str">
        <f>IF(VLOOKUP(A254,'Charriage - Geschiebehaushalt'!A254:S525,16,FALSE)="","",VLOOKUP(A254,'Charriage - Geschiebehaushalt'!$A$2:$S$273,16,FALSE))</f>
        <v>a</v>
      </c>
      <c r="AB254" s="58" t="str">
        <f>IF(VLOOKUP(A254,'Débit - Abfluss'!$A$2:$K$273,3,FALSE)="","",VLOOKUP(A254,'Débit - Abfluss'!$A$2:$K$273,3,FALSE))</f>
        <v>100%</v>
      </c>
      <c r="AC254" s="59" t="str">
        <f>IF(VLOOKUP(A254,'Débit - Abfluss'!$A$2:$K$273,4,FALSE)="","",VLOOKUP(A254,'Débit - Abfluss'!$A$2:$K$273,4,FALSE))</f>
        <v>aucune information supplémentaire</v>
      </c>
      <c r="AD254" s="59" t="str">
        <f>IF(VLOOKUP(A254,'Débit - Abfluss'!$A$2:$K$273,5,FALSE)="","",VLOOKUP(A254,'Débit - Abfluss'!$A$2:$K$273,5,FALSE))</f>
        <v>aucune information supplémentaire</v>
      </c>
      <c r="AE254" s="59" t="str">
        <f>IF(VLOOKUP(A254,'Débit - Abfluss'!$A$2:$K$273,6,FALSE)="","",VLOOKUP(A254,'Débit - Abfluss'!$A$2:$K$273,6,FALSE))</f>
        <v>100%</v>
      </c>
      <c r="AF254" s="59" t="str">
        <f>IF(VLOOKUP(A254,'Débit - Abfluss'!$A$2:$K$273,7,FALSE)="","",VLOOKUP(A254,'Débit - Abfluss'!$A$2:$K$273,7,FALSE))</f>
        <v/>
      </c>
      <c r="AG254" s="60" t="str">
        <f>IF(VLOOKUP(A254,'Débit - Abfluss'!$A$2:$K$273,8,FALSE)="","",VLOOKUP(A254,'Débit - Abfluss'!$A$2:$K$273,8,FALSE))</f>
        <v>Non affecté / nicht betroffen</v>
      </c>
      <c r="AH254" s="72">
        <f>IF(VLOOKUP(A254,'Revitalisation-Revitalisierung'!$A$2:$O$273,3,FALSE)="","",VLOOKUP(A254,'Revitalisation-Revitalisierung'!$A$2:$O$273,3,FALSE))</f>
        <v>-5.4545454545454541</v>
      </c>
      <c r="AI254" s="73">
        <f>IF(VLOOKUP(A254,'Revitalisation-Revitalisierung'!$A$2:$O$273,4,FALSE)="","",VLOOKUP(A254,'Revitalisation-Revitalisierung'!$A$2:$O$273,4,FALSE))</f>
        <v>0</v>
      </c>
      <c r="AJ254" s="73">
        <f>IF(VLOOKUP(A254,'Revitalisation-Revitalisierung'!$A$2:$O$273,5,FALSE)="","",VLOOKUP(A254,'Revitalisation-Revitalisierung'!$A$2:$O$273,5,FALSE))</f>
        <v>5.4545454545454541</v>
      </c>
      <c r="AK254" s="61" t="str">
        <f>IF(VLOOKUP(A254,'Revitalisation-Revitalisierung'!$A$2:$O$273,6,FALSE)="","",VLOOKUP(A254,'Revitalisation-Revitalisierung'!$A$2:$O$273,6,FALSE))</f>
        <v>non nécessaire</v>
      </c>
      <c r="AL254" s="61" t="str">
        <f>IF(VLOOKUP(A254,'Revitalisation-Revitalisierung'!$A$2:$O$273,7,FALSE)="","",VLOOKUP(A254,'Revitalisation-Revitalisierung'!$A$2:$O$273,7,FALSE))</f>
        <v>nicht nötig</v>
      </c>
      <c r="AM254" s="61" t="str">
        <f>IF(VLOOKUP(A254,'Revitalisation-Revitalisierung'!$A$2:$O$273,8,FALSE)="","",VLOOKUP(A254,'Revitalisation-Revitalisierung'!$A$2:$O$273,8,FALSE))</f>
        <v>K2</v>
      </c>
      <c r="AN254" s="61" t="str">
        <f>IF(VLOOKUP(A254,'Revitalisation-Revitalisierung'!$A$2:$O$273,9,FALSE)="","",VLOOKUP(A254,'Revitalisation-Revitalisierung'!$A$2:$O$273,9,FALSE))</f>
        <v/>
      </c>
      <c r="AO254" s="61" t="str">
        <f>IF(VLOOKUP(A254,'Revitalisation-Revitalisierung'!$A$2:$O$273,10,FALSE)="","",VLOOKUP(A254,'Revitalisation-Revitalisierung'!$A$2:$O$273,10,FALSE))</f>
        <v/>
      </c>
      <c r="AP254" s="61" t="str">
        <f>IF(VLOOKUP(A254,'Revitalisation-Revitalisierung'!$A$2:$O$273,11,FALSE)="","",VLOOKUP(A254,'Revitalisation-Revitalisierung'!$A$2:$O$273,11,FALSE))</f>
        <v>Non nécessaire / nicht nötig</v>
      </c>
      <c r="AQ254" s="62" t="str">
        <f>IF(VLOOKUP(A254,'Revitalisation-Revitalisierung'!$A$2:$O$273,12,FALSE)="","",VLOOKUP(A254,'Revitalisation-Revitalisierung'!$A$2:$O$273,12,FALSE))</f>
        <v>a</v>
      </c>
    </row>
    <row r="255" spans="1:43" ht="78.75" x14ac:dyDescent="0.25">
      <c r="A255" s="28">
        <v>381</v>
      </c>
      <c r="B255" s="63">
        <f>IF(VLOOKUP(A255,'Données de base - Grunddaten'!$A$2:$M$273,2,FALSE)="","",VLOOKUP(A255,'Données de base - Grunddaten'!$A$2:$M$273,2,FALSE))</f>
        <v>1</v>
      </c>
      <c r="C255" s="64" t="str">
        <f>IF(VLOOKUP(A255,'Données de base - Grunddaten'!$A$2:$M$273,3,FALSE)="","",VLOOKUP(A255,'Données de base - Grunddaten'!$A$2:$M$273,3,FALSE))</f>
        <v>L'ogna da Trun</v>
      </c>
      <c r="D255" s="64" t="str">
        <f>IF(VLOOKUP(A255,'Données de base - Grunddaten'!$A$2:$M$273,4,FALSE)="","",VLOOKUP(A255,'Données de base - Grunddaten'!$A$2:$M$273,4,FALSE))</f>
        <v>Vorderrhein</v>
      </c>
      <c r="E255" s="64" t="str">
        <f>IF(VLOOKUP(A255,'Données de base - Grunddaten'!$A$2:$M$273,5,FALSE)="","",VLOOKUP(A255,'Données de base - Grunddaten'!$A$2:$M$273,5,FALSE))</f>
        <v>GR</v>
      </c>
      <c r="F255" s="64" t="str">
        <f>IF(VLOOKUP(A255,'Données de base - Grunddaten'!$A$2:$M$273,6,FALSE)="","",VLOOKUP(A255,'Données de base - Grunddaten'!$A$2:$M$273,6,FALSE))</f>
        <v>Alpes centrales orientales</v>
      </c>
      <c r="G255" s="64" t="str">
        <f>IF(VLOOKUP(A255,'Données de base - Grunddaten'!$A$2:$M$273,7,FALSE)="","",VLOOKUP(A255,'Données de base - Grunddaten'!$A$2:$M$273,7,FALSE))</f>
        <v>Montagnard inf.</v>
      </c>
      <c r="H255" s="64" t="str">
        <f>IF(VLOOKUP(A255,'Données de base - Grunddaten'!$A$2:$M$273,8,FALSE)="","",VLOOKUP(A255,'Données de base - Grunddaten'!$A$2:$M$273,8,FALSE))</f>
        <v>840 m</v>
      </c>
      <c r="I255" s="64" t="str">
        <f>IF(VLOOKUP(A255,'Données de base - Grunddaten'!$A$2:$M$273,9,FALSE)="","",VLOOKUP(A255,'Données de base - Grunddaten'!$A$2:$M$273,9,FALSE))</f>
        <v>candidat</v>
      </c>
      <c r="J255" s="64">
        <f>IF(VLOOKUP(A255,'Données de base - Grunddaten'!$A$2:$M$273,10,FALSE)="","",VLOOKUP(A255,'Données de base - Grunddaten'!$A$2:$M$273,10,FALSE))</f>
        <v>41</v>
      </c>
      <c r="K255" s="64" t="str">
        <f>IF(VLOOKUP(A255,'Données de base - Grunddaten'!$A$2:$M$273,11,FALSE)="","",VLOOKUP(A255,'Données de base - Grunddaten'!$A$2:$M$273,11,FALSE))</f>
        <v>Cours d'eau naturels de l'étage montagnard</v>
      </c>
      <c r="L255" s="64" t="str">
        <f>IF(VLOOKUP(A255,'Données de base - Grunddaten'!$A$2:$M$273,12,FALSE)="","",VLOOKUP(A255,'Données de base - Grunddaten'!$A$2:$M$273,12,FALSE))</f>
        <v>en tresses</v>
      </c>
      <c r="M255" s="65" t="str">
        <f>IF(VLOOKUP(A255,'Données de base - Grunddaten'!$A$2:$M$273,13,FALSE)="","",VLOOKUP(A255,'Données de base - Grunddaten'!$A$2:$M$273,13,FALSE))</f>
        <v>en tresses</v>
      </c>
      <c r="N255" s="36" t="str">
        <f>IF(VLOOKUP(A255,'Charriage - Geschiebehaushalt'!A255:S526,3,FALSE)="","",VLOOKUP(A255,'Charriage - Geschiebehaushalt'!$A$2:$S$273,3,FALSE))</f>
        <v>pertinent</v>
      </c>
      <c r="O255" s="37" t="str">
        <f>IF(VLOOKUP(A255,'Charriage - Geschiebehaushalt'!A255:S526,4,FALSE)="","",VLOOKUP(A255,'Charriage - Geschiebehaushalt'!$A$2:$S$273,4,FALSE))</f>
        <v>21-50%</v>
      </c>
      <c r="P255" s="70" t="str">
        <f>IF(VLOOKUP(A255,'Charriage - Geschiebehaushalt'!A255:S526,5,FALSE)="","",VLOOKUP(A255,'Charriage - Geschiebehaushalt'!$A$2:$S$273,5,FALSE))</f>
        <v/>
      </c>
      <c r="Q255" s="37" t="str">
        <f>IF(VLOOKUP(A255,'Charriage - Geschiebehaushalt'!A255:S526,6,FALSE)="","",VLOOKUP(A255,'Charriage - Geschiebehaushalt'!$A$2:$S$273,6,FALSE))</f>
        <v>non documenté</v>
      </c>
      <c r="R255" s="70">
        <f>IF(VLOOKUP(A255,'Charriage - Geschiebehaushalt'!A255:S526,7,FALSE)="","",VLOOKUP(A255,'Charriage - Geschiebehaushalt'!$A$2:$S$273,7,FALSE))</f>
        <v>0.41199999999999998</v>
      </c>
      <c r="S255" s="37" t="str">
        <f>IF(VLOOKUP(A255,'Charriage - Geschiebehaushalt'!A255:S526,8,FALSE)="","",VLOOKUP(A255,'Charriage - Geschiebehaushalt'!$A$2:$S$273,8,FALSE))</f>
        <v>la remobilisation des sédiments est perturbée</v>
      </c>
      <c r="T255" s="70">
        <f>IF(VLOOKUP(A255,'Charriage - Geschiebehaushalt'!A255:S526,9,FALSE)="","",VLOOKUP(A255,'Charriage - Geschiebehaushalt'!$A$2:$S$273,9,FALSE))</f>
        <v>0.498</v>
      </c>
      <c r="U255" s="37" t="str">
        <f>IF(VLOOKUP(A255,'Charriage - Geschiebehaushalt'!A255:S526,10,FALSE)="","",VLOOKUP(A255,'Charriage - Geschiebehaushalt'!$A$2:$S$273,10,FALSE))</f>
        <v>déficit dans les formations pionnières</v>
      </c>
      <c r="V255" s="37" t="str">
        <f>IF(VLOOKUP(A255,'Charriage - Geschiebehaushalt'!A255:S526,11,FALSE)="","",VLOOKUP(A255,'Charriage - Geschiebehaushalt'!$A$2:$S$273,11,FALSE))</f>
        <v/>
      </c>
      <c r="W255" s="37" t="str">
        <f>IF(VLOOKUP(A255,'Charriage - Geschiebehaushalt'!A255:S526,12,FALSE)="","",VLOOKUP(A255,'Charriage - Geschiebehaushalt'!$A$2:$S$273,12,FALSE))</f>
        <v/>
      </c>
      <c r="X255" s="37" t="str">
        <f>IF(VLOOKUP(A255,'Charriage - Geschiebehaushalt'!A255:S526,13,FALSE)="","",VLOOKUP(A255,'Charriage - Geschiebehaushalt'!$A$2:$S$273,13,FALSE))</f>
        <v/>
      </c>
      <c r="Y255" s="37" t="str">
        <f>IF(VLOOKUP(A255,'Charriage - Geschiebehaushalt'!A255:S526,14,FALSE)="","",VLOOKUP(A255,'Charriage - Geschiebehaushalt'!$A$2:$S$273,14,FALSE))</f>
        <v/>
      </c>
      <c r="Z255" s="37" t="str">
        <f>IF(VLOOKUP(A255,'Charriage - Geschiebehaushalt'!A255:S526,15,FALSE)="","",VLOOKUP(A255,'Charriage - Geschiebehaushalt'!$A$2:$S$273,15,FALSE))</f>
        <v>21-50%</v>
      </c>
      <c r="AA255" s="53" t="str">
        <f>IF(VLOOKUP(A255,'Charriage - Geschiebehaushalt'!A255:S526,16,FALSE)="","",VLOOKUP(A255,'Charriage - Geschiebehaushalt'!$A$2:$S$273,16,FALSE))</f>
        <v>a</v>
      </c>
      <c r="AB255" s="58" t="str">
        <f>IF(VLOOKUP(A255,'Débit - Abfluss'!$A$2:$K$273,3,FALSE)="","",VLOOKUP(A255,'Débit - Abfluss'!$A$2:$K$273,3,FALSE))</f>
        <v>21-40%</v>
      </c>
      <c r="AC255" s="59" t="str">
        <f>IF(VLOOKUP(A255,'Débit - Abfluss'!$A$2:$K$273,4,FALSE)="","",VLOOKUP(A255,'Débit - Abfluss'!$A$2:$K$273,4,FALSE))</f>
        <v/>
      </c>
      <c r="AD255" s="59" t="str">
        <f>IF(VLOOKUP(A255,'Débit - Abfluss'!$A$2:$K$273,5,FALSE)="","",VLOOKUP(A255,'Débit - Abfluss'!$A$2:$K$273,5,FALSE))</f>
        <v/>
      </c>
      <c r="AE255" s="59" t="str">
        <f>IF(VLOOKUP(A255,'Débit - Abfluss'!$A$2:$K$273,6,FALSE)="","",VLOOKUP(A255,'Débit - Abfluss'!$A$2:$K$273,6,FALSE))</f>
        <v>21-40%</v>
      </c>
      <c r="AF255" s="59" t="str">
        <f>IF(VLOOKUP(A255,'Débit - Abfluss'!$A$2:$K$273,7,FALSE)="","",VLOOKUP(A255,'Débit - Abfluss'!$A$2:$K$273,7,FALSE))</f>
        <v>force hydraulique</v>
      </c>
      <c r="AG255" s="60" t="str">
        <f>IF(VLOOKUP(A255,'Débit - Abfluss'!$A$2:$K$273,8,FALSE)="","",VLOOKUP(A255,'Débit - Abfluss'!$A$2:$K$273,8,FALSE))</f>
        <v>Potentiellement affecté / möglicherweise betroffen</v>
      </c>
      <c r="AH255" s="72" t="str">
        <f>IF(VLOOKUP(A255,'Revitalisation-Revitalisierung'!$A$2:$O$273,3,FALSE)="","",VLOOKUP(A255,'Revitalisation-Revitalisierung'!$A$2:$O$273,3,FALSE))</f>
        <v/>
      </c>
      <c r="AI255" s="73" t="str">
        <f>IF(VLOOKUP(A255,'Revitalisation-Revitalisierung'!$A$2:$O$273,4,FALSE)="","",VLOOKUP(A255,'Revitalisation-Revitalisierung'!$A$2:$O$273,4,FALSE))</f>
        <v/>
      </c>
      <c r="AJ255" s="73" t="str">
        <f>IF(VLOOKUP(A255,'Revitalisation-Revitalisierung'!$A$2:$O$273,5,FALSE)="","",VLOOKUP(A255,'Revitalisation-Revitalisierung'!$A$2:$O$273,5,FALSE))</f>
        <v/>
      </c>
      <c r="AK255" s="61" t="str">
        <f>IF(VLOOKUP(A255,'Revitalisation-Revitalisierung'!$A$2:$O$273,6,FALSE)="","",VLOOKUP(A255,'Revitalisation-Revitalisierung'!$A$2:$O$273,6,FALSE))</f>
        <v/>
      </c>
      <c r="AL255" s="61" t="str">
        <f>IF(VLOOKUP(A255,'Revitalisation-Revitalisierung'!$A$2:$O$273,7,FALSE)="","",VLOOKUP(A255,'Revitalisation-Revitalisierung'!$A$2:$O$273,7,FALSE))</f>
        <v/>
      </c>
      <c r="AM255" s="61" t="str">
        <f>IF(VLOOKUP(A255,'Revitalisation-Revitalisierung'!$A$2:$O$273,8,FALSE)="","",VLOOKUP(A255,'Revitalisation-Revitalisierung'!$A$2:$O$273,8,FALSE))</f>
        <v/>
      </c>
      <c r="AN255" s="61" t="str">
        <f>IF(VLOOKUP(A255,'Revitalisation-Revitalisierung'!$A$2:$O$273,9,FALSE)="","",VLOOKUP(A255,'Revitalisation-Revitalisierung'!$A$2:$O$273,9,FALSE))</f>
        <v>très nécessaire, difficile</v>
      </c>
      <c r="AO255" s="61" t="str">
        <f>IF(VLOOKUP(A255,'Revitalisation-Revitalisierung'!$A$2:$O$273,10,FALSE)="","",VLOOKUP(A255,'Revitalisation-Revitalisierung'!$A$2:$O$273,10,FALSE))</f>
        <v>pas évalué : beau potentiel car système encore fonctionnel (bcp bois tendre) mais longue entrave entre cours d'eau et z. alluviale</v>
      </c>
      <c r="AP255" s="61" t="str">
        <f>IF(VLOOKUP(A255,'Revitalisation-Revitalisierung'!$A$2:$O$273,11,FALSE)="","",VLOOKUP(A255,'Revitalisation-Revitalisierung'!$A$2:$O$273,11,FALSE))</f>
        <v>Très nécessaire, difficile / unbedingt nötig, schwierig</v>
      </c>
      <c r="AQ255" s="62" t="str">
        <f>IF(VLOOKUP(A255,'Revitalisation-Revitalisierung'!$A$2:$O$273,12,FALSE)="","",VLOOKUP(A255,'Revitalisation-Revitalisierung'!$A$2:$O$273,12,FALSE))</f>
        <v>a</v>
      </c>
    </row>
    <row r="256" spans="1:43" ht="45" x14ac:dyDescent="0.25">
      <c r="A256" s="28">
        <v>382</v>
      </c>
      <c r="B256" s="63">
        <f>IF(VLOOKUP(A256,'Données de base - Grunddaten'!$A$2:$M$273,2,FALSE)="","",VLOOKUP(A256,'Données de base - Grunddaten'!$A$2:$M$273,2,FALSE))</f>
        <v>1</v>
      </c>
      <c r="C256" s="64" t="str">
        <f>IF(VLOOKUP(A256,'Données de base - Grunddaten'!$A$2:$M$273,3,FALSE)="","",VLOOKUP(A256,'Données de base - Grunddaten'!$A$2:$M$273,3,FALSE))</f>
        <v>Surin-Lumbrein</v>
      </c>
      <c r="D256" s="64" t="str">
        <f>IF(VLOOKUP(A256,'Données de base - Grunddaten'!$A$2:$M$273,4,FALSE)="","",VLOOKUP(A256,'Données de base - Grunddaten'!$A$2:$M$273,4,FALSE))</f>
        <v>Glogn Glenner</v>
      </c>
      <c r="E256" s="64" t="str">
        <f>IF(VLOOKUP(A256,'Données de base - Grunddaten'!$A$2:$M$273,5,FALSE)="","",VLOOKUP(A256,'Données de base - Grunddaten'!$A$2:$M$273,5,FALSE))</f>
        <v>GR</v>
      </c>
      <c r="F256" s="64" t="str">
        <f>IF(VLOOKUP(A256,'Données de base - Grunddaten'!$A$2:$M$273,6,FALSE)="","",VLOOKUP(A256,'Données de base - Grunddaten'!$A$2:$M$273,6,FALSE))</f>
        <v>Alpes centrales orientales</v>
      </c>
      <c r="G256" s="64" t="str">
        <f>IF(VLOOKUP(A256,'Données de base - Grunddaten'!$A$2:$M$273,7,FALSE)="","",VLOOKUP(A256,'Données de base - Grunddaten'!$A$2:$M$273,7,FALSE))</f>
        <v>Montagnard sup.</v>
      </c>
      <c r="H256" s="64" t="str">
        <f>IF(VLOOKUP(A256,'Données de base - Grunddaten'!$A$2:$M$273,8,FALSE)="","",VLOOKUP(A256,'Données de base - Grunddaten'!$A$2:$M$273,8,FALSE))</f>
        <v>1160 m</v>
      </c>
      <c r="I256" s="64" t="str">
        <f>IF(VLOOKUP(A256,'Données de base - Grunddaten'!$A$2:$M$273,9,FALSE)="","",VLOOKUP(A256,'Données de base - Grunddaten'!$A$2:$M$273,9,FALSE))</f>
        <v>candidat</v>
      </c>
      <c r="J256" s="64">
        <f>IF(VLOOKUP(A256,'Données de base - Grunddaten'!$A$2:$M$273,10,FALSE)="","",VLOOKUP(A256,'Données de base - Grunddaten'!$A$2:$M$273,10,FALSE))</f>
        <v>41</v>
      </c>
      <c r="K256" s="64" t="str">
        <f>IF(VLOOKUP(A256,'Données de base - Grunddaten'!$A$2:$M$273,11,FALSE)="","",VLOOKUP(A256,'Données de base - Grunddaten'!$A$2:$M$273,11,FALSE))</f>
        <v>Cours d'eau naturels de l'étage montagnard</v>
      </c>
      <c r="L256" s="64" t="str">
        <f>IF(VLOOKUP(A256,'Données de base - Grunddaten'!$A$2:$M$273,12,FALSE)="","",VLOOKUP(A256,'Données de base - Grunddaten'!$A$2:$M$273,12,FALSE))</f>
        <v>en méandres migrants</v>
      </c>
      <c r="M256" s="65" t="str">
        <f>IF(VLOOKUP(A256,'Données de base - Grunddaten'!$A$2:$M$273,13,FALSE)="","",VLOOKUP(A256,'Données de base - Grunddaten'!$A$2:$M$273,13,FALSE))</f>
        <v>en méandres migrants</v>
      </c>
      <c r="N256" s="36" t="str">
        <f>IF(VLOOKUP(A256,'Charriage - Geschiebehaushalt'!A256:S527,3,FALSE)="","",VLOOKUP(A256,'Charriage - Geschiebehaushalt'!$A$2:$S$273,3,FALSE))</f>
        <v/>
      </c>
      <c r="O256" s="37" t="str">
        <f>IF(VLOOKUP(A256,'Charriage - Geschiebehaushalt'!A256:S527,4,FALSE)="","",VLOOKUP(A256,'Charriage - Geschiebehaushalt'!$A$2:$S$273,4,FALSE))</f>
        <v>0-20%</v>
      </c>
      <c r="P256" s="70" t="str">
        <f>IF(VLOOKUP(A256,'Charriage - Geschiebehaushalt'!A256:S527,5,FALSE)="","",VLOOKUP(A256,'Charriage - Geschiebehaushalt'!$A$2:$S$273,5,FALSE))</f>
        <v/>
      </c>
      <c r="Q256" s="37" t="str">
        <f>IF(VLOOKUP(A256,'Charriage - Geschiebehaushalt'!A256:S527,6,FALSE)="","",VLOOKUP(A256,'Charriage - Geschiebehaushalt'!$A$2:$S$273,6,FALSE))</f>
        <v>non documenté</v>
      </c>
      <c r="R256" s="70">
        <f>IF(VLOOKUP(A256,'Charriage - Geschiebehaushalt'!A256:S527,7,FALSE)="","",VLOOKUP(A256,'Charriage - Geschiebehaushalt'!$A$2:$S$273,7,FALSE))</f>
        <v>4.0000000000000001E-3</v>
      </c>
      <c r="S256" s="37" t="str">
        <f>IF(VLOOKUP(A256,'Charriage - Geschiebehaushalt'!A256:S527,8,FALSE)="","",VLOOKUP(A256,'Charriage - Geschiebehaushalt'!$A$2:$S$273,8,FALSE))</f>
        <v>pas ou faiblement entravé</v>
      </c>
      <c r="T256" s="70">
        <f>IF(VLOOKUP(A256,'Charriage - Geschiebehaushalt'!A256:S527,9,FALSE)="","",VLOOKUP(A256,'Charriage - Geschiebehaushalt'!$A$2:$S$273,9,FALSE))</f>
        <v>0.30299999999999999</v>
      </c>
      <c r="U256" s="37" t="str">
        <f>IF(VLOOKUP(A256,'Charriage - Geschiebehaushalt'!A256:S527,10,FALSE)="","",VLOOKUP(A256,'Charriage - Geschiebehaushalt'!$A$2:$S$273,10,FALSE))</f>
        <v>déficit dans les formations pionnières</v>
      </c>
      <c r="V256" s="37" t="str">
        <f>IF(VLOOKUP(A256,'Charriage - Geschiebehaushalt'!A256:S527,11,FALSE)="","",VLOOKUP(A256,'Charriage - Geschiebehaushalt'!$A$2:$S$273,11,FALSE))</f>
        <v/>
      </c>
      <c r="W256" s="37" t="str">
        <f>IF(VLOOKUP(A256,'Charriage - Geschiebehaushalt'!A256:S527,12,FALSE)="","",VLOOKUP(A256,'Charriage - Geschiebehaushalt'!$A$2:$S$273,12,FALSE))</f>
        <v/>
      </c>
      <c r="X256" s="37" t="str">
        <f>IF(VLOOKUP(A256,'Charriage - Geschiebehaushalt'!A256:S527,13,FALSE)="","",VLOOKUP(A256,'Charriage - Geschiebehaushalt'!$A$2:$S$273,13,FALSE))</f>
        <v/>
      </c>
      <c r="Y256" s="37" t="str">
        <f>IF(VLOOKUP(A256,'Charriage - Geschiebehaushalt'!A256:S527,14,FALSE)="","",VLOOKUP(A256,'Charriage - Geschiebehaushalt'!$A$2:$S$273,14,FALSE))</f>
        <v/>
      </c>
      <c r="Z256" s="37" t="str">
        <f>IF(VLOOKUP(A256,'Charriage - Geschiebehaushalt'!A256:S527,15,FALSE)="","",VLOOKUP(A256,'Charriage - Geschiebehaushalt'!$A$2:$S$273,15,FALSE))</f>
        <v>0-20%</v>
      </c>
      <c r="AA256" s="53" t="str">
        <f>IF(VLOOKUP(A256,'Charriage - Geschiebehaushalt'!A256:S527,16,FALSE)="","",VLOOKUP(A256,'Charriage - Geschiebehaushalt'!$A$2:$S$273,16,FALSE))</f>
        <v>a</v>
      </c>
      <c r="AB256" s="58" t="str">
        <f>IF(VLOOKUP(A256,'Débit - Abfluss'!$A$2:$K$273,3,FALSE)="","",VLOOKUP(A256,'Débit - Abfluss'!$A$2:$K$273,3,FALSE))</f>
        <v>non documenté</v>
      </c>
      <c r="AC256" s="59" t="str">
        <f>IF(VLOOKUP(A256,'Débit - Abfluss'!$A$2:$K$273,4,FALSE)="","",VLOOKUP(A256,'Débit - Abfluss'!$A$2:$K$273,4,FALSE))</f>
        <v>aucune information supplémentaire</v>
      </c>
      <c r="AD256" s="59" t="str">
        <f>IF(VLOOKUP(A256,'Débit - Abfluss'!$A$2:$K$273,5,FALSE)="","",VLOOKUP(A256,'Débit - Abfluss'!$A$2:$K$273,5,FALSE))</f>
        <v>aucune information supplémentaire</v>
      </c>
      <c r="AE256" s="59" t="str">
        <f>IF(VLOOKUP(A256,'Débit - Abfluss'!$A$2:$K$273,6,FALSE)="","",VLOOKUP(A256,'Débit - Abfluss'!$A$2:$K$273,6,FALSE))</f>
        <v>Régime présumé naturel (100%) / Abfluss vermutlich natürlich</v>
      </c>
      <c r="AF256" s="59" t="str">
        <f>IF(VLOOKUP(A256,'Débit - Abfluss'!$A$2:$K$273,7,FALSE)="","",VLOOKUP(A256,'Débit - Abfluss'!$A$2:$K$273,7,FALSE))</f>
        <v/>
      </c>
      <c r="AG256" s="60" t="str">
        <f>IF(VLOOKUP(A256,'Débit - Abfluss'!$A$2:$K$273,8,FALSE)="","",VLOOKUP(A256,'Débit - Abfluss'!$A$2:$K$273,8,FALSE))</f>
        <v>Non affecté / nicht betroffen</v>
      </c>
      <c r="AH256" s="72" t="str">
        <f>IF(VLOOKUP(A256,'Revitalisation-Revitalisierung'!$A$2:$O$273,3,FALSE)="","",VLOOKUP(A256,'Revitalisation-Revitalisierung'!$A$2:$O$273,3,FALSE))</f>
        <v/>
      </c>
      <c r="AI256" s="73" t="str">
        <f>IF(VLOOKUP(A256,'Revitalisation-Revitalisierung'!$A$2:$O$273,4,FALSE)="","",VLOOKUP(A256,'Revitalisation-Revitalisierung'!$A$2:$O$273,4,FALSE))</f>
        <v/>
      </c>
      <c r="AJ256" s="73" t="str">
        <f>IF(VLOOKUP(A256,'Revitalisation-Revitalisierung'!$A$2:$O$273,5,FALSE)="","",VLOOKUP(A256,'Revitalisation-Revitalisierung'!$A$2:$O$273,5,FALSE))</f>
        <v/>
      </c>
      <c r="AK256" s="61" t="str">
        <f>IF(VLOOKUP(A256,'Revitalisation-Revitalisierung'!$A$2:$O$273,6,FALSE)="","",VLOOKUP(A256,'Revitalisation-Revitalisierung'!$A$2:$O$273,6,FALSE))</f>
        <v>non nécessaire</v>
      </c>
      <c r="AL256" s="61" t="str">
        <f>IF(VLOOKUP(A256,'Revitalisation-Revitalisierung'!$A$2:$O$273,7,FALSE)="","",VLOOKUP(A256,'Revitalisation-Revitalisierung'!$A$2:$O$273,7,FALSE))</f>
        <v>nicht nötig</v>
      </c>
      <c r="AM256" s="61" t="str">
        <f>IF(VLOOKUP(A256,'Revitalisation-Revitalisierung'!$A$2:$O$273,8,FALSE)="","",VLOOKUP(A256,'Revitalisation-Revitalisierung'!$A$2:$O$273,8,FALSE))</f>
        <v/>
      </c>
      <c r="AN256" s="61" t="str">
        <f>IF(VLOOKUP(A256,'Revitalisation-Revitalisierung'!$A$2:$O$273,9,FALSE)="","",VLOOKUP(A256,'Revitalisation-Revitalisierung'!$A$2:$O$273,9,FALSE))</f>
        <v/>
      </c>
      <c r="AO256" s="61" t="str">
        <f>IF(VLOOKUP(A256,'Revitalisation-Revitalisierung'!$A$2:$O$273,10,FALSE)="","",VLOOKUP(A256,'Revitalisation-Revitalisierung'!$A$2:$O$273,10,FALSE))</f>
        <v/>
      </c>
      <c r="AP256" s="61" t="str">
        <f>IF(VLOOKUP(A256,'Revitalisation-Revitalisierung'!$A$2:$O$273,11,FALSE)="","",VLOOKUP(A256,'Revitalisation-Revitalisierung'!$A$2:$O$273,11,FALSE))</f>
        <v>Non nécessaire / nicht nötig</v>
      </c>
      <c r="AQ256" s="62" t="str">
        <f>IF(VLOOKUP(A256,'Revitalisation-Revitalisierung'!$A$2:$O$273,12,FALSE)="","",VLOOKUP(A256,'Revitalisation-Revitalisierung'!$A$2:$O$273,12,FALSE))</f>
        <v>a</v>
      </c>
    </row>
    <row r="257" spans="1:43" ht="33.75" x14ac:dyDescent="0.25">
      <c r="A257" s="28">
        <v>383</v>
      </c>
      <c r="B257" s="63">
        <f>IF(VLOOKUP(A257,'Données de base - Grunddaten'!$A$2:$M$273,2,FALSE)="","",VLOOKUP(A257,'Données de base - Grunddaten'!$A$2:$M$273,2,FALSE))</f>
        <v>1</v>
      </c>
      <c r="C257" s="64" t="str">
        <f>IF(VLOOKUP(A257,'Données de base - Grunddaten'!$A$2:$M$273,3,FALSE)="","",VLOOKUP(A257,'Données de base - Grunddaten'!$A$2:$M$273,3,FALSE))</f>
        <v>Inslas Grogn</v>
      </c>
      <c r="D257" s="64" t="str">
        <f>IF(VLOOKUP(A257,'Données de base - Grunddaten'!$A$2:$M$273,4,FALSE)="","",VLOOKUP(A257,'Données de base - Grunddaten'!$A$2:$M$273,4,FALSE))</f>
        <v>Glogn Glenner</v>
      </c>
      <c r="E257" s="64" t="str">
        <f>IF(VLOOKUP(A257,'Données de base - Grunddaten'!$A$2:$M$273,5,FALSE)="","",VLOOKUP(A257,'Données de base - Grunddaten'!$A$2:$M$273,5,FALSE))</f>
        <v>GR</v>
      </c>
      <c r="F257" s="64" t="str">
        <f>IF(VLOOKUP(A257,'Données de base - Grunddaten'!$A$2:$M$273,6,FALSE)="","",VLOOKUP(A257,'Données de base - Grunddaten'!$A$2:$M$273,6,FALSE))</f>
        <v>Alpes centrales orientales</v>
      </c>
      <c r="G257" s="64" t="str">
        <f>IF(VLOOKUP(A257,'Données de base - Grunddaten'!$A$2:$M$273,7,FALSE)="","",VLOOKUP(A257,'Données de base - Grunddaten'!$A$2:$M$273,7,FALSE))</f>
        <v>Montagnard inf.</v>
      </c>
      <c r="H257" s="64" t="str">
        <f>IF(VLOOKUP(A257,'Données de base - Grunddaten'!$A$2:$M$273,8,FALSE)="","",VLOOKUP(A257,'Données de base - Grunddaten'!$A$2:$M$273,8,FALSE))</f>
        <v>830 m</v>
      </c>
      <c r="I257" s="64" t="str">
        <f>IF(VLOOKUP(A257,'Données de base - Grunddaten'!$A$2:$M$273,9,FALSE)="","",VLOOKUP(A257,'Données de base - Grunddaten'!$A$2:$M$273,9,FALSE))</f>
        <v>candidat</v>
      </c>
      <c r="J257" s="64">
        <f>IF(VLOOKUP(A257,'Données de base - Grunddaten'!$A$2:$M$273,10,FALSE)="","",VLOOKUP(A257,'Données de base - Grunddaten'!$A$2:$M$273,10,FALSE))</f>
        <v>42</v>
      </c>
      <c r="K257" s="64" t="str">
        <f>IF(VLOOKUP(A257,'Données de base - Grunddaten'!$A$2:$M$273,11,FALSE)="","",VLOOKUP(A257,'Données de base - Grunddaten'!$A$2:$M$273,11,FALSE))</f>
        <v>Cours d'eau corrigés de l'étage montagnard</v>
      </c>
      <c r="L257" s="64" t="str">
        <f>IF(VLOOKUP(A257,'Données de base - Grunddaten'!$A$2:$M$273,12,FALSE)="","",VLOOKUP(A257,'Données de base - Grunddaten'!$A$2:$M$273,12,FALSE))</f>
        <v>en méandres migrants</v>
      </c>
      <c r="M257" s="65" t="str">
        <f>IF(VLOOKUP(A257,'Données de base - Grunddaten'!$A$2:$M$273,13,FALSE)="","",VLOOKUP(A257,'Données de base - Grunddaten'!$A$2:$M$273,13,FALSE))</f>
        <v>en méandres migrants</v>
      </c>
      <c r="N257" s="36" t="str">
        <f>IF(VLOOKUP(A257,'Charriage - Geschiebehaushalt'!A257:S528,3,FALSE)="","",VLOOKUP(A257,'Charriage - Geschiebehaushalt'!$A$2:$S$273,3,FALSE))</f>
        <v>pertinent</v>
      </c>
      <c r="O257" s="37" t="str">
        <f>IF(VLOOKUP(A257,'Charriage - Geschiebehaushalt'!A257:S528,4,FALSE)="","",VLOOKUP(A257,'Charriage - Geschiebehaushalt'!$A$2:$S$273,4,FALSE))</f>
        <v>0-20%</v>
      </c>
      <c r="P257" s="70" t="str">
        <f>IF(VLOOKUP(A257,'Charriage - Geschiebehaushalt'!A257:S528,5,FALSE)="","",VLOOKUP(A257,'Charriage - Geschiebehaushalt'!$A$2:$S$273,5,FALSE))</f>
        <v/>
      </c>
      <c r="Q257" s="37" t="str">
        <f>IF(VLOOKUP(A257,'Charriage - Geschiebehaushalt'!A257:S528,6,FALSE)="","",VLOOKUP(A257,'Charriage - Geschiebehaushalt'!$A$2:$S$273,6,FALSE))</f>
        <v>non documenté</v>
      </c>
      <c r="R257" s="70">
        <f>IF(VLOOKUP(A257,'Charriage - Geschiebehaushalt'!A257:S528,7,FALSE)="","",VLOOKUP(A257,'Charriage - Geschiebehaushalt'!$A$2:$S$273,7,FALSE))</f>
        <v>0</v>
      </c>
      <c r="S257" s="37" t="str">
        <f>IF(VLOOKUP(A257,'Charriage - Geschiebehaushalt'!A257:S528,8,FALSE)="","",VLOOKUP(A257,'Charriage - Geschiebehaushalt'!$A$2:$S$273,8,FALSE))</f>
        <v>pas ou faiblement entravé</v>
      </c>
      <c r="T257" s="70">
        <f>IF(VLOOKUP(A257,'Charriage - Geschiebehaushalt'!A257:S528,9,FALSE)="","",VLOOKUP(A257,'Charriage - Geschiebehaushalt'!$A$2:$S$273,9,FALSE))</f>
        <v>0.30199999999999999</v>
      </c>
      <c r="U257" s="37" t="str">
        <f>IF(VLOOKUP(A257,'Charriage - Geschiebehaushalt'!A257:S528,10,FALSE)="","",VLOOKUP(A257,'Charriage - Geschiebehaushalt'!$A$2:$S$273,10,FALSE))</f>
        <v>déficit dans les formations pionnières</v>
      </c>
      <c r="V257" s="37" t="str">
        <f>IF(VLOOKUP(A257,'Charriage - Geschiebehaushalt'!A257:S528,11,FALSE)="","",VLOOKUP(A257,'Charriage - Geschiebehaushalt'!$A$2:$S$273,11,FALSE))</f>
        <v/>
      </c>
      <c r="W257" s="37" t="str">
        <f>IF(VLOOKUP(A257,'Charriage - Geschiebehaushalt'!A257:S528,12,FALSE)="","",VLOOKUP(A257,'Charriage - Geschiebehaushalt'!$A$2:$S$273,12,FALSE))</f>
        <v/>
      </c>
      <c r="X257" s="37" t="str">
        <f>IF(VLOOKUP(A257,'Charriage - Geschiebehaushalt'!A257:S528,13,FALSE)="","",VLOOKUP(A257,'Charriage - Geschiebehaushalt'!$A$2:$S$273,13,FALSE))</f>
        <v/>
      </c>
      <c r="Y257" s="37" t="str">
        <f>IF(VLOOKUP(A257,'Charriage - Geschiebehaushalt'!A257:S528,14,FALSE)="","",VLOOKUP(A257,'Charriage - Geschiebehaushalt'!$A$2:$S$273,14,FALSE))</f>
        <v/>
      </c>
      <c r="Z257" s="37" t="str">
        <f>IF(VLOOKUP(A257,'Charriage - Geschiebehaushalt'!A257:S528,15,FALSE)="","",VLOOKUP(A257,'Charriage - Geschiebehaushalt'!$A$2:$S$273,15,FALSE))</f>
        <v>0-20%</v>
      </c>
      <c r="AA257" s="53" t="str">
        <f>IF(VLOOKUP(A257,'Charriage - Geschiebehaushalt'!A257:S528,16,FALSE)="","",VLOOKUP(A257,'Charriage - Geschiebehaushalt'!$A$2:$S$273,16,FALSE))</f>
        <v>a</v>
      </c>
      <c r="AB257" s="58" t="str">
        <f>IF(VLOOKUP(A257,'Débit - Abfluss'!$A$2:$K$273,3,FALSE)="","",VLOOKUP(A257,'Débit - Abfluss'!$A$2:$K$273,3,FALSE))</f>
        <v>41-60%</v>
      </c>
      <c r="AC257" s="59" t="str">
        <f>IF(VLOOKUP(A257,'Débit - Abfluss'!$A$2:$K$273,4,FALSE)="","",VLOOKUP(A257,'Débit - Abfluss'!$A$2:$K$273,4,FALSE))</f>
        <v/>
      </c>
      <c r="AD257" s="59" t="str">
        <f>IF(VLOOKUP(A257,'Débit - Abfluss'!$A$2:$K$273,5,FALSE)="","",VLOOKUP(A257,'Débit - Abfluss'!$A$2:$K$273,5,FALSE))</f>
        <v/>
      </c>
      <c r="AE257" s="59" t="str">
        <f>IF(VLOOKUP(A257,'Débit - Abfluss'!$A$2:$K$273,6,FALSE)="","",VLOOKUP(A257,'Débit - Abfluss'!$A$2:$K$273,6,FALSE))</f>
        <v>41-60%</v>
      </c>
      <c r="AF257" s="59" t="str">
        <f>IF(VLOOKUP(A257,'Débit - Abfluss'!$A$2:$K$273,7,FALSE)="","",VLOOKUP(A257,'Débit - Abfluss'!$A$2:$K$273,7,FALSE))</f>
        <v>force hydraulique</v>
      </c>
      <c r="AG257" s="60" t="str">
        <f>IF(VLOOKUP(A257,'Débit - Abfluss'!$A$2:$K$273,8,FALSE)="","",VLOOKUP(A257,'Débit - Abfluss'!$A$2:$K$273,8,FALSE))</f>
        <v>Non affecté / nicht betroffen</v>
      </c>
      <c r="AH257" s="72" t="str">
        <f>IF(VLOOKUP(A257,'Revitalisation-Revitalisierung'!$A$2:$O$273,3,FALSE)="","",VLOOKUP(A257,'Revitalisation-Revitalisierung'!$A$2:$O$273,3,FALSE))</f>
        <v/>
      </c>
      <c r="AI257" s="73" t="str">
        <f>IF(VLOOKUP(A257,'Revitalisation-Revitalisierung'!$A$2:$O$273,4,FALSE)="","",VLOOKUP(A257,'Revitalisation-Revitalisierung'!$A$2:$O$273,4,FALSE))</f>
        <v/>
      </c>
      <c r="AJ257" s="73" t="str">
        <f>IF(VLOOKUP(A257,'Revitalisation-Revitalisierung'!$A$2:$O$273,5,FALSE)="","",VLOOKUP(A257,'Revitalisation-Revitalisierung'!$A$2:$O$273,5,FALSE))</f>
        <v/>
      </c>
      <c r="AK257" s="61" t="str">
        <f>IF(VLOOKUP(A257,'Revitalisation-Revitalisierung'!$A$2:$O$273,6,FALSE)="","",VLOOKUP(A257,'Revitalisation-Revitalisierung'!$A$2:$O$273,6,FALSE))</f>
        <v>non nécessaire</v>
      </c>
      <c r="AL257" s="61" t="str">
        <f>IF(VLOOKUP(A257,'Revitalisation-Revitalisierung'!$A$2:$O$273,7,FALSE)="","",VLOOKUP(A257,'Revitalisation-Revitalisierung'!$A$2:$O$273,7,FALSE))</f>
        <v>nicht nötig</v>
      </c>
      <c r="AM257" s="61" t="str">
        <f>IF(VLOOKUP(A257,'Revitalisation-Revitalisierung'!$A$2:$O$273,8,FALSE)="","",VLOOKUP(A257,'Revitalisation-Revitalisierung'!$A$2:$O$273,8,FALSE))</f>
        <v/>
      </c>
      <c r="AN257" s="61" t="str">
        <f>IF(VLOOKUP(A257,'Revitalisation-Revitalisierung'!$A$2:$O$273,9,FALSE)="","",VLOOKUP(A257,'Revitalisation-Revitalisierung'!$A$2:$O$273,9,FALSE))</f>
        <v/>
      </c>
      <c r="AO257" s="61" t="str">
        <f>IF(VLOOKUP(A257,'Revitalisation-Revitalisierung'!$A$2:$O$273,10,FALSE)="","",VLOOKUP(A257,'Revitalisation-Revitalisierung'!$A$2:$O$273,10,FALSE))</f>
        <v/>
      </c>
      <c r="AP257" s="61" t="str">
        <f>IF(VLOOKUP(A257,'Revitalisation-Revitalisierung'!$A$2:$O$273,11,FALSE)="","",VLOOKUP(A257,'Revitalisation-Revitalisierung'!$A$2:$O$273,11,FALSE))</f>
        <v>Non nécessaire / nicht nötig</v>
      </c>
      <c r="AQ257" s="62" t="str">
        <f>IF(VLOOKUP(A257,'Revitalisation-Revitalisierung'!$A$2:$O$273,12,FALSE)="","",VLOOKUP(A257,'Revitalisation-Revitalisierung'!$A$2:$O$273,12,FALSE))</f>
        <v>a</v>
      </c>
    </row>
    <row r="258" spans="1:43" ht="33.75" x14ac:dyDescent="0.25">
      <c r="A258" s="28">
        <v>384</v>
      </c>
      <c r="B258" s="63">
        <f>IF(VLOOKUP(A258,'Données de base - Grunddaten'!$A$2:$M$273,2,FALSE)="","",VLOOKUP(A258,'Données de base - Grunddaten'!$A$2:$M$273,2,FALSE))</f>
        <v>1</v>
      </c>
      <c r="C258" s="64" t="str">
        <f>IF(VLOOKUP(A258,'Données de base - Grunddaten'!$A$2:$M$273,3,FALSE)="","",VLOOKUP(A258,'Données de base - Grunddaten'!$A$2:$M$273,3,FALSE))</f>
        <v>Gatgs Glogn</v>
      </c>
      <c r="D258" s="64" t="str">
        <f>IF(VLOOKUP(A258,'Données de base - Grunddaten'!$A$2:$M$273,4,FALSE)="","",VLOOKUP(A258,'Données de base - Grunddaten'!$A$2:$M$273,4,FALSE))</f>
        <v>Glogn Glenner</v>
      </c>
      <c r="E258" s="64" t="str">
        <f>IF(VLOOKUP(A258,'Données de base - Grunddaten'!$A$2:$M$273,5,FALSE)="","",VLOOKUP(A258,'Données de base - Grunddaten'!$A$2:$M$273,5,FALSE))</f>
        <v>GR</v>
      </c>
      <c r="F258" s="64" t="str">
        <f>IF(VLOOKUP(A258,'Données de base - Grunddaten'!$A$2:$M$273,6,FALSE)="","",VLOOKUP(A258,'Données de base - Grunddaten'!$A$2:$M$273,6,FALSE))</f>
        <v>Alpes centrales orientales</v>
      </c>
      <c r="G258" s="64" t="str">
        <f>IF(VLOOKUP(A258,'Données de base - Grunddaten'!$A$2:$M$273,7,FALSE)="","",VLOOKUP(A258,'Données de base - Grunddaten'!$A$2:$M$273,7,FALSE))</f>
        <v>Montagnard inf.</v>
      </c>
      <c r="H258" s="64" t="str">
        <f>IF(VLOOKUP(A258,'Données de base - Grunddaten'!$A$2:$M$273,8,FALSE)="","",VLOOKUP(A258,'Données de base - Grunddaten'!$A$2:$M$273,8,FALSE))</f>
        <v>730 m</v>
      </c>
      <c r="I258" s="64" t="str">
        <f>IF(VLOOKUP(A258,'Données de base - Grunddaten'!$A$2:$M$273,9,FALSE)="","",VLOOKUP(A258,'Données de base - Grunddaten'!$A$2:$M$273,9,FALSE))</f>
        <v>candidat</v>
      </c>
      <c r="J258" s="64">
        <f>IF(VLOOKUP(A258,'Données de base - Grunddaten'!$A$2:$M$273,10,FALSE)="","",VLOOKUP(A258,'Données de base - Grunddaten'!$A$2:$M$273,10,FALSE))</f>
        <v>41</v>
      </c>
      <c r="K258" s="64" t="str">
        <f>IF(VLOOKUP(A258,'Données de base - Grunddaten'!$A$2:$M$273,11,FALSE)="","",VLOOKUP(A258,'Données de base - Grunddaten'!$A$2:$M$273,11,FALSE))</f>
        <v>Cours d'eau naturels de l'étage montagnard</v>
      </c>
      <c r="L258" s="64" t="str">
        <f>IF(VLOOKUP(A258,'Données de base - Grunddaten'!$A$2:$M$273,12,FALSE)="","",VLOOKUP(A258,'Données de base - Grunddaten'!$A$2:$M$273,12,FALSE))</f>
        <v>en tresses</v>
      </c>
      <c r="M258" s="65" t="str">
        <f>IF(VLOOKUP(A258,'Données de base - Grunddaten'!$A$2:$M$273,13,FALSE)="","",VLOOKUP(A258,'Données de base - Grunddaten'!$A$2:$M$273,13,FALSE))</f>
        <v>en tresses</v>
      </c>
      <c r="N258" s="36" t="str">
        <f>IF(VLOOKUP(A258,'Charriage - Geschiebehaushalt'!A258:S529,3,FALSE)="","",VLOOKUP(A258,'Charriage - Geschiebehaushalt'!$A$2:$S$273,3,FALSE))</f>
        <v>pertinent</v>
      </c>
      <c r="O258" s="37" t="str">
        <f>IF(VLOOKUP(A258,'Charriage - Geschiebehaushalt'!A258:S529,4,FALSE)="","",VLOOKUP(A258,'Charriage - Geschiebehaushalt'!$A$2:$S$273,4,FALSE))</f>
        <v>0-20%</v>
      </c>
      <c r="P258" s="70" t="str">
        <f>IF(VLOOKUP(A258,'Charriage - Geschiebehaushalt'!A258:S529,5,FALSE)="","",VLOOKUP(A258,'Charriage - Geschiebehaushalt'!$A$2:$S$273,5,FALSE))</f>
        <v/>
      </c>
      <c r="Q258" s="37" t="str">
        <f>IF(VLOOKUP(A258,'Charriage - Geschiebehaushalt'!A258:S529,6,FALSE)="","",VLOOKUP(A258,'Charriage - Geschiebehaushalt'!$A$2:$S$273,6,FALSE))</f>
        <v>non documenté</v>
      </c>
      <c r="R258" s="70" t="str">
        <f>IF(VLOOKUP(A258,'Charriage - Geschiebehaushalt'!A258:S529,7,FALSE)="","",VLOOKUP(A258,'Charriage - Geschiebehaushalt'!$A$2:$S$273,7,FALSE))</f>
        <v/>
      </c>
      <c r="S258" s="37" t="str">
        <f>IF(VLOOKUP(A258,'Charriage - Geschiebehaushalt'!A258:S529,8,FALSE)="","",VLOOKUP(A258,'Charriage - Geschiebehaushalt'!$A$2:$S$273,8,FALSE))</f>
        <v/>
      </c>
      <c r="T258" s="70" t="str">
        <f>IF(VLOOKUP(A258,'Charriage - Geschiebehaushalt'!A258:S529,9,FALSE)="","",VLOOKUP(A258,'Charriage - Geschiebehaushalt'!$A$2:$S$273,9,FALSE))</f>
        <v/>
      </c>
      <c r="U258" s="37" t="str">
        <f>IF(VLOOKUP(A258,'Charriage - Geschiebehaushalt'!A258:S529,10,FALSE)="","",VLOOKUP(A258,'Charriage - Geschiebehaushalt'!$A$2:$S$273,10,FALSE))</f>
        <v/>
      </c>
      <c r="V258" s="37" t="str">
        <f>IF(VLOOKUP(A258,'Charriage - Geschiebehaushalt'!A258:S529,11,FALSE)="","",VLOOKUP(A258,'Charriage - Geschiebehaushalt'!$A$2:$S$273,11,FALSE))</f>
        <v/>
      </c>
      <c r="W258" s="37" t="str">
        <f>IF(VLOOKUP(A258,'Charriage - Geschiebehaushalt'!A258:S529,12,FALSE)="","",VLOOKUP(A258,'Charriage - Geschiebehaushalt'!$A$2:$S$273,12,FALSE))</f>
        <v/>
      </c>
      <c r="X258" s="37" t="str">
        <f>IF(VLOOKUP(A258,'Charriage - Geschiebehaushalt'!A258:S529,13,FALSE)="","",VLOOKUP(A258,'Charriage - Geschiebehaushalt'!$A$2:$S$273,13,FALSE))</f>
        <v/>
      </c>
      <c r="Y258" s="37" t="str">
        <f>IF(VLOOKUP(A258,'Charriage - Geschiebehaushalt'!A258:S529,14,FALSE)="","",VLOOKUP(A258,'Charriage - Geschiebehaushalt'!$A$2:$S$273,14,FALSE))</f>
        <v/>
      </c>
      <c r="Z258" s="37" t="str">
        <f>IF(VLOOKUP(A258,'Charriage - Geschiebehaushalt'!A258:S529,15,FALSE)="","",VLOOKUP(A258,'Charriage - Geschiebehaushalt'!$A$2:$S$273,15,FALSE))</f>
        <v>0-20%</v>
      </c>
      <c r="AA258" s="53" t="str">
        <f>IF(VLOOKUP(A258,'Charriage - Geschiebehaushalt'!A258:S529,16,FALSE)="","",VLOOKUP(A258,'Charriage - Geschiebehaushalt'!$A$2:$S$273,16,FALSE))</f>
        <v>a</v>
      </c>
      <c r="AB258" s="58" t="str">
        <f>IF(VLOOKUP(A258,'Débit - Abfluss'!$A$2:$K$273,3,FALSE)="","",VLOOKUP(A258,'Débit - Abfluss'!$A$2:$K$273,3,FALSE))</f>
        <v>61-80%</v>
      </c>
      <c r="AC258" s="59" t="str">
        <f>IF(VLOOKUP(A258,'Débit - Abfluss'!$A$2:$K$273,4,FALSE)="","",VLOOKUP(A258,'Débit - Abfluss'!$A$2:$K$273,4,FALSE))</f>
        <v/>
      </c>
      <c r="AD258" s="59" t="str">
        <f>IF(VLOOKUP(A258,'Débit - Abfluss'!$A$2:$K$273,5,FALSE)="","",VLOOKUP(A258,'Débit - Abfluss'!$A$2:$K$273,5,FALSE))</f>
        <v/>
      </c>
      <c r="AE258" s="59" t="str">
        <f>IF(VLOOKUP(A258,'Débit - Abfluss'!$A$2:$K$273,6,FALSE)="","",VLOOKUP(A258,'Débit - Abfluss'!$A$2:$K$273,6,FALSE))</f>
        <v>61-80%</v>
      </c>
      <c r="AF258" s="59" t="str">
        <f>IF(VLOOKUP(A258,'Débit - Abfluss'!$A$2:$K$273,7,FALSE)="","",VLOOKUP(A258,'Débit - Abfluss'!$A$2:$K$273,7,FALSE))</f>
        <v>force hydraulique</v>
      </c>
      <c r="AG258" s="60" t="str">
        <f>IF(VLOOKUP(A258,'Débit - Abfluss'!$A$2:$K$273,8,FALSE)="","",VLOOKUP(A258,'Débit - Abfluss'!$A$2:$K$273,8,FALSE))</f>
        <v>Non affecté / nicht betroffen</v>
      </c>
      <c r="AH258" s="72" t="str">
        <f>IF(VLOOKUP(A258,'Revitalisation-Revitalisierung'!$A$2:$O$273,3,FALSE)="","",VLOOKUP(A258,'Revitalisation-Revitalisierung'!$A$2:$O$273,3,FALSE))</f>
        <v/>
      </c>
      <c r="AI258" s="73" t="str">
        <f>IF(VLOOKUP(A258,'Revitalisation-Revitalisierung'!$A$2:$O$273,4,FALSE)="","",VLOOKUP(A258,'Revitalisation-Revitalisierung'!$A$2:$O$273,4,FALSE))</f>
        <v/>
      </c>
      <c r="AJ258" s="73" t="str">
        <f>IF(VLOOKUP(A258,'Revitalisation-Revitalisierung'!$A$2:$O$273,5,FALSE)="","",VLOOKUP(A258,'Revitalisation-Revitalisierung'!$A$2:$O$273,5,FALSE))</f>
        <v/>
      </c>
      <c r="AK258" s="61" t="str">
        <f>IF(VLOOKUP(A258,'Revitalisation-Revitalisierung'!$A$2:$O$273,6,FALSE)="","",VLOOKUP(A258,'Revitalisation-Revitalisierung'!$A$2:$O$273,6,FALSE))</f>
        <v>non nécessaire</v>
      </c>
      <c r="AL258" s="61" t="str">
        <f>IF(VLOOKUP(A258,'Revitalisation-Revitalisierung'!$A$2:$O$273,7,FALSE)="","",VLOOKUP(A258,'Revitalisation-Revitalisierung'!$A$2:$O$273,7,FALSE))</f>
        <v>nicht nötig</v>
      </c>
      <c r="AM258" s="61" t="str">
        <f>IF(VLOOKUP(A258,'Revitalisation-Revitalisierung'!$A$2:$O$273,8,FALSE)="","",VLOOKUP(A258,'Revitalisation-Revitalisierung'!$A$2:$O$273,8,FALSE))</f>
        <v/>
      </c>
      <c r="AN258" s="61" t="str">
        <f>IF(VLOOKUP(A258,'Revitalisation-Revitalisierung'!$A$2:$O$273,9,FALSE)="","",VLOOKUP(A258,'Revitalisation-Revitalisierung'!$A$2:$O$273,9,FALSE))</f>
        <v/>
      </c>
      <c r="AO258" s="61" t="str">
        <f>IF(VLOOKUP(A258,'Revitalisation-Revitalisierung'!$A$2:$O$273,10,FALSE)="","",VLOOKUP(A258,'Revitalisation-Revitalisierung'!$A$2:$O$273,10,FALSE))</f>
        <v/>
      </c>
      <c r="AP258" s="61" t="str">
        <f>IF(VLOOKUP(A258,'Revitalisation-Revitalisierung'!$A$2:$O$273,11,FALSE)="","",VLOOKUP(A258,'Revitalisation-Revitalisierung'!$A$2:$O$273,11,FALSE))</f>
        <v>Très nécessaire, difficile / unbedingt nötig, schwierig</v>
      </c>
      <c r="AQ258" s="62" t="str">
        <f>IF(VLOOKUP(A258,'Revitalisation-Revitalisierung'!$A$2:$O$273,12,FALSE)="","",VLOOKUP(A258,'Revitalisation-Revitalisierung'!$A$2:$O$273,12,FALSE))</f>
        <v>b</v>
      </c>
    </row>
    <row r="259" spans="1:43" ht="45" x14ac:dyDescent="0.25">
      <c r="A259" s="28">
        <v>385</v>
      </c>
      <c r="B259" s="63">
        <f>IF(VLOOKUP(A259,'Données de base - Grunddaten'!$A$2:$M$273,2,FALSE)="","",VLOOKUP(A259,'Données de base - Grunddaten'!$A$2:$M$273,2,FALSE))</f>
        <v>1</v>
      </c>
      <c r="C259" s="64" t="str">
        <f>IF(VLOOKUP(A259,'Données de base - Grunddaten'!$A$2:$M$273,3,FALSE)="","",VLOOKUP(A259,'Données de base - Grunddaten'!$A$2:$M$273,3,FALSE))</f>
        <v>Ruinaulta</v>
      </c>
      <c r="D259" s="64" t="str">
        <f>IF(VLOOKUP(A259,'Données de base - Grunddaten'!$A$2:$M$273,4,FALSE)="","",VLOOKUP(A259,'Données de base - Grunddaten'!$A$2:$M$273,4,FALSE))</f>
        <v>Rein Anteriur</v>
      </c>
      <c r="E259" s="64" t="str">
        <f>IF(VLOOKUP(A259,'Données de base - Grunddaten'!$A$2:$M$273,5,FALSE)="","",VLOOKUP(A259,'Données de base - Grunddaten'!$A$2:$M$273,5,FALSE))</f>
        <v>GR</v>
      </c>
      <c r="F259" s="64" t="str">
        <f>IF(VLOOKUP(A259,'Données de base - Grunddaten'!$A$2:$M$273,6,FALSE)="","",VLOOKUP(A259,'Données de base - Grunddaten'!$A$2:$M$273,6,FALSE))</f>
        <v>Alpes centrales orientales</v>
      </c>
      <c r="G259" s="64" t="str">
        <f>IF(VLOOKUP(A259,'Données de base - Grunddaten'!$A$2:$M$273,7,FALSE)="","",VLOOKUP(A259,'Données de base - Grunddaten'!$A$2:$M$273,7,FALSE))</f>
        <v>Montagnard inf.</v>
      </c>
      <c r="H259" s="64" t="str">
        <f>IF(VLOOKUP(A259,'Données de base - Grunddaten'!$A$2:$M$273,8,FALSE)="","",VLOOKUP(A259,'Données de base - Grunddaten'!$A$2:$M$273,8,FALSE))</f>
        <v>620 m</v>
      </c>
      <c r="I259" s="64" t="str">
        <f>IF(VLOOKUP(A259,'Données de base - Grunddaten'!$A$2:$M$273,9,FALSE)="","",VLOOKUP(A259,'Données de base - Grunddaten'!$A$2:$M$273,9,FALSE))</f>
        <v>candidat</v>
      </c>
      <c r="J259" s="64">
        <f>IF(VLOOKUP(A259,'Données de base - Grunddaten'!$A$2:$M$273,10,FALSE)="","",VLOOKUP(A259,'Données de base - Grunddaten'!$A$2:$M$273,10,FALSE))</f>
        <v>41</v>
      </c>
      <c r="K259" s="64" t="str">
        <f>IF(VLOOKUP(A259,'Données de base - Grunddaten'!$A$2:$M$273,11,FALSE)="","",VLOOKUP(A259,'Données de base - Grunddaten'!$A$2:$M$273,11,FALSE))</f>
        <v>Cours d'eau naturels de l'étage montagnard</v>
      </c>
      <c r="L259" s="64" t="str">
        <f>IF(VLOOKUP(A259,'Données de base - Grunddaten'!$A$2:$M$273,12,FALSE)="","",VLOOKUP(A259,'Données de base - Grunddaten'!$A$2:$M$273,12,FALSE))</f>
        <v>cours encaissé</v>
      </c>
      <c r="M259" s="65" t="str">
        <f>IF(VLOOKUP(A259,'Données de base - Grunddaten'!$A$2:$M$273,13,FALSE)="","",VLOOKUP(A259,'Données de base - Grunddaten'!$A$2:$M$273,13,FALSE))</f>
        <v>cours encaissé</v>
      </c>
      <c r="N259" s="36" t="str">
        <f>IF(VLOOKUP(A259,'Charriage - Geschiebehaushalt'!A259:S530,3,FALSE)="","",VLOOKUP(A259,'Charriage - Geschiebehaushalt'!$A$2:$S$273,3,FALSE))</f>
        <v>pertinent</v>
      </c>
      <c r="O259" s="37" t="str">
        <f>IF(VLOOKUP(A259,'Charriage - Geschiebehaushalt'!A259:S530,4,FALSE)="","",VLOOKUP(A259,'Charriage - Geschiebehaushalt'!$A$2:$S$273,4,FALSE))</f>
        <v>0-20%</v>
      </c>
      <c r="P259" s="70" t="str">
        <f>IF(VLOOKUP(A259,'Charriage - Geschiebehaushalt'!A259:S530,5,FALSE)="","",VLOOKUP(A259,'Charriage - Geschiebehaushalt'!$A$2:$S$273,5,FALSE))</f>
        <v/>
      </c>
      <c r="Q259" s="37" t="str">
        <f>IF(VLOOKUP(A259,'Charriage - Geschiebehaushalt'!A259:S530,6,FALSE)="","",VLOOKUP(A259,'Charriage - Geschiebehaushalt'!$A$2:$S$273,6,FALSE))</f>
        <v>non documenté</v>
      </c>
      <c r="R259" s="70">
        <f>IF(VLOOKUP(A259,'Charriage - Geschiebehaushalt'!A259:S530,7,FALSE)="","",VLOOKUP(A259,'Charriage - Geschiebehaushalt'!$A$2:$S$273,7,FALSE))</f>
        <v>0.16200000000000001</v>
      </c>
      <c r="S259" s="37" t="str">
        <f>IF(VLOOKUP(A259,'Charriage - Geschiebehaushalt'!A259:S530,8,FALSE)="","",VLOOKUP(A259,'Charriage - Geschiebehaushalt'!$A$2:$S$273,8,FALSE))</f>
        <v>pas ou faiblement entravé</v>
      </c>
      <c r="T259" s="70">
        <f>IF(VLOOKUP(A259,'Charriage - Geschiebehaushalt'!A259:S530,9,FALSE)="","",VLOOKUP(A259,'Charriage - Geschiebehaushalt'!$A$2:$S$273,9,FALSE))</f>
        <v>0.21099999999999999</v>
      </c>
      <c r="U259" s="37" t="str">
        <f>IF(VLOOKUP(A259,'Charriage - Geschiebehaushalt'!A259:S530,10,FALSE)="","",VLOOKUP(A259,'Charriage - Geschiebehaushalt'!$A$2:$S$273,10,FALSE))</f>
        <v>déficit dans les formations pionnières</v>
      </c>
      <c r="V259" s="37" t="str">
        <f>IF(VLOOKUP(A259,'Charriage - Geschiebehaushalt'!A259:S530,11,FALSE)="","",VLOOKUP(A259,'Charriage - Geschiebehaushalt'!$A$2:$S$273,11,FALSE))</f>
        <v/>
      </c>
      <c r="W259" s="37" t="str">
        <f>IF(VLOOKUP(A259,'Charriage - Geschiebehaushalt'!A259:S530,12,FALSE)="","",VLOOKUP(A259,'Charriage - Geschiebehaushalt'!$A$2:$S$273,12,FALSE))</f>
        <v/>
      </c>
      <c r="X259" s="37" t="str">
        <f>IF(VLOOKUP(A259,'Charriage - Geschiebehaushalt'!A259:S530,13,FALSE)="","",VLOOKUP(A259,'Charriage - Geschiebehaushalt'!$A$2:$S$273,13,FALSE))</f>
        <v/>
      </c>
      <c r="Y259" s="37" t="str">
        <f>IF(VLOOKUP(A259,'Charriage - Geschiebehaushalt'!A259:S530,14,FALSE)="","",VLOOKUP(A259,'Charriage - Geschiebehaushalt'!$A$2:$S$273,14,FALSE))</f>
        <v/>
      </c>
      <c r="Z259" s="37" t="str">
        <f>IF(VLOOKUP(A259,'Charriage - Geschiebehaushalt'!A259:S530,15,FALSE)="","",VLOOKUP(A259,'Charriage - Geschiebehaushalt'!$A$2:$S$273,15,FALSE))</f>
        <v>0-20%</v>
      </c>
      <c r="AA259" s="53" t="str">
        <f>IF(VLOOKUP(A259,'Charriage - Geschiebehaushalt'!A259:S530,16,FALSE)="","",VLOOKUP(A259,'Charriage - Geschiebehaushalt'!$A$2:$S$273,16,FALSE))</f>
        <v>a</v>
      </c>
      <c r="AB259" s="58" t="str">
        <f>IF(VLOOKUP(A259,'Débit - Abfluss'!$A$2:$K$273,3,FALSE)="","",VLOOKUP(A259,'Débit - Abfluss'!$A$2:$K$273,3,FALSE))</f>
        <v>81-100%</v>
      </c>
      <c r="AC259" s="59" t="str">
        <f>IF(VLOOKUP(A259,'Débit - Abfluss'!$A$2:$K$273,4,FALSE)="","",VLOOKUP(A259,'Débit - Abfluss'!$A$2:$K$273,4,FALSE))</f>
        <v/>
      </c>
      <c r="AD259" s="59" t="str">
        <f>IF(VLOOKUP(A259,'Débit - Abfluss'!$A$2:$K$273,5,FALSE)="","",VLOOKUP(A259,'Débit - Abfluss'!$A$2:$K$273,5,FALSE))</f>
        <v/>
      </c>
      <c r="AE259" s="59" t="str">
        <f>IF(VLOOKUP(A259,'Débit - Abfluss'!$A$2:$K$273,6,FALSE)="","",VLOOKUP(A259,'Débit - Abfluss'!$A$2:$K$273,6,FALSE))</f>
        <v>81-100%</v>
      </c>
      <c r="AF259" s="59" t="str">
        <f>IF(VLOOKUP(A259,'Débit - Abfluss'!$A$2:$K$273,7,FALSE)="","",VLOOKUP(A259,'Débit - Abfluss'!$A$2:$K$273,7,FALSE))</f>
        <v>force hydraulique</v>
      </c>
      <c r="AG259" s="60" t="str">
        <f>IF(VLOOKUP(A259,'Débit - Abfluss'!$A$2:$K$273,8,FALSE)="","",VLOOKUP(A259,'Débit - Abfluss'!$A$2:$K$273,8,FALSE))</f>
        <v>Potentiellement affecté / möglicherweise betroffen</v>
      </c>
      <c r="AH259" s="72" t="str">
        <f>IF(VLOOKUP(A259,'Revitalisation-Revitalisierung'!$A$2:$O$273,3,FALSE)="","",VLOOKUP(A259,'Revitalisation-Revitalisierung'!$A$2:$O$273,3,FALSE))</f>
        <v/>
      </c>
      <c r="AI259" s="73" t="str">
        <f>IF(VLOOKUP(A259,'Revitalisation-Revitalisierung'!$A$2:$O$273,4,FALSE)="","",VLOOKUP(A259,'Revitalisation-Revitalisierung'!$A$2:$O$273,4,FALSE))</f>
        <v/>
      </c>
      <c r="AJ259" s="73" t="str">
        <f>IF(VLOOKUP(A259,'Revitalisation-Revitalisierung'!$A$2:$O$273,5,FALSE)="","",VLOOKUP(A259,'Revitalisation-Revitalisierung'!$A$2:$O$273,5,FALSE))</f>
        <v/>
      </c>
      <c r="AK259" s="61" t="str">
        <f>IF(VLOOKUP(A259,'Revitalisation-Revitalisierung'!$A$2:$O$273,6,FALSE)="","",VLOOKUP(A259,'Revitalisation-Revitalisierung'!$A$2:$O$273,6,FALSE))</f>
        <v>très nécessaire, facile</v>
      </c>
      <c r="AL259" s="61" t="str">
        <f>IF(VLOOKUP(A259,'Revitalisation-Revitalisierung'!$A$2:$O$273,7,FALSE)="","",VLOOKUP(A259,'Revitalisation-Revitalisierung'!$A$2:$O$273,7,FALSE))</f>
        <v/>
      </c>
      <c r="AM259" s="61" t="str">
        <f>IF(VLOOKUP(A259,'Revitalisation-Revitalisierung'!$A$2:$O$273,8,FALSE)="","",VLOOKUP(A259,'Revitalisation-Revitalisierung'!$A$2:$O$273,8,FALSE))</f>
        <v/>
      </c>
      <c r="AN259" s="61" t="str">
        <f>IF(VLOOKUP(A259,'Revitalisation-Revitalisierung'!$A$2:$O$273,9,FALSE)="","",VLOOKUP(A259,'Revitalisation-Revitalisierung'!$A$2:$O$273,9,FALSE))</f>
        <v/>
      </c>
      <c r="AO259" s="61" t="str">
        <f>IF(VLOOKUP(A259,'Revitalisation-Revitalisierung'!$A$2:$O$273,10,FALSE)="","",VLOOKUP(A259,'Revitalisation-Revitalisierung'!$A$2:$O$273,10,FALSE))</f>
        <v/>
      </c>
      <c r="AP259" s="61" t="str">
        <f>IF(VLOOKUP(A259,'Revitalisation-Revitalisierung'!$A$2:$O$273,11,FALSE)="","",VLOOKUP(A259,'Revitalisation-Revitalisierung'!$A$2:$O$273,11,FALSE))</f>
        <v>Partiellement nécessaire, difficile / teilweise nötig, schwierig</v>
      </c>
      <c r="AQ259" s="62" t="str">
        <f>IF(VLOOKUP(A259,'Revitalisation-Revitalisierung'!$A$2:$O$273,12,FALSE)="","",VLOOKUP(A259,'Revitalisation-Revitalisierung'!$A$2:$O$273,12,FALSE))</f>
        <v>b</v>
      </c>
    </row>
    <row r="260" spans="1:43" ht="33.75" x14ac:dyDescent="0.25">
      <c r="A260" s="28">
        <v>386</v>
      </c>
      <c r="B260" s="63">
        <f>IF(VLOOKUP(A260,'Données de base - Grunddaten'!$A$2:$M$273,2,FALSE)="","",VLOOKUP(A260,'Données de base - Grunddaten'!$A$2:$M$273,2,FALSE))</f>
        <v>1</v>
      </c>
      <c r="C260" s="64" t="str">
        <f>IF(VLOOKUP(A260,'Données de base - Grunddaten'!$A$2:$M$273,3,FALSE)="","",VLOOKUP(A260,'Données de base - Grunddaten'!$A$2:$M$273,3,FALSE))</f>
        <v>Wisshus</v>
      </c>
      <c r="D260" s="64" t="str">
        <f>IF(VLOOKUP(A260,'Données de base - Grunddaten'!$A$2:$M$273,4,FALSE)="","",VLOOKUP(A260,'Données de base - Grunddaten'!$A$2:$M$273,4,FALSE))</f>
        <v>Rabiusa</v>
      </c>
      <c r="E260" s="64" t="str">
        <f>IF(VLOOKUP(A260,'Données de base - Grunddaten'!$A$2:$M$273,5,FALSE)="","",VLOOKUP(A260,'Données de base - Grunddaten'!$A$2:$M$273,5,FALSE))</f>
        <v>GR</v>
      </c>
      <c r="F260" s="64" t="str">
        <f>IF(VLOOKUP(A260,'Données de base - Grunddaten'!$A$2:$M$273,6,FALSE)="","",VLOOKUP(A260,'Données de base - Grunddaten'!$A$2:$M$273,6,FALSE))</f>
        <v>Alpes centrales orientales</v>
      </c>
      <c r="G260" s="64" t="str">
        <f>IF(VLOOKUP(A260,'Données de base - Grunddaten'!$A$2:$M$273,7,FALSE)="","",VLOOKUP(A260,'Données de base - Grunddaten'!$A$2:$M$273,7,FALSE))</f>
        <v>Subalpin sup.</v>
      </c>
      <c r="H260" s="64" t="str">
        <f>IF(VLOOKUP(A260,'Données de base - Grunddaten'!$A$2:$M$273,8,FALSE)="","",VLOOKUP(A260,'Données de base - Grunddaten'!$A$2:$M$273,8,FALSE))</f>
        <v>1740 m</v>
      </c>
      <c r="I260" s="64" t="str">
        <f>IF(VLOOKUP(A260,'Données de base - Grunddaten'!$A$2:$M$273,9,FALSE)="","",VLOOKUP(A260,'Données de base - Grunddaten'!$A$2:$M$273,9,FALSE))</f>
        <v>candidat</v>
      </c>
      <c r="J260" s="64">
        <f>IF(VLOOKUP(A260,'Données de base - Grunddaten'!$A$2:$M$273,10,FALSE)="","",VLOOKUP(A260,'Données de base - Grunddaten'!$A$2:$M$273,10,FALSE))</f>
        <v>31</v>
      </c>
      <c r="K260" s="64" t="str">
        <f>IF(VLOOKUP(A260,'Données de base - Grunddaten'!$A$2:$M$273,11,FALSE)="","",VLOOKUP(A260,'Données de base - Grunddaten'!$A$2:$M$273,11,FALSE))</f>
        <v>Cours d'eau naturels de l'étage subalpin</v>
      </c>
      <c r="L260" s="64" t="str">
        <f>IF(VLOOKUP(A260,'Données de base - Grunddaten'!$A$2:$M$273,12,FALSE)="","",VLOOKUP(A260,'Données de base - Grunddaten'!$A$2:$M$273,12,FALSE))</f>
        <v>en tresses</v>
      </c>
      <c r="M260" s="65" t="str">
        <f>IF(VLOOKUP(A260,'Données de base - Grunddaten'!$A$2:$M$273,13,FALSE)="","",VLOOKUP(A260,'Données de base - Grunddaten'!$A$2:$M$273,13,FALSE))</f>
        <v>en tresses</v>
      </c>
      <c r="N260" s="36" t="str">
        <f>IF(VLOOKUP(A260,'Charriage - Geschiebehaushalt'!A260:S531,3,FALSE)="","",VLOOKUP(A260,'Charriage - Geschiebehaushalt'!$A$2:$S$273,3,FALSE))</f>
        <v>pertinent</v>
      </c>
      <c r="O260" s="37" t="str">
        <f>IF(VLOOKUP(A260,'Charriage - Geschiebehaushalt'!A260:S531,4,FALSE)="","",VLOOKUP(A260,'Charriage - Geschiebehaushalt'!$A$2:$S$273,4,FALSE))</f>
        <v>0-20%</v>
      </c>
      <c r="P260" s="70" t="str">
        <f>IF(VLOOKUP(A260,'Charriage - Geschiebehaushalt'!A260:S531,5,FALSE)="","",VLOOKUP(A260,'Charriage - Geschiebehaushalt'!$A$2:$S$273,5,FALSE))</f>
        <v/>
      </c>
      <c r="Q260" s="37" t="str">
        <f>IF(VLOOKUP(A260,'Charriage - Geschiebehaushalt'!A260:S531,6,FALSE)="","",VLOOKUP(A260,'Charriage - Geschiebehaushalt'!$A$2:$S$273,6,FALSE))</f>
        <v>non documenté</v>
      </c>
      <c r="R260" s="70">
        <f>IF(VLOOKUP(A260,'Charriage - Geschiebehaushalt'!A260:S531,7,FALSE)="","",VLOOKUP(A260,'Charriage - Geschiebehaushalt'!$A$2:$S$273,7,FALSE))</f>
        <v>0.122</v>
      </c>
      <c r="S260" s="37" t="str">
        <f>IF(VLOOKUP(A260,'Charriage - Geschiebehaushalt'!A260:S531,8,FALSE)="","",VLOOKUP(A260,'Charriage - Geschiebehaushalt'!$A$2:$S$273,8,FALSE))</f>
        <v>pas ou faiblement entravé</v>
      </c>
      <c r="T260" s="70">
        <f>IF(VLOOKUP(A260,'Charriage - Geschiebehaushalt'!A260:S531,9,FALSE)="","",VLOOKUP(A260,'Charriage - Geschiebehaushalt'!$A$2:$S$273,9,FALSE))</f>
        <v>0.108</v>
      </c>
      <c r="U260" s="37" t="str">
        <f>IF(VLOOKUP(A260,'Charriage - Geschiebehaushalt'!A260:S531,10,FALSE)="","",VLOOKUP(A260,'Charriage - Geschiebehaushalt'!$A$2:$S$273,10,FALSE))</f>
        <v>déficit dans les formations pionnières</v>
      </c>
      <c r="V260" s="37" t="str">
        <f>IF(VLOOKUP(A260,'Charriage - Geschiebehaushalt'!A260:S531,11,FALSE)="","",VLOOKUP(A260,'Charriage - Geschiebehaushalt'!$A$2:$S$273,11,FALSE))</f>
        <v/>
      </c>
      <c r="W260" s="37" t="str">
        <f>IF(VLOOKUP(A260,'Charriage - Geschiebehaushalt'!A260:S531,12,FALSE)="","",VLOOKUP(A260,'Charriage - Geschiebehaushalt'!$A$2:$S$273,12,FALSE))</f>
        <v/>
      </c>
      <c r="X260" s="37" t="str">
        <f>IF(VLOOKUP(A260,'Charriage - Geschiebehaushalt'!A260:S531,13,FALSE)="","",VLOOKUP(A260,'Charriage - Geschiebehaushalt'!$A$2:$S$273,13,FALSE))</f>
        <v/>
      </c>
      <c r="Y260" s="37" t="str">
        <f>IF(VLOOKUP(A260,'Charriage - Geschiebehaushalt'!A260:S531,14,FALSE)="","",VLOOKUP(A260,'Charriage - Geschiebehaushalt'!$A$2:$S$273,14,FALSE))</f>
        <v/>
      </c>
      <c r="Z260" s="37" t="str">
        <f>IF(VLOOKUP(A260,'Charriage - Geschiebehaushalt'!A260:S531,15,FALSE)="","",VLOOKUP(A260,'Charriage - Geschiebehaushalt'!$A$2:$S$273,15,FALSE))</f>
        <v>0-20%</v>
      </c>
      <c r="AA260" s="53" t="str">
        <f>IF(VLOOKUP(A260,'Charriage - Geschiebehaushalt'!A260:S531,16,FALSE)="","",VLOOKUP(A260,'Charriage - Geschiebehaushalt'!$A$2:$S$273,16,FALSE))</f>
        <v>a</v>
      </c>
      <c r="AB260" s="58" t="str">
        <f>IF(VLOOKUP(A260,'Débit - Abfluss'!$A$2:$K$273,3,FALSE)="","",VLOOKUP(A260,'Débit - Abfluss'!$A$2:$K$273,3,FALSE))</f>
        <v>0-20%</v>
      </c>
      <c r="AC260" s="59" t="str">
        <f>IF(VLOOKUP(A260,'Débit - Abfluss'!$A$2:$K$273,4,FALSE)="","",VLOOKUP(A260,'Débit - Abfluss'!$A$2:$K$273,4,FALSE))</f>
        <v/>
      </c>
      <c r="AD260" s="59" t="str">
        <f>IF(VLOOKUP(A260,'Débit - Abfluss'!$A$2:$K$273,5,FALSE)="","",VLOOKUP(A260,'Débit - Abfluss'!$A$2:$K$273,5,FALSE))</f>
        <v/>
      </c>
      <c r="AE260" s="59" t="str">
        <f>IF(VLOOKUP(A260,'Débit - Abfluss'!$A$2:$K$273,6,FALSE)="","",VLOOKUP(A260,'Débit - Abfluss'!$A$2:$K$273,6,FALSE))</f>
        <v>0-20%</v>
      </c>
      <c r="AF260" s="59" t="str">
        <f>IF(VLOOKUP(A260,'Débit - Abfluss'!$A$2:$K$273,7,FALSE)="","",VLOOKUP(A260,'Débit - Abfluss'!$A$2:$K$273,7,FALSE))</f>
        <v>force hydraulique</v>
      </c>
      <c r="AG260" s="60" t="str">
        <f>IF(VLOOKUP(A260,'Débit - Abfluss'!$A$2:$K$273,8,FALSE)="","",VLOOKUP(A260,'Débit - Abfluss'!$A$2:$K$273,8,FALSE))</f>
        <v>Non affecté / nicht betroffen</v>
      </c>
      <c r="AH260" s="72" t="str">
        <f>IF(VLOOKUP(A260,'Revitalisation-Revitalisierung'!$A$2:$O$273,3,FALSE)="","",VLOOKUP(A260,'Revitalisation-Revitalisierung'!$A$2:$O$273,3,FALSE))</f>
        <v/>
      </c>
      <c r="AI260" s="73" t="str">
        <f>IF(VLOOKUP(A260,'Revitalisation-Revitalisierung'!$A$2:$O$273,4,FALSE)="","",VLOOKUP(A260,'Revitalisation-Revitalisierung'!$A$2:$O$273,4,FALSE))</f>
        <v/>
      </c>
      <c r="AJ260" s="73" t="str">
        <f>IF(VLOOKUP(A260,'Revitalisation-Revitalisierung'!$A$2:$O$273,5,FALSE)="","",VLOOKUP(A260,'Revitalisation-Revitalisierung'!$A$2:$O$273,5,FALSE))</f>
        <v/>
      </c>
      <c r="AK260" s="61" t="str">
        <f>IF(VLOOKUP(A260,'Revitalisation-Revitalisierung'!$A$2:$O$273,6,FALSE)="","",VLOOKUP(A260,'Revitalisation-Revitalisierung'!$A$2:$O$273,6,FALSE))</f>
        <v>non nécessaire</v>
      </c>
      <c r="AL260" s="61" t="str">
        <f>IF(VLOOKUP(A260,'Revitalisation-Revitalisierung'!$A$2:$O$273,7,FALSE)="","",VLOOKUP(A260,'Revitalisation-Revitalisierung'!$A$2:$O$273,7,FALSE))</f>
        <v>nicht nötig</v>
      </c>
      <c r="AM260" s="61" t="str">
        <f>IF(VLOOKUP(A260,'Revitalisation-Revitalisierung'!$A$2:$O$273,8,FALSE)="","",VLOOKUP(A260,'Revitalisation-Revitalisierung'!$A$2:$O$273,8,FALSE))</f>
        <v/>
      </c>
      <c r="AN260" s="61" t="str">
        <f>IF(VLOOKUP(A260,'Revitalisation-Revitalisierung'!$A$2:$O$273,9,FALSE)="","",VLOOKUP(A260,'Revitalisation-Revitalisierung'!$A$2:$O$273,9,FALSE))</f>
        <v/>
      </c>
      <c r="AO260" s="61" t="str">
        <f>IF(VLOOKUP(A260,'Revitalisation-Revitalisierung'!$A$2:$O$273,10,FALSE)="","",VLOOKUP(A260,'Revitalisation-Revitalisierung'!$A$2:$O$273,10,FALSE))</f>
        <v/>
      </c>
      <c r="AP260" s="61" t="str">
        <f>IF(VLOOKUP(A260,'Revitalisation-Revitalisierung'!$A$2:$O$273,11,FALSE)="","",VLOOKUP(A260,'Revitalisation-Revitalisierung'!$A$2:$O$273,11,FALSE))</f>
        <v>Non nécessaire / nicht nötig</v>
      </c>
      <c r="AQ260" s="62" t="str">
        <f>IF(VLOOKUP(A260,'Revitalisation-Revitalisierung'!$A$2:$O$273,12,FALSE)="","",VLOOKUP(A260,'Revitalisation-Revitalisierung'!$A$2:$O$273,12,FALSE))</f>
        <v>a</v>
      </c>
    </row>
    <row r="261" spans="1:43" ht="33.75" x14ac:dyDescent="0.25">
      <c r="A261" s="28">
        <v>387</v>
      </c>
      <c r="B261" s="63">
        <f>IF(VLOOKUP(A261,'Données de base - Grunddaten'!$A$2:$M$273,2,FALSE)="","",VLOOKUP(A261,'Données de base - Grunddaten'!$A$2:$M$273,2,FALSE))</f>
        <v>1</v>
      </c>
      <c r="C261" s="64" t="str">
        <f>IF(VLOOKUP(A261,'Données de base - Grunddaten'!$A$2:$M$273,3,FALSE)="","",VLOOKUP(A261,'Données de base - Grunddaten'!$A$2:$M$273,3,FALSE))</f>
        <v>Safien-Platz</v>
      </c>
      <c r="D261" s="64" t="str">
        <f>IF(VLOOKUP(A261,'Données de base - Grunddaten'!$A$2:$M$273,4,FALSE)="","",VLOOKUP(A261,'Données de base - Grunddaten'!$A$2:$M$273,4,FALSE))</f>
        <v>Rabiusa</v>
      </c>
      <c r="E261" s="64" t="str">
        <f>IF(VLOOKUP(A261,'Données de base - Grunddaten'!$A$2:$M$273,5,FALSE)="","",VLOOKUP(A261,'Données de base - Grunddaten'!$A$2:$M$273,5,FALSE))</f>
        <v>GR</v>
      </c>
      <c r="F261" s="64" t="str">
        <f>IF(VLOOKUP(A261,'Données de base - Grunddaten'!$A$2:$M$273,6,FALSE)="","",VLOOKUP(A261,'Données de base - Grunddaten'!$A$2:$M$273,6,FALSE))</f>
        <v>Alpes centrales orientales</v>
      </c>
      <c r="G261" s="64" t="str">
        <f>IF(VLOOKUP(A261,'Données de base - Grunddaten'!$A$2:$M$273,7,FALSE)="","",VLOOKUP(A261,'Données de base - Grunddaten'!$A$2:$M$273,7,FALSE))</f>
        <v>Subalpin inf.</v>
      </c>
      <c r="H261" s="64" t="str">
        <f>IF(VLOOKUP(A261,'Données de base - Grunddaten'!$A$2:$M$273,8,FALSE)="","",VLOOKUP(A261,'Données de base - Grunddaten'!$A$2:$M$273,8,FALSE))</f>
        <v>1220 m</v>
      </c>
      <c r="I261" s="64" t="str">
        <f>IF(VLOOKUP(A261,'Données de base - Grunddaten'!$A$2:$M$273,9,FALSE)="","",VLOOKUP(A261,'Données de base - Grunddaten'!$A$2:$M$273,9,FALSE))</f>
        <v>candidat</v>
      </c>
      <c r="J261" s="64">
        <f>IF(VLOOKUP(A261,'Données de base - Grunddaten'!$A$2:$M$273,10,FALSE)="","",VLOOKUP(A261,'Données de base - Grunddaten'!$A$2:$M$273,10,FALSE))</f>
        <v>31</v>
      </c>
      <c r="K261" s="64" t="str">
        <f>IF(VLOOKUP(A261,'Données de base - Grunddaten'!$A$2:$M$273,11,FALSE)="","",VLOOKUP(A261,'Données de base - Grunddaten'!$A$2:$M$273,11,FALSE))</f>
        <v>Cours d'eau naturels de l'étage subalpin</v>
      </c>
      <c r="L261" s="64" t="str">
        <f>IF(VLOOKUP(A261,'Données de base - Grunddaten'!$A$2:$M$273,12,FALSE)="","",VLOOKUP(A261,'Données de base - Grunddaten'!$A$2:$M$273,12,FALSE))</f>
        <v>en tresses</v>
      </c>
      <c r="M261" s="65" t="str">
        <f>IF(VLOOKUP(A261,'Données de base - Grunddaten'!$A$2:$M$273,13,FALSE)="","",VLOOKUP(A261,'Données de base - Grunddaten'!$A$2:$M$273,13,FALSE))</f>
        <v>en tresses</v>
      </c>
      <c r="N261" s="36" t="str">
        <f>IF(VLOOKUP(A261,'Charriage - Geschiebehaushalt'!A261:S532,3,FALSE)="","",VLOOKUP(A261,'Charriage - Geschiebehaushalt'!$A$2:$S$273,3,FALSE))</f>
        <v>pertinent</v>
      </c>
      <c r="O261" s="37" t="str">
        <f>IF(VLOOKUP(A261,'Charriage - Geschiebehaushalt'!A261:S532,4,FALSE)="","",VLOOKUP(A261,'Charriage - Geschiebehaushalt'!$A$2:$S$273,4,FALSE))</f>
        <v>0-20%</v>
      </c>
      <c r="P261" s="70" t="str">
        <f>IF(VLOOKUP(A261,'Charriage - Geschiebehaushalt'!A261:S532,5,FALSE)="","",VLOOKUP(A261,'Charriage - Geschiebehaushalt'!$A$2:$S$273,5,FALSE))</f>
        <v/>
      </c>
      <c r="Q261" s="37" t="str">
        <f>IF(VLOOKUP(A261,'Charriage - Geschiebehaushalt'!A261:S532,6,FALSE)="","",VLOOKUP(A261,'Charriage - Geschiebehaushalt'!$A$2:$S$273,6,FALSE))</f>
        <v>non documenté</v>
      </c>
      <c r="R261" s="70">
        <f>IF(VLOOKUP(A261,'Charriage - Geschiebehaushalt'!A261:S532,7,FALSE)="","",VLOOKUP(A261,'Charriage - Geschiebehaushalt'!$A$2:$S$273,7,FALSE))</f>
        <v>4.5999999999999999E-2</v>
      </c>
      <c r="S261" s="37" t="str">
        <f>IF(VLOOKUP(A261,'Charriage - Geschiebehaushalt'!A261:S532,8,FALSE)="","",VLOOKUP(A261,'Charriage - Geschiebehaushalt'!$A$2:$S$273,8,FALSE))</f>
        <v>pas ou faiblement entravé</v>
      </c>
      <c r="T261" s="70">
        <f>IF(VLOOKUP(A261,'Charriage - Geschiebehaushalt'!A261:S532,9,FALSE)="","",VLOOKUP(A261,'Charriage - Geschiebehaushalt'!$A$2:$S$273,9,FALSE))</f>
        <v>0.23200000000000001</v>
      </c>
      <c r="U261" s="37" t="str">
        <f>IF(VLOOKUP(A261,'Charriage - Geschiebehaushalt'!A261:S532,10,FALSE)="","",VLOOKUP(A261,'Charriage - Geschiebehaushalt'!$A$2:$S$273,10,FALSE))</f>
        <v>déficit dans les formations pionnières</v>
      </c>
      <c r="V261" s="37" t="str">
        <f>IF(VLOOKUP(A261,'Charriage - Geschiebehaushalt'!A261:S532,11,FALSE)="","",VLOOKUP(A261,'Charriage - Geschiebehaushalt'!$A$2:$S$273,11,FALSE))</f>
        <v/>
      </c>
      <c r="W261" s="37" t="str">
        <f>IF(VLOOKUP(A261,'Charriage - Geschiebehaushalt'!A261:S532,12,FALSE)="","",VLOOKUP(A261,'Charriage - Geschiebehaushalt'!$A$2:$S$273,12,FALSE))</f>
        <v/>
      </c>
      <c r="X261" s="37" t="str">
        <f>IF(VLOOKUP(A261,'Charriage - Geschiebehaushalt'!A261:S532,13,FALSE)="","",VLOOKUP(A261,'Charriage - Geschiebehaushalt'!$A$2:$S$273,13,FALSE))</f>
        <v/>
      </c>
      <c r="Y261" s="37" t="str">
        <f>IF(VLOOKUP(A261,'Charriage - Geschiebehaushalt'!A261:S532,14,FALSE)="","",VLOOKUP(A261,'Charriage - Geschiebehaushalt'!$A$2:$S$273,14,FALSE))</f>
        <v/>
      </c>
      <c r="Z261" s="37" t="str">
        <f>IF(VLOOKUP(A261,'Charriage - Geschiebehaushalt'!A261:S532,15,FALSE)="","",VLOOKUP(A261,'Charriage - Geschiebehaushalt'!$A$2:$S$273,15,FALSE))</f>
        <v>0-20%</v>
      </c>
      <c r="AA261" s="53" t="str">
        <f>IF(VLOOKUP(A261,'Charriage - Geschiebehaushalt'!A261:S532,16,FALSE)="","",VLOOKUP(A261,'Charriage - Geschiebehaushalt'!$A$2:$S$273,16,FALSE))</f>
        <v>a</v>
      </c>
      <c r="AB261" s="58" t="str">
        <f>IF(VLOOKUP(A261,'Débit - Abfluss'!$A$2:$K$273,3,FALSE)="","",VLOOKUP(A261,'Débit - Abfluss'!$A$2:$K$273,3,FALSE))</f>
        <v>0-20%</v>
      </c>
      <c r="AC261" s="59" t="str">
        <f>IF(VLOOKUP(A261,'Débit - Abfluss'!$A$2:$K$273,4,FALSE)="","",VLOOKUP(A261,'Débit - Abfluss'!$A$2:$K$273,4,FALSE))</f>
        <v/>
      </c>
      <c r="AD261" s="59" t="str">
        <f>IF(VLOOKUP(A261,'Débit - Abfluss'!$A$2:$K$273,5,FALSE)="","",VLOOKUP(A261,'Débit - Abfluss'!$A$2:$K$273,5,FALSE))</f>
        <v/>
      </c>
      <c r="AE261" s="59" t="str">
        <f>IF(VLOOKUP(A261,'Débit - Abfluss'!$A$2:$K$273,6,FALSE)="","",VLOOKUP(A261,'Débit - Abfluss'!$A$2:$K$273,6,FALSE))</f>
        <v>0-20%</v>
      </c>
      <c r="AF261" s="59" t="str">
        <f>IF(VLOOKUP(A261,'Débit - Abfluss'!$A$2:$K$273,7,FALSE)="","",VLOOKUP(A261,'Débit - Abfluss'!$A$2:$K$273,7,FALSE))</f>
        <v>force hydraulique</v>
      </c>
      <c r="AG261" s="60" t="str">
        <f>IF(VLOOKUP(A261,'Débit - Abfluss'!$A$2:$K$273,8,FALSE)="","",VLOOKUP(A261,'Débit - Abfluss'!$A$2:$K$273,8,FALSE))</f>
        <v>Non affecté / nicht betroffen</v>
      </c>
      <c r="AH261" s="72" t="str">
        <f>IF(VLOOKUP(A261,'Revitalisation-Revitalisierung'!$A$2:$O$273,3,FALSE)="","",VLOOKUP(A261,'Revitalisation-Revitalisierung'!$A$2:$O$273,3,FALSE))</f>
        <v/>
      </c>
      <c r="AI261" s="73" t="str">
        <f>IF(VLOOKUP(A261,'Revitalisation-Revitalisierung'!$A$2:$O$273,4,FALSE)="","",VLOOKUP(A261,'Revitalisation-Revitalisierung'!$A$2:$O$273,4,FALSE))</f>
        <v/>
      </c>
      <c r="AJ261" s="73" t="str">
        <f>IF(VLOOKUP(A261,'Revitalisation-Revitalisierung'!$A$2:$O$273,5,FALSE)="","",VLOOKUP(A261,'Revitalisation-Revitalisierung'!$A$2:$O$273,5,FALSE))</f>
        <v/>
      </c>
      <c r="AK261" s="61" t="str">
        <f>IF(VLOOKUP(A261,'Revitalisation-Revitalisierung'!$A$2:$O$273,6,FALSE)="","",VLOOKUP(A261,'Revitalisation-Revitalisierung'!$A$2:$O$273,6,FALSE))</f>
        <v>non nécessaire</v>
      </c>
      <c r="AL261" s="61" t="str">
        <f>IF(VLOOKUP(A261,'Revitalisation-Revitalisierung'!$A$2:$O$273,7,FALSE)="","",VLOOKUP(A261,'Revitalisation-Revitalisierung'!$A$2:$O$273,7,FALSE))</f>
        <v>nicht nötig</v>
      </c>
      <c r="AM261" s="61" t="str">
        <f>IF(VLOOKUP(A261,'Revitalisation-Revitalisierung'!$A$2:$O$273,8,FALSE)="","",VLOOKUP(A261,'Revitalisation-Revitalisierung'!$A$2:$O$273,8,FALSE))</f>
        <v/>
      </c>
      <c r="AN261" s="61" t="str">
        <f>IF(VLOOKUP(A261,'Revitalisation-Revitalisierung'!$A$2:$O$273,9,FALSE)="","",VLOOKUP(A261,'Revitalisation-Revitalisierung'!$A$2:$O$273,9,FALSE))</f>
        <v/>
      </c>
      <c r="AO261" s="61" t="str">
        <f>IF(VLOOKUP(A261,'Revitalisation-Revitalisierung'!$A$2:$O$273,10,FALSE)="","",VLOOKUP(A261,'Revitalisation-Revitalisierung'!$A$2:$O$273,10,FALSE))</f>
        <v/>
      </c>
      <c r="AP261" s="61" t="str">
        <f>IF(VLOOKUP(A261,'Revitalisation-Revitalisierung'!$A$2:$O$273,11,FALSE)="","",VLOOKUP(A261,'Revitalisation-Revitalisierung'!$A$2:$O$273,11,FALSE))</f>
        <v>Non nécessaire / nicht nötig</v>
      </c>
      <c r="AQ261" s="62" t="str">
        <f>IF(VLOOKUP(A261,'Revitalisation-Revitalisierung'!$A$2:$O$273,12,FALSE)="","",VLOOKUP(A261,'Revitalisation-Revitalisierung'!$A$2:$O$273,12,FALSE))</f>
        <v>a</v>
      </c>
    </row>
    <row r="262" spans="1:43" ht="33.75" x14ac:dyDescent="0.25">
      <c r="A262" s="28">
        <v>388</v>
      </c>
      <c r="B262" s="63">
        <f>IF(VLOOKUP(A262,'Données de base - Grunddaten'!$A$2:$M$273,2,FALSE)="","",VLOOKUP(A262,'Données de base - Grunddaten'!$A$2:$M$273,2,FALSE))</f>
        <v>1</v>
      </c>
      <c r="C262" s="64" t="str">
        <f>IF(VLOOKUP(A262,'Données de base - Grunddaten'!$A$2:$M$273,3,FALSE)="","",VLOOKUP(A262,'Données de base - Grunddaten'!$A$2:$M$273,3,FALSE))</f>
        <v>Luen Plessur</v>
      </c>
      <c r="D262" s="64" t="str">
        <f>IF(VLOOKUP(A262,'Données de base - Grunddaten'!$A$2:$M$273,4,FALSE)="","",VLOOKUP(A262,'Données de base - Grunddaten'!$A$2:$M$273,4,FALSE))</f>
        <v>Plessur</v>
      </c>
      <c r="E262" s="64" t="str">
        <f>IF(VLOOKUP(A262,'Données de base - Grunddaten'!$A$2:$M$273,5,FALSE)="","",VLOOKUP(A262,'Données de base - Grunddaten'!$A$2:$M$273,5,FALSE))</f>
        <v>GR</v>
      </c>
      <c r="F262" s="64" t="str">
        <f>IF(VLOOKUP(A262,'Données de base - Grunddaten'!$A$2:$M$273,6,FALSE)="","",VLOOKUP(A262,'Données de base - Grunddaten'!$A$2:$M$273,6,FALSE))</f>
        <v>Alpes centrales orientales</v>
      </c>
      <c r="G262" s="64" t="str">
        <f>IF(VLOOKUP(A262,'Données de base - Grunddaten'!$A$2:$M$273,7,FALSE)="","",VLOOKUP(A262,'Données de base - Grunddaten'!$A$2:$M$273,7,FALSE))</f>
        <v>Montagnard inf.</v>
      </c>
      <c r="H262" s="64" t="str">
        <f>IF(VLOOKUP(A262,'Données de base - Grunddaten'!$A$2:$M$273,8,FALSE)="","",VLOOKUP(A262,'Données de base - Grunddaten'!$A$2:$M$273,8,FALSE))</f>
        <v>800 m</v>
      </c>
      <c r="I262" s="64" t="str">
        <f>IF(VLOOKUP(A262,'Données de base - Grunddaten'!$A$2:$M$273,9,FALSE)="","",VLOOKUP(A262,'Données de base - Grunddaten'!$A$2:$M$273,9,FALSE))</f>
        <v>candidat</v>
      </c>
      <c r="J262" s="64">
        <f>IF(VLOOKUP(A262,'Données de base - Grunddaten'!$A$2:$M$273,10,FALSE)="","",VLOOKUP(A262,'Données de base - Grunddaten'!$A$2:$M$273,10,FALSE))</f>
        <v>31</v>
      </c>
      <c r="K262" s="64" t="str">
        <f>IF(VLOOKUP(A262,'Données de base - Grunddaten'!$A$2:$M$273,11,FALSE)="","",VLOOKUP(A262,'Données de base - Grunddaten'!$A$2:$M$273,11,FALSE))</f>
        <v>Cours d'eau naturels de l'étage montagnard</v>
      </c>
      <c r="L262" s="64" t="str">
        <f>IF(VLOOKUP(A262,'Données de base - Grunddaten'!$A$2:$M$273,12,FALSE)="","",VLOOKUP(A262,'Données de base - Grunddaten'!$A$2:$M$273,12,FALSE))</f>
        <v>en tresses</v>
      </c>
      <c r="M262" s="65" t="str">
        <f>IF(VLOOKUP(A262,'Données de base - Grunddaten'!$A$2:$M$273,13,FALSE)="","",VLOOKUP(A262,'Données de base - Grunddaten'!$A$2:$M$273,13,FALSE))</f>
        <v>en tresses</v>
      </c>
      <c r="N262" s="36" t="str">
        <f>IF(VLOOKUP(A262,'Charriage - Geschiebehaushalt'!A262:S533,3,FALSE)="","",VLOOKUP(A262,'Charriage - Geschiebehaushalt'!$A$2:$S$273,3,FALSE))</f>
        <v>pertinent</v>
      </c>
      <c r="O262" s="37" t="str">
        <f>IF(VLOOKUP(A262,'Charriage - Geschiebehaushalt'!A262:S533,4,FALSE)="","",VLOOKUP(A262,'Charriage - Geschiebehaushalt'!$A$2:$S$273,4,FALSE))</f>
        <v>0-20%</v>
      </c>
      <c r="P262" s="70" t="str">
        <f>IF(VLOOKUP(A262,'Charriage - Geschiebehaushalt'!A262:S533,5,FALSE)="","",VLOOKUP(A262,'Charriage - Geschiebehaushalt'!$A$2:$S$273,5,FALSE))</f>
        <v/>
      </c>
      <c r="Q262" s="37" t="str">
        <f>IF(VLOOKUP(A262,'Charriage - Geschiebehaushalt'!A262:S533,6,FALSE)="","",VLOOKUP(A262,'Charriage - Geschiebehaushalt'!$A$2:$S$273,6,FALSE))</f>
        <v>non documenté</v>
      </c>
      <c r="R262" s="70">
        <f>IF(VLOOKUP(A262,'Charriage - Geschiebehaushalt'!A262:S533,7,FALSE)="","",VLOOKUP(A262,'Charriage - Geschiebehaushalt'!$A$2:$S$273,7,FALSE))</f>
        <v>0</v>
      </c>
      <c r="S262" s="37" t="str">
        <f>IF(VLOOKUP(A262,'Charriage - Geschiebehaushalt'!A262:S533,8,FALSE)="","",VLOOKUP(A262,'Charriage - Geschiebehaushalt'!$A$2:$S$273,8,FALSE))</f>
        <v>pas ou faiblement entravé</v>
      </c>
      <c r="T262" s="70">
        <f>IF(VLOOKUP(A262,'Charriage - Geschiebehaushalt'!A262:S533,9,FALSE)="","",VLOOKUP(A262,'Charriage - Geschiebehaushalt'!$A$2:$S$273,9,FALSE))</f>
        <v>0.23799999999999999</v>
      </c>
      <c r="U262" s="37" t="str">
        <f>IF(VLOOKUP(A262,'Charriage - Geschiebehaushalt'!A262:S533,10,FALSE)="","",VLOOKUP(A262,'Charriage - Geschiebehaushalt'!$A$2:$S$273,10,FALSE))</f>
        <v>déficit dans les formations pionnières</v>
      </c>
      <c r="V262" s="37" t="str">
        <f>IF(VLOOKUP(A262,'Charriage - Geschiebehaushalt'!A262:S533,11,FALSE)="","",VLOOKUP(A262,'Charriage - Geschiebehaushalt'!$A$2:$S$273,11,FALSE))</f>
        <v/>
      </c>
      <c r="W262" s="37" t="str">
        <f>IF(VLOOKUP(A262,'Charriage - Geschiebehaushalt'!A262:S533,12,FALSE)="","",VLOOKUP(A262,'Charriage - Geschiebehaushalt'!$A$2:$S$273,12,FALSE))</f>
        <v/>
      </c>
      <c r="X262" s="37" t="str">
        <f>IF(VLOOKUP(A262,'Charriage - Geschiebehaushalt'!A262:S533,13,FALSE)="","",VLOOKUP(A262,'Charriage - Geschiebehaushalt'!$A$2:$S$273,13,FALSE))</f>
        <v/>
      </c>
      <c r="Y262" s="37" t="str">
        <f>IF(VLOOKUP(A262,'Charriage - Geschiebehaushalt'!A262:S533,14,FALSE)="","",VLOOKUP(A262,'Charriage - Geschiebehaushalt'!$A$2:$S$273,14,FALSE))</f>
        <v/>
      </c>
      <c r="Z262" s="37" t="str">
        <f>IF(VLOOKUP(A262,'Charriage - Geschiebehaushalt'!A262:S533,15,FALSE)="","",VLOOKUP(A262,'Charriage - Geschiebehaushalt'!$A$2:$S$273,15,FALSE))</f>
        <v>0-20%</v>
      </c>
      <c r="AA262" s="53" t="str">
        <f>IF(VLOOKUP(A262,'Charriage - Geschiebehaushalt'!A262:S533,16,FALSE)="","",VLOOKUP(A262,'Charriage - Geschiebehaushalt'!$A$2:$S$273,16,FALSE))</f>
        <v>a</v>
      </c>
      <c r="AB262" s="58" t="str">
        <f>IF(VLOOKUP(A262,'Débit - Abfluss'!$A$2:$K$273,3,FALSE)="","",VLOOKUP(A262,'Débit - Abfluss'!$A$2:$K$273,3,FALSE))</f>
        <v>21-40%</v>
      </c>
      <c r="AC262" s="59" t="str">
        <f>IF(VLOOKUP(A262,'Débit - Abfluss'!$A$2:$K$273,4,FALSE)="","",VLOOKUP(A262,'Débit - Abfluss'!$A$2:$K$273,4,FALSE))</f>
        <v/>
      </c>
      <c r="AD262" s="59" t="str">
        <f>IF(VLOOKUP(A262,'Débit - Abfluss'!$A$2:$K$273,5,FALSE)="","",VLOOKUP(A262,'Débit - Abfluss'!$A$2:$K$273,5,FALSE))</f>
        <v/>
      </c>
      <c r="AE262" s="59" t="str">
        <f>IF(VLOOKUP(A262,'Débit - Abfluss'!$A$2:$K$273,6,FALSE)="","",VLOOKUP(A262,'Débit - Abfluss'!$A$2:$K$273,6,FALSE))</f>
        <v>21-40%</v>
      </c>
      <c r="AF262" s="59" t="str">
        <f>IF(VLOOKUP(A262,'Débit - Abfluss'!$A$2:$K$273,7,FALSE)="","",VLOOKUP(A262,'Débit - Abfluss'!$A$2:$K$273,7,FALSE))</f>
        <v>force hydraulique</v>
      </c>
      <c r="AG262" s="60" t="str">
        <f>IF(VLOOKUP(A262,'Débit - Abfluss'!$A$2:$K$273,8,FALSE)="","",VLOOKUP(A262,'Débit - Abfluss'!$A$2:$K$273,8,FALSE))</f>
        <v>Potentiellement affecté / möglicherweise betroffen</v>
      </c>
      <c r="AH262" s="72" t="str">
        <f>IF(VLOOKUP(A262,'Revitalisation-Revitalisierung'!$A$2:$O$273,3,FALSE)="","",VLOOKUP(A262,'Revitalisation-Revitalisierung'!$A$2:$O$273,3,FALSE))</f>
        <v/>
      </c>
      <c r="AI262" s="73" t="str">
        <f>IF(VLOOKUP(A262,'Revitalisation-Revitalisierung'!$A$2:$O$273,4,FALSE)="","",VLOOKUP(A262,'Revitalisation-Revitalisierung'!$A$2:$O$273,4,FALSE))</f>
        <v/>
      </c>
      <c r="AJ262" s="73" t="str">
        <f>IF(VLOOKUP(A262,'Revitalisation-Revitalisierung'!$A$2:$O$273,5,FALSE)="","",VLOOKUP(A262,'Revitalisation-Revitalisierung'!$A$2:$O$273,5,FALSE))</f>
        <v/>
      </c>
      <c r="AK262" s="61" t="str">
        <f>IF(VLOOKUP(A262,'Revitalisation-Revitalisierung'!$A$2:$O$273,6,FALSE)="","",VLOOKUP(A262,'Revitalisation-Revitalisierung'!$A$2:$O$273,6,FALSE))</f>
        <v>non nécessaire</v>
      </c>
      <c r="AL262" s="61" t="str">
        <f>IF(VLOOKUP(A262,'Revitalisation-Revitalisierung'!$A$2:$O$273,7,FALSE)="","",VLOOKUP(A262,'Revitalisation-Revitalisierung'!$A$2:$O$273,7,FALSE))</f>
        <v>nicht nötig</v>
      </c>
      <c r="AM262" s="61" t="str">
        <f>IF(VLOOKUP(A262,'Revitalisation-Revitalisierung'!$A$2:$O$273,8,FALSE)="","",VLOOKUP(A262,'Revitalisation-Revitalisierung'!$A$2:$O$273,8,FALSE))</f>
        <v/>
      </c>
      <c r="AN262" s="61" t="str">
        <f>IF(VLOOKUP(A262,'Revitalisation-Revitalisierung'!$A$2:$O$273,9,FALSE)="","",VLOOKUP(A262,'Revitalisation-Revitalisierung'!$A$2:$O$273,9,FALSE))</f>
        <v/>
      </c>
      <c r="AO262" s="61" t="str">
        <f>IF(VLOOKUP(A262,'Revitalisation-Revitalisierung'!$A$2:$O$273,10,FALSE)="","",VLOOKUP(A262,'Revitalisation-Revitalisierung'!$A$2:$O$273,10,FALSE))</f>
        <v/>
      </c>
      <c r="AP262" s="61" t="str">
        <f>IF(VLOOKUP(A262,'Revitalisation-Revitalisierung'!$A$2:$O$273,11,FALSE)="","",VLOOKUP(A262,'Revitalisation-Revitalisierung'!$A$2:$O$273,11,FALSE))</f>
        <v>Non nécessaire / nicht nötig</v>
      </c>
      <c r="AQ262" s="62" t="str">
        <f>IF(VLOOKUP(A262,'Revitalisation-Revitalisierung'!$A$2:$O$273,12,FALSE)="","",VLOOKUP(A262,'Revitalisation-Revitalisierung'!$A$2:$O$273,12,FALSE))</f>
        <v>a</v>
      </c>
    </row>
    <row r="263" spans="1:43" ht="33.75" x14ac:dyDescent="0.25">
      <c r="A263" s="28">
        <v>389</v>
      </c>
      <c r="B263" s="63">
        <f>IF(VLOOKUP(A263,'Données de base - Grunddaten'!$A$2:$M$273,2,FALSE)="","",VLOOKUP(A263,'Données de base - Grunddaten'!$A$2:$M$273,2,FALSE))</f>
        <v>1</v>
      </c>
      <c r="C263" s="64" t="str">
        <f>IF(VLOOKUP(A263,'Données de base - Grunddaten'!$A$2:$M$273,3,FALSE)="","",VLOOKUP(A263,'Données de base - Grunddaten'!$A$2:$M$273,3,FALSE))</f>
        <v>Saas</v>
      </c>
      <c r="D263" s="64" t="str">
        <f>IF(VLOOKUP(A263,'Données de base - Grunddaten'!$A$2:$M$273,4,FALSE)="","",VLOOKUP(A263,'Données de base - Grunddaten'!$A$2:$M$273,4,FALSE))</f>
        <v>Landquart</v>
      </c>
      <c r="E263" s="64" t="str">
        <f>IF(VLOOKUP(A263,'Données de base - Grunddaten'!$A$2:$M$273,5,FALSE)="","",VLOOKUP(A263,'Données de base - Grunddaten'!$A$2:$M$273,5,FALSE))</f>
        <v>GR</v>
      </c>
      <c r="F263" s="64" t="str">
        <f>IF(VLOOKUP(A263,'Données de base - Grunddaten'!$A$2:$M$273,6,FALSE)="","",VLOOKUP(A263,'Données de base - Grunddaten'!$A$2:$M$273,6,FALSE))</f>
        <v>Alpes septentrionales</v>
      </c>
      <c r="G263" s="64" t="str">
        <f>IF(VLOOKUP(A263,'Données de base - Grunddaten'!$A$2:$M$273,7,FALSE)="","",VLOOKUP(A263,'Données de base - Grunddaten'!$A$2:$M$273,7,FALSE))</f>
        <v>Montagnard inf.</v>
      </c>
      <c r="H263" s="64" t="str">
        <f>IF(VLOOKUP(A263,'Données de base - Grunddaten'!$A$2:$M$273,8,FALSE)="","",VLOOKUP(A263,'Données de base - Grunddaten'!$A$2:$M$273,8,FALSE))</f>
        <v>860 m</v>
      </c>
      <c r="I263" s="64" t="str">
        <f>IF(VLOOKUP(A263,'Données de base - Grunddaten'!$A$2:$M$273,9,FALSE)="","",VLOOKUP(A263,'Données de base - Grunddaten'!$A$2:$M$273,9,FALSE))</f>
        <v>candidat</v>
      </c>
      <c r="J263" s="64">
        <f>IF(VLOOKUP(A263,'Données de base - Grunddaten'!$A$2:$M$273,10,FALSE)="","",VLOOKUP(A263,'Données de base - Grunddaten'!$A$2:$M$273,10,FALSE))</f>
        <v>41</v>
      </c>
      <c r="K263" s="64" t="str">
        <f>IF(VLOOKUP(A263,'Données de base - Grunddaten'!$A$2:$M$273,11,FALSE)="","",VLOOKUP(A263,'Données de base - Grunddaten'!$A$2:$M$273,11,FALSE))</f>
        <v>Cours d'eau naturels de l'étage montagnard</v>
      </c>
      <c r="L263" s="64" t="str">
        <f>IF(VLOOKUP(A263,'Données de base - Grunddaten'!$A$2:$M$273,12,FALSE)="","",VLOOKUP(A263,'Données de base - Grunddaten'!$A$2:$M$273,12,FALSE))</f>
        <v>en tresses</v>
      </c>
      <c r="M263" s="65" t="str">
        <f>IF(VLOOKUP(A263,'Données de base - Grunddaten'!$A$2:$M$273,13,FALSE)="","",VLOOKUP(A263,'Données de base - Grunddaten'!$A$2:$M$273,13,FALSE))</f>
        <v>en tresses</v>
      </c>
      <c r="N263" s="36" t="str">
        <f>IF(VLOOKUP(A263,'Charriage - Geschiebehaushalt'!A263:S534,3,FALSE)="","",VLOOKUP(A263,'Charriage - Geschiebehaushalt'!$A$2:$S$273,3,FALSE))</f>
        <v>pertinent</v>
      </c>
      <c r="O263" s="37" t="str">
        <f>IF(VLOOKUP(A263,'Charriage - Geschiebehaushalt'!A263:S534,4,FALSE)="","",VLOOKUP(A263,'Charriage - Geschiebehaushalt'!$A$2:$S$273,4,FALSE))</f>
        <v>0-20%</v>
      </c>
      <c r="P263" s="70" t="str">
        <f>IF(VLOOKUP(A263,'Charriage - Geschiebehaushalt'!A263:S534,5,FALSE)="","",VLOOKUP(A263,'Charriage - Geschiebehaushalt'!$A$2:$S$273,5,FALSE))</f>
        <v/>
      </c>
      <c r="Q263" s="37" t="str">
        <f>IF(VLOOKUP(A263,'Charriage - Geschiebehaushalt'!A263:S534,6,FALSE)="","",VLOOKUP(A263,'Charriage - Geschiebehaushalt'!$A$2:$S$273,6,FALSE))</f>
        <v>non documenté</v>
      </c>
      <c r="R263" s="70">
        <f>IF(VLOOKUP(A263,'Charriage - Geschiebehaushalt'!A263:S534,7,FALSE)="","",VLOOKUP(A263,'Charriage - Geschiebehaushalt'!$A$2:$S$273,7,FALSE))</f>
        <v>0.128</v>
      </c>
      <c r="S263" s="37" t="str">
        <f>IF(VLOOKUP(A263,'Charriage - Geschiebehaushalt'!A263:S534,8,FALSE)="","",VLOOKUP(A263,'Charriage - Geschiebehaushalt'!$A$2:$S$273,8,FALSE))</f>
        <v>pas ou faiblement entravé</v>
      </c>
      <c r="T263" s="70">
        <f>IF(VLOOKUP(A263,'Charriage - Geschiebehaushalt'!A263:S534,9,FALSE)="","",VLOOKUP(A263,'Charriage - Geschiebehaushalt'!$A$2:$S$273,9,FALSE))</f>
        <v>0.33700000000000002</v>
      </c>
      <c r="U263" s="37" t="str">
        <f>IF(VLOOKUP(A263,'Charriage - Geschiebehaushalt'!A263:S534,10,FALSE)="","",VLOOKUP(A263,'Charriage - Geschiebehaushalt'!$A$2:$S$273,10,FALSE))</f>
        <v>déficit dans les formations pionnières</v>
      </c>
      <c r="V263" s="37" t="str">
        <f>IF(VLOOKUP(A263,'Charriage - Geschiebehaushalt'!A263:S534,11,FALSE)="","",VLOOKUP(A263,'Charriage - Geschiebehaushalt'!$A$2:$S$273,11,FALSE))</f>
        <v/>
      </c>
      <c r="W263" s="37" t="str">
        <f>IF(VLOOKUP(A263,'Charriage - Geschiebehaushalt'!A263:S534,12,FALSE)="","",VLOOKUP(A263,'Charriage - Geschiebehaushalt'!$A$2:$S$273,12,FALSE))</f>
        <v/>
      </c>
      <c r="X263" s="37" t="str">
        <f>IF(VLOOKUP(A263,'Charriage - Geschiebehaushalt'!A263:S534,13,FALSE)="","",VLOOKUP(A263,'Charriage - Geschiebehaushalt'!$A$2:$S$273,13,FALSE))</f>
        <v/>
      </c>
      <c r="Y263" s="37" t="str">
        <f>IF(VLOOKUP(A263,'Charriage - Geschiebehaushalt'!A263:S534,14,FALSE)="","",VLOOKUP(A263,'Charriage - Geschiebehaushalt'!$A$2:$S$273,14,FALSE))</f>
        <v/>
      </c>
      <c r="Z263" s="37" t="str">
        <f>IF(VLOOKUP(A263,'Charriage - Geschiebehaushalt'!A263:S534,15,FALSE)="","",VLOOKUP(A263,'Charriage - Geschiebehaushalt'!$A$2:$S$273,15,FALSE))</f>
        <v>0-20%</v>
      </c>
      <c r="AA263" s="53" t="str">
        <f>IF(VLOOKUP(A263,'Charriage - Geschiebehaushalt'!A263:S534,16,FALSE)="","",VLOOKUP(A263,'Charriage - Geschiebehaushalt'!$A$2:$S$273,16,FALSE))</f>
        <v>a</v>
      </c>
      <c r="AB263" s="58" t="str">
        <f>IF(VLOOKUP(A263,'Débit - Abfluss'!$A$2:$K$273,3,FALSE)="","",VLOOKUP(A263,'Débit - Abfluss'!$A$2:$K$273,3,FALSE))</f>
        <v>41-60%</v>
      </c>
      <c r="AC263" s="59" t="str">
        <f>IF(VLOOKUP(A263,'Débit - Abfluss'!$A$2:$K$273,4,FALSE)="","",VLOOKUP(A263,'Débit - Abfluss'!$A$2:$K$273,4,FALSE))</f>
        <v/>
      </c>
      <c r="AD263" s="59" t="str">
        <f>IF(VLOOKUP(A263,'Débit - Abfluss'!$A$2:$K$273,5,FALSE)="","",VLOOKUP(A263,'Débit - Abfluss'!$A$2:$K$273,5,FALSE))</f>
        <v/>
      </c>
      <c r="AE263" s="59" t="str">
        <f>IF(VLOOKUP(A263,'Débit - Abfluss'!$A$2:$K$273,6,FALSE)="","",VLOOKUP(A263,'Débit - Abfluss'!$A$2:$K$273,6,FALSE))</f>
        <v>41-60%</v>
      </c>
      <c r="AF263" s="59" t="str">
        <f>IF(VLOOKUP(A263,'Débit - Abfluss'!$A$2:$K$273,7,FALSE)="","",VLOOKUP(A263,'Débit - Abfluss'!$A$2:$K$273,7,FALSE))</f>
        <v>force hydraulique</v>
      </c>
      <c r="AG263" s="60" t="str">
        <f>IF(VLOOKUP(A263,'Débit - Abfluss'!$A$2:$K$273,8,FALSE)="","",VLOOKUP(A263,'Débit - Abfluss'!$A$2:$K$273,8,FALSE))</f>
        <v>Potentiellement affecté / möglicherweise betroffen</v>
      </c>
      <c r="AH263" s="72" t="str">
        <f>IF(VLOOKUP(A263,'Revitalisation-Revitalisierung'!$A$2:$O$273,3,FALSE)="","",VLOOKUP(A263,'Revitalisation-Revitalisierung'!$A$2:$O$273,3,FALSE))</f>
        <v/>
      </c>
      <c r="AI263" s="73" t="str">
        <f>IF(VLOOKUP(A263,'Revitalisation-Revitalisierung'!$A$2:$O$273,4,FALSE)="","",VLOOKUP(A263,'Revitalisation-Revitalisierung'!$A$2:$O$273,4,FALSE))</f>
        <v/>
      </c>
      <c r="AJ263" s="73" t="str">
        <f>IF(VLOOKUP(A263,'Revitalisation-Revitalisierung'!$A$2:$O$273,5,FALSE)="","",VLOOKUP(A263,'Revitalisation-Revitalisierung'!$A$2:$O$273,5,FALSE))</f>
        <v/>
      </c>
      <c r="AK263" s="61" t="str">
        <f>IF(VLOOKUP(A263,'Revitalisation-Revitalisierung'!$A$2:$O$273,6,FALSE)="","",VLOOKUP(A263,'Revitalisation-Revitalisierung'!$A$2:$O$273,6,FALSE))</f>
        <v>non nécessaire</v>
      </c>
      <c r="AL263" s="61" t="str">
        <f>IF(VLOOKUP(A263,'Revitalisation-Revitalisierung'!$A$2:$O$273,7,FALSE)="","",VLOOKUP(A263,'Revitalisation-Revitalisierung'!$A$2:$O$273,7,FALSE))</f>
        <v>nicht nötig</v>
      </c>
      <c r="AM263" s="61" t="str">
        <f>IF(VLOOKUP(A263,'Revitalisation-Revitalisierung'!$A$2:$O$273,8,FALSE)="","",VLOOKUP(A263,'Revitalisation-Revitalisierung'!$A$2:$O$273,8,FALSE))</f>
        <v/>
      </c>
      <c r="AN263" s="61" t="str">
        <f>IF(VLOOKUP(A263,'Revitalisation-Revitalisierung'!$A$2:$O$273,9,FALSE)="","",VLOOKUP(A263,'Revitalisation-Revitalisierung'!$A$2:$O$273,9,FALSE))</f>
        <v/>
      </c>
      <c r="AO263" s="61" t="str">
        <f>IF(VLOOKUP(A263,'Revitalisation-Revitalisierung'!$A$2:$O$273,10,FALSE)="","",VLOOKUP(A263,'Revitalisation-Revitalisierung'!$A$2:$O$273,10,FALSE))</f>
        <v/>
      </c>
      <c r="AP263" s="61" t="str">
        <f>IF(VLOOKUP(A263,'Revitalisation-Revitalisierung'!$A$2:$O$273,11,FALSE)="","",VLOOKUP(A263,'Revitalisation-Revitalisierung'!$A$2:$O$273,11,FALSE))</f>
        <v>Partiellement nécessaire, facile / teilweise nötig, einfach</v>
      </c>
      <c r="AQ263" s="62" t="str">
        <f>IF(VLOOKUP(A263,'Revitalisation-Revitalisierung'!$A$2:$O$273,12,FALSE)="","",VLOOKUP(A263,'Revitalisation-Revitalisierung'!$A$2:$O$273,12,FALSE))</f>
        <v>b</v>
      </c>
    </row>
    <row r="264" spans="1:43" ht="56.25" x14ac:dyDescent="0.25">
      <c r="A264" s="28">
        <v>390</v>
      </c>
      <c r="B264" s="63">
        <f>IF(VLOOKUP(A264,'Données de base - Grunddaten'!$A$2:$M$273,2,FALSE)="","",VLOOKUP(A264,'Données de base - Grunddaten'!$A$2:$M$273,2,FALSE))</f>
        <v>1</v>
      </c>
      <c r="C264" s="64" t="str">
        <f>IF(VLOOKUP(A264,'Données de base - Grunddaten'!$A$2:$M$273,3,FALSE)="","",VLOOKUP(A264,'Données de base - Grunddaten'!$A$2:$M$273,3,FALSE))</f>
        <v>Sardasca</v>
      </c>
      <c r="D264" s="64" t="str">
        <f>IF(VLOOKUP(A264,'Données de base - Grunddaten'!$A$2:$M$273,4,FALSE)="","",VLOOKUP(A264,'Données de base - Grunddaten'!$A$2:$M$273,4,FALSE))</f>
        <v>Verstancla Bach</v>
      </c>
      <c r="E264" s="64" t="str">
        <f>IF(VLOOKUP(A264,'Données de base - Grunddaten'!$A$2:$M$273,5,FALSE)="","",VLOOKUP(A264,'Données de base - Grunddaten'!$A$2:$M$273,5,FALSE))</f>
        <v>GR</v>
      </c>
      <c r="F264" s="64" t="str">
        <f>IF(VLOOKUP(A264,'Données de base - Grunddaten'!$A$2:$M$273,6,FALSE)="","",VLOOKUP(A264,'Données de base - Grunddaten'!$A$2:$M$273,6,FALSE))</f>
        <v>Alpes centrales orientales</v>
      </c>
      <c r="G264" s="64" t="str">
        <f>IF(VLOOKUP(A264,'Données de base - Grunddaten'!$A$2:$M$273,7,FALSE)="","",VLOOKUP(A264,'Données de base - Grunddaten'!$A$2:$M$273,7,FALSE))</f>
        <v>Subalpin sup.</v>
      </c>
      <c r="H264" s="64" t="str">
        <f>IF(VLOOKUP(A264,'Données de base - Grunddaten'!$A$2:$M$273,8,FALSE)="","",VLOOKUP(A264,'Données de base - Grunddaten'!$A$2:$M$273,8,FALSE))</f>
        <v>1640 m</v>
      </c>
      <c r="I264" s="64" t="str">
        <f>IF(VLOOKUP(A264,'Données de base - Grunddaten'!$A$2:$M$273,9,FALSE)="","",VLOOKUP(A264,'Données de base - Grunddaten'!$A$2:$M$273,9,FALSE))</f>
        <v>candidat</v>
      </c>
      <c r="J264" s="64">
        <f>IF(VLOOKUP(A264,'Données de base - Grunddaten'!$A$2:$M$273,10,FALSE)="","",VLOOKUP(A264,'Données de base - Grunddaten'!$A$2:$M$273,10,FALSE))</f>
        <v>31</v>
      </c>
      <c r="K264" s="64" t="str">
        <f>IF(VLOOKUP(A264,'Données de base - Grunddaten'!$A$2:$M$273,11,FALSE)="","",VLOOKUP(A264,'Données de base - Grunddaten'!$A$2:$M$273,11,FALSE))</f>
        <v>Cours d'eau naturels de l'étage subalpin</v>
      </c>
      <c r="L264" s="64" t="str">
        <f>IF(VLOOKUP(A264,'Données de base - Grunddaten'!$A$2:$M$273,12,FALSE)="","",VLOOKUP(A264,'Données de base - Grunddaten'!$A$2:$M$273,12,FALSE))</f>
        <v>en tresses</v>
      </c>
      <c r="M264" s="65" t="str">
        <f>IF(VLOOKUP(A264,'Données de base - Grunddaten'!$A$2:$M$273,13,FALSE)="","",VLOOKUP(A264,'Données de base - Grunddaten'!$A$2:$M$273,13,FALSE))</f>
        <v>en tresses</v>
      </c>
      <c r="N264" s="36" t="str">
        <f>IF(VLOOKUP(A264,'Charriage - Geschiebehaushalt'!A264:S535,3,FALSE)="","",VLOOKUP(A264,'Charriage - Geschiebehaushalt'!$A$2:$S$273,3,FALSE))</f>
        <v>pertinent</v>
      </c>
      <c r="O264" s="37" t="str">
        <f>IF(VLOOKUP(A264,'Charriage - Geschiebehaushalt'!A264:S535,4,FALSE)="","",VLOOKUP(A264,'Charriage - Geschiebehaushalt'!$A$2:$S$273,4,FALSE))</f>
        <v>non documenté</v>
      </c>
      <c r="P264" s="70" t="str">
        <f>IF(VLOOKUP(A264,'Charriage - Geschiebehaushalt'!A264:S535,5,FALSE)="","",VLOOKUP(A264,'Charriage - Geschiebehaushalt'!$A$2:$S$273,5,FALSE))</f>
        <v/>
      </c>
      <c r="Q264" s="37" t="str">
        <f>IF(VLOOKUP(A264,'Charriage - Geschiebehaushalt'!A264:S535,6,FALSE)="","",VLOOKUP(A264,'Charriage - Geschiebehaushalt'!$A$2:$S$273,6,FALSE))</f>
        <v>non documenté</v>
      </c>
      <c r="R264" s="70">
        <f>IF(VLOOKUP(A264,'Charriage - Geschiebehaushalt'!A264:S535,7,FALSE)="","",VLOOKUP(A264,'Charriage - Geschiebehaushalt'!$A$2:$S$273,7,FALSE))</f>
        <v>0.23200000000000001</v>
      </c>
      <c r="S264" s="37" t="str">
        <f>IF(VLOOKUP(A264,'Charriage - Geschiebehaushalt'!A264:S535,8,FALSE)="","",VLOOKUP(A264,'Charriage - Geschiebehaushalt'!$A$2:$S$273,8,FALSE))</f>
        <v>pas ou faiblement entravé</v>
      </c>
      <c r="T264" s="70">
        <f>IF(VLOOKUP(A264,'Charriage - Geschiebehaushalt'!A264:S535,9,FALSE)="","",VLOOKUP(A264,'Charriage - Geschiebehaushalt'!$A$2:$S$273,9,FALSE))</f>
        <v>0.41499999999999998</v>
      </c>
      <c r="U264" s="37" t="str">
        <f>IF(VLOOKUP(A264,'Charriage - Geschiebehaushalt'!A264:S535,10,FALSE)="","",VLOOKUP(A264,'Charriage - Geschiebehaushalt'!$A$2:$S$273,10,FALSE))</f>
        <v>déficit non apparent en charriage ou en remobilisation des sédiments</v>
      </c>
      <c r="V264" s="37" t="str">
        <f>IF(VLOOKUP(A264,'Charriage - Geschiebehaushalt'!A264:S535,11,FALSE)="","",VLOOKUP(A264,'Charriage - Geschiebehaushalt'!$A$2:$S$273,11,FALSE))</f>
        <v/>
      </c>
      <c r="W264" s="37" t="str">
        <f>IF(VLOOKUP(A264,'Charriage - Geschiebehaushalt'!A264:S535,12,FALSE)="","",VLOOKUP(A264,'Charriage - Geschiebehaushalt'!$A$2:$S$273,12,FALSE))</f>
        <v/>
      </c>
      <c r="X264" s="37" t="str">
        <f>IF(VLOOKUP(A264,'Charriage - Geschiebehaushalt'!A264:S535,13,FALSE)="","",VLOOKUP(A264,'Charriage - Geschiebehaushalt'!$A$2:$S$273,13,FALSE))</f>
        <v/>
      </c>
      <c r="Y264" s="37" t="str">
        <f>IF(VLOOKUP(A264,'Charriage - Geschiebehaushalt'!A264:S535,14,FALSE)="","",VLOOKUP(A264,'Charriage - Geschiebehaushalt'!$A$2:$S$273,14,FALSE))</f>
        <v/>
      </c>
      <c r="Z264" s="37" t="str">
        <f>IF(VLOOKUP(A264,'Charriage - Geschiebehaushalt'!A264:S535,15,FALSE)="","",VLOOKUP(A264,'Charriage - Geschiebehaushalt'!$A$2:$S$273,15,FALSE))</f>
        <v>Déficit non apparent en charriage ou en remobilisation des sédiments / kein sichtbares Defizit beim Geschiebehaushalt bzw. bei der Mobilisierung von Geschiebe</v>
      </c>
      <c r="AA264" s="53" t="str">
        <f>IF(VLOOKUP(A264,'Charriage - Geschiebehaushalt'!A264:S535,16,FALSE)="","",VLOOKUP(A264,'Charriage - Geschiebehaushalt'!$A$2:$S$273,16,FALSE))</f>
        <v>b</v>
      </c>
      <c r="AB264" s="58" t="str">
        <f>IF(VLOOKUP(A264,'Débit - Abfluss'!$A$2:$K$273,3,FALSE)="","",VLOOKUP(A264,'Débit - Abfluss'!$A$2:$K$273,3,FALSE))</f>
        <v>non documenté</v>
      </c>
      <c r="AC264" s="59" t="str">
        <f>IF(VLOOKUP(A264,'Débit - Abfluss'!$A$2:$K$273,4,FALSE)="","",VLOOKUP(A264,'Débit - Abfluss'!$A$2:$K$273,4,FALSE))</f>
        <v>aucune information supplémentaire</v>
      </c>
      <c r="AD264" s="59" t="str">
        <f>IF(VLOOKUP(A264,'Débit - Abfluss'!$A$2:$K$273,5,FALSE)="","",VLOOKUP(A264,'Débit - Abfluss'!$A$2:$K$273,5,FALSE))</f>
        <v>aucune information supplémentaire</v>
      </c>
      <c r="AE264" s="59" t="str">
        <f>IF(VLOOKUP(A264,'Débit - Abfluss'!$A$2:$K$273,6,FALSE)="","",VLOOKUP(A264,'Débit - Abfluss'!$A$2:$K$273,6,FALSE))</f>
        <v>Régime présumé naturel (100%) / Abfluss vermutlich natürlich</v>
      </c>
      <c r="AF264" s="59" t="str">
        <f>IF(VLOOKUP(A264,'Débit - Abfluss'!$A$2:$K$273,7,FALSE)="","",VLOOKUP(A264,'Débit - Abfluss'!$A$2:$K$273,7,FALSE))</f>
        <v/>
      </c>
      <c r="AG264" s="60" t="str">
        <f>IF(VLOOKUP(A264,'Débit - Abfluss'!$A$2:$K$273,8,FALSE)="","",VLOOKUP(A264,'Débit - Abfluss'!$A$2:$K$273,8,FALSE))</f>
        <v>Non affecté / nicht betroffen</v>
      </c>
      <c r="AH264" s="72" t="str">
        <f>IF(VLOOKUP(A264,'Revitalisation-Revitalisierung'!$A$2:$O$273,3,FALSE)="","",VLOOKUP(A264,'Revitalisation-Revitalisierung'!$A$2:$O$273,3,FALSE))</f>
        <v/>
      </c>
      <c r="AI264" s="73" t="str">
        <f>IF(VLOOKUP(A264,'Revitalisation-Revitalisierung'!$A$2:$O$273,4,FALSE)="","",VLOOKUP(A264,'Revitalisation-Revitalisierung'!$A$2:$O$273,4,FALSE))</f>
        <v/>
      </c>
      <c r="AJ264" s="73" t="str">
        <f>IF(VLOOKUP(A264,'Revitalisation-Revitalisierung'!$A$2:$O$273,5,FALSE)="","",VLOOKUP(A264,'Revitalisation-Revitalisierung'!$A$2:$O$273,5,FALSE))</f>
        <v/>
      </c>
      <c r="AK264" s="61" t="str">
        <f>IF(VLOOKUP(A264,'Revitalisation-Revitalisierung'!$A$2:$O$273,6,FALSE)="","",VLOOKUP(A264,'Revitalisation-Revitalisierung'!$A$2:$O$273,6,FALSE))</f>
        <v>non nécessaire</v>
      </c>
      <c r="AL264" s="61" t="str">
        <f>IF(VLOOKUP(A264,'Revitalisation-Revitalisierung'!$A$2:$O$273,7,FALSE)="","",VLOOKUP(A264,'Revitalisation-Revitalisierung'!$A$2:$O$273,7,FALSE))</f>
        <v>nicht nötig</v>
      </c>
      <c r="AM264" s="61" t="str">
        <f>IF(VLOOKUP(A264,'Revitalisation-Revitalisierung'!$A$2:$O$273,8,FALSE)="","",VLOOKUP(A264,'Revitalisation-Revitalisierung'!$A$2:$O$273,8,FALSE))</f>
        <v/>
      </c>
      <c r="AN264" s="61" t="str">
        <f>IF(VLOOKUP(A264,'Revitalisation-Revitalisierung'!$A$2:$O$273,9,FALSE)="","",VLOOKUP(A264,'Revitalisation-Revitalisierung'!$A$2:$O$273,9,FALSE))</f>
        <v/>
      </c>
      <c r="AO264" s="61" t="str">
        <f>IF(VLOOKUP(A264,'Revitalisation-Revitalisierung'!$A$2:$O$273,10,FALSE)="","",VLOOKUP(A264,'Revitalisation-Revitalisierung'!$A$2:$O$273,10,FALSE))</f>
        <v/>
      </c>
      <c r="AP264" s="61" t="str">
        <f>IF(VLOOKUP(A264,'Revitalisation-Revitalisierung'!$A$2:$O$273,11,FALSE)="","",VLOOKUP(A264,'Revitalisation-Revitalisierung'!$A$2:$O$273,11,FALSE))</f>
        <v>Non nécessaire / nicht nötig</v>
      </c>
      <c r="AQ264" s="62" t="str">
        <f>IF(VLOOKUP(A264,'Revitalisation-Revitalisierung'!$A$2:$O$273,12,FALSE)="","",VLOOKUP(A264,'Revitalisation-Revitalisierung'!$A$2:$O$273,12,FALSE))</f>
        <v>a</v>
      </c>
    </row>
    <row r="265" spans="1:43" ht="45" x14ac:dyDescent="0.25">
      <c r="A265" s="28">
        <v>391</v>
      </c>
      <c r="B265" s="63">
        <f>IF(VLOOKUP(A265,'Données de base - Grunddaten'!$A$2:$M$273,2,FALSE)="","",VLOOKUP(A265,'Données de base - Grunddaten'!$A$2:$M$273,2,FALSE))</f>
        <v>1</v>
      </c>
      <c r="C265" s="64" t="str">
        <f>IF(VLOOKUP(A265,'Données de base - Grunddaten'!$A$2:$M$273,3,FALSE)="","",VLOOKUP(A265,'Données de base - Grunddaten'!$A$2:$M$273,3,FALSE))</f>
        <v>Borgnovo</v>
      </c>
      <c r="D265" s="64" t="str">
        <f>IF(VLOOKUP(A265,'Données de base - Grunddaten'!$A$2:$M$273,4,FALSE)="","",VLOOKUP(A265,'Données de base - Grunddaten'!$A$2:$M$273,4,FALSE))</f>
        <v>Maira</v>
      </c>
      <c r="E265" s="64" t="str">
        <f>IF(VLOOKUP(A265,'Données de base - Grunddaten'!$A$2:$M$273,5,FALSE)="","",VLOOKUP(A265,'Données de base - Grunddaten'!$A$2:$M$273,5,FALSE))</f>
        <v>GR</v>
      </c>
      <c r="F265" s="64" t="str">
        <f>IF(VLOOKUP(A265,'Données de base - Grunddaten'!$A$2:$M$273,6,FALSE)="","",VLOOKUP(A265,'Données de base - Grunddaten'!$A$2:$M$273,6,FALSE))</f>
        <v>Alpes méridionales</v>
      </c>
      <c r="G265" s="64" t="str">
        <f>IF(VLOOKUP(A265,'Données de base - Grunddaten'!$A$2:$M$273,7,FALSE)="","",VLOOKUP(A265,'Données de base - Grunddaten'!$A$2:$M$273,7,FALSE))</f>
        <v>Montagnard sup.</v>
      </c>
      <c r="H265" s="64" t="str">
        <f>IF(VLOOKUP(A265,'Données de base - Grunddaten'!$A$2:$M$273,8,FALSE)="","",VLOOKUP(A265,'Données de base - Grunddaten'!$A$2:$M$273,8,FALSE))</f>
        <v>990 m</v>
      </c>
      <c r="I265" s="64" t="str">
        <f>IF(VLOOKUP(A265,'Données de base - Grunddaten'!$A$2:$M$273,9,FALSE)="","",VLOOKUP(A265,'Données de base - Grunddaten'!$A$2:$M$273,9,FALSE))</f>
        <v>candidat</v>
      </c>
      <c r="J265" s="64">
        <f>IF(VLOOKUP(A265,'Données de base - Grunddaten'!$A$2:$M$273,10,FALSE)="","",VLOOKUP(A265,'Données de base - Grunddaten'!$A$2:$M$273,10,FALSE))</f>
        <v>41</v>
      </c>
      <c r="K265" s="64" t="str">
        <f>IF(VLOOKUP(A265,'Données de base - Grunddaten'!$A$2:$M$273,11,FALSE)="","",VLOOKUP(A265,'Données de base - Grunddaten'!$A$2:$M$273,11,FALSE))</f>
        <v>Cours d'eau naturels de l'étage montagnard</v>
      </c>
      <c r="L265" s="64" t="str">
        <f>IF(VLOOKUP(A265,'Données de base - Grunddaten'!$A$2:$M$273,12,FALSE)="","",VLOOKUP(A265,'Données de base - Grunddaten'!$A$2:$M$273,12,FALSE))</f>
        <v>en méandres migrants</v>
      </c>
      <c r="M265" s="65" t="str">
        <f>IF(VLOOKUP(A265,'Données de base - Grunddaten'!$A$2:$M$273,13,FALSE)="","",VLOOKUP(A265,'Données de base - Grunddaten'!$A$2:$M$273,13,FALSE))</f>
        <v>en méandres migrants</v>
      </c>
      <c r="N265" s="36" t="str">
        <f>IF(VLOOKUP(A265,'Charriage - Geschiebehaushalt'!A265:S536,3,FALSE)="","",VLOOKUP(A265,'Charriage - Geschiebehaushalt'!$A$2:$S$273,3,FALSE))</f>
        <v>pertinent</v>
      </c>
      <c r="O265" s="37" t="str">
        <f>IF(VLOOKUP(A265,'Charriage - Geschiebehaushalt'!A265:S536,4,FALSE)="","",VLOOKUP(A265,'Charriage - Geschiebehaushalt'!$A$2:$S$273,4,FALSE))</f>
        <v>non documenté</v>
      </c>
      <c r="P265" s="70" t="str">
        <f>IF(VLOOKUP(A265,'Charriage - Geschiebehaushalt'!A265:S536,5,FALSE)="","",VLOOKUP(A265,'Charriage - Geschiebehaushalt'!$A$2:$S$273,5,FALSE))</f>
        <v/>
      </c>
      <c r="Q265" s="37" t="str">
        <f>IF(VLOOKUP(A265,'Charriage - Geschiebehaushalt'!A265:S536,6,FALSE)="","",VLOOKUP(A265,'Charriage - Geschiebehaushalt'!$A$2:$S$273,6,FALSE))</f>
        <v>non documenté</v>
      </c>
      <c r="R265" s="70">
        <f>IF(VLOOKUP(A265,'Charriage - Geschiebehaushalt'!A265:S536,7,FALSE)="","",VLOOKUP(A265,'Charriage - Geschiebehaushalt'!$A$2:$S$273,7,FALSE))</f>
        <v>0.26400000000000001</v>
      </c>
      <c r="S265" s="37" t="str">
        <f>IF(VLOOKUP(A265,'Charriage - Geschiebehaushalt'!A265:S536,8,FALSE)="","",VLOOKUP(A265,'Charriage - Geschiebehaushalt'!$A$2:$S$273,8,FALSE))</f>
        <v>la remobilisation des sédiments est perturbée</v>
      </c>
      <c r="T265" s="70">
        <f>IF(VLOOKUP(A265,'Charriage - Geschiebehaushalt'!A265:S536,9,FALSE)="","",VLOOKUP(A265,'Charriage - Geschiebehaushalt'!$A$2:$S$273,9,FALSE))</f>
        <v>0.379</v>
      </c>
      <c r="U265" s="37" t="str">
        <f>IF(VLOOKUP(A265,'Charriage - Geschiebehaushalt'!A265:S536,10,FALSE)="","",VLOOKUP(A265,'Charriage - Geschiebehaushalt'!$A$2:$S$273,10,FALSE))</f>
        <v>déficit dans les formations pionnières</v>
      </c>
      <c r="V265" s="37" t="str">
        <f>IF(VLOOKUP(A265,'Charriage - Geschiebehaushalt'!A265:S536,11,FALSE)="","",VLOOKUP(A265,'Charriage - Geschiebehaushalt'!$A$2:$S$273,11,FALSE))</f>
        <v/>
      </c>
      <c r="W265" s="37" t="str">
        <f>IF(VLOOKUP(A265,'Charriage - Geschiebehaushalt'!A265:S536,12,FALSE)="","",VLOOKUP(A265,'Charriage - Geschiebehaushalt'!$A$2:$S$273,12,FALSE))</f>
        <v/>
      </c>
      <c r="X265" s="37" t="str">
        <f>IF(VLOOKUP(A265,'Charriage - Geschiebehaushalt'!A265:S536,13,FALSE)="","",VLOOKUP(A265,'Charriage - Geschiebehaushalt'!$A$2:$S$273,13,FALSE))</f>
        <v/>
      </c>
      <c r="Y265" s="37" t="str">
        <f>IF(VLOOKUP(A265,'Charriage - Geschiebehaushalt'!A265:S536,14,FALSE)="","",VLOOKUP(A265,'Charriage - Geschiebehaushalt'!$A$2:$S$273,14,FALSE))</f>
        <v/>
      </c>
      <c r="Z265" s="37" t="str">
        <f>IF(VLOOKUP(A265,'Charriage - Geschiebehaushalt'!A265:S536,15,FALSE)="","",VLOOKUP(A265,'Charriage - Geschiebehaushalt'!$A$2:$S$273,15,FALSE))</f>
        <v>La remobilisation des sédiments est perturbée / Mobilisierung von Geschiebe beeinträchtigt</v>
      </c>
      <c r="AA265" s="53" t="str">
        <f>IF(VLOOKUP(A265,'Charriage - Geschiebehaushalt'!A265:S536,16,FALSE)="","",VLOOKUP(A265,'Charriage - Geschiebehaushalt'!$A$2:$S$273,16,FALSE))</f>
        <v>b</v>
      </c>
      <c r="AB265" s="58" t="str">
        <f>IF(VLOOKUP(A265,'Débit - Abfluss'!$A$2:$K$273,3,FALSE)="","",VLOOKUP(A265,'Débit - Abfluss'!$A$2:$K$273,3,FALSE))</f>
        <v>21-40%</v>
      </c>
      <c r="AC265" s="59" t="str">
        <f>IF(VLOOKUP(A265,'Débit - Abfluss'!$A$2:$K$273,4,FALSE)="","",VLOOKUP(A265,'Débit - Abfluss'!$A$2:$K$273,4,FALSE))</f>
        <v/>
      </c>
      <c r="AD265" s="59" t="str">
        <f>IF(VLOOKUP(A265,'Débit - Abfluss'!$A$2:$K$273,5,FALSE)="","",VLOOKUP(A265,'Débit - Abfluss'!$A$2:$K$273,5,FALSE))</f>
        <v/>
      </c>
      <c r="AE265" s="59" t="str">
        <f>IF(VLOOKUP(A265,'Débit - Abfluss'!$A$2:$K$273,6,FALSE)="","",VLOOKUP(A265,'Débit - Abfluss'!$A$2:$K$273,6,FALSE))</f>
        <v>21-40%</v>
      </c>
      <c r="AF265" s="59" t="str">
        <f>IF(VLOOKUP(A265,'Débit - Abfluss'!$A$2:$K$273,7,FALSE)="","",VLOOKUP(A265,'Débit - Abfluss'!$A$2:$K$273,7,FALSE))</f>
        <v>force hydraulique</v>
      </c>
      <c r="AG265" s="60" t="str">
        <f>IF(VLOOKUP(A265,'Débit - Abfluss'!$A$2:$K$273,8,FALSE)="","",VLOOKUP(A265,'Débit - Abfluss'!$A$2:$K$273,8,FALSE))</f>
        <v>Non affecté / nicht betroffen</v>
      </c>
      <c r="AH265" s="72" t="str">
        <f>IF(VLOOKUP(A265,'Revitalisation-Revitalisierung'!$A$2:$O$273,3,FALSE)="","",VLOOKUP(A265,'Revitalisation-Revitalisierung'!$A$2:$O$273,3,FALSE))</f>
        <v/>
      </c>
      <c r="AI265" s="73" t="str">
        <f>IF(VLOOKUP(A265,'Revitalisation-Revitalisierung'!$A$2:$O$273,4,FALSE)="","",VLOOKUP(A265,'Revitalisation-Revitalisierung'!$A$2:$O$273,4,FALSE))</f>
        <v/>
      </c>
      <c r="AJ265" s="73" t="str">
        <f>IF(VLOOKUP(A265,'Revitalisation-Revitalisierung'!$A$2:$O$273,5,FALSE)="","",VLOOKUP(A265,'Revitalisation-Revitalisierung'!$A$2:$O$273,5,FALSE))</f>
        <v/>
      </c>
      <c r="AK265" s="61" t="str">
        <f>IF(VLOOKUP(A265,'Revitalisation-Revitalisierung'!$A$2:$O$273,6,FALSE)="","",VLOOKUP(A265,'Revitalisation-Revitalisierung'!$A$2:$O$273,6,FALSE))</f>
        <v>non nécessaire</v>
      </c>
      <c r="AL265" s="61" t="str">
        <f>IF(VLOOKUP(A265,'Revitalisation-Revitalisierung'!$A$2:$O$273,7,FALSE)="","",VLOOKUP(A265,'Revitalisation-Revitalisierung'!$A$2:$O$273,7,FALSE))</f>
        <v/>
      </c>
      <c r="AM265" s="61" t="str">
        <f>IF(VLOOKUP(A265,'Revitalisation-Revitalisierung'!$A$2:$O$273,8,FALSE)="","",VLOOKUP(A265,'Revitalisation-Revitalisierung'!$A$2:$O$273,8,FALSE))</f>
        <v/>
      </c>
      <c r="AN265" s="61" t="str">
        <f>IF(VLOOKUP(A265,'Revitalisation-Revitalisierung'!$A$2:$O$273,9,FALSE)="","",VLOOKUP(A265,'Revitalisation-Revitalisierung'!$A$2:$O$273,9,FALSE))</f>
        <v/>
      </c>
      <c r="AO265" s="61" t="str">
        <f>IF(VLOOKUP(A265,'Revitalisation-Revitalisierung'!$A$2:$O$273,10,FALSE)="","",VLOOKUP(A265,'Revitalisation-Revitalisierung'!$A$2:$O$273,10,FALSE))</f>
        <v/>
      </c>
      <c r="AP265" s="61" t="str">
        <f>IF(VLOOKUP(A265,'Revitalisation-Revitalisierung'!$A$2:$O$273,11,FALSE)="","",VLOOKUP(A265,'Revitalisation-Revitalisierung'!$A$2:$O$273,11,FALSE))</f>
        <v>Partiellement nécessaire, difficile / teilweise nötig, schwierig</v>
      </c>
      <c r="AQ265" s="62" t="str">
        <f>IF(VLOOKUP(A265,'Revitalisation-Revitalisierung'!$A$2:$O$273,12,FALSE)="","",VLOOKUP(A265,'Revitalisation-Revitalisierung'!$A$2:$O$273,12,FALSE))</f>
        <v>b</v>
      </c>
    </row>
    <row r="266" spans="1:43" ht="45" x14ac:dyDescent="0.25">
      <c r="A266" s="28">
        <v>392</v>
      </c>
      <c r="B266" s="63">
        <f>IF(VLOOKUP(A266,'Données de base - Grunddaten'!$A$2:$M$273,2,FALSE)="","",VLOOKUP(A266,'Données de base - Grunddaten'!$A$2:$M$273,2,FALSE))</f>
        <v>1</v>
      </c>
      <c r="C266" s="64" t="str">
        <f>IF(VLOOKUP(A266,'Données de base - Grunddaten'!$A$2:$M$273,3,FALSE)="","",VLOOKUP(A266,'Données de base - Grunddaten'!$A$2:$M$273,3,FALSE))</f>
        <v>Cavril</v>
      </c>
      <c r="D266" s="64" t="str">
        <f>IF(VLOOKUP(A266,'Données de base - Grunddaten'!$A$2:$M$273,4,FALSE)="","",VLOOKUP(A266,'Données de base - Grunddaten'!$A$2:$M$273,4,FALSE))</f>
        <v>Orlegna</v>
      </c>
      <c r="E266" s="64" t="str">
        <f>IF(VLOOKUP(A266,'Données de base - Grunddaten'!$A$2:$M$273,5,FALSE)="","",VLOOKUP(A266,'Données de base - Grunddaten'!$A$2:$M$273,5,FALSE))</f>
        <v>GR</v>
      </c>
      <c r="F266" s="64" t="str">
        <f>IF(VLOOKUP(A266,'Données de base - Grunddaten'!$A$2:$M$273,6,FALSE)="","",VLOOKUP(A266,'Données de base - Grunddaten'!$A$2:$M$273,6,FALSE))</f>
        <v>Alpes méridionales</v>
      </c>
      <c r="G266" s="64" t="str">
        <f>IF(VLOOKUP(A266,'Données de base - Grunddaten'!$A$2:$M$273,7,FALSE)="","",VLOOKUP(A266,'Données de base - Grunddaten'!$A$2:$M$273,7,FALSE))</f>
        <v>Subalpin sup.</v>
      </c>
      <c r="H266" s="64" t="str">
        <f>IF(VLOOKUP(A266,'Données de base - Grunddaten'!$A$2:$M$273,8,FALSE)="","",VLOOKUP(A266,'Données de base - Grunddaten'!$A$2:$M$273,8,FALSE))</f>
        <v>1550 m</v>
      </c>
      <c r="I266" s="64" t="str">
        <f>IF(VLOOKUP(A266,'Données de base - Grunddaten'!$A$2:$M$273,9,FALSE)="","",VLOOKUP(A266,'Données de base - Grunddaten'!$A$2:$M$273,9,FALSE))</f>
        <v>candidat</v>
      </c>
      <c r="J266" s="64">
        <f>IF(VLOOKUP(A266,'Données de base - Grunddaten'!$A$2:$M$273,10,FALSE)="","",VLOOKUP(A266,'Données de base - Grunddaten'!$A$2:$M$273,10,FALSE))</f>
        <v>31</v>
      </c>
      <c r="K266" s="64" t="str">
        <f>IF(VLOOKUP(A266,'Données de base - Grunddaten'!$A$2:$M$273,11,FALSE)="","",VLOOKUP(A266,'Données de base - Grunddaten'!$A$2:$M$273,11,FALSE))</f>
        <v>Cours d'eau naturels de l'étage subalpin</v>
      </c>
      <c r="L266" s="64" t="str">
        <f>IF(VLOOKUP(A266,'Données de base - Grunddaten'!$A$2:$M$273,12,FALSE)="","",VLOOKUP(A266,'Données de base - Grunddaten'!$A$2:$M$273,12,FALSE))</f>
        <v>en tresses</v>
      </c>
      <c r="M266" s="65" t="str">
        <f>IF(VLOOKUP(A266,'Données de base - Grunddaten'!$A$2:$M$273,13,FALSE)="","",VLOOKUP(A266,'Données de base - Grunddaten'!$A$2:$M$273,13,FALSE))</f>
        <v>en tresses</v>
      </c>
      <c r="N266" s="36" t="str">
        <f>IF(VLOOKUP(A266,'Charriage - Geschiebehaushalt'!A266:S537,3,FALSE)="","",VLOOKUP(A266,'Charriage - Geschiebehaushalt'!$A$2:$S$273,3,FALSE))</f>
        <v>pertinent</v>
      </c>
      <c r="O266" s="37" t="str">
        <f>IF(VLOOKUP(A266,'Charriage - Geschiebehaushalt'!A266:S537,4,FALSE)="","",VLOOKUP(A266,'Charriage - Geschiebehaushalt'!$A$2:$S$273,4,FALSE))</f>
        <v>0-20%</v>
      </c>
      <c r="P266" s="70" t="str">
        <f>IF(VLOOKUP(A266,'Charriage - Geschiebehaushalt'!A266:S537,5,FALSE)="","",VLOOKUP(A266,'Charriage - Geschiebehaushalt'!$A$2:$S$273,5,FALSE))</f>
        <v/>
      </c>
      <c r="Q266" s="37" t="str">
        <f>IF(VLOOKUP(A266,'Charriage - Geschiebehaushalt'!A266:S537,6,FALSE)="","",VLOOKUP(A266,'Charriage - Geschiebehaushalt'!$A$2:$S$273,6,FALSE))</f>
        <v>non documenté</v>
      </c>
      <c r="R266" s="70">
        <f>IF(VLOOKUP(A266,'Charriage - Geschiebehaushalt'!A266:S537,7,FALSE)="","",VLOOKUP(A266,'Charriage - Geschiebehaushalt'!$A$2:$S$273,7,FALSE))</f>
        <v>0.33200000000000002</v>
      </c>
      <c r="S266" s="37" t="str">
        <f>IF(VLOOKUP(A266,'Charriage - Geschiebehaushalt'!A266:S537,8,FALSE)="","",VLOOKUP(A266,'Charriage - Geschiebehaushalt'!$A$2:$S$273,8,FALSE))</f>
        <v>la remobilisation des sédiments est perturbée</v>
      </c>
      <c r="T266" s="70">
        <f>IF(VLOOKUP(A266,'Charriage - Geschiebehaushalt'!A266:S537,9,FALSE)="","",VLOOKUP(A266,'Charriage - Geschiebehaushalt'!$A$2:$S$273,9,FALSE))</f>
        <v>0.45400000000000001</v>
      </c>
      <c r="U266" s="37" t="str">
        <f>IF(VLOOKUP(A266,'Charriage - Geschiebehaushalt'!A266:S537,10,FALSE)="","",VLOOKUP(A266,'Charriage - Geschiebehaushalt'!$A$2:$S$273,10,FALSE))</f>
        <v>déficit dans les formations pionnières</v>
      </c>
      <c r="V266" s="37" t="str">
        <f>IF(VLOOKUP(A266,'Charriage - Geschiebehaushalt'!A266:S537,11,FALSE)="","",VLOOKUP(A266,'Charriage - Geschiebehaushalt'!$A$2:$S$273,11,FALSE))</f>
        <v/>
      </c>
      <c r="W266" s="37" t="str">
        <f>IF(VLOOKUP(A266,'Charriage - Geschiebehaushalt'!A266:S537,12,FALSE)="","",VLOOKUP(A266,'Charriage - Geschiebehaushalt'!$A$2:$S$273,12,FALSE))</f>
        <v/>
      </c>
      <c r="X266" s="37" t="str">
        <f>IF(VLOOKUP(A266,'Charriage - Geschiebehaushalt'!A266:S537,13,FALSE)="","",VLOOKUP(A266,'Charriage - Geschiebehaushalt'!$A$2:$S$273,13,FALSE))</f>
        <v/>
      </c>
      <c r="Y266" s="37" t="str">
        <f>IF(VLOOKUP(A266,'Charriage - Geschiebehaushalt'!A266:S537,14,FALSE)="","",VLOOKUP(A266,'Charriage - Geschiebehaushalt'!$A$2:$S$273,14,FALSE))</f>
        <v/>
      </c>
      <c r="Z266" s="37" t="str">
        <f>IF(VLOOKUP(A266,'Charriage - Geschiebehaushalt'!A266:S537,15,FALSE)="","",VLOOKUP(A266,'Charriage - Geschiebehaushalt'!$A$2:$S$273,15,FALSE))</f>
        <v>0-20%</v>
      </c>
      <c r="AA266" s="53" t="str">
        <f>IF(VLOOKUP(A266,'Charriage - Geschiebehaushalt'!A266:S537,16,FALSE)="","",VLOOKUP(A266,'Charriage - Geschiebehaushalt'!$A$2:$S$273,16,FALSE))</f>
        <v>a</v>
      </c>
      <c r="AB266" s="58" t="str">
        <f>IF(VLOOKUP(A266,'Débit - Abfluss'!$A$2:$K$273,3,FALSE)="","",VLOOKUP(A266,'Débit - Abfluss'!$A$2:$K$273,3,FALSE))</f>
        <v>0-20%</v>
      </c>
      <c r="AC266" s="59" t="str">
        <f>IF(VLOOKUP(A266,'Débit - Abfluss'!$A$2:$K$273,4,FALSE)="","",VLOOKUP(A266,'Débit - Abfluss'!$A$2:$K$273,4,FALSE))</f>
        <v/>
      </c>
      <c r="AD266" s="59" t="str">
        <f>IF(VLOOKUP(A266,'Débit - Abfluss'!$A$2:$K$273,5,FALSE)="","",VLOOKUP(A266,'Débit - Abfluss'!$A$2:$K$273,5,FALSE))</f>
        <v/>
      </c>
      <c r="AE266" s="59" t="str">
        <f>IF(VLOOKUP(A266,'Débit - Abfluss'!$A$2:$K$273,6,FALSE)="","",VLOOKUP(A266,'Débit - Abfluss'!$A$2:$K$273,6,FALSE))</f>
        <v>0-20%</v>
      </c>
      <c r="AF266" s="59" t="str">
        <f>IF(VLOOKUP(A266,'Débit - Abfluss'!$A$2:$K$273,7,FALSE)="","",VLOOKUP(A266,'Débit - Abfluss'!$A$2:$K$273,7,FALSE))</f>
        <v>force hydraulique</v>
      </c>
      <c r="AG266" s="60" t="str">
        <f>IF(VLOOKUP(A266,'Débit - Abfluss'!$A$2:$K$273,8,FALSE)="","",VLOOKUP(A266,'Débit - Abfluss'!$A$2:$K$273,8,FALSE))</f>
        <v>Potentiellement affecté / möglicherweise betroffen</v>
      </c>
      <c r="AH266" s="72" t="str">
        <f>IF(VLOOKUP(A266,'Revitalisation-Revitalisierung'!$A$2:$O$273,3,FALSE)="","",VLOOKUP(A266,'Revitalisation-Revitalisierung'!$A$2:$O$273,3,FALSE))</f>
        <v/>
      </c>
      <c r="AI266" s="73" t="str">
        <f>IF(VLOOKUP(A266,'Revitalisation-Revitalisierung'!$A$2:$O$273,4,FALSE)="","",VLOOKUP(A266,'Revitalisation-Revitalisierung'!$A$2:$O$273,4,FALSE))</f>
        <v/>
      </c>
      <c r="AJ266" s="73" t="str">
        <f>IF(VLOOKUP(A266,'Revitalisation-Revitalisierung'!$A$2:$O$273,5,FALSE)="","",VLOOKUP(A266,'Revitalisation-Revitalisierung'!$A$2:$O$273,5,FALSE))</f>
        <v/>
      </c>
      <c r="AK266" s="61" t="str">
        <f>IF(VLOOKUP(A266,'Revitalisation-Revitalisierung'!$A$2:$O$273,6,FALSE)="","",VLOOKUP(A266,'Revitalisation-Revitalisierung'!$A$2:$O$273,6,FALSE))</f>
        <v/>
      </c>
      <c r="AL266" s="61" t="str">
        <f>IF(VLOOKUP(A266,'Revitalisation-Revitalisierung'!$A$2:$O$273,7,FALSE)="","",VLOOKUP(A266,'Revitalisation-Revitalisierung'!$A$2:$O$273,7,FALSE))</f>
        <v>schwierig</v>
      </c>
      <c r="AM266" s="61" t="str">
        <f>IF(VLOOKUP(A266,'Revitalisation-Revitalisierung'!$A$2:$O$273,8,FALSE)="","",VLOOKUP(A266,'Revitalisation-Revitalisierung'!$A$2:$O$273,8,FALSE))</f>
        <v/>
      </c>
      <c r="AN266" s="61" t="str">
        <f>IF(VLOOKUP(A266,'Revitalisation-Revitalisierung'!$A$2:$O$273,9,FALSE)="","",VLOOKUP(A266,'Revitalisation-Revitalisierung'!$A$2:$O$273,9,FALSE))</f>
        <v>non nécessaire</v>
      </c>
      <c r="AO266" s="61" t="str">
        <f>IF(VLOOKUP(A266,'Revitalisation-Revitalisierung'!$A$2:$O$273,10,FALSE)="","",VLOOKUP(A266,'Revitalisation-Revitalisierung'!$A$2:$O$273,10,FALSE))</f>
        <v>car entravé sur un petit tronçon</v>
      </c>
      <c r="AP266" s="61" t="str">
        <f>IF(VLOOKUP(A266,'Revitalisation-Revitalisierung'!$A$2:$O$273,11,FALSE)="","",VLOOKUP(A266,'Revitalisation-Revitalisierung'!$A$2:$O$273,11,FALSE))</f>
        <v>Partiellement nécessaire, difficile / teilweise nötig, schwierig</v>
      </c>
      <c r="AQ266" s="62" t="str">
        <f>IF(VLOOKUP(A266,'Revitalisation-Revitalisierung'!$A$2:$O$273,12,FALSE)="","",VLOOKUP(A266,'Revitalisation-Revitalisierung'!$A$2:$O$273,12,FALSE))</f>
        <v>b</v>
      </c>
    </row>
    <row r="267" spans="1:43" ht="56.25" x14ac:dyDescent="0.25">
      <c r="A267" s="23">
        <v>393</v>
      </c>
      <c r="B267" s="63">
        <f>IF(VLOOKUP(A267,'Données de base - Grunddaten'!$A$2:$M$273,2,FALSE)="","",VLOOKUP(A267,'Données de base - Grunddaten'!$A$2:$M$273,2,FALSE))</f>
        <v>1</v>
      </c>
      <c r="C267" s="64" t="str">
        <f>IF(VLOOKUP(A267,'Données de base - Grunddaten'!$A$2:$M$273,3,FALSE)="","",VLOOKUP(A267,'Données de base - Grunddaten'!$A$2:$M$273,3,FALSE))</f>
        <v>Isola / Plan Grand</v>
      </c>
      <c r="D267" s="64" t="str">
        <f>IF(VLOOKUP(A267,'Données de base - Grunddaten'!$A$2:$M$273,4,FALSE)="","",VLOOKUP(A267,'Données de base - Grunddaten'!$A$2:$M$273,4,FALSE))</f>
        <v>Aua da Fedoz, Lei da Segl</v>
      </c>
      <c r="E267" s="64" t="str">
        <f>IF(VLOOKUP(A267,'Données de base - Grunddaten'!$A$2:$M$273,5,FALSE)="","",VLOOKUP(A267,'Données de base - Grunddaten'!$A$2:$M$273,5,FALSE))</f>
        <v>GR</v>
      </c>
      <c r="F267" s="64" t="str">
        <f>IF(VLOOKUP(A267,'Données de base - Grunddaten'!$A$2:$M$273,6,FALSE)="","",VLOOKUP(A267,'Données de base - Grunddaten'!$A$2:$M$273,6,FALSE))</f>
        <v>Alpes centrales orientales</v>
      </c>
      <c r="G267" s="64" t="str">
        <f>IF(VLOOKUP(A267,'Données de base - Grunddaten'!$A$2:$M$273,7,FALSE)="","",VLOOKUP(A267,'Données de base - Grunddaten'!$A$2:$M$273,7,FALSE))</f>
        <v>Alpin</v>
      </c>
      <c r="H267" s="64">
        <f>IF(VLOOKUP(A267,'Données de base - Grunddaten'!$A$2:$M$273,8,FALSE)="","",VLOOKUP(A267,'Données de base - Grunddaten'!$A$2:$M$273,8,FALSE))</f>
        <v>1800</v>
      </c>
      <c r="I267" s="64">
        <f>IF(VLOOKUP(A267,'Données de base - Grunddaten'!$A$2:$M$273,9,FALSE)="","",VLOOKUP(A267,'Données de base - Grunddaten'!$A$2:$M$273,9,FALSE))</f>
        <v>2003</v>
      </c>
      <c r="J267" s="64">
        <f>IF(VLOOKUP(A267,'Données de base - Grunddaten'!$A$2:$M$273,10,FALSE)="","",VLOOKUP(A267,'Données de base - Grunddaten'!$A$2:$M$273,10,FALSE))</f>
        <v>90</v>
      </c>
      <c r="K267" s="64" t="str">
        <f>IF(VLOOKUP(A267,'Données de base - Grunddaten'!$A$2:$M$273,11,FALSE)="","",VLOOKUP(A267,'Données de base - Grunddaten'!$A$2:$M$273,11,FALSE))</f>
        <v>Delta</v>
      </c>
      <c r="L267" s="64" t="str">
        <f>IF(VLOOKUP(A267,'Données de base - Grunddaten'!$A$2:$M$273,12,FALSE)="","",VLOOKUP(A267,'Données de base - Grunddaten'!$A$2:$M$273,12,FALSE))</f>
        <v>en tresses</v>
      </c>
      <c r="M267" s="65" t="str">
        <f>IF(VLOOKUP(A267,'Données de base - Grunddaten'!$A$2:$M$273,13,FALSE)="","",VLOOKUP(A267,'Données de base - Grunddaten'!$A$2:$M$273,13,FALSE))</f>
        <v>en tresses</v>
      </c>
      <c r="N267" s="36" t="str">
        <f>IF(VLOOKUP(A267,'Charriage - Geschiebehaushalt'!A267:S538,3,FALSE)="","",VLOOKUP(A267,'Charriage - Geschiebehaushalt'!$A$2:$S$273,3,FALSE))</f>
        <v>pertinent</v>
      </c>
      <c r="O267" s="37" t="str">
        <f>IF(VLOOKUP(A267,'Charriage - Geschiebehaushalt'!A267:S538,4,FALSE)="","",VLOOKUP(A267,'Charriage - Geschiebehaushalt'!$A$2:$S$273,4,FALSE))</f>
        <v>non documenté</v>
      </c>
      <c r="P267" s="70" t="str">
        <f>IF(VLOOKUP(A267,'Charriage - Geschiebehaushalt'!A267:S538,5,FALSE)="","",VLOOKUP(A267,'Charriage - Geschiebehaushalt'!$A$2:$S$273,5,FALSE))</f>
        <v/>
      </c>
      <c r="Q267" s="37" t="str">
        <f>IF(VLOOKUP(A267,'Charriage - Geschiebehaushalt'!A267:S538,6,FALSE)="","",VLOOKUP(A267,'Charriage - Geschiebehaushalt'!$A$2:$S$273,6,FALSE))</f>
        <v>non documenté</v>
      </c>
      <c r="R267" s="70">
        <f>IF(VLOOKUP(A267,'Charriage - Geschiebehaushalt'!A267:S538,7,FALSE)="","",VLOOKUP(A267,'Charriage - Geschiebehaushalt'!$A$2:$S$273,7,FALSE))</f>
        <v>8.5148988930501698E-2</v>
      </c>
      <c r="S267" s="37" t="str">
        <f>IF(VLOOKUP(A267,'Charriage - Geschiebehaushalt'!A267:S538,8,FALSE)="","",VLOOKUP(A267,'Charriage - Geschiebehaushalt'!$A$2:$S$273,8,FALSE))</f>
        <v>pas ou faiblement entravé</v>
      </c>
      <c r="T267" s="70">
        <f>IF(VLOOKUP(A267,'Charriage - Geschiebehaushalt'!A267:S538,9,FALSE)="","",VLOOKUP(A267,'Charriage - Geschiebehaushalt'!$A$2:$S$273,9,FALSE))</f>
        <v>0.58667955721999998</v>
      </c>
      <c r="U267" s="37" t="str">
        <f>IF(VLOOKUP(A267,'Charriage - Geschiebehaushalt'!A267:S538,10,FALSE)="","",VLOOKUP(A267,'Charriage - Geschiebehaushalt'!$A$2:$S$273,10,FALSE))</f>
        <v>déficit non apparent en charriage ou en remobilisation des sédiments</v>
      </c>
      <c r="V267" s="37" t="str">
        <f>IF(VLOOKUP(A267,'Charriage - Geschiebehaushalt'!A267:S538,11,FALSE)="","",VLOOKUP(A267,'Charriage - Geschiebehaushalt'!$A$2:$S$273,11,FALSE))</f>
        <v/>
      </c>
      <c r="W267" s="37" t="str">
        <f>IF(VLOOKUP(A267,'Charriage - Geschiebehaushalt'!A267:S538,12,FALSE)="","",VLOOKUP(A267,'Charriage - Geschiebehaushalt'!$A$2:$S$273,12,FALSE))</f>
        <v/>
      </c>
      <c r="X267" s="37" t="str">
        <f>IF(VLOOKUP(A267,'Charriage - Geschiebehaushalt'!A267:S538,13,FALSE)="","",VLOOKUP(A267,'Charriage - Geschiebehaushalt'!$A$2:$S$273,13,FALSE))</f>
        <v/>
      </c>
      <c r="Y267" s="37" t="str">
        <f>IF(VLOOKUP(A267,'Charriage - Geschiebehaushalt'!A267:S538,14,FALSE)="","",VLOOKUP(A267,'Charriage - Geschiebehaushalt'!$A$2:$S$273,14,FALSE))</f>
        <v/>
      </c>
      <c r="Z267" s="37" t="str">
        <f>IF(VLOOKUP(A267,'Charriage - Geschiebehaushalt'!A267:S538,15,FALSE)="","",VLOOKUP(A267,'Charriage - Geschiebehaushalt'!$A$2:$S$273,15,FALSE))</f>
        <v>Déficit non apparent en charriage ou en remobilisation des sédiments / kein sichtbares Defizit beim Geschiebehaushalt bzw. bei der Mobilisierung von Geschiebe</v>
      </c>
      <c r="AA267" s="53" t="str">
        <f>IF(VLOOKUP(A267,'Charriage - Geschiebehaushalt'!A267:S538,16,FALSE)="","",VLOOKUP(A267,'Charriage - Geschiebehaushalt'!$A$2:$S$273,16,FALSE))</f>
        <v>b</v>
      </c>
      <c r="AB267" s="58" t="str">
        <f>IF(VLOOKUP(A267,'Débit - Abfluss'!$A$2:$K$273,3,FALSE)="","",VLOOKUP(A267,'Débit - Abfluss'!$A$2:$K$273,3,FALSE))</f>
        <v>100%</v>
      </c>
      <c r="AC267" s="59" t="str">
        <f>IF(VLOOKUP(A267,'Débit - Abfluss'!$A$2:$K$273,4,FALSE)="","",VLOOKUP(A267,'Débit - Abfluss'!$A$2:$K$273,4,FALSE))</f>
        <v>aucune information supplémentaire</v>
      </c>
      <c r="AD267" s="59" t="str">
        <f>IF(VLOOKUP(A267,'Débit - Abfluss'!$A$2:$K$273,5,FALSE)="","",VLOOKUP(A267,'Débit - Abfluss'!$A$2:$K$273,5,FALSE))</f>
        <v>aucune information supplémentaire</v>
      </c>
      <c r="AE267" s="59" t="str">
        <f>IF(VLOOKUP(A267,'Débit - Abfluss'!$A$2:$K$273,6,FALSE)="","",VLOOKUP(A267,'Débit - Abfluss'!$A$2:$K$273,6,FALSE))</f>
        <v>100%</v>
      </c>
      <c r="AF267" s="59" t="str">
        <f>IF(VLOOKUP(A267,'Débit - Abfluss'!$A$2:$K$273,7,FALSE)="","",VLOOKUP(A267,'Débit - Abfluss'!$A$2:$K$273,7,FALSE))</f>
        <v/>
      </c>
      <c r="AG267" s="60" t="str">
        <f>IF(VLOOKUP(A267,'Débit - Abfluss'!$A$2:$K$273,8,FALSE)="","",VLOOKUP(A267,'Débit - Abfluss'!$A$2:$K$273,8,FALSE))</f>
        <v>Non affecté / nicht betroffen</v>
      </c>
      <c r="AH267" s="72" t="str">
        <f>IF(VLOOKUP(A267,'Revitalisation-Revitalisierung'!$A$2:$O$273,3,FALSE)="","",VLOOKUP(A267,'Revitalisation-Revitalisierung'!$A$2:$O$273,3,FALSE))</f>
        <v/>
      </c>
      <c r="AI267" s="73" t="str">
        <f>IF(VLOOKUP(A267,'Revitalisation-Revitalisierung'!$A$2:$O$273,4,FALSE)="","",VLOOKUP(A267,'Revitalisation-Revitalisierung'!$A$2:$O$273,4,FALSE))</f>
        <v/>
      </c>
      <c r="AJ267" s="73" t="str">
        <f>IF(VLOOKUP(A267,'Revitalisation-Revitalisierung'!$A$2:$O$273,5,FALSE)="","",VLOOKUP(A267,'Revitalisation-Revitalisierung'!$A$2:$O$273,5,FALSE))</f>
        <v/>
      </c>
      <c r="AK267" s="61" t="str">
        <f>IF(VLOOKUP(A267,'Revitalisation-Revitalisierung'!$A$2:$O$273,6,FALSE)="","",VLOOKUP(A267,'Revitalisation-Revitalisierung'!$A$2:$O$273,6,FALSE))</f>
        <v>non nécessaire</v>
      </c>
      <c r="AL267" s="61" t="str">
        <f>IF(VLOOKUP(A267,'Revitalisation-Revitalisierung'!$A$2:$O$273,7,FALSE)="","",VLOOKUP(A267,'Revitalisation-Revitalisierung'!$A$2:$O$273,7,FALSE))</f>
        <v>nicht nötig</v>
      </c>
      <c r="AM267" s="61" t="str">
        <f>IF(VLOOKUP(A267,'Revitalisation-Revitalisierung'!$A$2:$O$273,8,FALSE)="","",VLOOKUP(A267,'Revitalisation-Revitalisierung'!$A$2:$O$273,8,FALSE))</f>
        <v>K2</v>
      </c>
      <c r="AN267" s="61" t="str">
        <f>IF(VLOOKUP(A267,'Revitalisation-Revitalisierung'!$A$2:$O$273,9,FALSE)="","",VLOOKUP(A267,'Revitalisation-Revitalisierung'!$A$2:$O$273,9,FALSE))</f>
        <v/>
      </c>
      <c r="AO267" s="61" t="str">
        <f>IF(VLOOKUP(A267,'Revitalisation-Revitalisierung'!$A$2:$O$273,10,FALSE)="","",VLOOKUP(A267,'Revitalisation-Revitalisierung'!$A$2:$O$273,10,FALSE))</f>
        <v/>
      </c>
      <c r="AP267" s="61" t="str">
        <f>IF(VLOOKUP(A267,'Revitalisation-Revitalisierung'!$A$2:$O$273,11,FALSE)="","",VLOOKUP(A267,'Revitalisation-Revitalisierung'!$A$2:$O$273,11,FALSE))</f>
        <v>Non nécessaire / nicht nötig</v>
      </c>
      <c r="AQ267" s="62" t="str">
        <f>IF(VLOOKUP(A267,'Revitalisation-Revitalisierung'!$A$2:$O$273,12,FALSE)="","",VLOOKUP(A267,'Revitalisation-Revitalisierung'!$A$2:$O$273,12,FALSE))</f>
        <v>a</v>
      </c>
    </row>
    <row r="268" spans="1:43" ht="45" x14ac:dyDescent="0.25">
      <c r="A268" s="23">
        <v>394</v>
      </c>
      <c r="B268" s="63">
        <f>IF(VLOOKUP(A268,'Données de base - Grunddaten'!$A$2:$M$273,2,FALSE)="","",VLOOKUP(A268,'Données de base - Grunddaten'!$A$2:$M$273,2,FALSE))</f>
        <v>1</v>
      </c>
      <c r="C268" s="64" t="str">
        <f>IF(VLOOKUP(A268,'Données de base - Grunddaten'!$A$2:$M$273,3,FALSE)="","",VLOOKUP(A268,'Données de base - Grunddaten'!$A$2:$M$273,3,FALSE))</f>
        <v>Ova da Roseg</v>
      </c>
      <c r="D268" s="64" t="str">
        <f>IF(VLOOKUP(A268,'Données de base - Grunddaten'!$A$2:$M$273,4,FALSE)="","",VLOOKUP(A268,'Données de base - Grunddaten'!$A$2:$M$273,4,FALSE))</f>
        <v>Ova da Roseg</v>
      </c>
      <c r="E268" s="64" t="str">
        <f>IF(VLOOKUP(A268,'Données de base - Grunddaten'!$A$2:$M$273,5,FALSE)="","",VLOOKUP(A268,'Données de base - Grunddaten'!$A$2:$M$273,5,FALSE))</f>
        <v>GR</v>
      </c>
      <c r="F268" s="64" t="str">
        <f>IF(VLOOKUP(A268,'Données de base - Grunddaten'!$A$2:$M$273,6,FALSE)="","",VLOOKUP(A268,'Données de base - Grunddaten'!$A$2:$M$273,6,FALSE))</f>
        <v>Alpes centrales orientales</v>
      </c>
      <c r="G268" s="64" t="str">
        <f>IF(VLOOKUP(A268,'Données de base - Grunddaten'!$A$2:$M$273,7,FALSE)="","",VLOOKUP(A268,'Données de base - Grunddaten'!$A$2:$M$273,7,FALSE))</f>
        <v>Alpin</v>
      </c>
      <c r="H268" s="64">
        <f>IF(VLOOKUP(A268,'Données de base - Grunddaten'!$A$2:$M$273,8,FALSE)="","",VLOOKUP(A268,'Données de base - Grunddaten'!$A$2:$M$273,8,FALSE))</f>
        <v>1800</v>
      </c>
      <c r="I268" s="64">
        <f>IF(VLOOKUP(A268,'Données de base - Grunddaten'!$A$2:$M$273,9,FALSE)="","",VLOOKUP(A268,'Données de base - Grunddaten'!$A$2:$M$273,9,FALSE))</f>
        <v>2003</v>
      </c>
      <c r="J268" s="64">
        <f>IF(VLOOKUP(A268,'Données de base - Grunddaten'!$A$2:$M$273,10,FALSE)="","",VLOOKUP(A268,'Données de base - Grunddaten'!$A$2:$M$273,10,FALSE))</f>
        <v>31</v>
      </c>
      <c r="K268" s="64" t="str">
        <f>IF(VLOOKUP(A268,'Données de base - Grunddaten'!$A$2:$M$273,11,FALSE)="","",VLOOKUP(A268,'Données de base - Grunddaten'!$A$2:$M$273,11,FALSE))</f>
        <v>Cours d'eau naturels de l'étage subalpin</v>
      </c>
      <c r="L268" s="64" t="str">
        <f>IF(VLOOKUP(A268,'Données de base - Grunddaten'!$A$2:$M$273,12,FALSE)="","",VLOOKUP(A268,'Données de base - Grunddaten'!$A$2:$M$273,12,FALSE))</f>
        <v>en tresses</v>
      </c>
      <c r="M268" s="65" t="str">
        <f>IF(VLOOKUP(A268,'Données de base - Grunddaten'!$A$2:$M$273,13,FALSE)="","",VLOOKUP(A268,'Données de base - Grunddaten'!$A$2:$M$273,13,FALSE))</f>
        <v>en tresses</v>
      </c>
      <c r="N268" s="36" t="str">
        <f>IF(VLOOKUP(A268,'Charriage - Geschiebehaushalt'!A268:S539,3,FALSE)="","",VLOOKUP(A268,'Charriage - Geschiebehaushalt'!$A$2:$S$273,3,FALSE))</f>
        <v>pertinent</v>
      </c>
      <c r="O268" s="37" t="str">
        <f>IF(VLOOKUP(A268,'Charriage - Geschiebehaushalt'!A268:S539,4,FALSE)="","",VLOOKUP(A268,'Charriage - Geschiebehaushalt'!$A$2:$S$273,4,FALSE))</f>
        <v>non documenté</v>
      </c>
      <c r="P268" s="70" t="str">
        <f>IF(VLOOKUP(A268,'Charriage - Geschiebehaushalt'!A268:S539,5,FALSE)="","",VLOOKUP(A268,'Charriage - Geschiebehaushalt'!$A$2:$S$273,5,FALSE))</f>
        <v/>
      </c>
      <c r="Q268" s="37" t="str">
        <f>IF(VLOOKUP(A268,'Charriage - Geschiebehaushalt'!A268:S539,6,FALSE)="","",VLOOKUP(A268,'Charriage - Geschiebehaushalt'!$A$2:$S$273,6,FALSE))</f>
        <v>non documenté</v>
      </c>
      <c r="R268" s="70">
        <f>IF(VLOOKUP(A268,'Charriage - Geschiebehaushalt'!A268:S539,7,FALSE)="","",VLOOKUP(A268,'Charriage - Geschiebehaushalt'!$A$2:$S$273,7,FALSE))</f>
        <v>0.50860755863705398</v>
      </c>
      <c r="S268" s="37" t="str">
        <f>IF(VLOOKUP(A268,'Charriage - Geschiebehaushalt'!A268:S539,8,FALSE)="","",VLOOKUP(A268,'Charriage - Geschiebehaushalt'!$A$2:$S$273,8,FALSE))</f>
        <v>la remobilisation des sédiments est perturbée</v>
      </c>
      <c r="T268" s="70">
        <f>IF(VLOOKUP(A268,'Charriage - Geschiebehaushalt'!A268:S539,9,FALSE)="","",VLOOKUP(A268,'Charriage - Geschiebehaushalt'!$A$2:$S$273,9,FALSE))</f>
        <v>0.23168275940999999</v>
      </c>
      <c r="U268" s="37" t="str">
        <f>IF(VLOOKUP(A268,'Charriage - Geschiebehaushalt'!A268:S539,10,FALSE)="","",VLOOKUP(A268,'Charriage - Geschiebehaushalt'!$A$2:$S$273,10,FALSE))</f>
        <v>déficit dans les formations pionnières</v>
      </c>
      <c r="V268" s="37" t="str">
        <f>IF(VLOOKUP(A268,'Charriage - Geschiebehaushalt'!A268:S539,11,FALSE)="","",VLOOKUP(A268,'Charriage - Geschiebehaushalt'!$A$2:$S$273,11,FALSE))</f>
        <v/>
      </c>
      <c r="W268" s="37" t="str">
        <f>IF(VLOOKUP(A268,'Charriage - Geschiebehaushalt'!A268:S539,12,FALSE)="","",VLOOKUP(A268,'Charriage - Geschiebehaushalt'!$A$2:$S$273,12,FALSE))</f>
        <v/>
      </c>
      <c r="X268" s="37" t="str">
        <f>IF(VLOOKUP(A268,'Charriage - Geschiebehaushalt'!A268:S539,13,FALSE)="","",VLOOKUP(A268,'Charriage - Geschiebehaushalt'!$A$2:$S$273,13,FALSE))</f>
        <v/>
      </c>
      <c r="Y268" s="37" t="str">
        <f>IF(VLOOKUP(A268,'Charriage - Geschiebehaushalt'!A268:S539,14,FALSE)="","",VLOOKUP(A268,'Charriage - Geschiebehaushalt'!$A$2:$S$273,14,FALSE))</f>
        <v/>
      </c>
      <c r="Z268" s="37" t="str">
        <f>IF(VLOOKUP(A268,'Charriage - Geschiebehaushalt'!A268:S539,15,FALSE)="","",VLOOKUP(A268,'Charriage - Geschiebehaushalt'!$A$2:$S$273,15,FALSE))</f>
        <v>La remobilisation des sédiments est perturbée / Mobilisierung von Geschiebe beeinträchtigt</v>
      </c>
      <c r="AA268" s="53" t="str">
        <f>IF(VLOOKUP(A268,'Charriage - Geschiebehaushalt'!A268:S539,16,FALSE)="","",VLOOKUP(A268,'Charriage - Geschiebehaushalt'!$A$2:$S$273,16,FALSE))</f>
        <v>b</v>
      </c>
      <c r="AB268" s="58" t="str">
        <f>IF(VLOOKUP(A268,'Débit - Abfluss'!$A$2:$K$273,3,FALSE)="","",VLOOKUP(A268,'Débit - Abfluss'!$A$2:$K$273,3,FALSE))</f>
        <v>100%</v>
      </c>
      <c r="AC268" s="59" t="str">
        <f>IF(VLOOKUP(A268,'Débit - Abfluss'!$A$2:$K$273,4,FALSE)="","",VLOOKUP(A268,'Débit - Abfluss'!$A$2:$K$273,4,FALSE))</f>
        <v>&lt;10% (prélévement hydro-électrique en amont )</v>
      </c>
      <c r="AD268" s="59" t="str">
        <f>IF(VLOOKUP(A268,'Débit - Abfluss'!$A$2:$K$273,5,FALSE)="","",VLOOKUP(A268,'Débit - Abfluss'!$A$2:$K$273,5,FALSE))</f>
        <v>Prélèvement &gt;50% (GR-164)</v>
      </c>
      <c r="AE268" s="59" t="str">
        <f>IF(VLOOKUP(A268,'Débit - Abfluss'!$A$2:$K$273,6,FALSE)="","",VLOOKUP(A268,'Débit - Abfluss'!$A$2:$K$273,6,FALSE))</f>
        <v>0-20%</v>
      </c>
      <c r="AF268" s="59" t="str">
        <f>IF(VLOOKUP(A268,'Débit - Abfluss'!$A$2:$K$273,7,FALSE)="","",VLOOKUP(A268,'Débit - Abfluss'!$A$2:$K$273,7,FALSE))</f>
        <v>force hydraulique</v>
      </c>
      <c r="AG268" s="60" t="str">
        <f>IF(VLOOKUP(A268,'Débit - Abfluss'!$A$2:$K$273,8,FALSE)="","",VLOOKUP(A268,'Débit - Abfluss'!$A$2:$K$273,8,FALSE))</f>
        <v>Non affecté / nicht betroffen</v>
      </c>
      <c r="AH268" s="72">
        <f>IF(VLOOKUP(A268,'Revitalisation-Revitalisierung'!$A$2:$O$273,3,FALSE)="","",VLOOKUP(A268,'Revitalisation-Revitalisierung'!$A$2:$O$273,3,FALSE))</f>
        <v>37.836363636363643</v>
      </c>
      <c r="AI268" s="73">
        <f>IF(VLOOKUP(A268,'Revitalisation-Revitalisierung'!$A$2:$O$273,4,FALSE)="","",VLOOKUP(A268,'Revitalisation-Revitalisierung'!$A$2:$O$273,4,FALSE))</f>
        <v>49.157039121798796</v>
      </c>
      <c r="AJ268" s="73">
        <f>IF(VLOOKUP(A268,'Revitalisation-Revitalisierung'!$A$2:$O$273,5,FALSE)="","",VLOOKUP(A268,'Revitalisation-Revitalisierung'!$A$2:$O$273,5,FALSE))</f>
        <v>11.363636363636363</v>
      </c>
      <c r="AK268" s="61" t="str">
        <f>IF(VLOOKUP(A268,'Revitalisation-Revitalisierung'!$A$2:$O$273,6,FALSE)="","",VLOOKUP(A268,'Revitalisation-Revitalisierung'!$A$2:$O$273,6,FALSE))</f>
        <v>très nécessaire, facile</v>
      </c>
      <c r="AL268" s="61" t="str">
        <f>IF(VLOOKUP(A268,'Revitalisation-Revitalisierung'!$A$2:$O$273,7,FALSE)="","",VLOOKUP(A268,'Revitalisation-Revitalisierung'!$A$2:$O$273,7,FALSE))</f>
        <v>schwierig</v>
      </c>
      <c r="AM268" s="61" t="str">
        <f>IF(VLOOKUP(A268,'Revitalisation-Revitalisierung'!$A$2:$O$273,8,FALSE)="","",VLOOKUP(A268,'Revitalisation-Revitalisierung'!$A$2:$O$273,8,FALSE))</f>
        <v>K2</v>
      </c>
      <c r="AN268" s="61" t="str">
        <f>IF(VLOOKUP(A268,'Revitalisation-Revitalisierung'!$A$2:$O$273,9,FALSE)="","",VLOOKUP(A268,'Revitalisation-Revitalisierung'!$A$2:$O$273,9,FALSE))</f>
        <v/>
      </c>
      <c r="AO268" s="61" t="str">
        <f>IF(VLOOKUP(A268,'Revitalisation-Revitalisierung'!$A$2:$O$273,10,FALSE)="","",VLOOKUP(A268,'Revitalisation-Revitalisierung'!$A$2:$O$273,10,FALSE))</f>
        <v/>
      </c>
      <c r="AP268" s="61" t="str">
        <f>IF(VLOOKUP(A268,'Revitalisation-Revitalisierung'!$A$2:$O$273,11,FALSE)="","",VLOOKUP(A268,'Revitalisation-Revitalisierung'!$A$2:$O$273,11,FALSE))</f>
        <v>Très nécessaire, facile / unbedingt nötig, einfach</v>
      </c>
      <c r="AQ268" s="62" t="str">
        <f>IF(VLOOKUP(A268,'Revitalisation-Revitalisierung'!$A$2:$O$273,12,FALSE)="","",VLOOKUP(A268,'Revitalisation-Revitalisierung'!$A$2:$O$273,12,FALSE))</f>
        <v>a</v>
      </c>
    </row>
    <row r="269" spans="1:43" ht="33.75" x14ac:dyDescent="0.25">
      <c r="A269" s="28">
        <v>395</v>
      </c>
      <c r="B269" s="63">
        <f>IF(VLOOKUP(A269,'Données de base - Grunddaten'!$A$2:$M$273,2,FALSE)="","",VLOOKUP(A269,'Données de base - Grunddaten'!$A$2:$M$273,2,FALSE))</f>
        <v>1</v>
      </c>
      <c r="C269" s="64" t="str">
        <f>IF(VLOOKUP(A269,'Données de base - Grunddaten'!$A$2:$M$273,3,FALSE)="","",VLOOKUP(A269,'Données de base - Grunddaten'!$A$2:$M$273,3,FALSE))</f>
        <v>Trupchun</v>
      </c>
      <c r="D269" s="64" t="str">
        <f>IF(VLOOKUP(A269,'Données de base - Grunddaten'!$A$2:$M$273,4,FALSE)="","",VLOOKUP(A269,'Données de base - Grunddaten'!$A$2:$M$273,4,FALSE))</f>
        <v>Ova da Varusch, Ova da Trupchun</v>
      </c>
      <c r="E269" s="64" t="str">
        <f>IF(VLOOKUP(A269,'Données de base - Grunddaten'!$A$2:$M$273,5,FALSE)="","",VLOOKUP(A269,'Données de base - Grunddaten'!$A$2:$M$273,5,FALSE))</f>
        <v>GR</v>
      </c>
      <c r="F269" s="64" t="str">
        <f>IF(VLOOKUP(A269,'Données de base - Grunddaten'!$A$2:$M$273,6,FALSE)="","",VLOOKUP(A269,'Données de base - Grunddaten'!$A$2:$M$273,6,FALSE))</f>
        <v>Alpes centrales orientales</v>
      </c>
      <c r="G269" s="64" t="str">
        <f>IF(VLOOKUP(A269,'Données de base - Grunddaten'!$A$2:$M$273,7,FALSE)="","",VLOOKUP(A269,'Données de base - Grunddaten'!$A$2:$M$273,7,FALSE))</f>
        <v>Subalpin sup.</v>
      </c>
      <c r="H269" s="64" t="str">
        <f>IF(VLOOKUP(A269,'Données de base - Grunddaten'!$A$2:$M$273,8,FALSE)="","",VLOOKUP(A269,'Données de base - Grunddaten'!$A$2:$M$273,8,FALSE))</f>
        <v>1760 m</v>
      </c>
      <c r="I269" s="64" t="str">
        <f>IF(VLOOKUP(A269,'Données de base - Grunddaten'!$A$2:$M$273,9,FALSE)="","",VLOOKUP(A269,'Données de base - Grunddaten'!$A$2:$M$273,9,FALSE))</f>
        <v>candidat</v>
      </c>
      <c r="J269" s="64">
        <f>IF(VLOOKUP(A269,'Données de base - Grunddaten'!$A$2:$M$273,10,FALSE)="","",VLOOKUP(A269,'Données de base - Grunddaten'!$A$2:$M$273,10,FALSE))</f>
        <v>31</v>
      </c>
      <c r="K269" s="64" t="str">
        <f>IF(VLOOKUP(A269,'Données de base - Grunddaten'!$A$2:$M$273,11,FALSE)="","",VLOOKUP(A269,'Données de base - Grunddaten'!$A$2:$M$273,11,FALSE))</f>
        <v>Cours d'eau naturels de l'étage subalpin</v>
      </c>
      <c r="L269" s="64" t="str">
        <f>IF(VLOOKUP(A269,'Données de base - Grunddaten'!$A$2:$M$273,12,FALSE)="","",VLOOKUP(A269,'Données de base - Grunddaten'!$A$2:$M$273,12,FALSE))</f>
        <v>en méandres migrants</v>
      </c>
      <c r="M269" s="65" t="str">
        <f>IF(VLOOKUP(A269,'Données de base - Grunddaten'!$A$2:$M$273,13,FALSE)="","",VLOOKUP(A269,'Données de base - Grunddaten'!$A$2:$M$273,13,FALSE))</f>
        <v>en méandres migrants</v>
      </c>
      <c r="N269" s="36" t="str">
        <f>IF(VLOOKUP(A269,'Charriage - Geschiebehaushalt'!A269:S540,3,FALSE)="","",VLOOKUP(A269,'Charriage - Geschiebehaushalt'!$A$2:$S$273,3,FALSE))</f>
        <v>pertinent</v>
      </c>
      <c r="O269" s="37" t="str">
        <f>IF(VLOOKUP(A269,'Charriage - Geschiebehaushalt'!A269:S540,4,FALSE)="","",VLOOKUP(A269,'Charriage - Geschiebehaushalt'!$A$2:$S$273,4,FALSE))</f>
        <v>non documenté</v>
      </c>
      <c r="P269" s="70" t="str">
        <f>IF(VLOOKUP(A269,'Charriage - Geschiebehaushalt'!A269:S540,5,FALSE)="","",VLOOKUP(A269,'Charriage - Geschiebehaushalt'!$A$2:$S$273,5,FALSE))</f>
        <v/>
      </c>
      <c r="Q269" s="37" t="str">
        <f>IF(VLOOKUP(A269,'Charriage - Geschiebehaushalt'!A269:S540,6,FALSE)="","",VLOOKUP(A269,'Charriage - Geschiebehaushalt'!$A$2:$S$273,6,FALSE))</f>
        <v>non documenté</v>
      </c>
      <c r="R269" s="70">
        <f>IF(VLOOKUP(A269,'Charriage - Geschiebehaushalt'!A269:S540,7,FALSE)="","",VLOOKUP(A269,'Charriage - Geschiebehaushalt'!$A$2:$S$273,7,FALSE))</f>
        <v>0.152</v>
      </c>
      <c r="S269" s="37" t="str">
        <f>IF(VLOOKUP(A269,'Charriage - Geschiebehaushalt'!A269:S540,8,FALSE)="","",VLOOKUP(A269,'Charriage - Geschiebehaushalt'!$A$2:$S$273,8,FALSE))</f>
        <v>pas ou faiblement entravé</v>
      </c>
      <c r="T269" s="70">
        <f>IF(VLOOKUP(A269,'Charriage - Geschiebehaushalt'!A269:S540,9,FALSE)="","",VLOOKUP(A269,'Charriage - Geschiebehaushalt'!$A$2:$S$273,9,FALSE))</f>
        <v>0.16</v>
      </c>
      <c r="U269" s="37" t="str">
        <f>IF(VLOOKUP(A269,'Charriage - Geschiebehaushalt'!A269:S540,10,FALSE)="","",VLOOKUP(A269,'Charriage - Geschiebehaushalt'!$A$2:$S$273,10,FALSE))</f>
        <v>déficit dans les formations pionnières</v>
      </c>
      <c r="V269" s="37" t="str">
        <f>IF(VLOOKUP(A269,'Charriage - Geschiebehaushalt'!A269:S540,11,FALSE)="","",VLOOKUP(A269,'Charriage - Geschiebehaushalt'!$A$2:$S$273,11,FALSE))</f>
        <v/>
      </c>
      <c r="W269" s="37" t="str">
        <f>IF(VLOOKUP(A269,'Charriage - Geschiebehaushalt'!A269:S540,12,FALSE)="","",VLOOKUP(A269,'Charriage - Geschiebehaushalt'!$A$2:$S$273,12,FALSE))</f>
        <v>A vérifier</v>
      </c>
      <c r="X269" s="37" t="str">
        <f>IF(VLOOKUP(A269,'Charriage - Geschiebehaushalt'!A269:S540,13,FALSE)="","",VLOOKUP(A269,'Charriage - Geschiebehaushalt'!$A$2:$S$273,13,FALSE))</f>
        <v>pas d'ouvrage dans le bassin versant</v>
      </c>
      <c r="Y269" s="37" t="str">
        <f>IF(VLOOKUP(A269,'Charriage - Geschiebehaushalt'!A269:S540,14,FALSE)="","",VLOOKUP(A269,'Charriage - Geschiebehaushalt'!$A$2:$S$273,14,FALSE))</f>
        <v>charriage présumé naturel</v>
      </c>
      <c r="Z269" s="37" t="str">
        <f>IF(VLOOKUP(A269,'Charriage - Geschiebehaushalt'!A269:S540,15,FALSE)="","",VLOOKUP(A269,'Charriage - Geschiebehaushalt'!$A$2:$S$273,15,FALSE))</f>
        <v>Charriage présumé naturel / Geschiebehaushalt vermutlich natürlich</v>
      </c>
      <c r="AA269" s="53" t="str">
        <f>IF(VLOOKUP(A269,'Charriage - Geschiebehaushalt'!A269:S540,16,FALSE)="","",VLOOKUP(A269,'Charriage - Geschiebehaushalt'!$A$2:$S$273,16,FALSE))</f>
        <v>b</v>
      </c>
      <c r="AB269" s="58" t="str">
        <f>IF(VLOOKUP(A269,'Débit - Abfluss'!$A$2:$K$273,3,FALSE)="","",VLOOKUP(A269,'Débit - Abfluss'!$A$2:$K$273,3,FALSE))</f>
        <v>0-20%</v>
      </c>
      <c r="AC269" s="59" t="str">
        <f>IF(VLOOKUP(A269,'Débit - Abfluss'!$A$2:$K$273,4,FALSE)="","",VLOOKUP(A269,'Débit - Abfluss'!$A$2:$K$273,4,FALSE))</f>
        <v/>
      </c>
      <c r="AD269" s="59" t="str">
        <f>IF(VLOOKUP(A269,'Débit - Abfluss'!$A$2:$K$273,5,FALSE)="","",VLOOKUP(A269,'Débit - Abfluss'!$A$2:$K$273,5,FALSE))</f>
        <v/>
      </c>
      <c r="AE269" s="59" t="str">
        <f>IF(VLOOKUP(A269,'Débit - Abfluss'!$A$2:$K$273,6,FALSE)="","",VLOOKUP(A269,'Débit - Abfluss'!$A$2:$K$273,6,FALSE))</f>
        <v>0-20%</v>
      </c>
      <c r="AF269" s="59" t="str">
        <f>IF(VLOOKUP(A269,'Débit - Abfluss'!$A$2:$K$273,7,FALSE)="","",VLOOKUP(A269,'Débit - Abfluss'!$A$2:$K$273,7,FALSE))</f>
        <v>force hydraulique</v>
      </c>
      <c r="AG269" s="60" t="str">
        <f>IF(VLOOKUP(A269,'Débit - Abfluss'!$A$2:$K$273,8,FALSE)="","",VLOOKUP(A269,'Débit - Abfluss'!$A$2:$K$273,8,FALSE))</f>
        <v>Non affecté / nicht betroffen</v>
      </c>
      <c r="AH269" s="72" t="str">
        <f>IF(VLOOKUP(A269,'Revitalisation-Revitalisierung'!$A$2:$O$273,3,FALSE)="","",VLOOKUP(A269,'Revitalisation-Revitalisierung'!$A$2:$O$273,3,FALSE))</f>
        <v/>
      </c>
      <c r="AI269" s="73" t="str">
        <f>IF(VLOOKUP(A269,'Revitalisation-Revitalisierung'!$A$2:$O$273,4,FALSE)="","",VLOOKUP(A269,'Revitalisation-Revitalisierung'!$A$2:$O$273,4,FALSE))</f>
        <v/>
      </c>
      <c r="AJ269" s="73" t="str">
        <f>IF(VLOOKUP(A269,'Revitalisation-Revitalisierung'!$A$2:$O$273,5,FALSE)="","",VLOOKUP(A269,'Revitalisation-Revitalisierung'!$A$2:$O$273,5,FALSE))</f>
        <v/>
      </c>
      <c r="AK269" s="61" t="str">
        <f>IF(VLOOKUP(A269,'Revitalisation-Revitalisierung'!$A$2:$O$273,6,FALSE)="","",VLOOKUP(A269,'Revitalisation-Revitalisierung'!$A$2:$O$273,6,FALSE))</f>
        <v>non nécessaire</v>
      </c>
      <c r="AL269" s="61" t="str">
        <f>IF(VLOOKUP(A269,'Revitalisation-Revitalisierung'!$A$2:$O$273,7,FALSE)="","",VLOOKUP(A269,'Revitalisation-Revitalisierung'!$A$2:$O$273,7,FALSE))</f>
        <v>nicht nötig</v>
      </c>
      <c r="AM269" s="61" t="str">
        <f>IF(VLOOKUP(A269,'Revitalisation-Revitalisierung'!$A$2:$O$273,8,FALSE)="","",VLOOKUP(A269,'Revitalisation-Revitalisierung'!$A$2:$O$273,8,FALSE))</f>
        <v/>
      </c>
      <c r="AN269" s="61" t="str">
        <f>IF(VLOOKUP(A269,'Revitalisation-Revitalisierung'!$A$2:$O$273,9,FALSE)="","",VLOOKUP(A269,'Revitalisation-Revitalisierung'!$A$2:$O$273,9,FALSE))</f>
        <v/>
      </c>
      <c r="AO269" s="61" t="str">
        <f>IF(VLOOKUP(A269,'Revitalisation-Revitalisierung'!$A$2:$O$273,10,FALSE)="","",VLOOKUP(A269,'Revitalisation-Revitalisierung'!$A$2:$O$273,10,FALSE))</f>
        <v/>
      </c>
      <c r="AP269" s="61" t="str">
        <f>IF(VLOOKUP(A269,'Revitalisation-Revitalisierung'!$A$2:$O$273,11,FALSE)="","",VLOOKUP(A269,'Revitalisation-Revitalisierung'!$A$2:$O$273,11,FALSE))</f>
        <v>Non nécessaire / nicht nötig</v>
      </c>
      <c r="AQ269" s="62" t="str">
        <f>IF(VLOOKUP(A269,'Revitalisation-Revitalisierung'!$A$2:$O$273,12,FALSE)="","",VLOOKUP(A269,'Revitalisation-Revitalisierung'!$A$2:$O$273,12,FALSE))</f>
        <v>a</v>
      </c>
    </row>
    <row r="270" spans="1:43" ht="33.75" x14ac:dyDescent="0.25">
      <c r="A270" s="23">
        <v>396</v>
      </c>
      <c r="B270" s="63">
        <f>IF(VLOOKUP(A270,'Données de base - Grunddaten'!$A$2:$M$273,2,FALSE)="","",VLOOKUP(A270,'Données de base - Grunddaten'!$A$2:$M$273,2,FALSE))</f>
        <v>1</v>
      </c>
      <c r="C270" s="64" t="str">
        <f>IF(VLOOKUP(A270,'Données de base - Grunddaten'!$A$2:$M$273,3,FALSE)="","",VLOOKUP(A270,'Données de base - Grunddaten'!$A$2:$M$273,3,FALSE))</f>
        <v>Ova dal Fuorn</v>
      </c>
      <c r="D270" s="64" t="str">
        <f>IF(VLOOKUP(A270,'Données de base - Grunddaten'!$A$2:$M$273,4,FALSE)="","",VLOOKUP(A270,'Données de base - Grunddaten'!$A$2:$M$273,4,FALSE))</f>
        <v>Ova dal Fuorn</v>
      </c>
      <c r="E270" s="64" t="str">
        <f>IF(VLOOKUP(A270,'Données de base - Grunddaten'!$A$2:$M$273,5,FALSE)="","",VLOOKUP(A270,'Données de base - Grunddaten'!$A$2:$M$273,5,FALSE))</f>
        <v>GR</v>
      </c>
      <c r="F270" s="64" t="str">
        <f>IF(VLOOKUP(A270,'Données de base - Grunddaten'!$A$2:$M$273,6,FALSE)="","",VLOOKUP(A270,'Données de base - Grunddaten'!$A$2:$M$273,6,FALSE))</f>
        <v>Alpes centrales orientales</v>
      </c>
      <c r="G270" s="64" t="str">
        <f>IF(VLOOKUP(A270,'Données de base - Grunddaten'!$A$2:$M$273,7,FALSE)="","",VLOOKUP(A270,'Données de base - Grunddaten'!$A$2:$M$273,7,FALSE))</f>
        <v>Subalpin sup.</v>
      </c>
      <c r="H270" s="64">
        <f>IF(VLOOKUP(A270,'Données de base - Grunddaten'!$A$2:$M$273,8,FALSE)="","",VLOOKUP(A270,'Données de base - Grunddaten'!$A$2:$M$273,8,FALSE))</f>
        <v>1740</v>
      </c>
      <c r="I270" s="64">
        <f>IF(VLOOKUP(A270,'Données de base - Grunddaten'!$A$2:$M$273,9,FALSE)="","",VLOOKUP(A270,'Données de base - Grunddaten'!$A$2:$M$273,9,FALSE))</f>
        <v>2003</v>
      </c>
      <c r="J270" s="64">
        <f>IF(VLOOKUP(A270,'Données de base - Grunddaten'!$A$2:$M$273,10,FALSE)="","",VLOOKUP(A270,'Données de base - Grunddaten'!$A$2:$M$273,10,FALSE))</f>
        <v>31</v>
      </c>
      <c r="K270" s="64" t="str">
        <f>IF(VLOOKUP(A270,'Données de base - Grunddaten'!$A$2:$M$273,11,FALSE)="","",VLOOKUP(A270,'Données de base - Grunddaten'!$A$2:$M$273,11,FALSE))</f>
        <v>Cours d'eau naturels de l'étage subalpin</v>
      </c>
      <c r="L270" s="64" t="str">
        <f>IF(VLOOKUP(A270,'Données de base - Grunddaten'!$A$2:$M$273,12,FALSE)="","",VLOOKUP(A270,'Données de base - Grunddaten'!$A$2:$M$273,12,FALSE))</f>
        <v>en méandres migrants</v>
      </c>
      <c r="M270" s="65" t="str">
        <f>IF(VLOOKUP(A270,'Données de base - Grunddaten'!$A$2:$M$273,13,FALSE)="","",VLOOKUP(A270,'Données de base - Grunddaten'!$A$2:$M$273,13,FALSE))</f>
        <v>en méandres migrants</v>
      </c>
      <c r="N270" s="36" t="str">
        <f>IF(VLOOKUP(A270,'Charriage - Geschiebehaushalt'!A270:S541,3,FALSE)="","",VLOOKUP(A270,'Charriage - Geschiebehaushalt'!$A$2:$S$273,3,FALSE))</f>
        <v>pertinent</v>
      </c>
      <c r="O270" s="37" t="str">
        <f>IF(VLOOKUP(A270,'Charriage - Geschiebehaushalt'!A270:S541,4,FALSE)="","",VLOOKUP(A270,'Charriage - Geschiebehaushalt'!$A$2:$S$273,4,FALSE))</f>
        <v>non documenté</v>
      </c>
      <c r="P270" s="70" t="str">
        <f>IF(VLOOKUP(A270,'Charriage - Geschiebehaushalt'!A270:S541,5,FALSE)="","",VLOOKUP(A270,'Charriage - Geschiebehaushalt'!$A$2:$S$273,5,FALSE))</f>
        <v/>
      </c>
      <c r="Q270" s="37" t="str">
        <f>IF(VLOOKUP(A270,'Charriage - Geschiebehaushalt'!A270:S541,6,FALSE)="","",VLOOKUP(A270,'Charriage - Geschiebehaushalt'!$A$2:$S$273,6,FALSE))</f>
        <v>non documenté</v>
      </c>
      <c r="R270" s="70">
        <f>IF(VLOOKUP(A270,'Charriage - Geschiebehaushalt'!A270:S541,7,FALSE)="","",VLOOKUP(A270,'Charriage - Geschiebehaushalt'!$A$2:$S$273,7,FALSE))</f>
        <v>4.40780440979123E-2</v>
      </c>
      <c r="S270" s="37" t="str">
        <f>IF(VLOOKUP(A270,'Charriage - Geschiebehaushalt'!A270:S541,8,FALSE)="","",VLOOKUP(A270,'Charriage - Geschiebehaushalt'!$A$2:$S$273,8,FALSE))</f>
        <v>pas ou faiblement entravé</v>
      </c>
      <c r="T270" s="70">
        <f>IF(VLOOKUP(A270,'Charriage - Geschiebehaushalt'!A270:S541,9,FALSE)="","",VLOOKUP(A270,'Charriage - Geschiebehaushalt'!$A$2:$S$273,9,FALSE))</f>
        <v>0.11628743766000001</v>
      </c>
      <c r="U270" s="37" t="str">
        <f>IF(VLOOKUP(A270,'Charriage - Geschiebehaushalt'!A270:S541,10,FALSE)="","",VLOOKUP(A270,'Charriage - Geschiebehaushalt'!$A$2:$S$273,10,FALSE))</f>
        <v>déficit dans les formations pionnières</v>
      </c>
      <c r="V270" s="37" t="str">
        <f>IF(VLOOKUP(A270,'Charriage - Geschiebehaushalt'!A270:S541,11,FALSE)="","",VLOOKUP(A270,'Charriage - Geschiebehaushalt'!$A$2:$S$273,11,FALSE))</f>
        <v>Charriage très actif, système alluvial naturel</v>
      </c>
      <c r="W270" s="37" t="str">
        <f>IF(VLOOKUP(A270,'Charriage - Geschiebehaushalt'!A270:S541,12,FALSE)="","",VLOOKUP(A270,'Charriage - Geschiebehaushalt'!$A$2:$S$273,12,FALSE))</f>
        <v>charriage présumé naturel</v>
      </c>
      <c r="X270" s="37" t="str">
        <f>IF(VLOOKUP(A270,'Charriage - Geschiebehaushalt'!A270:S541,13,FALSE)="","",VLOOKUP(A270,'Charriage - Geschiebehaushalt'!$A$2:$S$273,13,FALSE))</f>
        <v/>
      </c>
      <c r="Y270" s="37" t="str">
        <f>IF(VLOOKUP(A270,'Charriage - Geschiebehaushalt'!A270:S541,14,FALSE)="","",VLOOKUP(A270,'Charriage - Geschiebehaushalt'!$A$2:$S$273,14,FALSE))</f>
        <v/>
      </c>
      <c r="Z270" s="37" t="str">
        <f>IF(VLOOKUP(A270,'Charriage - Geschiebehaushalt'!A270:S541,15,FALSE)="","",VLOOKUP(A270,'Charriage - Geschiebehaushalt'!$A$2:$S$273,15,FALSE))</f>
        <v>Charriage présumé naturel / Geschiebehaushalt vermutlich natürlich</v>
      </c>
      <c r="AA270" s="53" t="str">
        <f>IF(VLOOKUP(A270,'Charriage - Geschiebehaushalt'!A270:S541,16,FALSE)="","",VLOOKUP(A270,'Charriage - Geschiebehaushalt'!$A$2:$S$273,16,FALSE))</f>
        <v>b</v>
      </c>
      <c r="AB270" s="58">
        <f>IF(VLOOKUP(A270,'Débit - Abfluss'!$A$2:$K$273,3,FALSE)="","",VLOOKUP(A270,'Débit - Abfluss'!$A$2:$K$273,3,FALSE))</f>
        <v>1</v>
      </c>
      <c r="AC270" s="59" t="str">
        <f>IF(VLOOKUP(A270,'Débit - Abfluss'!$A$2:$K$273,4,FALSE)="","",VLOOKUP(A270,'Débit - Abfluss'!$A$2:$K$273,4,FALSE))</f>
        <v>aucune information supplémentaire</v>
      </c>
      <c r="AD270" s="59" t="str">
        <f>IF(VLOOKUP(A270,'Débit - Abfluss'!$A$2:$K$273,5,FALSE)="","",VLOOKUP(A270,'Débit - Abfluss'!$A$2:$K$273,5,FALSE))</f>
        <v>aucune information supplémentaire</v>
      </c>
      <c r="AE270" s="59" t="str">
        <f>IF(VLOOKUP(A270,'Débit - Abfluss'!$A$2:$K$273,6,FALSE)="","",VLOOKUP(A270,'Débit - Abfluss'!$A$2:$K$273,6,FALSE))</f>
        <v>100%</v>
      </c>
      <c r="AF270" s="59" t="str">
        <f>IF(VLOOKUP(A270,'Débit - Abfluss'!$A$2:$K$273,7,FALSE)="","",VLOOKUP(A270,'Débit - Abfluss'!$A$2:$K$273,7,FALSE))</f>
        <v/>
      </c>
      <c r="AG270" s="60" t="str">
        <f>IF(VLOOKUP(A270,'Débit - Abfluss'!$A$2:$K$273,8,FALSE)="","",VLOOKUP(A270,'Débit - Abfluss'!$A$2:$K$273,8,FALSE))</f>
        <v>Non affecté / nicht betroffen</v>
      </c>
      <c r="AH270" s="72">
        <f>IF(VLOOKUP(A270,'Revitalisation-Revitalisierung'!$A$2:$O$273,3,FALSE)="","",VLOOKUP(A270,'Revitalisation-Revitalisierung'!$A$2:$O$273,3,FALSE))</f>
        <v>-6.3636363636363633</v>
      </c>
      <c r="AI270" s="73">
        <f>IF(VLOOKUP(A270,'Revitalisation-Revitalisierung'!$A$2:$O$273,4,FALSE)="","",VLOOKUP(A270,'Revitalisation-Revitalisierung'!$A$2:$O$273,4,FALSE))</f>
        <v>0</v>
      </c>
      <c r="AJ270" s="73">
        <f>IF(VLOOKUP(A270,'Revitalisation-Revitalisierung'!$A$2:$O$273,5,FALSE)="","",VLOOKUP(A270,'Revitalisation-Revitalisierung'!$A$2:$O$273,5,FALSE))</f>
        <v>6.3636363636363633</v>
      </c>
      <c r="AK270" s="61" t="str">
        <f>IF(VLOOKUP(A270,'Revitalisation-Revitalisierung'!$A$2:$O$273,6,FALSE)="","",VLOOKUP(A270,'Revitalisation-Revitalisierung'!$A$2:$O$273,6,FALSE))</f>
        <v>non nécessaire</v>
      </c>
      <c r="AL270" s="61" t="str">
        <f>IF(VLOOKUP(A270,'Revitalisation-Revitalisierung'!$A$2:$O$273,7,FALSE)="","",VLOOKUP(A270,'Revitalisation-Revitalisierung'!$A$2:$O$273,7,FALSE))</f>
        <v>nicht nötig</v>
      </c>
      <c r="AM270" s="61" t="str">
        <f>IF(VLOOKUP(A270,'Revitalisation-Revitalisierung'!$A$2:$O$273,8,FALSE)="","",VLOOKUP(A270,'Revitalisation-Revitalisierung'!$A$2:$O$273,8,FALSE))</f>
        <v>K3</v>
      </c>
      <c r="AN270" s="61" t="str">
        <f>IF(VLOOKUP(A270,'Revitalisation-Revitalisierung'!$A$2:$O$273,9,FALSE)="","",VLOOKUP(A270,'Revitalisation-Revitalisierung'!$A$2:$O$273,9,FALSE))</f>
        <v/>
      </c>
      <c r="AO270" s="61" t="str">
        <f>IF(VLOOKUP(A270,'Revitalisation-Revitalisierung'!$A$2:$O$273,10,FALSE)="","",VLOOKUP(A270,'Revitalisation-Revitalisierung'!$A$2:$O$273,10,FALSE))</f>
        <v/>
      </c>
      <c r="AP270" s="61" t="str">
        <f>IF(VLOOKUP(A270,'Revitalisation-Revitalisierung'!$A$2:$O$273,11,FALSE)="","",VLOOKUP(A270,'Revitalisation-Revitalisierung'!$A$2:$O$273,11,FALSE))</f>
        <v>Non nécessaire / nicht nötig</v>
      </c>
      <c r="AQ270" s="62" t="str">
        <f>IF(VLOOKUP(A270,'Revitalisation-Revitalisierung'!$A$2:$O$273,12,FALSE)="","",VLOOKUP(A270,'Revitalisation-Revitalisierung'!$A$2:$O$273,12,FALSE))</f>
        <v>a</v>
      </c>
    </row>
    <row r="271" spans="1:43" ht="45" x14ac:dyDescent="0.25">
      <c r="A271" s="28">
        <v>397</v>
      </c>
      <c r="B271" s="63">
        <f>IF(VLOOKUP(A271,'Données de base - Grunddaten'!$A$2:$M$273,2,FALSE)="","",VLOOKUP(A271,'Données de base - Grunddaten'!$A$2:$M$273,2,FALSE))</f>
        <v>1</v>
      </c>
      <c r="C271" s="64" t="str">
        <f>IF(VLOOKUP(A271,'Données de base - Grunddaten'!$A$2:$M$273,3,FALSE)="","",VLOOKUP(A271,'Données de base - Grunddaten'!$A$2:$M$273,3,FALSE))</f>
        <v>Ravitschana</v>
      </c>
      <c r="D271" s="64" t="str">
        <f>IF(VLOOKUP(A271,'Données de base - Grunddaten'!$A$2:$M$273,4,FALSE)="","",VLOOKUP(A271,'Données de base - Grunddaten'!$A$2:$M$273,4,FALSE))</f>
        <v>Clemgia</v>
      </c>
      <c r="E271" s="64" t="str">
        <f>IF(VLOOKUP(A271,'Données de base - Grunddaten'!$A$2:$M$273,5,FALSE)="","",VLOOKUP(A271,'Données de base - Grunddaten'!$A$2:$M$273,5,FALSE))</f>
        <v>GR</v>
      </c>
      <c r="F271" s="64" t="str">
        <f>IF(VLOOKUP(A271,'Données de base - Grunddaten'!$A$2:$M$273,6,FALSE)="","",VLOOKUP(A271,'Données de base - Grunddaten'!$A$2:$M$273,6,FALSE))</f>
        <v>Alpes centrales orientales</v>
      </c>
      <c r="G271" s="64" t="str">
        <f>IF(VLOOKUP(A271,'Données de base - Grunddaten'!$A$2:$M$273,7,FALSE)="","",VLOOKUP(A271,'Données de base - Grunddaten'!$A$2:$M$273,7,FALSE))</f>
        <v>Subalpin sup.</v>
      </c>
      <c r="H271" s="64" t="str">
        <f>IF(VLOOKUP(A271,'Données de base - Grunddaten'!$A$2:$M$273,8,FALSE)="","",VLOOKUP(A271,'Données de base - Grunddaten'!$A$2:$M$273,8,FALSE))</f>
        <v>1700 m</v>
      </c>
      <c r="I271" s="64" t="str">
        <f>IF(VLOOKUP(A271,'Données de base - Grunddaten'!$A$2:$M$273,9,FALSE)="","",VLOOKUP(A271,'Données de base - Grunddaten'!$A$2:$M$273,9,FALSE))</f>
        <v>candidat</v>
      </c>
      <c r="J271" s="64">
        <f>IF(VLOOKUP(A271,'Données de base - Grunddaten'!$A$2:$M$273,10,FALSE)="","",VLOOKUP(A271,'Données de base - Grunddaten'!$A$2:$M$273,10,FALSE))</f>
        <v>31</v>
      </c>
      <c r="K271" s="64" t="str">
        <f>IF(VLOOKUP(A271,'Données de base - Grunddaten'!$A$2:$M$273,11,FALSE)="","",VLOOKUP(A271,'Données de base - Grunddaten'!$A$2:$M$273,11,FALSE))</f>
        <v>Cours d'eau naturels de l'étage subalpin</v>
      </c>
      <c r="L271" s="64" t="str">
        <f>IF(VLOOKUP(A271,'Données de base - Grunddaten'!$A$2:$M$273,12,FALSE)="","",VLOOKUP(A271,'Données de base - Grunddaten'!$A$2:$M$273,12,FALSE))</f>
        <v>en méandres migrants</v>
      </c>
      <c r="M271" s="65" t="str">
        <f>IF(VLOOKUP(A271,'Données de base - Grunddaten'!$A$2:$M$273,13,FALSE)="","",VLOOKUP(A271,'Données de base - Grunddaten'!$A$2:$M$273,13,FALSE))</f>
        <v>en méandres migrants</v>
      </c>
      <c r="N271" s="36" t="str">
        <f>IF(VLOOKUP(A271,'Charriage - Geschiebehaushalt'!A271:S542,3,FALSE)="","",VLOOKUP(A271,'Charriage - Geschiebehaushalt'!$A$2:$S$273,3,FALSE))</f>
        <v>pertinent</v>
      </c>
      <c r="O271" s="37" t="str">
        <f>IF(VLOOKUP(A271,'Charriage - Geschiebehaushalt'!A271:S542,4,FALSE)="","",VLOOKUP(A271,'Charriage - Geschiebehaushalt'!$A$2:$S$273,4,FALSE))</f>
        <v>non documenté</v>
      </c>
      <c r="P271" s="70" t="str">
        <f>IF(VLOOKUP(A271,'Charriage - Geschiebehaushalt'!A271:S542,5,FALSE)="","",VLOOKUP(A271,'Charriage - Geschiebehaushalt'!$A$2:$S$273,5,FALSE))</f>
        <v/>
      </c>
      <c r="Q271" s="37" t="str">
        <f>IF(VLOOKUP(A271,'Charriage - Geschiebehaushalt'!A271:S542,6,FALSE)="","",VLOOKUP(A271,'Charriage - Geschiebehaushalt'!$A$2:$S$273,6,FALSE))</f>
        <v>non documenté</v>
      </c>
      <c r="R271" s="70">
        <f>IF(VLOOKUP(A271,'Charriage - Geschiebehaushalt'!A271:S542,7,FALSE)="","",VLOOKUP(A271,'Charriage - Geschiebehaushalt'!$A$2:$S$273,7,FALSE))</f>
        <v>0.28499999999999998</v>
      </c>
      <c r="S271" s="37" t="str">
        <f>IF(VLOOKUP(A271,'Charriage - Geschiebehaushalt'!A271:S542,8,FALSE)="","",VLOOKUP(A271,'Charriage - Geschiebehaushalt'!$A$2:$S$273,8,FALSE))</f>
        <v>la remobilisation des sédiments est perturbée</v>
      </c>
      <c r="T271" s="70">
        <f>IF(VLOOKUP(A271,'Charriage - Geschiebehaushalt'!A271:S542,9,FALSE)="","",VLOOKUP(A271,'Charriage - Geschiebehaushalt'!$A$2:$S$273,9,FALSE))</f>
        <v>0.16900000000000001</v>
      </c>
      <c r="U271" s="37" t="str">
        <f>IF(VLOOKUP(A271,'Charriage - Geschiebehaushalt'!A271:S542,10,FALSE)="","",VLOOKUP(A271,'Charriage - Geschiebehaushalt'!$A$2:$S$273,10,FALSE))</f>
        <v>déficit dans les formations pionnières</v>
      </c>
      <c r="V271" s="37" t="str">
        <f>IF(VLOOKUP(A271,'Charriage - Geschiebehaushalt'!A271:S542,11,FALSE)="","",VLOOKUP(A271,'Charriage - Geschiebehaushalt'!$A$2:$S$273,11,FALSE))</f>
        <v/>
      </c>
      <c r="W271" s="37" t="str">
        <f>IF(VLOOKUP(A271,'Charriage - Geschiebehaushalt'!A271:S542,12,FALSE)="","",VLOOKUP(A271,'Charriage - Geschiebehaushalt'!$A$2:$S$273,12,FALSE))</f>
        <v/>
      </c>
      <c r="X271" s="37" t="str">
        <f>IF(VLOOKUP(A271,'Charriage - Geschiebehaushalt'!A271:S542,13,FALSE)="","",VLOOKUP(A271,'Charriage - Geschiebehaushalt'!$A$2:$S$273,13,FALSE))</f>
        <v/>
      </c>
      <c r="Y271" s="37" t="str">
        <f>IF(VLOOKUP(A271,'Charriage - Geschiebehaushalt'!A271:S542,14,FALSE)="","",VLOOKUP(A271,'Charriage - Geschiebehaushalt'!$A$2:$S$273,14,FALSE))</f>
        <v/>
      </c>
      <c r="Z271" s="37" t="str">
        <f>IF(VLOOKUP(A271,'Charriage - Geschiebehaushalt'!A271:S542,15,FALSE)="","",VLOOKUP(A271,'Charriage - Geschiebehaushalt'!$A$2:$S$273,15,FALSE))</f>
        <v>Charriage présumé naturel / Geschiebehaushalt vermutlich natürlich</v>
      </c>
      <c r="AA271" s="53" t="str">
        <f>IF(VLOOKUP(A271,'Charriage - Geschiebehaushalt'!A271:S542,16,FALSE)="","",VLOOKUP(A271,'Charriage - Geschiebehaushalt'!$A$2:$S$273,16,FALSE))</f>
        <v>b</v>
      </c>
      <c r="AB271" s="58" t="str">
        <f>IF(VLOOKUP(A271,'Débit - Abfluss'!$A$2:$K$273,3,FALSE)="","",VLOOKUP(A271,'Débit - Abfluss'!$A$2:$K$273,3,FALSE))</f>
        <v>non documenté</v>
      </c>
      <c r="AC271" s="59" t="str">
        <f>IF(VLOOKUP(A271,'Débit - Abfluss'!$A$2:$K$273,4,FALSE)="","",VLOOKUP(A271,'Débit - Abfluss'!$A$2:$K$273,4,FALSE))</f>
        <v>aucune information supplémentaire</v>
      </c>
      <c r="AD271" s="59" t="str">
        <f>IF(VLOOKUP(A271,'Débit - Abfluss'!$A$2:$K$273,5,FALSE)="","",VLOOKUP(A271,'Débit - Abfluss'!$A$2:$K$273,5,FALSE))</f>
        <v>aucune information supplémentaire</v>
      </c>
      <c r="AE271" s="59" t="str">
        <f>IF(VLOOKUP(A271,'Débit - Abfluss'!$A$2:$K$273,6,FALSE)="","",VLOOKUP(A271,'Débit - Abfluss'!$A$2:$K$273,6,FALSE))</f>
        <v>Régime présumé naturel (100%) / Abfluss vermutlich natürlich</v>
      </c>
      <c r="AF271" s="59" t="str">
        <f>IF(VLOOKUP(A271,'Débit - Abfluss'!$A$2:$K$273,7,FALSE)="","",VLOOKUP(A271,'Débit - Abfluss'!$A$2:$K$273,7,FALSE))</f>
        <v/>
      </c>
      <c r="AG271" s="60" t="str">
        <f>IF(VLOOKUP(A271,'Débit - Abfluss'!$A$2:$K$273,8,FALSE)="","",VLOOKUP(A271,'Débit - Abfluss'!$A$2:$K$273,8,FALSE))</f>
        <v>Non affecté / nicht betroffen</v>
      </c>
      <c r="AH271" s="72" t="str">
        <f>IF(VLOOKUP(A271,'Revitalisation-Revitalisierung'!$A$2:$O$273,3,FALSE)="","",VLOOKUP(A271,'Revitalisation-Revitalisierung'!$A$2:$O$273,3,FALSE))</f>
        <v/>
      </c>
      <c r="AI271" s="73" t="str">
        <f>IF(VLOOKUP(A271,'Revitalisation-Revitalisierung'!$A$2:$O$273,4,FALSE)="","",VLOOKUP(A271,'Revitalisation-Revitalisierung'!$A$2:$O$273,4,FALSE))</f>
        <v/>
      </c>
      <c r="AJ271" s="73" t="str">
        <f>IF(VLOOKUP(A271,'Revitalisation-Revitalisierung'!$A$2:$O$273,5,FALSE)="","",VLOOKUP(A271,'Revitalisation-Revitalisierung'!$A$2:$O$273,5,FALSE))</f>
        <v/>
      </c>
      <c r="AK271" s="61" t="str">
        <f>IF(VLOOKUP(A271,'Revitalisation-Revitalisierung'!$A$2:$O$273,6,FALSE)="","",VLOOKUP(A271,'Revitalisation-Revitalisierung'!$A$2:$O$273,6,FALSE))</f>
        <v>peu nécessaire, facile</v>
      </c>
      <c r="AL271" s="61" t="str">
        <f>IF(VLOOKUP(A271,'Revitalisation-Revitalisierung'!$A$2:$O$273,7,FALSE)="","",VLOOKUP(A271,'Revitalisation-Revitalisierung'!$A$2:$O$273,7,FALSE))</f>
        <v>leicht</v>
      </c>
      <c r="AM271" s="61" t="str">
        <f>IF(VLOOKUP(A271,'Revitalisation-Revitalisierung'!$A$2:$O$273,8,FALSE)="","",VLOOKUP(A271,'Revitalisation-Revitalisierung'!$A$2:$O$273,8,FALSE))</f>
        <v/>
      </c>
      <c r="AN271" s="61" t="str">
        <f>IF(VLOOKUP(A271,'Revitalisation-Revitalisierung'!$A$2:$O$273,9,FALSE)="","",VLOOKUP(A271,'Revitalisation-Revitalisierung'!$A$2:$O$273,9,FALSE))</f>
        <v/>
      </c>
      <c r="AO271" s="61" t="str">
        <f>IF(VLOOKUP(A271,'Revitalisation-Revitalisierung'!$A$2:$O$273,10,FALSE)="","",VLOOKUP(A271,'Revitalisation-Revitalisierung'!$A$2:$O$273,10,FALSE))</f>
        <v/>
      </c>
      <c r="AP271" s="61" t="str">
        <f>IF(VLOOKUP(A271,'Revitalisation-Revitalisierung'!$A$2:$O$273,11,FALSE)="","",VLOOKUP(A271,'Revitalisation-Revitalisierung'!$A$2:$O$273,11,FALSE))</f>
        <v>Non nécessaire / nicht nötig</v>
      </c>
      <c r="AQ271" s="62" t="str">
        <f>IF(VLOOKUP(A271,'Revitalisation-Revitalisierung'!$A$2:$O$273,12,FALSE)="","",VLOOKUP(A271,'Revitalisation-Revitalisierung'!$A$2:$O$273,12,FALSE))</f>
        <v>b</v>
      </c>
    </row>
    <row r="272" spans="1:43" ht="45" x14ac:dyDescent="0.25">
      <c r="A272" s="28">
        <v>398</v>
      </c>
      <c r="B272" s="63">
        <f>IF(VLOOKUP(A272,'Données de base - Grunddaten'!$A$2:$M$273,2,FALSE)="","",VLOOKUP(A272,'Données de base - Grunddaten'!$A$2:$M$273,2,FALSE))</f>
        <v>1</v>
      </c>
      <c r="C272" s="64" t="str">
        <f>IF(VLOOKUP(A272,'Données de base - Grunddaten'!$A$2:$M$273,3,FALSE)="","",VLOOKUP(A272,'Données de base - Grunddaten'!$A$2:$M$273,3,FALSE))</f>
        <v>Lodrino–Iragna</v>
      </c>
      <c r="D272" s="64" t="str">
        <f>IF(VLOOKUP(A272,'Données de base - Grunddaten'!$A$2:$M$273,4,FALSE)="","",VLOOKUP(A272,'Données de base - Grunddaten'!$A$2:$M$273,4,FALSE))</f>
        <v>Ticino</v>
      </c>
      <c r="E272" s="64" t="str">
        <f>IF(VLOOKUP(A272,'Données de base - Grunddaten'!$A$2:$M$273,5,FALSE)="","",VLOOKUP(A272,'Données de base - Grunddaten'!$A$2:$M$273,5,FALSE))</f>
        <v>TI</v>
      </c>
      <c r="F272" s="64" t="str">
        <f>IF(VLOOKUP(A272,'Données de base - Grunddaten'!$A$2:$M$273,6,FALSE)="","",VLOOKUP(A272,'Données de base - Grunddaten'!$A$2:$M$273,6,FALSE))</f>
        <v>Alpes méridionales, Tessin méridional</v>
      </c>
      <c r="G272" s="64" t="str">
        <f>IF(VLOOKUP(A272,'Données de base - Grunddaten'!$A$2:$M$273,7,FALSE)="","",VLOOKUP(A272,'Données de base - Grunddaten'!$A$2:$M$273,7,FALSE))</f>
        <v>Collinéen</v>
      </c>
      <c r="H272" s="64" t="str">
        <f>IF(VLOOKUP(A272,'Données de base - Grunddaten'!$A$2:$M$273,8,FALSE)="","",VLOOKUP(A272,'Données de base - Grunddaten'!$A$2:$M$273,8,FALSE))</f>
        <v>270 m</v>
      </c>
      <c r="I272" s="64" t="str">
        <f>IF(VLOOKUP(A272,'Données de base - Grunddaten'!$A$2:$M$273,9,FALSE)="","",VLOOKUP(A272,'Données de base - Grunddaten'!$A$2:$M$273,9,FALSE))</f>
        <v>candidat</v>
      </c>
      <c r="J272" s="64">
        <f>IF(VLOOKUP(A272,'Données de base - Grunddaten'!$A$2:$M$273,10,FALSE)="","",VLOOKUP(A272,'Données de base - Grunddaten'!$A$2:$M$273,10,FALSE))</f>
        <v>62</v>
      </c>
      <c r="K272" s="64" t="str">
        <f>IF(VLOOKUP(A272,'Données de base - Grunddaten'!$A$2:$M$273,11,FALSE)="","",VLOOKUP(A272,'Données de base - Grunddaten'!$A$2:$M$273,11,FALSE))</f>
        <v>Cours d'eau corrigés de l'étage collinéen du Sud des Alpes</v>
      </c>
      <c r="L272" s="64" t="str">
        <f>IF(VLOOKUP(A272,'Données de base - Grunddaten'!$A$2:$M$273,12,FALSE)="","",VLOOKUP(A272,'Données de base - Grunddaten'!$A$2:$M$273,12,FALSE))</f>
        <v>en tresses</v>
      </c>
      <c r="M272" s="65" t="str">
        <f>IF(VLOOKUP(A272,'Données de base - Grunddaten'!$A$2:$M$273,13,FALSE)="","",VLOOKUP(A272,'Données de base - Grunddaten'!$A$2:$M$273,13,FALSE))</f>
        <v>cours rectiligne avec bancs alternés</v>
      </c>
      <c r="N272" s="36" t="str">
        <f>IF(VLOOKUP(A272,'Charriage - Geschiebehaushalt'!A272:S543,3,FALSE)="","",VLOOKUP(A272,'Charriage - Geschiebehaushalt'!$A$2:$S$273,3,FALSE))</f>
        <v/>
      </c>
      <c r="O272" s="37" t="str">
        <f>IF(VLOOKUP(A272,'Charriage - Geschiebehaushalt'!A272:S543,4,FALSE)="","",VLOOKUP(A272,'Charriage - Geschiebehaushalt'!$A$2:$S$273,4,FALSE))</f>
        <v>non documenté</v>
      </c>
      <c r="P272" s="70" t="str">
        <f>IF(VLOOKUP(A272,'Charriage - Geschiebehaushalt'!A272:S543,5,FALSE)="","",VLOOKUP(A272,'Charriage - Geschiebehaushalt'!$A$2:$S$273,5,FALSE))</f>
        <v/>
      </c>
      <c r="Q272" s="37" t="str">
        <f>IF(VLOOKUP(A272,'Charriage - Geschiebehaushalt'!A272:S543,6,FALSE)="","",VLOOKUP(A272,'Charriage - Geschiebehaushalt'!$A$2:$S$273,6,FALSE))</f>
        <v>non documenté</v>
      </c>
      <c r="R272" s="70">
        <f>IF(VLOOKUP(A272,'Charriage - Geschiebehaushalt'!A272:S543,7,FALSE)="","",VLOOKUP(A272,'Charriage - Geschiebehaushalt'!$A$2:$S$273,7,FALSE))</f>
        <v>1.0760000000000001</v>
      </c>
      <c r="S272" s="37" t="str">
        <f>IF(VLOOKUP(A272,'Charriage - Geschiebehaushalt'!A272:S543,8,FALSE)="","",VLOOKUP(A272,'Charriage - Geschiebehaushalt'!$A$2:$S$273,8,FALSE))</f>
        <v>la remobilisation des sédiments est perturbée</v>
      </c>
      <c r="T272" s="70">
        <f>IF(VLOOKUP(A272,'Charriage - Geschiebehaushalt'!A272:S543,9,FALSE)="","",VLOOKUP(A272,'Charriage - Geschiebehaushalt'!$A$2:$S$273,9,FALSE))</f>
        <v>0.11799999999999999</v>
      </c>
      <c r="U272" s="37" t="str">
        <f>IF(VLOOKUP(A272,'Charriage - Geschiebehaushalt'!A272:S543,10,FALSE)="","",VLOOKUP(A272,'Charriage - Geschiebehaushalt'!$A$2:$S$273,10,FALSE))</f>
        <v>déficit dans les formations pionnières</v>
      </c>
      <c r="V272" s="37" t="str">
        <f>IF(VLOOKUP(A272,'Charriage - Geschiebehaushalt'!A272:S543,11,FALSE)="","",VLOOKUP(A272,'Charriage - Geschiebehaushalt'!$A$2:$S$273,11,FALSE))</f>
        <v/>
      </c>
      <c r="W272" s="37" t="str">
        <f>IF(VLOOKUP(A272,'Charriage - Geschiebehaushalt'!A272:S543,12,FALSE)="","",VLOOKUP(A272,'Charriage - Geschiebehaushalt'!$A$2:$S$273,12,FALSE))</f>
        <v/>
      </c>
      <c r="X272" s="37" t="str">
        <f>IF(VLOOKUP(A272,'Charriage - Geschiebehaushalt'!A272:S543,13,FALSE)="","",VLOOKUP(A272,'Charriage - Geschiebehaushalt'!$A$2:$S$273,13,FALSE))</f>
        <v/>
      </c>
      <c r="Y272" s="37" t="str">
        <f>IF(VLOOKUP(A272,'Charriage - Geschiebehaushalt'!A272:S543,14,FALSE)="","",VLOOKUP(A272,'Charriage - Geschiebehaushalt'!$A$2:$S$273,14,FALSE))</f>
        <v/>
      </c>
      <c r="Z272" s="37" t="str">
        <f>IF(VLOOKUP(A272,'Charriage - Geschiebehaushalt'!A272:S543,15,FALSE)="","",VLOOKUP(A272,'Charriage - Geschiebehaushalt'!$A$2:$S$273,15,FALSE))</f>
        <v>La remobilisation des sédiments est perturbée / Mobilisierung von Geschiebe beeinträchtigt</v>
      </c>
      <c r="AA272" s="53" t="str">
        <f>IF(VLOOKUP(A272,'Charriage - Geschiebehaushalt'!A272:S543,16,FALSE)="","",VLOOKUP(A272,'Charriage - Geschiebehaushalt'!$A$2:$S$273,16,FALSE))</f>
        <v>b</v>
      </c>
      <c r="AB272" s="58" t="str">
        <f>IF(VLOOKUP(A272,'Débit - Abfluss'!$A$2:$K$273,3,FALSE)="","",VLOOKUP(A272,'Débit - Abfluss'!$A$2:$K$273,3,FALSE))</f>
        <v>81-100%</v>
      </c>
      <c r="AC272" s="59" t="str">
        <f>IF(VLOOKUP(A272,'Débit - Abfluss'!$A$2:$K$273,4,FALSE)="","",VLOOKUP(A272,'Débit - Abfluss'!$A$2:$K$273,4,FALSE))</f>
        <v/>
      </c>
      <c r="AD272" s="59" t="str">
        <f>IF(VLOOKUP(A272,'Débit - Abfluss'!$A$2:$K$273,5,FALSE)="","",VLOOKUP(A272,'Débit - Abfluss'!$A$2:$K$273,5,FALSE))</f>
        <v/>
      </c>
      <c r="AE272" s="59" t="str">
        <f>IF(VLOOKUP(A272,'Débit - Abfluss'!$A$2:$K$273,6,FALSE)="","",VLOOKUP(A272,'Débit - Abfluss'!$A$2:$K$273,6,FALSE))</f>
        <v>81-100%</v>
      </c>
      <c r="AF272" s="59" t="str">
        <f>IF(VLOOKUP(A272,'Débit - Abfluss'!$A$2:$K$273,7,FALSE)="","",VLOOKUP(A272,'Débit - Abfluss'!$A$2:$K$273,7,FALSE))</f>
        <v>force hydraulique</v>
      </c>
      <c r="AG272" s="60" t="str">
        <f>IF(VLOOKUP(A272,'Débit - Abfluss'!$A$2:$K$273,8,FALSE)="","",VLOOKUP(A272,'Débit - Abfluss'!$A$2:$K$273,8,FALSE))</f>
        <v>Potentiellement affecté / möglicherweise betroffen</v>
      </c>
      <c r="AH272" s="72" t="str">
        <f>IF(VLOOKUP(A272,'Revitalisation-Revitalisierung'!$A$2:$O$273,3,FALSE)="","",VLOOKUP(A272,'Revitalisation-Revitalisierung'!$A$2:$O$273,3,FALSE))</f>
        <v/>
      </c>
      <c r="AI272" s="73" t="str">
        <f>IF(VLOOKUP(A272,'Revitalisation-Revitalisierung'!$A$2:$O$273,4,FALSE)="","",VLOOKUP(A272,'Revitalisation-Revitalisierung'!$A$2:$O$273,4,FALSE))</f>
        <v/>
      </c>
      <c r="AJ272" s="73" t="str">
        <f>IF(VLOOKUP(A272,'Revitalisation-Revitalisierung'!$A$2:$O$273,5,FALSE)="","",VLOOKUP(A272,'Revitalisation-Revitalisierung'!$A$2:$O$273,5,FALSE))</f>
        <v/>
      </c>
      <c r="AK272" s="61" t="str">
        <f>IF(VLOOKUP(A272,'Revitalisation-Revitalisierung'!$A$2:$O$273,6,FALSE)="","",VLOOKUP(A272,'Revitalisation-Revitalisierung'!$A$2:$O$273,6,FALSE))</f>
        <v>très nécessaire, difficile</v>
      </c>
      <c r="AL272" s="61" t="str">
        <f>IF(VLOOKUP(A272,'Revitalisation-Revitalisierung'!$A$2:$O$273,7,FALSE)="","",VLOOKUP(A272,'Revitalisation-Revitalisierung'!$A$2:$O$273,7,FALSE))</f>
        <v>schwierig</v>
      </c>
      <c r="AM272" s="61" t="str">
        <f>IF(VLOOKUP(A272,'Revitalisation-Revitalisierung'!$A$2:$O$273,8,FALSE)="","",VLOOKUP(A272,'Revitalisation-Revitalisierung'!$A$2:$O$273,8,FALSE))</f>
        <v/>
      </c>
      <c r="AN272" s="61" t="str">
        <f>IF(VLOOKUP(A272,'Revitalisation-Revitalisierung'!$A$2:$O$273,9,FALSE)="","",VLOOKUP(A272,'Revitalisation-Revitalisierung'!$A$2:$O$273,9,FALSE))</f>
        <v>très nécessaire, facile</v>
      </c>
      <c r="AO272" s="61" t="str">
        <f>IF(VLOOKUP(A272,'Revitalisation-Revitalisierung'!$A$2:$O$273,10,FALSE)="","",VLOOKUP(A272,'Revitalisation-Revitalisierung'!$A$2:$O$273,10,FALSE))</f>
        <v>suffit de retirer les entraves. Pas de biens dommageables au-delà des entraves</v>
      </c>
      <c r="AP272" s="61" t="str">
        <f>IF(VLOOKUP(A272,'Revitalisation-Revitalisierung'!$A$2:$O$273,11,FALSE)="","",VLOOKUP(A272,'Revitalisation-Revitalisierung'!$A$2:$O$273,11,FALSE))</f>
        <v>Très nécessaire, facile / unbedingt nötig, einfach</v>
      </c>
      <c r="AQ272" s="62" t="str">
        <f>IF(VLOOKUP(A272,'Revitalisation-Revitalisierung'!$A$2:$O$273,12,FALSE)="","",VLOOKUP(A272,'Revitalisation-Revitalisierung'!$A$2:$O$273,12,FALSE))</f>
        <v>a</v>
      </c>
    </row>
    <row r="273" spans="1:43" ht="33.75" x14ac:dyDescent="0.25">
      <c r="A273" s="31">
        <v>399</v>
      </c>
      <c r="B273" s="63">
        <f>IF(VLOOKUP(A273,'Données de base - Grunddaten'!$A$2:$M$273,2,FALSE)="","",VLOOKUP(A273,'Données de base - Grunddaten'!$A$2:$M$273,2,FALSE))</f>
        <v>1</v>
      </c>
      <c r="C273" s="64" t="str">
        <f>IF(VLOOKUP(A273,'Données de base - Grunddaten'!$A$2:$M$273,3,FALSE)="","",VLOOKUP(A273,'Données de base - Grunddaten'!$A$2:$M$273,3,FALSE))</f>
        <v>Clairbief</v>
      </c>
      <c r="D273" s="64" t="str">
        <f>IF(VLOOKUP(A273,'Données de base - Grunddaten'!$A$2:$M$273,4,FALSE)="","",VLOOKUP(A273,'Données de base - Grunddaten'!$A$2:$M$273,4,FALSE))</f>
        <v>Le Doubs</v>
      </c>
      <c r="E273" s="64" t="str">
        <f>IF(VLOOKUP(A273,'Données de base - Grunddaten'!$A$2:$M$273,5,FALSE)="","",VLOOKUP(A273,'Données de base - Grunddaten'!$A$2:$M$273,5,FALSE))</f>
        <v>JU</v>
      </c>
      <c r="F273" s="64" t="str">
        <f>IF(VLOOKUP(A273,'Données de base - Grunddaten'!$A$2:$M$273,6,FALSE)="","",VLOOKUP(A273,'Données de base - Grunddaten'!$A$2:$M$273,6,FALSE))</f>
        <v>Jura et Randen</v>
      </c>
      <c r="G273" s="64" t="str">
        <f>IF(VLOOKUP(A273,'Données de base - Grunddaten'!$A$2:$M$273,7,FALSE)="","",VLOOKUP(A273,'Données de base - Grunddaten'!$A$2:$M$273,7,FALSE))</f>
        <v>Collinéen</v>
      </c>
      <c r="H273" s="64" t="str">
        <f>IF(VLOOKUP(A273,'Données de base - Grunddaten'!$A$2:$M$273,8,FALSE)="","",VLOOKUP(A273,'Données de base - Grunddaten'!$A$2:$M$273,8,FALSE))</f>
        <v>466 m</v>
      </c>
      <c r="I273" s="64" t="str">
        <f>IF(VLOOKUP(A273,'Données de base - Grunddaten'!$A$2:$M$273,9,FALSE)="","",VLOOKUP(A273,'Données de base - Grunddaten'!$A$2:$M$273,9,FALSE))</f>
        <v/>
      </c>
      <c r="J273" s="64">
        <f>IF(VLOOKUP(A273,'Données de base - Grunddaten'!$A$2:$M$273,10,FALSE)="","",VLOOKUP(A273,'Données de base - Grunddaten'!$A$2:$M$273,10,FALSE))</f>
        <v>83</v>
      </c>
      <c r="K273" s="64" t="str">
        <f>IF(VLOOKUP(A273,'Données de base - Grunddaten'!$A$2:$M$273,11,FALSE)="","",VLOOKUP(A273,'Données de base - Grunddaten'!$A$2:$M$273,11,FALSE))</f>
        <v>Cours d'eau jurassien</v>
      </c>
      <c r="L273" s="64" t="str">
        <f>IF(VLOOKUP(A273,'Données de base - Grunddaten'!$A$2:$M$273,12,FALSE)="","",VLOOKUP(A273,'Données de base - Grunddaten'!$A$2:$M$273,12,FALSE))</f>
        <v>en méandres</v>
      </c>
      <c r="M273" s="65" t="str">
        <f>IF(VLOOKUP(A273,'Données de base - Grunddaten'!$A$2:$M$273,13,FALSE)="","",VLOOKUP(A273,'Données de base - Grunddaten'!$A$2:$M$273,13,FALSE))</f>
        <v>en méandres</v>
      </c>
      <c r="N273" s="36" t="str">
        <f>IF(VLOOKUP(A273,'Charriage - Geschiebehaushalt'!A273:S544,3,FALSE)="","",VLOOKUP(A273,'Charriage - Geschiebehaushalt'!$A$2:$S$273,3,FALSE))</f>
        <v>pertinent</v>
      </c>
      <c r="O273" s="37" t="str">
        <f>IF(VLOOKUP(A273,'Charriage - Geschiebehaushalt'!A273:S544,4,FALSE)="","",VLOOKUP(A273,'Charriage - Geschiebehaushalt'!$A$2:$S$273,4,FALSE))</f>
        <v>non documenté</v>
      </c>
      <c r="P273" s="70" t="str">
        <f>IF(VLOOKUP(A273,'Charriage - Geschiebehaushalt'!A273:S544,5,FALSE)="","",VLOOKUP(A273,'Charriage - Geschiebehaushalt'!$A$2:$S$273,5,FALSE))</f>
        <v/>
      </c>
      <c r="Q273" s="37" t="str">
        <f>IF(VLOOKUP(A273,'Charriage - Geschiebehaushalt'!A273:S544,6,FALSE)="","",VLOOKUP(A273,'Charriage - Geschiebehaushalt'!$A$2:$S$273,6,FALSE))</f>
        <v>non documenté</v>
      </c>
      <c r="R273" s="70" t="str">
        <f>IF(VLOOKUP(A273,'Charriage - Geschiebehaushalt'!A273:S544,7,FALSE)="","",VLOOKUP(A273,'Charriage - Geschiebehaushalt'!$A$2:$S$273,7,FALSE))</f>
        <v/>
      </c>
      <c r="S273" s="37" t="str">
        <f>IF(VLOOKUP(A273,'Charriage - Geschiebehaushalt'!A273:S544,8,FALSE)="","",VLOOKUP(A273,'Charriage - Geschiebehaushalt'!$A$2:$S$273,8,FALSE))</f>
        <v/>
      </c>
      <c r="T273" s="70" t="str">
        <f>IF(VLOOKUP(A273,'Charriage - Geschiebehaushalt'!A273:S544,9,FALSE)="","",VLOOKUP(A273,'Charriage - Geschiebehaushalt'!$A$2:$S$273,9,FALSE))</f>
        <v/>
      </c>
      <c r="U273" s="37" t="str">
        <f>IF(VLOOKUP(A273,'Charriage - Geschiebehaushalt'!A273:S544,10,FALSE)="","",VLOOKUP(A273,'Charriage - Geschiebehaushalt'!$A$2:$S$273,10,FALSE))</f>
        <v/>
      </c>
      <c r="V273" s="37" t="str">
        <f>IF(VLOOKUP(A273,'Charriage - Geschiebehaushalt'!A273:S544,11,FALSE)="","",VLOOKUP(A273,'Charriage - Geschiebehaushalt'!$A$2:$S$273,11,FALSE))</f>
        <v>Charriage naturellement faible dans le Doubs</v>
      </c>
      <c r="W273" s="37" t="str">
        <f>IF(VLOOKUP(A273,'Charriage - Geschiebehaushalt'!A273:S544,12,FALSE)="","",VLOOKUP(A273,'Charriage - Geschiebehaushalt'!$A$2:$S$273,12,FALSE))</f>
        <v>charriage présumé perturbé</v>
      </c>
      <c r="X273" s="37" t="str">
        <f>IF(VLOOKUP(A273,'Charriage - Geschiebehaushalt'!A273:S544,13,FALSE)="","",VLOOKUP(A273,'Charriage - Geschiebehaushalt'!$A$2:$S$273,13,FALSE))</f>
        <v/>
      </c>
      <c r="Y273" s="37" t="str">
        <f>IF(VLOOKUP(A273,'Charriage - Geschiebehaushalt'!A273:S544,14,FALSE)="","",VLOOKUP(A273,'Charriage - Geschiebehaushalt'!$A$2:$S$273,14,FALSE))</f>
        <v/>
      </c>
      <c r="Z273" s="37" t="str">
        <f>IF(VLOOKUP(A273,'Charriage - Geschiebehaushalt'!A273:S544,15,FALSE)="","",VLOOKUP(A273,'Charriage - Geschiebehaushalt'!$A$2:$S$273,15,FALSE))</f>
        <v>Charriage présumé perturbé / Geschiebehaushalt vermutlich beeinträchtigt</v>
      </c>
      <c r="AA273" s="53" t="str">
        <f>IF(VLOOKUP(A273,'Charriage - Geschiebehaushalt'!A273:S544,16,FALSE)="","",VLOOKUP(A273,'Charriage - Geschiebehaushalt'!$A$2:$S$273,16,FALSE))</f>
        <v>b</v>
      </c>
      <c r="AB273" s="58" t="str">
        <f>IF(VLOOKUP(A273,'Débit - Abfluss'!$A$2:$K$273,3,FALSE)="","",VLOOKUP(A273,'Débit - Abfluss'!$A$2:$K$273,3,FALSE))</f>
        <v>81-100%</v>
      </c>
      <c r="AC273" s="59" t="str">
        <f>IF(VLOOKUP(A273,'Débit - Abfluss'!$A$2:$K$273,4,FALSE)="","",VLOOKUP(A273,'Débit - Abfluss'!$A$2:$K$273,4,FALSE))</f>
        <v/>
      </c>
      <c r="AD273" s="59" t="str">
        <f>IF(VLOOKUP(A273,'Débit - Abfluss'!$A$2:$K$273,5,FALSE)="","",VLOOKUP(A273,'Débit - Abfluss'!$A$2:$K$273,5,FALSE))</f>
        <v/>
      </c>
      <c r="AE273" s="59" t="str">
        <f>IF(VLOOKUP(A273,'Débit - Abfluss'!$A$2:$K$273,6,FALSE)="","",VLOOKUP(A273,'Débit - Abfluss'!$A$2:$K$273,6,FALSE))</f>
        <v>81-100%</v>
      </c>
      <c r="AF273" s="59" t="str">
        <f>IF(VLOOKUP(A273,'Débit - Abfluss'!$A$2:$K$273,7,FALSE)="","",VLOOKUP(A273,'Débit - Abfluss'!$A$2:$K$273,7,FALSE))</f>
        <v>force hydraulique</v>
      </c>
      <c r="AG273" s="60" t="str">
        <f>IF(VLOOKUP(A273,'Débit - Abfluss'!$A$2:$K$273,8,FALSE)="","",VLOOKUP(A273,'Débit - Abfluss'!$A$2:$K$273,8,FALSE))</f>
        <v>Potentiellement affecté / möglicherweise betroffen</v>
      </c>
      <c r="AH273" s="72" t="str">
        <f>IF(VLOOKUP(A273,'Revitalisation-Revitalisierung'!$A$2:$O$273,3,FALSE)="","",VLOOKUP(A273,'Revitalisation-Revitalisierung'!$A$2:$O$273,3,FALSE))</f>
        <v/>
      </c>
      <c r="AI273" s="73" t="str">
        <f>IF(VLOOKUP(A273,'Revitalisation-Revitalisierung'!$A$2:$O$273,4,FALSE)="","",VLOOKUP(A273,'Revitalisation-Revitalisierung'!$A$2:$O$273,4,FALSE))</f>
        <v/>
      </c>
      <c r="AJ273" s="73" t="str">
        <f>IF(VLOOKUP(A273,'Revitalisation-Revitalisierung'!$A$2:$O$273,5,FALSE)="","",VLOOKUP(A273,'Revitalisation-Revitalisierung'!$A$2:$O$273,5,FALSE))</f>
        <v/>
      </c>
      <c r="AK273" s="61" t="str">
        <f>IF(VLOOKUP(A273,'Revitalisation-Revitalisierung'!$A$2:$O$273,6,FALSE)="","",VLOOKUP(A273,'Revitalisation-Revitalisierung'!$A$2:$O$273,6,FALSE))</f>
        <v>non nécessaire</v>
      </c>
      <c r="AL273" s="61" t="str">
        <f>IF(VLOOKUP(A273,'Revitalisation-Revitalisierung'!$A$2:$O$273,7,FALSE)="","",VLOOKUP(A273,'Revitalisation-Revitalisierung'!$A$2:$O$273,7,FALSE))</f>
        <v/>
      </c>
      <c r="AM273" s="61" t="str">
        <f>IF(VLOOKUP(A273,'Revitalisation-Revitalisierung'!$A$2:$O$273,8,FALSE)="","",VLOOKUP(A273,'Revitalisation-Revitalisierung'!$A$2:$O$273,8,FALSE))</f>
        <v>K0</v>
      </c>
      <c r="AN273" s="61" t="str">
        <f>IF(VLOOKUP(A273,'Revitalisation-Revitalisierung'!$A$2:$O$273,9,FALSE)="","",VLOOKUP(A273,'Revitalisation-Revitalisierung'!$A$2:$O$273,9,FALSE))</f>
        <v/>
      </c>
      <c r="AO273" s="61" t="str">
        <f>IF(VLOOKUP(A273,'Revitalisation-Revitalisierung'!$A$2:$O$273,10,FALSE)="","",VLOOKUP(A273,'Revitalisation-Revitalisierung'!$A$2:$O$273,10,FALSE))</f>
        <v/>
      </c>
      <c r="AP273" s="61" t="str">
        <f>IF(VLOOKUP(A273,'Revitalisation-Revitalisierung'!$A$2:$O$273,11,FALSE)="","",VLOOKUP(A273,'Revitalisation-Revitalisierung'!$A$2:$O$273,11,FALSE))</f>
        <v>Très nécessaire, facile / unbedingt nötig, einfach</v>
      </c>
      <c r="AQ273" s="62" t="str">
        <f>IF(VLOOKUP(A273,'Revitalisation-Revitalisierung'!$A$2:$O$273,12,FALSE)="","",VLOOKUP(A273,'Revitalisation-Revitalisierung'!$A$2:$O$273,12,FALSE))</f>
        <v>b</v>
      </c>
    </row>
  </sheetData>
  <conditionalFormatting sqref="AP2:AP273">
    <cfRule type="cellIs" dxfId="94" priority="24" stopIfTrue="1" operator="equal">
      <formula>"non pertinent / nicht relevant"</formula>
    </cfRule>
    <cfRule type="cellIs" dxfId="93" priority="25" stopIfTrue="1" operator="equal">
      <formula>"Très nécessaire, difficile / unbedingt nötig, schwierig"</formula>
    </cfRule>
    <cfRule type="cellIs" dxfId="92" priority="26" stopIfTrue="1" operator="equal">
      <formula>"Partiellement nécessaire, facile / teilweise nötig, einfach"</formula>
    </cfRule>
    <cfRule type="cellIs" dxfId="91" priority="27" stopIfTrue="1" operator="equal">
      <formula>"Partiellement nécessaire, difficile / teilweise nötig, schwierig"</formula>
    </cfRule>
    <cfRule type="cellIs" dxfId="90" priority="28" stopIfTrue="1" operator="equal">
      <formula>"Très nécessaire, facile / unbedingt nötig, einfach"</formula>
    </cfRule>
    <cfRule type="cellIs" dxfId="89" priority="29" stopIfTrue="1" operator="equal">
      <formula>"Non nécessaire / nicht nötig"</formula>
    </cfRule>
  </conditionalFormatting>
  <conditionalFormatting sqref="AG2:AG273">
    <cfRule type="cellIs" dxfId="88" priority="23" stopIfTrue="1" operator="equal">
      <formula>"Potentiellement affecté / möglicherweise betroffen"</formula>
    </cfRule>
  </conditionalFormatting>
  <conditionalFormatting sqref="AG1:AG273">
    <cfRule type="cellIs" dxfId="87" priority="21" stopIfTrue="1" operator="equal">
      <formula>"Potentiellement affecté mais non plausible / möglicherweise betroffen aber nicht nachweisbar"</formula>
    </cfRule>
    <cfRule type="cellIs" dxfId="86" priority="22" stopIfTrue="1" operator="equal">
      <formula>"Non affecté / nicht betroffen"</formula>
    </cfRule>
  </conditionalFormatting>
  <conditionalFormatting sqref="AE1:AE273">
    <cfRule type="cellIs" dxfId="85" priority="2" stopIfTrue="1" operator="equal">
      <formula>"Régime présumé naturel (100%) / Abfluss vermutlich natürlich"</formula>
    </cfRule>
    <cfRule type="cellIs" dxfId="84" priority="14" stopIfTrue="1" operator="equal">
      <formula>"non pertinent / nicht relevant"</formula>
    </cfRule>
    <cfRule type="cellIs" dxfId="83" priority="15" stopIfTrue="1" operator="equal">
      <formula>"61-80%"</formula>
    </cfRule>
    <cfRule type="cellIs" dxfId="82" priority="16" stopIfTrue="1" operator="equal">
      <formula>"41-60%"</formula>
    </cfRule>
    <cfRule type="cellIs" dxfId="81" priority="17" stopIfTrue="1" operator="equal">
      <formula>"21-40%"</formula>
    </cfRule>
    <cfRule type="cellIs" dxfId="80" priority="18" stopIfTrue="1" operator="equal">
      <formula>"0-20%"</formula>
    </cfRule>
    <cfRule type="cellIs" dxfId="79" priority="19" stopIfTrue="1" operator="equal">
      <formula>"81-100%"</formula>
    </cfRule>
    <cfRule type="cellIs" dxfId="78" priority="20" stopIfTrue="1" operator="equal">
      <formula>"100%"</formula>
    </cfRule>
  </conditionalFormatting>
  <conditionalFormatting sqref="Z1:Z1048576">
    <cfRule type="cellIs" dxfId="77" priority="12" stopIfTrue="1" operator="equal">
      <formula>"81 -100%"</formula>
    </cfRule>
    <cfRule type="cellIs" dxfId="76" priority="13" stopIfTrue="1" operator="equal">
      <formula>"0-20%"</formula>
    </cfRule>
  </conditionalFormatting>
  <conditionalFormatting sqref="Z1:Z273">
    <cfRule type="cellIs" dxfId="75" priority="3" stopIfTrue="1" operator="equal">
      <formula>"Charriage présumé faiblement perturbé / Geschiebe vermutlich leicht beeinträchtigt"</formula>
    </cfRule>
    <cfRule type="cellIs" dxfId="74" priority="4" stopIfTrue="1" operator="equal">
      <formula>"La remobilisation des sédiments est perturbée / Mobilisierung von Geschiebe beeinträchtigt"</formula>
    </cfRule>
    <cfRule type="cellIs" dxfId="73" priority="5" stopIfTrue="1" operator="equal">
      <formula>"Problème lié à un manque de charriage ou à un manque de remobilisation des sédiments / Problem aufgrund Geschiebemangels bzw. mangelnder Mobilisierung von Geschiebe"</formula>
    </cfRule>
    <cfRule type="cellIs" dxfId="72" priority="6" stopIfTrue="1" operator="equal">
      <formula>"Déficit non apparent en charriage ou en remobilisation des sédiments / kein sichtbares Defizit beim Geschiebehaushalt bzw. bei der Mobilisierung von Geschiebe"</formula>
    </cfRule>
    <cfRule type="cellIs" dxfId="71" priority="7" stopIfTrue="1" operator="equal">
      <formula>"Charriage présumé perturbé / Geschiebehaushalt vermutlich beeinträchtigt"</formula>
    </cfRule>
    <cfRule type="cellIs" dxfId="70" priority="8" stopIfTrue="1" operator="equal">
      <formula>"Charriage présumé naturel / Geschiebehaushalt vermutlich natürlich"</formula>
    </cfRule>
    <cfRule type="cellIs" dxfId="69" priority="9" stopIfTrue="1" operator="equal">
      <formula>"non pertinent / nicht relevant"</formula>
    </cfRule>
    <cfRule type="cellIs" dxfId="68" priority="10" stopIfTrue="1" operator="equal">
      <formula>"21-50%"</formula>
    </cfRule>
    <cfRule type="cellIs" dxfId="67" priority="11" stopIfTrue="1" operator="equal">
      <formula>"51-80%"</formula>
    </cfRule>
  </conditionalFormatting>
  <conditionalFormatting sqref="I2:I273">
    <cfRule type="cellIs" dxfId="66" priority="1" operator="equal">
      <formula>"candidat"</formula>
    </cfRule>
  </conditionalFormatting>
  <pageMargins left="0.19685039370078741" right="0.19685039370078741" top="0.19685039370078741" bottom="0.19685039370078741" header="0.51181102362204722" footer="0.51181102362204722"/>
  <pageSetup paperSize="9" scale="25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4"/>
  <sheetViews>
    <sheetView tabSelected="1" topLeftCell="A22" zoomScale="115" zoomScaleNormal="115" workbookViewId="0">
      <selection activeCell="J37" sqref="J37"/>
    </sheetView>
  </sheetViews>
  <sheetFormatPr baseColWidth="10" defaultRowHeight="20.100000000000001" customHeight="1" x14ac:dyDescent="0.25"/>
  <cols>
    <col min="1" max="1" width="7.85546875" customWidth="1"/>
    <col min="2" max="2" width="23" customWidth="1"/>
    <col min="3" max="3" width="13.5703125" style="174" customWidth="1"/>
    <col min="4" max="4" width="7.7109375" customWidth="1"/>
    <col min="5" max="5" width="8.85546875" customWidth="1"/>
    <col min="6" max="6" width="3.5703125" customWidth="1"/>
    <col min="9" max="9" width="8.85546875" customWidth="1"/>
    <col min="10" max="10" width="4.140625" customWidth="1"/>
  </cols>
  <sheetData>
    <row r="1" spans="1:10" ht="33.75" customHeight="1" thickBot="1" x14ac:dyDescent="0.3">
      <c r="A1" s="199" t="s">
        <v>837</v>
      </c>
      <c r="B1" s="200"/>
      <c r="C1" s="209"/>
      <c r="D1" s="200"/>
      <c r="E1" s="200"/>
      <c r="F1" s="200"/>
      <c r="G1" s="200"/>
      <c r="H1" s="200"/>
      <c r="I1" s="200"/>
      <c r="J1" s="201"/>
    </row>
    <row r="2" spans="1:10" ht="20.100000000000001" customHeight="1" thickBot="1" x14ac:dyDescent="0.3"/>
    <row r="3" spans="1:10" ht="20.100000000000001" customHeight="1" x14ac:dyDescent="0.25">
      <c r="A3" s="176" t="s">
        <v>822</v>
      </c>
      <c r="B3" s="177"/>
      <c r="C3" s="210"/>
      <c r="D3" s="177"/>
      <c r="E3" s="177"/>
      <c r="F3" s="177"/>
      <c r="G3" s="177"/>
      <c r="H3" s="177"/>
      <c r="I3" s="177"/>
      <c r="J3" s="178"/>
    </row>
    <row r="4" spans="1:10" s="175" customFormat="1" ht="20.100000000000001" customHeight="1" x14ac:dyDescent="0.25">
      <c r="A4" s="184" t="s">
        <v>775</v>
      </c>
      <c r="B4" s="179"/>
      <c r="C4" s="179"/>
      <c r="D4" s="179"/>
      <c r="E4" s="179"/>
      <c r="F4" s="179"/>
      <c r="G4" s="179"/>
      <c r="H4" s="179"/>
      <c r="I4" s="180"/>
      <c r="J4" s="185"/>
    </row>
    <row r="5" spans="1:10" s="175" customFormat="1" ht="20.100000000000001" customHeight="1" x14ac:dyDescent="0.25">
      <c r="A5" s="184" t="s">
        <v>776</v>
      </c>
      <c r="B5" s="179"/>
      <c r="C5" s="179"/>
      <c r="D5" s="179"/>
      <c r="E5" s="179"/>
      <c r="F5" s="179"/>
      <c r="G5" s="179"/>
      <c r="H5" s="179"/>
      <c r="I5" s="181"/>
      <c r="J5" s="186"/>
    </row>
    <row r="6" spans="1:10" s="175" customFormat="1" ht="20.100000000000001" customHeight="1" x14ac:dyDescent="0.25">
      <c r="A6" s="184" t="s">
        <v>777</v>
      </c>
      <c r="B6" s="179"/>
      <c r="C6" s="179"/>
      <c r="D6" s="179"/>
      <c r="E6" s="179"/>
      <c r="F6" s="179"/>
      <c r="G6" s="179"/>
      <c r="H6" s="179"/>
      <c r="I6" s="182"/>
      <c r="J6" s="187"/>
    </row>
    <row r="7" spans="1:10" s="175" customFormat="1" ht="20.100000000000001" customHeight="1" x14ac:dyDescent="0.25">
      <c r="A7" s="184" t="s">
        <v>778</v>
      </c>
      <c r="B7" s="179"/>
      <c r="C7" s="179"/>
      <c r="D7" s="179"/>
      <c r="E7" s="179"/>
      <c r="F7" s="179"/>
      <c r="G7" s="179"/>
      <c r="H7" s="179"/>
      <c r="I7" s="183"/>
      <c r="J7" s="188"/>
    </row>
    <row r="8" spans="1:10" s="175" customFormat="1" ht="20.100000000000001" customHeight="1" thickBot="1" x14ac:dyDescent="0.3">
      <c r="A8" s="189" t="s">
        <v>779</v>
      </c>
      <c r="B8" s="190"/>
      <c r="C8" s="190"/>
      <c r="D8" s="190"/>
      <c r="E8" s="190"/>
      <c r="F8" s="190"/>
      <c r="G8" s="190"/>
      <c r="H8" s="190"/>
      <c r="I8" s="191"/>
      <c r="J8" s="192"/>
    </row>
    <row r="9" spans="1:10" ht="20.100000000000001" customHeight="1" thickBot="1" x14ac:dyDescent="0.3"/>
    <row r="10" spans="1:10" ht="20.100000000000001" customHeight="1" x14ac:dyDescent="0.25">
      <c r="A10" s="176" t="s">
        <v>823</v>
      </c>
      <c r="B10" s="177"/>
      <c r="C10" s="210"/>
      <c r="D10" s="177"/>
      <c r="E10" s="177"/>
      <c r="F10" s="177"/>
      <c r="G10" s="177"/>
      <c r="H10" s="177"/>
      <c r="I10" s="177"/>
      <c r="J10" s="178"/>
    </row>
    <row r="11" spans="1:10" ht="20.100000000000001" customHeight="1" x14ac:dyDescent="0.25">
      <c r="A11" s="184" t="s">
        <v>753</v>
      </c>
      <c r="B11" s="193"/>
      <c r="C11" s="211"/>
      <c r="D11" s="193"/>
      <c r="E11" s="193"/>
      <c r="F11" s="193"/>
      <c r="G11" s="193"/>
      <c r="H11" s="193"/>
      <c r="I11" s="180"/>
      <c r="J11" s="185"/>
    </row>
    <row r="12" spans="1:10" ht="20.100000000000001" customHeight="1" x14ac:dyDescent="0.25">
      <c r="A12" s="184" t="s">
        <v>780</v>
      </c>
      <c r="B12" s="193"/>
      <c r="C12" s="211"/>
      <c r="D12" s="193"/>
      <c r="E12" s="193"/>
      <c r="F12" s="193"/>
      <c r="G12" s="193"/>
      <c r="H12" s="193"/>
      <c r="I12" s="181"/>
      <c r="J12" s="186"/>
    </row>
    <row r="13" spans="1:10" ht="20.100000000000001" customHeight="1" x14ac:dyDescent="0.25">
      <c r="A13" s="184" t="s">
        <v>781</v>
      </c>
      <c r="B13" s="193"/>
      <c r="C13" s="211"/>
      <c r="D13" s="193"/>
      <c r="E13" s="193"/>
      <c r="F13" s="193"/>
      <c r="G13" s="193"/>
      <c r="H13" s="193"/>
      <c r="I13" s="182"/>
      <c r="J13" s="187"/>
    </row>
    <row r="14" spans="1:10" ht="20.100000000000001" customHeight="1" x14ac:dyDescent="0.25">
      <c r="A14" s="184" t="s">
        <v>782</v>
      </c>
      <c r="B14" s="193"/>
      <c r="C14" s="211"/>
      <c r="D14" s="193"/>
      <c r="E14" s="193"/>
      <c r="F14" s="193"/>
      <c r="G14" s="193"/>
      <c r="H14" s="193"/>
      <c r="I14" s="183"/>
      <c r="J14" s="188"/>
    </row>
    <row r="15" spans="1:10" ht="20.100000000000001" customHeight="1" x14ac:dyDescent="0.25">
      <c r="A15" s="184" t="s">
        <v>783</v>
      </c>
      <c r="B15" s="193"/>
      <c r="C15" s="211"/>
      <c r="D15" s="193"/>
      <c r="E15" s="193"/>
      <c r="F15" s="193"/>
      <c r="G15" s="193"/>
      <c r="H15" s="193"/>
      <c r="I15" s="194"/>
      <c r="J15" s="195"/>
    </row>
    <row r="16" spans="1:10" ht="20.100000000000001" customHeight="1" thickBot="1" x14ac:dyDescent="0.3">
      <c r="A16" s="189" t="s">
        <v>784</v>
      </c>
      <c r="B16" s="196"/>
      <c r="C16" s="212"/>
      <c r="D16" s="196"/>
      <c r="E16" s="196"/>
      <c r="F16" s="196"/>
      <c r="G16" s="196"/>
      <c r="H16" s="196"/>
      <c r="I16" s="191"/>
      <c r="J16" s="192"/>
    </row>
    <row r="17" spans="1:11" ht="20.100000000000001" customHeight="1" thickBot="1" x14ac:dyDescent="0.3"/>
    <row r="18" spans="1:11" ht="20.100000000000001" customHeight="1" x14ac:dyDescent="0.25">
      <c r="A18" s="176" t="s">
        <v>824</v>
      </c>
      <c r="B18" s="177"/>
      <c r="C18" s="210"/>
      <c r="D18" s="177"/>
      <c r="E18" s="177"/>
      <c r="F18" s="177"/>
      <c r="G18" s="177"/>
      <c r="H18" s="177"/>
      <c r="I18" s="177"/>
      <c r="J18" s="178"/>
    </row>
    <row r="19" spans="1:11" ht="20.100000000000001" customHeight="1" x14ac:dyDescent="0.25">
      <c r="A19" s="184" t="s">
        <v>765</v>
      </c>
      <c r="B19" s="193"/>
      <c r="C19" s="211"/>
      <c r="D19" s="193"/>
      <c r="E19" s="193"/>
      <c r="F19" s="193"/>
      <c r="G19" s="193"/>
      <c r="H19" s="193"/>
      <c r="I19" s="181"/>
      <c r="J19" s="186"/>
    </row>
    <row r="20" spans="1:11" ht="20.100000000000001" customHeight="1" x14ac:dyDescent="0.25">
      <c r="A20" s="184" t="s">
        <v>785</v>
      </c>
      <c r="B20" s="193"/>
      <c r="C20" s="211"/>
      <c r="D20" s="193"/>
      <c r="E20" s="193"/>
      <c r="F20" s="193"/>
      <c r="G20" s="193"/>
      <c r="H20" s="193"/>
      <c r="I20" s="183"/>
      <c r="J20" s="188"/>
    </row>
    <row r="21" spans="1:11" ht="20.100000000000001" customHeight="1" thickBot="1" x14ac:dyDescent="0.3">
      <c r="A21" s="189" t="s">
        <v>786</v>
      </c>
      <c r="B21" s="196"/>
      <c r="C21" s="212"/>
      <c r="D21" s="196"/>
      <c r="E21" s="196"/>
      <c r="F21" s="196"/>
      <c r="G21" s="196"/>
      <c r="H21" s="196"/>
      <c r="I21" s="191"/>
      <c r="J21" s="192"/>
    </row>
    <row r="22" spans="1:11" ht="20.100000000000001" customHeight="1" thickBot="1" x14ac:dyDescent="0.3"/>
    <row r="23" spans="1:11" ht="20.100000000000001" customHeight="1" x14ac:dyDescent="0.25">
      <c r="A23" s="176" t="s">
        <v>825</v>
      </c>
      <c r="B23" s="197"/>
      <c r="C23" s="213"/>
      <c r="D23" s="197"/>
      <c r="E23" s="197"/>
      <c r="F23" s="197"/>
      <c r="G23" s="197"/>
      <c r="H23" s="197"/>
      <c r="I23" s="197"/>
      <c r="J23" s="198"/>
    </row>
    <row r="24" spans="1:11" ht="20.100000000000001" customHeight="1" x14ac:dyDescent="0.25">
      <c r="A24" s="184" t="s">
        <v>753</v>
      </c>
      <c r="B24" s="193"/>
      <c r="C24" s="211"/>
      <c r="D24" s="193"/>
      <c r="E24" s="193"/>
      <c r="F24" s="193"/>
      <c r="G24" s="193"/>
      <c r="H24" s="193"/>
      <c r="I24" s="180"/>
      <c r="J24" s="185"/>
    </row>
    <row r="25" spans="1:11" ht="20.100000000000001" customHeight="1" x14ac:dyDescent="0.25">
      <c r="A25" s="184" t="s">
        <v>787</v>
      </c>
      <c r="B25" s="193"/>
      <c r="C25" s="211"/>
      <c r="D25" s="193"/>
      <c r="E25" s="193"/>
      <c r="F25" s="193"/>
      <c r="G25" s="193"/>
      <c r="H25" s="193"/>
      <c r="I25" s="181"/>
      <c r="J25" s="186"/>
    </row>
    <row r="26" spans="1:11" ht="20.100000000000001" customHeight="1" x14ac:dyDescent="0.25">
      <c r="A26" s="184" t="s">
        <v>769</v>
      </c>
      <c r="B26" s="193"/>
      <c r="C26" s="211"/>
      <c r="D26" s="193"/>
      <c r="E26" s="193"/>
      <c r="F26" s="193"/>
      <c r="G26" s="193"/>
      <c r="H26" s="193"/>
      <c r="I26" s="182"/>
      <c r="J26" s="187"/>
    </row>
    <row r="27" spans="1:11" ht="20.100000000000001" customHeight="1" x14ac:dyDescent="0.25">
      <c r="A27" s="184" t="s">
        <v>770</v>
      </c>
      <c r="B27" s="193"/>
      <c r="C27" s="211"/>
      <c r="D27" s="193"/>
      <c r="E27" s="193"/>
      <c r="F27" s="193"/>
      <c r="G27" s="193"/>
      <c r="H27" s="193"/>
      <c r="I27" s="183"/>
      <c r="J27" s="188"/>
    </row>
    <row r="28" spans="1:11" ht="20.100000000000001" customHeight="1" x14ac:dyDescent="0.25">
      <c r="A28" s="184" t="s">
        <v>790</v>
      </c>
      <c r="B28" s="193"/>
      <c r="C28" s="211"/>
      <c r="D28" s="193"/>
      <c r="E28" s="193"/>
      <c r="F28" s="193"/>
      <c r="G28" s="193"/>
      <c r="H28" s="193"/>
      <c r="I28" s="194"/>
      <c r="J28" s="195"/>
    </row>
    <row r="29" spans="1:11" ht="20.100000000000001" customHeight="1" thickBot="1" x14ac:dyDescent="0.3">
      <c r="A29" s="189" t="s">
        <v>791</v>
      </c>
      <c r="B29" s="196"/>
      <c r="C29" s="212"/>
      <c r="D29" s="196"/>
      <c r="E29" s="196"/>
      <c r="F29" s="196"/>
      <c r="G29" s="196"/>
      <c r="H29" s="196"/>
      <c r="I29" s="191"/>
      <c r="J29" s="192"/>
    </row>
    <row r="31" spans="1:11" ht="20.100000000000001" customHeight="1" thickBot="1" x14ac:dyDescent="0.3"/>
    <row r="32" spans="1:11" ht="38.25" customHeight="1" x14ac:dyDescent="0.25">
      <c r="A32" s="205" t="s">
        <v>104</v>
      </c>
      <c r="B32" s="206" t="s">
        <v>744</v>
      </c>
      <c r="C32" s="206" t="s">
        <v>745</v>
      </c>
      <c r="D32" s="207" t="s">
        <v>746</v>
      </c>
      <c r="E32" s="219" t="s">
        <v>822</v>
      </c>
      <c r="F32" s="220"/>
      <c r="G32" s="208" t="s">
        <v>823</v>
      </c>
      <c r="H32" s="208" t="s">
        <v>824</v>
      </c>
      <c r="I32" s="219" t="s">
        <v>825</v>
      </c>
      <c r="J32" s="220"/>
      <c r="K32" s="40"/>
    </row>
    <row r="33" spans="1:11" ht="20.100000000000001" customHeight="1" x14ac:dyDescent="0.25">
      <c r="A33" s="48">
        <v>2</v>
      </c>
      <c r="B33" s="66" t="s">
        <v>108</v>
      </c>
      <c r="C33" s="66" t="s">
        <v>109</v>
      </c>
      <c r="D33" s="67" t="s">
        <v>110</v>
      </c>
      <c r="E33" s="46" t="str">
        <f>IF(VLOOKUP(A33,'Charriage - Geschiebehaushalt'!A2:S273,15,FALSE)="","",VLOOKUP(A33,'Charriage - Geschiebehaushalt'!$A$2:$S$273,15,FALSE))</f>
        <v>81 -100%</v>
      </c>
      <c r="F33" s="45" t="str">
        <f>IF(VLOOKUP(A33,'Charriage - Geschiebehaushalt'!A2:S273,16,FALSE)="","",VLOOKUP(A33,'Charriage - Geschiebehaushalt'!$A$2:$S$273,16,FALSE))</f>
        <v>a</v>
      </c>
      <c r="G33" s="44" t="str">
        <f>IF(VLOOKUP(A33,'Débit - Abfluss'!$A$2:$K$273,6,FALSE)="","",VLOOKUP(A33,'Débit - Abfluss'!$A$2:$K$273,6,FALSE))</f>
        <v>81-100%</v>
      </c>
      <c r="H33" s="43" t="str">
        <f>IF(VLOOKUP(A33,'Débit - Abfluss'!$A$2:$K$273,8,FALSE)="","",VLOOKUP(A33,'Débit - Abfluss'!$A$2:$K$273,8,FALSE))</f>
        <v>Potentiellement affecté mais non plausible / möglicherweise betroffen aber nicht nachweisbar</v>
      </c>
      <c r="I33" s="47" t="str">
        <f>IF(VLOOKUP(A33,'Revitalisation-Revitalisierung'!$A$2:$O$273,11,FALSE)="","",VLOOKUP(A33,'Revitalisation-Revitalisierung'!$A$2:$O$273,11,FALSE))</f>
        <v>Partiellement nécessaire, facile / teilweise nötig, einfach</v>
      </c>
      <c r="J33" s="42" t="str">
        <f>IF(VLOOKUP(A33,'Revitalisation-Revitalisierung'!$A$2:$O$273,12,FALSE)="","",VLOOKUP(A33,'Revitalisation-Revitalisierung'!$A$2:$O$273,12,FALSE))</f>
        <v>b</v>
      </c>
      <c r="K33" s="41"/>
    </row>
    <row r="34" spans="1:11" ht="20.100000000000001" customHeight="1" x14ac:dyDescent="0.25">
      <c r="A34" s="48">
        <v>3</v>
      </c>
      <c r="B34" s="66" t="s">
        <v>113</v>
      </c>
      <c r="C34" s="66" t="s">
        <v>109</v>
      </c>
      <c r="D34" s="67" t="s">
        <v>110</v>
      </c>
      <c r="E34" s="46" t="str">
        <f>IF(VLOOKUP(A34,'Charriage - Geschiebehaushalt'!A3:S274,15,FALSE)="","",VLOOKUP(A34,'Charriage - Geschiebehaushalt'!$A$2:$S$273,15,FALSE))</f>
        <v>81 -100%</v>
      </c>
      <c r="F34" s="45" t="str">
        <f>IF(VLOOKUP(A34,'Charriage - Geschiebehaushalt'!A3:S274,16,FALSE)="","",VLOOKUP(A34,'Charriage - Geschiebehaushalt'!$A$2:$S$273,16,FALSE))</f>
        <v>a</v>
      </c>
      <c r="G34" s="44" t="str">
        <f>IF(VLOOKUP(A34,'Débit - Abfluss'!$A$2:$K$273,6,FALSE)="","",VLOOKUP(A34,'Débit - Abfluss'!$A$2:$K$273,6,FALSE))</f>
        <v>81-100%</v>
      </c>
      <c r="H34" s="43" t="str">
        <f>IF(VLOOKUP(A34,'Débit - Abfluss'!$A$2:$K$273,8,FALSE)="","",VLOOKUP(A34,'Débit - Abfluss'!$A$2:$K$273,8,FALSE))</f>
        <v>Non affecté / nicht betroffen</v>
      </c>
      <c r="I34" s="47" t="str">
        <f>IF(VLOOKUP(A34,'Revitalisation-Revitalisierung'!$A$2:$O$273,11,FALSE)="","",VLOOKUP(A34,'Revitalisation-Revitalisierung'!$A$2:$O$273,11,FALSE))</f>
        <v>Partiellement nécessaire, difficile / teilweise nötig, schwierig</v>
      </c>
      <c r="J34" s="42" t="str">
        <f>IF(VLOOKUP(A34,'Revitalisation-Revitalisierung'!$A$2:$O$273,12,FALSE)="","",VLOOKUP(A34,'Revitalisation-Revitalisierung'!$A$2:$O$273,12,FALSE))</f>
        <v>b</v>
      </c>
      <c r="K34" s="41"/>
    </row>
    <row r="35" spans="1:11" ht="20.100000000000001" customHeight="1" x14ac:dyDescent="0.25">
      <c r="A35" s="48">
        <v>4</v>
      </c>
      <c r="B35" s="66" t="s">
        <v>114</v>
      </c>
      <c r="C35" s="66" t="s">
        <v>115</v>
      </c>
      <c r="D35" s="67" t="s">
        <v>116</v>
      </c>
      <c r="E35" s="46" t="str">
        <f>IF(VLOOKUP(A35,'Charriage - Geschiebehaushalt'!A4:S275,15,FALSE)="","",VLOOKUP(A35,'Charriage - Geschiebehaushalt'!$A$2:$S$273,15,FALSE))</f>
        <v>Charriage présumé naturel / Geschiebehaushalt vermutlich natürlich</v>
      </c>
      <c r="F35" s="45" t="str">
        <f>IF(VLOOKUP(A35,'Charriage - Geschiebehaushalt'!A4:S275,16,FALSE)="","",VLOOKUP(A35,'Charriage - Geschiebehaushalt'!$A$2:$S$273,16,FALSE))</f>
        <v>b</v>
      </c>
      <c r="G35" s="44" t="str">
        <f>IF(VLOOKUP(A35,'Débit - Abfluss'!$A$2:$K$273,6,FALSE)="","",VLOOKUP(A35,'Débit - Abfluss'!$A$2:$K$273,6,FALSE))</f>
        <v>100%</v>
      </c>
      <c r="H35" s="43" t="str">
        <f>IF(VLOOKUP(A35,'Débit - Abfluss'!$A$2:$K$273,8,FALSE)="","",VLOOKUP(A35,'Débit - Abfluss'!$A$2:$K$273,8,FALSE))</f>
        <v>Non affecté / nicht betroffen</v>
      </c>
      <c r="I35" s="47" t="str">
        <f>IF(VLOOKUP(A35,'Revitalisation-Revitalisierung'!$A$2:$O$273,11,FALSE)="","",VLOOKUP(A35,'Revitalisation-Revitalisierung'!$A$2:$O$273,11,FALSE))</f>
        <v>Non nécessaire / nicht nötig</v>
      </c>
      <c r="J35" s="42" t="str">
        <f>IF(VLOOKUP(A35,'Revitalisation-Revitalisierung'!$A$2:$O$273,12,FALSE)="","",VLOOKUP(A35,'Revitalisation-Revitalisierung'!$A$2:$O$273,12,FALSE))</f>
        <v>a</v>
      </c>
      <c r="K35" s="41"/>
    </row>
    <row r="36" spans="1:11" ht="20.100000000000001" customHeight="1" x14ac:dyDescent="0.25">
      <c r="A36" s="48">
        <v>5</v>
      </c>
      <c r="B36" s="66" t="s">
        <v>118</v>
      </c>
      <c r="C36" s="66" t="s">
        <v>119</v>
      </c>
      <c r="D36" s="67" t="s">
        <v>120</v>
      </c>
      <c r="E36" s="46" t="str">
        <f>IF(VLOOKUP(A36,'Charriage - Geschiebehaushalt'!A5:S276,15,FALSE)="","",VLOOKUP(A36,'Charriage - Geschiebehaushalt'!$A$2:$S$273,15,FALSE))</f>
        <v>0-20%</v>
      </c>
      <c r="F36" s="45" t="str">
        <f>IF(VLOOKUP(A36,'Charriage - Geschiebehaushalt'!A5:S276,16,FALSE)="","",VLOOKUP(A36,'Charriage - Geschiebehaushalt'!$A$2:$S$273,16,FALSE))</f>
        <v>a</v>
      </c>
      <c r="G36" s="44" t="str">
        <f>IF(VLOOKUP(A36,'Débit - Abfluss'!$A$2:$K$273,6,FALSE)="","",VLOOKUP(A36,'Débit - Abfluss'!$A$2:$K$273,6,FALSE))</f>
        <v>81-100%</v>
      </c>
      <c r="H36" s="43" t="str">
        <f>IF(VLOOKUP(A36,'Débit - Abfluss'!$A$2:$K$273,8,FALSE)="","",VLOOKUP(A36,'Débit - Abfluss'!$A$2:$K$273,8,FALSE))</f>
        <v>Potentiellement affecté mais non plausible / möglicherweise betroffen aber nicht nachweisbar</v>
      </c>
      <c r="I36" s="47" t="str">
        <f>IF(VLOOKUP(A36,'Revitalisation-Revitalisierung'!$A$2:$O$273,11,FALSE)="","",VLOOKUP(A36,'Revitalisation-Revitalisierung'!$A$2:$O$273,11,FALSE))</f>
        <v>Partiellement nécessaire, facile / teilweise nötig, einfach</v>
      </c>
      <c r="J36" s="42" t="str">
        <f>IF(VLOOKUP(A36,'Revitalisation-Revitalisierung'!$A$2:$O$273,12,FALSE)="","",VLOOKUP(A36,'Revitalisation-Revitalisierung'!$A$2:$O$273,12,FALSE))</f>
        <v>b</v>
      </c>
      <c r="K36" s="41"/>
    </row>
    <row r="37" spans="1:11" ht="20.100000000000001" customHeight="1" x14ac:dyDescent="0.25">
      <c r="A37" s="48">
        <v>6</v>
      </c>
      <c r="B37" s="66" t="s">
        <v>122</v>
      </c>
      <c r="C37" s="66" t="s">
        <v>123</v>
      </c>
      <c r="D37" s="67" t="s">
        <v>124</v>
      </c>
      <c r="E37" s="46" t="str">
        <f>IF(VLOOKUP(A37,'Charriage - Geschiebehaushalt'!A6:S277,15,FALSE)="","",VLOOKUP(A37,'Charriage - Geschiebehaushalt'!$A$2:$S$273,15,FALSE))</f>
        <v>0-20%</v>
      </c>
      <c r="F37" s="45" t="str">
        <f>IF(VLOOKUP(A37,'Charriage - Geschiebehaushalt'!A6:S277,16,FALSE)="","",VLOOKUP(A37,'Charriage - Geschiebehaushalt'!$A$2:$S$273,16,FALSE))</f>
        <v>a</v>
      </c>
      <c r="G37" s="44" t="str">
        <f>IF(VLOOKUP(A37,'Débit - Abfluss'!$A$2:$K$273,6,FALSE)="","",VLOOKUP(A37,'Débit - Abfluss'!$A$2:$K$273,6,FALSE))</f>
        <v>100%</v>
      </c>
      <c r="H37" s="43" t="str">
        <f>IF(VLOOKUP(A37,'Débit - Abfluss'!$A$2:$K$273,8,FALSE)="","",VLOOKUP(A37,'Débit - Abfluss'!$A$2:$K$273,8,FALSE))</f>
        <v>Potentiellement affecté mais non plausible / möglicherweise betroffen aber nicht nachweisbar</v>
      </c>
      <c r="I37" s="47" t="str">
        <f>IF(VLOOKUP(A37,'Revitalisation-Revitalisierung'!$A$2:$O$273,11,FALSE)="","",VLOOKUP(A37,'Revitalisation-Revitalisierung'!$A$2:$O$273,11,FALSE))</f>
        <v>Partiellement nécessaire, difficile / teilweise nötig, schwierig</v>
      </c>
      <c r="J37" s="42" t="str">
        <f>IF(VLOOKUP(A37,'Revitalisation-Revitalisierung'!$A$2:$O$273,12,FALSE)="","",VLOOKUP(A37,'Revitalisation-Revitalisierung'!$A$2:$O$273,12,FALSE))</f>
        <v>b</v>
      </c>
      <c r="K37" s="41"/>
    </row>
    <row r="38" spans="1:11" ht="20.100000000000001" customHeight="1" x14ac:dyDescent="0.25">
      <c r="A38" s="48">
        <v>7</v>
      </c>
      <c r="B38" s="66" t="s">
        <v>125</v>
      </c>
      <c r="C38" s="66" t="s">
        <v>123</v>
      </c>
      <c r="D38" s="67" t="s">
        <v>124</v>
      </c>
      <c r="E38" s="46" t="str">
        <f>IF(VLOOKUP(A38,'Charriage - Geschiebehaushalt'!A7:S278,15,FALSE)="","",VLOOKUP(A38,'Charriage - Geschiebehaushalt'!$A$2:$S$273,15,FALSE))</f>
        <v>0-20%</v>
      </c>
      <c r="F38" s="45" t="str">
        <f>IF(VLOOKUP(A38,'Charriage - Geschiebehaushalt'!A7:S278,16,FALSE)="","",VLOOKUP(A38,'Charriage - Geschiebehaushalt'!$A$2:$S$273,16,FALSE))</f>
        <v>a</v>
      </c>
      <c r="G38" s="44" t="str">
        <f>IF(VLOOKUP(A38,'Débit - Abfluss'!$A$2:$K$273,6,FALSE)="","",VLOOKUP(A38,'Débit - Abfluss'!$A$2:$K$273,6,FALSE))</f>
        <v>100%</v>
      </c>
      <c r="H38" s="43" t="str">
        <f>IF(VLOOKUP(A38,'Débit - Abfluss'!$A$2:$K$273,8,FALSE)="","",VLOOKUP(A38,'Débit - Abfluss'!$A$2:$K$273,8,FALSE))</f>
        <v>Potentiellement affecté mais non plausible / möglicherweise betroffen aber nicht nachweisbar</v>
      </c>
      <c r="I38" s="47" t="str">
        <f>IF(VLOOKUP(A38,'Revitalisation-Revitalisierung'!$A$2:$O$273,11,FALSE)="","",VLOOKUP(A38,'Revitalisation-Revitalisierung'!$A$2:$O$273,11,FALSE))</f>
        <v>Très nécessaire, facile / unbedingt nötig, einfach</v>
      </c>
      <c r="J38" s="42" t="str">
        <f>IF(VLOOKUP(A38,'Revitalisation-Revitalisierung'!$A$2:$O$273,12,FALSE)="","",VLOOKUP(A38,'Revitalisation-Revitalisierung'!$A$2:$O$273,12,FALSE))</f>
        <v>a</v>
      </c>
      <c r="K38" s="41"/>
    </row>
    <row r="39" spans="1:11" ht="20.100000000000001" customHeight="1" x14ac:dyDescent="0.25">
      <c r="A39" s="48">
        <v>8</v>
      </c>
      <c r="B39" s="66" t="s">
        <v>126</v>
      </c>
      <c r="C39" s="66" t="s">
        <v>127</v>
      </c>
      <c r="D39" s="67" t="s">
        <v>124</v>
      </c>
      <c r="E39" s="46" t="str">
        <f>IF(VLOOKUP(A39,'Charriage - Geschiebehaushalt'!A8:S279,15,FALSE)="","",VLOOKUP(A39,'Charriage - Geschiebehaushalt'!$A$2:$S$273,15,FALSE))</f>
        <v>0-20%</v>
      </c>
      <c r="F39" s="45" t="str">
        <f>IF(VLOOKUP(A39,'Charriage - Geschiebehaushalt'!A8:S279,16,FALSE)="","",VLOOKUP(A39,'Charriage - Geschiebehaushalt'!$A$2:$S$273,16,FALSE))</f>
        <v>a</v>
      </c>
      <c r="G39" s="44" t="str">
        <f>IF(VLOOKUP(A39,'Débit - Abfluss'!$A$2:$K$273,6,FALSE)="","",VLOOKUP(A39,'Débit - Abfluss'!$A$2:$K$273,6,FALSE))</f>
        <v>100%</v>
      </c>
      <c r="H39" s="43" t="str">
        <f>IF(VLOOKUP(A39,'Débit - Abfluss'!$A$2:$K$273,8,FALSE)="","",VLOOKUP(A39,'Débit - Abfluss'!$A$2:$K$273,8,FALSE))</f>
        <v>Potentiellement affecté mais non plausible / möglicherweise betroffen aber nicht nachweisbar</v>
      </c>
      <c r="I39" s="47" t="str">
        <f>IF(VLOOKUP(A39,'Revitalisation-Revitalisierung'!$A$2:$O$273,11,FALSE)="","",VLOOKUP(A39,'Revitalisation-Revitalisierung'!$A$2:$O$273,11,FALSE))</f>
        <v>Très nécessaire, facile / unbedingt nötig, einfach</v>
      </c>
      <c r="J39" s="42" t="str">
        <f>IF(VLOOKUP(A39,'Revitalisation-Revitalisierung'!$A$2:$O$273,12,FALSE)="","",VLOOKUP(A39,'Revitalisation-Revitalisierung'!$A$2:$O$273,12,FALSE))</f>
        <v>a</v>
      </c>
      <c r="K39" s="41"/>
    </row>
    <row r="40" spans="1:11" ht="20.100000000000001" customHeight="1" x14ac:dyDescent="0.25">
      <c r="A40" s="48">
        <v>9</v>
      </c>
      <c r="B40" s="66" t="s">
        <v>128</v>
      </c>
      <c r="C40" s="66" t="s">
        <v>123</v>
      </c>
      <c r="D40" s="67">
        <v>0</v>
      </c>
      <c r="E40" s="46" t="str">
        <f>IF(VLOOKUP(A40,'Charriage - Geschiebehaushalt'!A9:S280,15,FALSE)="","",VLOOKUP(A40,'Charriage - Geschiebehaushalt'!$A$2:$S$273,15,FALSE))</f>
        <v>0-20%</v>
      </c>
      <c r="F40" s="45" t="str">
        <f>IF(VLOOKUP(A40,'Charriage - Geschiebehaushalt'!A9:S280,16,FALSE)="","",VLOOKUP(A40,'Charriage - Geschiebehaushalt'!$A$2:$S$273,16,FALSE))</f>
        <v>a</v>
      </c>
      <c r="G40" s="44" t="str">
        <f>IF(VLOOKUP(A40,'Débit - Abfluss'!$A$2:$K$273,6,FALSE)="","",VLOOKUP(A40,'Débit - Abfluss'!$A$2:$K$273,6,FALSE))</f>
        <v>0-20%</v>
      </c>
      <c r="H40" s="43" t="str">
        <f>IF(VLOOKUP(A40,'Débit - Abfluss'!$A$2:$K$273,8,FALSE)="","",VLOOKUP(A40,'Débit - Abfluss'!$A$2:$K$273,8,FALSE))</f>
        <v>Potentiellement affecté mais non plausible / möglicherweise betroffen aber nicht nachweisbar</v>
      </c>
      <c r="I40" s="47" t="str">
        <f>IF(VLOOKUP(A40,'Revitalisation-Revitalisierung'!$A$2:$O$273,11,FALSE)="","",VLOOKUP(A40,'Revitalisation-Revitalisierung'!$A$2:$O$273,11,FALSE))</f>
        <v>Très nécessaire, facile / unbedingt nötig, einfach</v>
      </c>
      <c r="J40" s="42" t="str">
        <f>IF(VLOOKUP(A40,'Revitalisation-Revitalisierung'!$A$2:$O$273,12,FALSE)="","",VLOOKUP(A40,'Revitalisation-Revitalisierung'!$A$2:$O$273,12,FALSE))</f>
        <v>a</v>
      </c>
      <c r="K40" s="41"/>
    </row>
    <row r="41" spans="1:11" ht="20.100000000000001" customHeight="1" x14ac:dyDescent="0.25">
      <c r="A41" s="48">
        <v>11</v>
      </c>
      <c r="B41" s="66" t="s">
        <v>130</v>
      </c>
      <c r="C41" s="66" t="s">
        <v>123</v>
      </c>
      <c r="D41" s="67" t="s">
        <v>124</v>
      </c>
      <c r="E41" s="46" t="str">
        <f>IF(VLOOKUP(A41,'Charriage - Geschiebehaushalt'!A10:S281,15,FALSE)="","",VLOOKUP(A41,'Charriage - Geschiebehaushalt'!$A$2:$S$273,15,FALSE))</f>
        <v>0-20%</v>
      </c>
      <c r="F41" s="45" t="str">
        <f>IF(VLOOKUP(A41,'Charriage - Geschiebehaushalt'!A10:S281,16,FALSE)="","",VLOOKUP(A41,'Charriage - Geschiebehaushalt'!$A$2:$S$273,16,FALSE))</f>
        <v>a</v>
      </c>
      <c r="G41" s="44" t="str">
        <f>IF(VLOOKUP(A41,'Débit - Abfluss'!$A$2:$K$273,6,FALSE)="","",VLOOKUP(A41,'Débit - Abfluss'!$A$2:$K$273,6,FALSE))</f>
        <v>41-60%</v>
      </c>
      <c r="H41" s="43" t="str">
        <f>IF(VLOOKUP(A41,'Débit - Abfluss'!$A$2:$K$273,8,FALSE)="","",VLOOKUP(A41,'Débit - Abfluss'!$A$2:$K$273,8,FALSE))</f>
        <v>Non affecté / nicht betroffen</v>
      </c>
      <c r="I41" s="47" t="str">
        <f>IF(VLOOKUP(A41,'Revitalisation-Revitalisierung'!$A$2:$O$273,11,FALSE)="","",VLOOKUP(A41,'Revitalisation-Revitalisierung'!$A$2:$O$273,11,FALSE))</f>
        <v>Partiellement nécessaire, difficile / teilweise nötig, schwierig</v>
      </c>
      <c r="J41" s="42" t="str">
        <f>IF(VLOOKUP(A41,'Revitalisation-Revitalisierung'!$A$2:$O$273,12,FALSE)="","",VLOOKUP(A41,'Revitalisation-Revitalisierung'!$A$2:$O$273,12,FALSE))</f>
        <v>b</v>
      </c>
      <c r="K41" s="41"/>
    </row>
    <row r="42" spans="1:11" ht="20.100000000000001" customHeight="1" x14ac:dyDescent="0.25">
      <c r="A42" s="48">
        <v>12</v>
      </c>
      <c r="B42" s="66" t="s">
        <v>131</v>
      </c>
      <c r="C42" s="66" t="s">
        <v>123</v>
      </c>
      <c r="D42" s="67" t="s">
        <v>132</v>
      </c>
      <c r="E42" s="46" t="str">
        <f>IF(VLOOKUP(A42,'Charriage - Geschiebehaushalt'!A11:S282,15,FALSE)="","",VLOOKUP(A42,'Charriage - Geschiebehaushalt'!$A$2:$S$273,15,FALSE))</f>
        <v>0-20%</v>
      </c>
      <c r="F42" s="45" t="str">
        <f>IF(VLOOKUP(A42,'Charriage - Geschiebehaushalt'!A11:S282,16,FALSE)="","",VLOOKUP(A42,'Charriage - Geschiebehaushalt'!$A$2:$S$273,16,FALSE))</f>
        <v>a</v>
      </c>
      <c r="G42" s="44" t="str">
        <f>IF(VLOOKUP(A42,'Débit - Abfluss'!$A$2:$K$273,6,FALSE)="","",VLOOKUP(A42,'Débit - Abfluss'!$A$2:$K$273,6,FALSE))</f>
        <v>100%</v>
      </c>
      <c r="H42" s="43" t="str">
        <f>IF(VLOOKUP(A42,'Débit - Abfluss'!$A$2:$K$273,8,FALSE)="","",VLOOKUP(A42,'Débit - Abfluss'!$A$2:$K$273,8,FALSE))</f>
        <v>Non affecté / nicht betroffen</v>
      </c>
      <c r="I42" s="47" t="str">
        <f>IF(VLOOKUP(A42,'Revitalisation-Revitalisierung'!$A$2:$O$273,11,FALSE)="","",VLOOKUP(A42,'Revitalisation-Revitalisierung'!$A$2:$O$273,11,FALSE))</f>
        <v>Très nécessaire, facile / unbedingt nötig, einfach</v>
      </c>
      <c r="J42" s="42" t="str">
        <f>IF(VLOOKUP(A42,'Revitalisation-Revitalisierung'!$A$2:$O$273,12,FALSE)="","",VLOOKUP(A42,'Revitalisation-Revitalisierung'!$A$2:$O$273,12,FALSE))</f>
        <v>a</v>
      </c>
      <c r="K42" s="41"/>
    </row>
    <row r="43" spans="1:11" ht="20.100000000000001" customHeight="1" x14ac:dyDescent="0.25">
      <c r="A43" s="48">
        <v>14</v>
      </c>
      <c r="B43" s="66" t="s">
        <v>133</v>
      </c>
      <c r="C43" s="66" t="s">
        <v>134</v>
      </c>
      <c r="D43" s="67" t="s">
        <v>135</v>
      </c>
      <c r="E43" s="46" t="str">
        <f>IF(VLOOKUP(A43,'Charriage - Geschiebehaushalt'!A12:S283,15,FALSE)="","",VLOOKUP(A43,'Charriage - Geschiebehaushalt'!$A$2:$S$273,15,FALSE))</f>
        <v>51-80%</v>
      </c>
      <c r="F43" s="45" t="str">
        <f>IF(VLOOKUP(A43,'Charriage - Geschiebehaushalt'!A12:S283,16,FALSE)="","",VLOOKUP(A43,'Charriage - Geschiebehaushalt'!$A$2:$S$273,16,FALSE))</f>
        <v>a</v>
      </c>
      <c r="G43" s="44" t="str">
        <f>IF(VLOOKUP(A43,'Débit - Abfluss'!$A$2:$K$273,6,FALSE)="","",VLOOKUP(A43,'Débit - Abfluss'!$A$2:$K$273,6,FALSE))</f>
        <v>100%</v>
      </c>
      <c r="H43" s="43" t="str">
        <f>IF(VLOOKUP(A43,'Débit - Abfluss'!$A$2:$K$273,8,FALSE)="","",VLOOKUP(A43,'Débit - Abfluss'!$A$2:$K$273,8,FALSE))</f>
        <v>Non affecté / nicht betroffen</v>
      </c>
      <c r="I43" s="47" t="str">
        <f>IF(VLOOKUP(A43,'Revitalisation-Revitalisierung'!$A$2:$O$273,11,FALSE)="","",VLOOKUP(A43,'Revitalisation-Revitalisierung'!$A$2:$O$273,11,FALSE))</f>
        <v>Partiellement nécessaire, difficile / teilweise nötig, schwierig</v>
      </c>
      <c r="J43" s="42" t="str">
        <f>IF(VLOOKUP(A43,'Revitalisation-Revitalisierung'!$A$2:$O$273,12,FALSE)="","",VLOOKUP(A43,'Revitalisation-Revitalisierung'!$A$2:$O$273,12,FALSE))</f>
        <v>a</v>
      </c>
      <c r="K43" s="41"/>
    </row>
    <row r="44" spans="1:11" ht="20.100000000000001" customHeight="1" x14ac:dyDescent="0.25">
      <c r="A44" s="48">
        <v>16</v>
      </c>
      <c r="B44" s="66" t="s">
        <v>136</v>
      </c>
      <c r="C44" s="66" t="s">
        <v>123</v>
      </c>
      <c r="D44" s="67" t="s">
        <v>135</v>
      </c>
      <c r="E44" s="46" t="str">
        <f>IF(VLOOKUP(A44,'Charriage - Geschiebehaushalt'!A13:S284,15,FALSE)="","",VLOOKUP(A44,'Charriage - Geschiebehaushalt'!$A$2:$S$273,15,FALSE))</f>
        <v>0-20%</v>
      </c>
      <c r="F44" s="45" t="str">
        <f>IF(VLOOKUP(A44,'Charriage - Geschiebehaushalt'!A13:S284,16,FALSE)="","",VLOOKUP(A44,'Charriage - Geschiebehaushalt'!$A$2:$S$273,16,FALSE))</f>
        <v>a</v>
      </c>
      <c r="G44" s="44" t="str">
        <f>IF(VLOOKUP(A44,'Débit - Abfluss'!$A$2:$K$273,6,FALSE)="","",VLOOKUP(A44,'Débit - Abfluss'!$A$2:$K$273,6,FALSE))</f>
        <v>100%</v>
      </c>
      <c r="H44" s="43" t="str">
        <f>IF(VLOOKUP(A44,'Débit - Abfluss'!$A$2:$K$273,8,FALSE)="","",VLOOKUP(A44,'Débit - Abfluss'!$A$2:$K$273,8,FALSE))</f>
        <v>Non affecté / nicht betroffen</v>
      </c>
      <c r="I44" s="47" t="str">
        <f>IF(VLOOKUP(A44,'Revitalisation-Revitalisierung'!$A$2:$O$273,11,FALSE)="","",VLOOKUP(A44,'Revitalisation-Revitalisierung'!$A$2:$O$273,11,FALSE))</f>
        <v>Très nécessaire, facile / unbedingt nötig, einfach</v>
      </c>
      <c r="J44" s="42" t="str">
        <f>IF(VLOOKUP(A44,'Revitalisation-Revitalisierung'!$A$2:$O$273,12,FALSE)="","",VLOOKUP(A44,'Revitalisation-Revitalisierung'!$A$2:$O$273,12,FALSE))</f>
        <v>a</v>
      </c>
      <c r="K44" s="41"/>
    </row>
    <row r="45" spans="1:11" ht="20.100000000000001" customHeight="1" x14ac:dyDescent="0.25">
      <c r="A45" s="48">
        <v>18</v>
      </c>
      <c r="B45" s="66" t="s">
        <v>137</v>
      </c>
      <c r="C45" s="66" t="s">
        <v>123</v>
      </c>
      <c r="D45" s="67" t="s">
        <v>135</v>
      </c>
      <c r="E45" s="46" t="str">
        <f>IF(VLOOKUP(A45,'Charriage - Geschiebehaushalt'!A14:S285,15,FALSE)="","",VLOOKUP(A45,'Charriage - Geschiebehaushalt'!$A$2:$S$273,15,FALSE))</f>
        <v>0-20%</v>
      </c>
      <c r="F45" s="45" t="str">
        <f>IF(VLOOKUP(A45,'Charriage - Geschiebehaushalt'!A14:S285,16,FALSE)="","",VLOOKUP(A45,'Charriage - Geschiebehaushalt'!$A$2:$S$273,16,FALSE))</f>
        <v>a</v>
      </c>
      <c r="G45" s="44" t="str">
        <f>IF(VLOOKUP(A45,'Débit - Abfluss'!$A$2:$K$273,6,FALSE)="","",VLOOKUP(A45,'Débit - Abfluss'!$A$2:$K$273,6,FALSE))</f>
        <v>100%</v>
      </c>
      <c r="H45" s="43" t="str">
        <f>IF(VLOOKUP(A45,'Débit - Abfluss'!$A$2:$K$273,8,FALSE)="","",VLOOKUP(A45,'Débit - Abfluss'!$A$2:$K$273,8,FALSE))</f>
        <v>Non affecté / nicht betroffen</v>
      </c>
      <c r="I45" s="47" t="str">
        <f>IF(VLOOKUP(A45,'Revitalisation-Revitalisierung'!$A$2:$O$273,11,FALSE)="","",VLOOKUP(A45,'Revitalisation-Revitalisierung'!$A$2:$O$273,11,FALSE))</f>
        <v>Très nécessaire, facile / unbedingt nötig, einfach</v>
      </c>
      <c r="J45" s="42" t="str">
        <f>IF(VLOOKUP(A45,'Revitalisation-Revitalisierung'!$A$2:$O$273,12,FALSE)="","",VLOOKUP(A45,'Revitalisation-Revitalisierung'!$A$2:$O$273,12,FALSE))</f>
        <v>b</v>
      </c>
      <c r="K45" s="41"/>
    </row>
    <row r="46" spans="1:11" ht="20.100000000000001" customHeight="1" x14ac:dyDescent="0.25">
      <c r="A46" s="48">
        <v>19</v>
      </c>
      <c r="B46" s="66" t="s">
        <v>138</v>
      </c>
      <c r="C46" s="66" t="s">
        <v>139</v>
      </c>
      <c r="D46" s="67" t="s">
        <v>135</v>
      </c>
      <c r="E46" s="46" t="str">
        <f>IF(VLOOKUP(A46,'Charriage - Geschiebehaushalt'!A15:S286,15,FALSE)="","",VLOOKUP(A46,'Charriage - Geschiebehaushalt'!$A$2:$S$273,15,FALSE))</f>
        <v>0-20%</v>
      </c>
      <c r="F46" s="45" t="str">
        <f>IF(VLOOKUP(A46,'Charriage - Geschiebehaushalt'!A15:S286,16,FALSE)="","",VLOOKUP(A46,'Charriage - Geschiebehaushalt'!$A$2:$S$273,16,FALSE))</f>
        <v>a</v>
      </c>
      <c r="G46" s="44" t="str">
        <f>IF(VLOOKUP(A46,'Débit - Abfluss'!$A$2:$K$273,6,FALSE)="","",VLOOKUP(A46,'Débit - Abfluss'!$A$2:$K$273,6,FALSE))</f>
        <v>100%</v>
      </c>
      <c r="H46" s="43" t="str">
        <f>IF(VLOOKUP(A46,'Débit - Abfluss'!$A$2:$K$273,8,FALSE)="","",VLOOKUP(A46,'Débit - Abfluss'!$A$2:$K$273,8,FALSE))</f>
        <v>Non affecté / nicht betroffen</v>
      </c>
      <c r="I46" s="47" t="str">
        <f>IF(VLOOKUP(A46,'Revitalisation-Revitalisierung'!$A$2:$O$273,11,FALSE)="","",VLOOKUP(A46,'Revitalisation-Revitalisierung'!$A$2:$O$273,11,FALSE))</f>
        <v>Non nécessaire / nicht nötig</v>
      </c>
      <c r="J46" s="42" t="str">
        <f>IF(VLOOKUP(A46,'Revitalisation-Revitalisierung'!$A$2:$O$273,12,FALSE)="","",VLOOKUP(A46,'Revitalisation-Revitalisierung'!$A$2:$O$273,12,FALSE))</f>
        <v>a</v>
      </c>
      <c r="K46" s="41"/>
    </row>
    <row r="47" spans="1:11" ht="20.100000000000001" customHeight="1" x14ac:dyDescent="0.25">
      <c r="A47" s="49">
        <v>22</v>
      </c>
      <c r="B47" s="68" t="s">
        <v>141</v>
      </c>
      <c r="C47" s="214" t="s">
        <v>109</v>
      </c>
      <c r="D47" s="69" t="s">
        <v>142</v>
      </c>
      <c r="E47" s="46" t="str">
        <f>IF(VLOOKUP(A47,'Charriage - Geschiebehaushalt'!A16:S287,15,FALSE)="","",VLOOKUP(A47,'Charriage - Geschiebehaushalt'!$A$2:$S$273,15,FALSE))</f>
        <v>51-80%</v>
      </c>
      <c r="F47" s="45" t="str">
        <f>IF(VLOOKUP(A47,'Charriage - Geschiebehaushalt'!A16:S287,16,FALSE)="","",VLOOKUP(A47,'Charriage - Geschiebehaushalt'!$A$2:$S$273,16,FALSE))</f>
        <v>a</v>
      </c>
      <c r="G47" s="44" t="str">
        <f>IF(VLOOKUP(A47,'Débit - Abfluss'!$A$2:$K$273,6,FALSE)="","",VLOOKUP(A47,'Débit - Abfluss'!$A$2:$K$273,6,FALSE))</f>
        <v>81-100%</v>
      </c>
      <c r="H47" s="43" t="str">
        <f>IF(VLOOKUP(A47,'Débit - Abfluss'!$A$2:$K$273,8,FALSE)="","",VLOOKUP(A47,'Débit - Abfluss'!$A$2:$K$273,8,FALSE))</f>
        <v>Potentiellement affecté / möglicherweise betroffen</v>
      </c>
      <c r="I47" s="47" t="str">
        <f>IF(VLOOKUP(A47,'Revitalisation-Revitalisierung'!$A$2:$O$273,11,FALSE)="","",VLOOKUP(A47,'Revitalisation-Revitalisierung'!$A$2:$O$273,11,FALSE))</f>
        <v>Partiellement nécessaire, facile / teilweise nötig, einfach</v>
      </c>
      <c r="J47" s="42" t="str">
        <f>IF(VLOOKUP(A47,'Revitalisation-Revitalisierung'!$A$2:$O$273,12,FALSE)="","",VLOOKUP(A47,'Revitalisation-Revitalisierung'!$A$2:$O$273,12,FALSE))</f>
        <v>b</v>
      </c>
      <c r="K47" s="41"/>
    </row>
    <row r="48" spans="1:11" ht="20.100000000000001" customHeight="1" x14ac:dyDescent="0.25">
      <c r="A48" s="49">
        <v>25</v>
      </c>
      <c r="B48" s="68" t="s">
        <v>146</v>
      </c>
      <c r="C48" s="214" t="s">
        <v>109</v>
      </c>
      <c r="D48" s="69" t="s">
        <v>142</v>
      </c>
      <c r="E48" s="46" t="str">
        <f>IF(VLOOKUP(A48,'Charriage - Geschiebehaushalt'!A17:S288,15,FALSE)="","",VLOOKUP(A48,'Charriage - Geschiebehaushalt'!$A$2:$S$273,15,FALSE))</f>
        <v>51-80%</v>
      </c>
      <c r="F48" s="45" t="str">
        <f>IF(VLOOKUP(A48,'Charriage - Geschiebehaushalt'!A17:S288,16,FALSE)="","",VLOOKUP(A48,'Charriage - Geschiebehaushalt'!$A$2:$S$273,16,FALSE))</f>
        <v>a</v>
      </c>
      <c r="G48" s="44" t="str">
        <f>IF(VLOOKUP(A48,'Débit - Abfluss'!$A$2:$K$273,6,FALSE)="","",VLOOKUP(A48,'Débit - Abfluss'!$A$2:$K$273,6,FALSE))</f>
        <v>81-100%</v>
      </c>
      <c r="H48" s="43" t="str">
        <f>IF(VLOOKUP(A48,'Débit - Abfluss'!$A$2:$K$273,8,FALSE)="","",VLOOKUP(A48,'Débit - Abfluss'!$A$2:$K$273,8,FALSE))</f>
        <v>Potentiellement affecté / möglicherweise betroffen</v>
      </c>
      <c r="I48" s="47" t="str">
        <f>IF(VLOOKUP(A48,'Revitalisation-Revitalisierung'!$A$2:$O$273,11,FALSE)="","",VLOOKUP(A48,'Revitalisation-Revitalisierung'!$A$2:$O$273,11,FALSE))</f>
        <v>Très nécessaire, facile / unbedingt nötig, einfach</v>
      </c>
      <c r="J48" s="42" t="str">
        <f>IF(VLOOKUP(A48,'Revitalisation-Revitalisierung'!$A$2:$O$273,12,FALSE)="","",VLOOKUP(A48,'Revitalisation-Revitalisierung'!$A$2:$O$273,12,FALSE))</f>
        <v>b</v>
      </c>
      <c r="K48" s="41"/>
    </row>
    <row r="49" spans="1:11" ht="20.100000000000001" customHeight="1" x14ac:dyDescent="0.25">
      <c r="A49" s="48">
        <v>27</v>
      </c>
      <c r="B49" s="66" t="s">
        <v>148</v>
      </c>
      <c r="C49" s="66" t="s">
        <v>149</v>
      </c>
      <c r="D49" s="67" t="s">
        <v>142</v>
      </c>
      <c r="E49" s="46" t="str">
        <f>IF(VLOOKUP(A49,'Charriage - Geschiebehaushalt'!A18:S289,15,FALSE)="","",VLOOKUP(A49,'Charriage - Geschiebehaushalt'!$A$2:$S$273,15,FALSE))</f>
        <v>Charriage présumé perturbé / Geschiebehaushalt vermutlich beeinträchtigt</v>
      </c>
      <c r="F49" s="45" t="str">
        <f>IF(VLOOKUP(A49,'Charriage - Geschiebehaushalt'!A18:S289,16,FALSE)="","",VLOOKUP(A49,'Charriage - Geschiebehaushalt'!$A$2:$S$273,16,FALSE))</f>
        <v>b</v>
      </c>
      <c r="G49" s="44" t="str">
        <f>IF(VLOOKUP(A49,'Débit - Abfluss'!$A$2:$K$273,6,FALSE)="","",VLOOKUP(A49,'Débit - Abfluss'!$A$2:$K$273,6,FALSE))</f>
        <v>81-100%</v>
      </c>
      <c r="H49" s="43" t="str">
        <f>IF(VLOOKUP(A49,'Débit - Abfluss'!$A$2:$K$273,8,FALSE)="","",VLOOKUP(A49,'Débit - Abfluss'!$A$2:$K$273,8,FALSE))</f>
        <v>Potentiellement affecté / möglicherweise betroffen</v>
      </c>
      <c r="I49" s="47" t="str">
        <f>IF(VLOOKUP(A49,'Revitalisation-Revitalisierung'!$A$2:$O$273,11,FALSE)="","",VLOOKUP(A49,'Revitalisation-Revitalisierung'!$A$2:$O$273,11,FALSE))</f>
        <v>Partiellement nécessaire, facile / teilweise nötig, einfach</v>
      </c>
      <c r="J49" s="42" t="str">
        <f>IF(VLOOKUP(A49,'Revitalisation-Revitalisierung'!$A$2:$O$273,12,FALSE)="","",VLOOKUP(A49,'Revitalisation-Revitalisierung'!$A$2:$O$273,12,FALSE))</f>
        <v>b</v>
      </c>
      <c r="K49" s="41"/>
    </row>
    <row r="50" spans="1:11" ht="20.100000000000001" customHeight="1" x14ac:dyDescent="0.25">
      <c r="A50" s="48">
        <v>28</v>
      </c>
      <c r="B50" s="66" t="s">
        <v>152</v>
      </c>
      <c r="C50" s="66" t="s">
        <v>153</v>
      </c>
      <c r="D50" s="67" t="s">
        <v>142</v>
      </c>
      <c r="E50" s="46" t="str">
        <f>IF(VLOOKUP(A50,'Charriage - Geschiebehaushalt'!A19:S290,15,FALSE)="","",VLOOKUP(A50,'Charriage - Geschiebehaushalt'!$A$2:$S$273,15,FALSE))</f>
        <v>81 -100%</v>
      </c>
      <c r="F50" s="45" t="str">
        <f>IF(VLOOKUP(A50,'Charriage - Geschiebehaushalt'!A19:S290,16,FALSE)="","",VLOOKUP(A50,'Charriage - Geschiebehaushalt'!$A$2:$S$273,16,FALSE))</f>
        <v>a</v>
      </c>
      <c r="G50" s="44" t="str">
        <f>IF(VLOOKUP(A50,'Débit - Abfluss'!$A$2:$K$273,6,FALSE)="","",VLOOKUP(A50,'Débit - Abfluss'!$A$2:$K$273,6,FALSE))</f>
        <v>0-20%</v>
      </c>
      <c r="H50" s="43" t="str">
        <f>IF(VLOOKUP(A50,'Débit - Abfluss'!$A$2:$K$273,8,FALSE)="","",VLOOKUP(A50,'Débit - Abfluss'!$A$2:$K$273,8,FALSE))</f>
        <v>Potentiellement affecté / möglicherweise betroffen</v>
      </c>
      <c r="I50" s="47" t="str">
        <f>IF(VLOOKUP(A50,'Revitalisation-Revitalisierung'!$A$2:$O$273,11,FALSE)="","",VLOOKUP(A50,'Revitalisation-Revitalisierung'!$A$2:$O$273,11,FALSE))</f>
        <v>Très nécessaire, difficile / unbedingt nötig, schwierig</v>
      </c>
      <c r="J50" s="42" t="str">
        <f>IF(VLOOKUP(A50,'Revitalisation-Revitalisierung'!$A$2:$O$273,12,FALSE)="","",VLOOKUP(A50,'Revitalisation-Revitalisierung'!$A$2:$O$273,12,FALSE))</f>
        <v>b</v>
      </c>
      <c r="K50" s="41"/>
    </row>
    <row r="51" spans="1:11" ht="20.100000000000001" customHeight="1" x14ac:dyDescent="0.25">
      <c r="A51" s="48">
        <v>29</v>
      </c>
      <c r="B51" s="66" t="s">
        <v>154</v>
      </c>
      <c r="C51" s="66" t="s">
        <v>155</v>
      </c>
      <c r="D51" s="67" t="s">
        <v>142</v>
      </c>
      <c r="E51" s="46" t="str">
        <f>IF(VLOOKUP(A51,'Charriage - Geschiebehaushalt'!A20:S291,15,FALSE)="","",VLOOKUP(A51,'Charriage - Geschiebehaushalt'!$A$2:$S$273,15,FALSE))</f>
        <v>0-20%</v>
      </c>
      <c r="F51" s="45" t="str">
        <f>IF(VLOOKUP(A51,'Charriage - Geschiebehaushalt'!A20:S291,16,FALSE)="","",VLOOKUP(A51,'Charriage - Geschiebehaushalt'!$A$2:$S$273,16,FALSE))</f>
        <v>a</v>
      </c>
      <c r="G51" s="44" t="str">
        <f>IF(VLOOKUP(A51,'Débit - Abfluss'!$A$2:$K$273,6,FALSE)="","",VLOOKUP(A51,'Débit - Abfluss'!$A$2:$K$273,6,FALSE))</f>
        <v>81-100%</v>
      </c>
      <c r="H51" s="43" t="str">
        <f>IF(VLOOKUP(A51,'Débit - Abfluss'!$A$2:$K$273,8,FALSE)="","",VLOOKUP(A51,'Débit - Abfluss'!$A$2:$K$273,8,FALSE))</f>
        <v>Potentiellement affecté / möglicherweise betroffen</v>
      </c>
      <c r="I51" s="47" t="str">
        <f>IF(VLOOKUP(A51,'Revitalisation-Revitalisierung'!$A$2:$O$273,11,FALSE)="","",VLOOKUP(A51,'Revitalisation-Revitalisierung'!$A$2:$O$273,11,FALSE))</f>
        <v>Non nécessaire / nicht nötig</v>
      </c>
      <c r="J51" s="42" t="str">
        <f>IF(VLOOKUP(A51,'Revitalisation-Revitalisierung'!$A$2:$O$273,12,FALSE)="","",VLOOKUP(A51,'Revitalisation-Revitalisierung'!$A$2:$O$273,12,FALSE))</f>
        <v>b</v>
      </c>
      <c r="K51" s="41"/>
    </row>
    <row r="52" spans="1:11" ht="20.100000000000001" customHeight="1" x14ac:dyDescent="0.25">
      <c r="A52" s="48">
        <v>30</v>
      </c>
      <c r="B52" s="66" t="s">
        <v>156</v>
      </c>
      <c r="C52" s="66" t="s">
        <v>155</v>
      </c>
      <c r="D52" s="67" t="s">
        <v>142</v>
      </c>
      <c r="E52" s="46" t="str">
        <f>IF(VLOOKUP(A52,'Charriage - Geschiebehaushalt'!A21:S292,15,FALSE)="","",VLOOKUP(A52,'Charriage - Geschiebehaushalt'!$A$2:$S$273,15,FALSE))</f>
        <v>21-50%</v>
      </c>
      <c r="F52" s="45" t="str">
        <f>IF(VLOOKUP(A52,'Charriage - Geschiebehaushalt'!A21:S292,16,FALSE)="","",VLOOKUP(A52,'Charriage - Geschiebehaushalt'!$A$2:$S$273,16,FALSE))</f>
        <v>a</v>
      </c>
      <c r="G52" s="44" t="str">
        <f>IF(VLOOKUP(A52,'Débit - Abfluss'!$A$2:$K$273,6,FALSE)="","",VLOOKUP(A52,'Débit - Abfluss'!$A$2:$K$273,6,FALSE))</f>
        <v>21-40%</v>
      </c>
      <c r="H52" s="43" t="str">
        <f>IF(VLOOKUP(A52,'Débit - Abfluss'!$A$2:$K$273,8,FALSE)="","",VLOOKUP(A52,'Débit - Abfluss'!$A$2:$K$273,8,FALSE))</f>
        <v>Non affecté / nicht betroffen</v>
      </c>
      <c r="I52" s="47" t="str">
        <f>IF(VLOOKUP(A52,'Revitalisation-Revitalisierung'!$A$2:$O$273,11,FALSE)="","",VLOOKUP(A52,'Revitalisation-Revitalisierung'!$A$2:$O$273,11,FALSE))</f>
        <v>Très nécessaire, facile / unbedingt nötig, einfach</v>
      </c>
      <c r="J52" s="42" t="str">
        <f>IF(VLOOKUP(A52,'Revitalisation-Revitalisierung'!$A$2:$O$273,12,FALSE)="","",VLOOKUP(A52,'Revitalisation-Revitalisierung'!$A$2:$O$273,12,FALSE))</f>
        <v>a</v>
      </c>
      <c r="K52" s="41"/>
    </row>
    <row r="53" spans="1:11" ht="20.100000000000001" customHeight="1" x14ac:dyDescent="0.25">
      <c r="A53" s="48">
        <v>31</v>
      </c>
      <c r="B53" s="66" t="s">
        <v>157</v>
      </c>
      <c r="C53" s="66" t="s">
        <v>155</v>
      </c>
      <c r="D53" s="67" t="s">
        <v>142</v>
      </c>
      <c r="E53" s="46" t="str">
        <f>IF(VLOOKUP(A53,'Charriage - Geschiebehaushalt'!A22:S293,15,FALSE)="","",VLOOKUP(A53,'Charriage - Geschiebehaushalt'!$A$2:$S$273,15,FALSE))</f>
        <v>21-50%</v>
      </c>
      <c r="F53" s="45" t="str">
        <f>IF(VLOOKUP(A53,'Charriage - Geschiebehaushalt'!A22:S293,16,FALSE)="","",VLOOKUP(A53,'Charriage - Geschiebehaushalt'!$A$2:$S$273,16,FALSE))</f>
        <v>a</v>
      </c>
      <c r="G53" s="44" t="str">
        <f>IF(VLOOKUP(A53,'Débit - Abfluss'!$A$2:$K$273,6,FALSE)="","",VLOOKUP(A53,'Débit - Abfluss'!$A$2:$K$273,6,FALSE))</f>
        <v>0-20%</v>
      </c>
      <c r="H53" s="43" t="str">
        <f>IF(VLOOKUP(A53,'Débit - Abfluss'!$A$2:$K$273,8,FALSE)="","",VLOOKUP(A53,'Débit - Abfluss'!$A$2:$K$273,8,FALSE))</f>
        <v>Non affecté / nicht betroffen</v>
      </c>
      <c r="I53" s="47" t="str">
        <f>IF(VLOOKUP(A53,'Revitalisation-Revitalisierung'!$A$2:$O$273,11,FALSE)="","",VLOOKUP(A53,'Revitalisation-Revitalisierung'!$A$2:$O$273,11,FALSE))</f>
        <v>Partiellement nécessaire, facile / teilweise nötig, einfach</v>
      </c>
      <c r="J53" s="42" t="str">
        <f>IF(VLOOKUP(A53,'Revitalisation-Revitalisierung'!$A$2:$O$273,12,FALSE)="","",VLOOKUP(A53,'Revitalisation-Revitalisierung'!$A$2:$O$273,12,FALSE))</f>
        <v>a</v>
      </c>
      <c r="K53" s="41"/>
    </row>
    <row r="54" spans="1:11" ht="20.100000000000001" customHeight="1" x14ac:dyDescent="0.25">
      <c r="A54" s="48">
        <v>32</v>
      </c>
      <c r="B54" s="66" t="s">
        <v>158</v>
      </c>
      <c r="C54" s="66" t="s">
        <v>155</v>
      </c>
      <c r="D54" s="67" t="s">
        <v>142</v>
      </c>
      <c r="E54" s="46" t="str">
        <f>IF(VLOOKUP(A54,'Charriage - Geschiebehaushalt'!A23:S294,15,FALSE)="","",VLOOKUP(A54,'Charriage - Geschiebehaushalt'!$A$2:$S$273,15,FALSE))</f>
        <v>21-50%</v>
      </c>
      <c r="F54" s="45" t="str">
        <f>IF(VLOOKUP(A54,'Charriage - Geschiebehaushalt'!A23:S294,16,FALSE)="","",VLOOKUP(A54,'Charriage - Geschiebehaushalt'!$A$2:$S$273,16,FALSE))</f>
        <v>a</v>
      </c>
      <c r="G54" s="44" t="str">
        <f>IF(VLOOKUP(A54,'Débit - Abfluss'!$A$2:$K$273,6,FALSE)="","",VLOOKUP(A54,'Débit - Abfluss'!$A$2:$K$273,6,FALSE))</f>
        <v>0-20%</v>
      </c>
      <c r="H54" s="43" t="str">
        <f>IF(VLOOKUP(A54,'Débit - Abfluss'!$A$2:$K$273,8,FALSE)="","",VLOOKUP(A54,'Débit - Abfluss'!$A$2:$K$273,8,FALSE))</f>
        <v>Non affecté / nicht betroffen</v>
      </c>
      <c r="I54" s="47" t="str">
        <f>IF(VLOOKUP(A54,'Revitalisation-Revitalisierung'!$A$2:$O$273,11,FALSE)="","",VLOOKUP(A54,'Revitalisation-Revitalisierung'!$A$2:$O$273,11,FALSE))</f>
        <v>Non nécessaire / nicht nötig</v>
      </c>
      <c r="J54" s="42" t="str">
        <f>IF(VLOOKUP(A54,'Revitalisation-Revitalisierung'!$A$2:$O$273,12,FALSE)="","",VLOOKUP(A54,'Revitalisation-Revitalisierung'!$A$2:$O$273,12,FALSE))</f>
        <v>a</v>
      </c>
      <c r="K54" s="41"/>
    </row>
    <row r="55" spans="1:11" ht="20.100000000000001" customHeight="1" x14ac:dyDescent="0.25">
      <c r="A55" s="48">
        <v>33</v>
      </c>
      <c r="B55" s="66" t="s">
        <v>160</v>
      </c>
      <c r="C55" s="66" t="s">
        <v>155</v>
      </c>
      <c r="D55" s="67" t="s">
        <v>142</v>
      </c>
      <c r="E55" s="46" t="str">
        <f>IF(VLOOKUP(A55,'Charriage - Geschiebehaushalt'!A24:S295,15,FALSE)="","",VLOOKUP(A55,'Charriage - Geschiebehaushalt'!$A$2:$S$273,15,FALSE))</f>
        <v>21-50%</v>
      </c>
      <c r="F55" s="45" t="str">
        <f>IF(VLOOKUP(A55,'Charriage - Geschiebehaushalt'!A24:S295,16,FALSE)="","",VLOOKUP(A55,'Charriage - Geschiebehaushalt'!$A$2:$S$273,16,FALSE))</f>
        <v>a</v>
      </c>
      <c r="G55" s="44" t="str">
        <f>IF(VLOOKUP(A55,'Débit - Abfluss'!$A$2:$K$273,6,FALSE)="","",VLOOKUP(A55,'Débit - Abfluss'!$A$2:$K$273,6,FALSE))</f>
        <v>0-20%</v>
      </c>
      <c r="H55" s="43" t="str">
        <f>IF(VLOOKUP(A55,'Débit - Abfluss'!$A$2:$K$273,8,FALSE)="","",VLOOKUP(A55,'Débit - Abfluss'!$A$2:$K$273,8,FALSE))</f>
        <v>Non affecté / nicht betroffen</v>
      </c>
      <c r="I55" s="47" t="str">
        <f>IF(VLOOKUP(A55,'Revitalisation-Revitalisierung'!$A$2:$O$273,11,FALSE)="","",VLOOKUP(A55,'Revitalisation-Revitalisierung'!$A$2:$O$273,11,FALSE))</f>
        <v>Partiellement nécessaire, facile / teilweise nötig, einfach</v>
      </c>
      <c r="J55" s="42" t="str">
        <f>IF(VLOOKUP(A55,'Revitalisation-Revitalisierung'!$A$2:$O$273,12,FALSE)="","",VLOOKUP(A55,'Revitalisation-Revitalisierung'!$A$2:$O$273,12,FALSE))</f>
        <v>a</v>
      </c>
      <c r="K55" s="41"/>
    </row>
    <row r="56" spans="1:11" ht="20.100000000000001" customHeight="1" x14ac:dyDescent="0.25">
      <c r="A56" s="48">
        <v>34</v>
      </c>
      <c r="B56" s="66" t="s">
        <v>161</v>
      </c>
      <c r="C56" s="66" t="s">
        <v>155</v>
      </c>
      <c r="D56" s="67" t="s">
        <v>142</v>
      </c>
      <c r="E56" s="46" t="str">
        <f>IF(VLOOKUP(A56,'Charriage - Geschiebehaushalt'!A25:S296,15,FALSE)="","",VLOOKUP(A56,'Charriage - Geschiebehaushalt'!$A$2:$S$273,15,FALSE))</f>
        <v>21-50%</v>
      </c>
      <c r="F56" s="45" t="str">
        <f>IF(VLOOKUP(A56,'Charriage - Geschiebehaushalt'!A25:S296,16,FALSE)="","",VLOOKUP(A56,'Charriage - Geschiebehaushalt'!$A$2:$S$273,16,FALSE))</f>
        <v>a</v>
      </c>
      <c r="G56" s="44" t="str">
        <f>IF(VLOOKUP(A56,'Débit - Abfluss'!$A$2:$K$273,6,FALSE)="","",VLOOKUP(A56,'Débit - Abfluss'!$A$2:$K$273,6,FALSE))</f>
        <v>0-20%</v>
      </c>
      <c r="H56" s="43" t="str">
        <f>IF(VLOOKUP(A56,'Débit - Abfluss'!$A$2:$K$273,8,FALSE)="","",VLOOKUP(A56,'Débit - Abfluss'!$A$2:$K$273,8,FALSE))</f>
        <v>Non affecté / nicht betroffen</v>
      </c>
      <c r="I56" s="47" t="str">
        <f>IF(VLOOKUP(A56,'Revitalisation-Revitalisierung'!$A$2:$O$273,11,FALSE)="","",VLOOKUP(A56,'Revitalisation-Revitalisierung'!$A$2:$O$273,11,FALSE))</f>
        <v>Non nécessaire / nicht nötig</v>
      </c>
      <c r="J56" s="42" t="str">
        <f>IF(VLOOKUP(A56,'Revitalisation-Revitalisierung'!$A$2:$O$273,12,FALSE)="","",VLOOKUP(A56,'Revitalisation-Revitalisierung'!$A$2:$O$273,12,FALSE))</f>
        <v>a</v>
      </c>
      <c r="K56" s="41"/>
    </row>
    <row r="57" spans="1:11" ht="20.100000000000001" customHeight="1" x14ac:dyDescent="0.25">
      <c r="A57" s="48">
        <v>35</v>
      </c>
      <c r="B57" s="66" t="s">
        <v>163</v>
      </c>
      <c r="C57" s="66" t="s">
        <v>155</v>
      </c>
      <c r="D57" s="67" t="s">
        <v>142</v>
      </c>
      <c r="E57" s="46" t="str">
        <f>IF(VLOOKUP(A57,'Charriage - Geschiebehaushalt'!A26:S297,15,FALSE)="","",VLOOKUP(A57,'Charriage - Geschiebehaushalt'!$A$2:$S$273,15,FALSE))</f>
        <v>21-50%</v>
      </c>
      <c r="F57" s="45" t="str">
        <f>IF(VLOOKUP(A57,'Charriage - Geschiebehaushalt'!A26:S297,16,FALSE)="","",VLOOKUP(A57,'Charriage - Geschiebehaushalt'!$A$2:$S$273,16,FALSE))</f>
        <v>a</v>
      </c>
      <c r="G57" s="44" t="str">
        <f>IF(VLOOKUP(A57,'Débit - Abfluss'!$A$2:$K$273,6,FALSE)="","",VLOOKUP(A57,'Débit - Abfluss'!$A$2:$K$273,6,FALSE))</f>
        <v>21-40%</v>
      </c>
      <c r="H57" s="43" t="str">
        <f>IF(VLOOKUP(A57,'Débit - Abfluss'!$A$2:$K$273,8,FALSE)="","",VLOOKUP(A57,'Débit - Abfluss'!$A$2:$K$273,8,FALSE))</f>
        <v>Non affecté / nicht betroffen</v>
      </c>
      <c r="I57" s="47" t="str">
        <f>IF(VLOOKUP(A57,'Revitalisation-Revitalisierung'!$A$2:$O$273,11,FALSE)="","",VLOOKUP(A57,'Revitalisation-Revitalisierung'!$A$2:$O$273,11,FALSE))</f>
        <v>Très nécessaire, difficile / unbedingt nötig, schwierig</v>
      </c>
      <c r="J57" s="42" t="str">
        <f>IF(VLOOKUP(A57,'Revitalisation-Revitalisierung'!$A$2:$O$273,12,FALSE)="","",VLOOKUP(A57,'Revitalisation-Revitalisierung'!$A$2:$O$273,12,FALSE))</f>
        <v>a</v>
      </c>
      <c r="K57" s="41"/>
    </row>
    <row r="58" spans="1:11" ht="20.100000000000001" customHeight="1" x14ac:dyDescent="0.25">
      <c r="A58" s="48">
        <v>36</v>
      </c>
      <c r="B58" s="66" t="s">
        <v>164</v>
      </c>
      <c r="C58" s="66" t="s">
        <v>165</v>
      </c>
      <c r="D58" s="67" t="s">
        <v>110</v>
      </c>
      <c r="E58" s="46" t="str">
        <f>IF(VLOOKUP(A58,'Charriage - Geschiebehaushalt'!A27:S298,15,FALSE)="","",VLOOKUP(A58,'Charriage - Geschiebehaushalt'!$A$2:$S$273,15,FALSE))</f>
        <v>non pertinent / nicht relevant</v>
      </c>
      <c r="F58" s="45" t="str">
        <f>IF(VLOOKUP(A58,'Charriage - Geschiebehaushalt'!A27:S298,16,FALSE)="","",VLOOKUP(A58,'Charriage - Geschiebehaushalt'!$A$2:$S$273,16,FALSE))</f>
        <v>a</v>
      </c>
      <c r="G58" s="44" t="str">
        <f>IF(VLOOKUP(A58,'Débit - Abfluss'!$A$2:$K$273,6,FALSE)="","",VLOOKUP(A58,'Débit - Abfluss'!$A$2:$K$273,6,FALSE))</f>
        <v>non pertinent / nicht relevant</v>
      </c>
      <c r="H58" s="43" t="str">
        <f>IF(VLOOKUP(A58,'Débit - Abfluss'!$A$2:$K$273,8,FALSE)="","",VLOOKUP(A58,'Débit - Abfluss'!$A$2:$K$273,8,FALSE))</f>
        <v>Potentiellement affecté mais non plausible / möglicherweise betroffen aber nicht nachweisbar</v>
      </c>
      <c r="I58" s="47" t="str">
        <f>IF(VLOOKUP(A58,'Revitalisation-Revitalisierung'!$A$2:$O$273,11,FALSE)="","",VLOOKUP(A58,'Revitalisation-Revitalisierung'!$A$2:$O$273,11,FALSE))</f>
        <v>Partiellement nécessaire, facile / teilweise nötig, einfach</v>
      </c>
      <c r="J58" s="42" t="str">
        <f>IF(VLOOKUP(A58,'Revitalisation-Revitalisierung'!$A$2:$O$273,12,FALSE)="","",VLOOKUP(A58,'Revitalisation-Revitalisierung'!$A$2:$O$273,12,FALSE))</f>
        <v>b</v>
      </c>
      <c r="K58" s="41"/>
    </row>
    <row r="59" spans="1:11" ht="20.100000000000001" customHeight="1" x14ac:dyDescent="0.25">
      <c r="A59" s="48">
        <v>37</v>
      </c>
      <c r="B59" s="66" t="s">
        <v>166</v>
      </c>
      <c r="C59" s="66" t="s">
        <v>167</v>
      </c>
      <c r="D59" s="67" t="s">
        <v>110</v>
      </c>
      <c r="E59" s="46" t="str">
        <f>IF(VLOOKUP(A59,'Charriage - Geschiebehaushalt'!A28:S299,15,FALSE)="","",VLOOKUP(A59,'Charriage - Geschiebehaushalt'!$A$2:$S$273,15,FALSE))</f>
        <v>81 -100%</v>
      </c>
      <c r="F59" s="45" t="str">
        <f>IF(VLOOKUP(A59,'Charriage - Geschiebehaushalt'!A28:S299,16,FALSE)="","",VLOOKUP(A59,'Charriage - Geschiebehaushalt'!$A$2:$S$273,16,FALSE))</f>
        <v>a</v>
      </c>
      <c r="G59" s="44" t="str">
        <f>IF(VLOOKUP(A59,'Débit - Abfluss'!$A$2:$K$273,6,FALSE)="","",VLOOKUP(A59,'Débit - Abfluss'!$A$2:$K$273,6,FALSE))</f>
        <v>41-60%</v>
      </c>
      <c r="H59" s="43" t="str">
        <f>IF(VLOOKUP(A59,'Débit - Abfluss'!$A$2:$K$273,8,FALSE)="","",VLOOKUP(A59,'Débit - Abfluss'!$A$2:$K$273,8,FALSE))</f>
        <v>Non affecté / nicht betroffen</v>
      </c>
      <c r="I59" s="47" t="str">
        <f>IF(VLOOKUP(A59,'Revitalisation-Revitalisierung'!$A$2:$O$273,11,FALSE)="","",VLOOKUP(A59,'Revitalisation-Revitalisierung'!$A$2:$O$273,11,FALSE))</f>
        <v>Partiellement nécessaire, difficile / teilweise nötig, schwierig</v>
      </c>
      <c r="J59" s="42" t="str">
        <f>IF(VLOOKUP(A59,'Revitalisation-Revitalisierung'!$A$2:$O$273,12,FALSE)="","",VLOOKUP(A59,'Revitalisation-Revitalisierung'!$A$2:$O$273,12,FALSE))</f>
        <v>b</v>
      </c>
      <c r="K59" s="41"/>
    </row>
    <row r="60" spans="1:11" ht="20.100000000000001" customHeight="1" x14ac:dyDescent="0.25">
      <c r="A60" s="48">
        <v>40</v>
      </c>
      <c r="B60" s="66" t="s">
        <v>168</v>
      </c>
      <c r="C60" s="66" t="s">
        <v>165</v>
      </c>
      <c r="D60" s="67" t="s">
        <v>110</v>
      </c>
      <c r="E60" s="46" t="str">
        <f>IF(VLOOKUP(A60,'Charriage - Geschiebehaushalt'!A29:S300,15,FALSE)="","",VLOOKUP(A60,'Charriage - Geschiebehaushalt'!$A$2:$S$273,15,FALSE))</f>
        <v>81 -100%</v>
      </c>
      <c r="F60" s="45" t="str">
        <f>IF(VLOOKUP(A60,'Charriage - Geschiebehaushalt'!A29:S300,16,FALSE)="","",VLOOKUP(A60,'Charriage - Geschiebehaushalt'!$A$2:$S$273,16,FALSE))</f>
        <v>a</v>
      </c>
      <c r="G60" s="44" t="str">
        <f>IF(VLOOKUP(A60,'Débit - Abfluss'!$A$2:$K$273,6,FALSE)="","",VLOOKUP(A60,'Débit - Abfluss'!$A$2:$K$273,6,FALSE))</f>
        <v>0-20%</v>
      </c>
      <c r="H60" s="43" t="str">
        <f>IF(VLOOKUP(A60,'Débit - Abfluss'!$A$2:$K$273,8,FALSE)="","",VLOOKUP(A60,'Débit - Abfluss'!$A$2:$K$273,8,FALSE))</f>
        <v>Non affecté / nicht betroffen</v>
      </c>
      <c r="I60" s="47" t="str">
        <f>IF(VLOOKUP(A60,'Revitalisation-Revitalisierung'!$A$2:$O$273,11,FALSE)="","",VLOOKUP(A60,'Revitalisation-Revitalisierung'!$A$2:$O$273,11,FALSE))</f>
        <v>Partiellement nécessaire, difficile / teilweise nötig, schwierig</v>
      </c>
      <c r="J60" s="42" t="str">
        <f>IF(VLOOKUP(A60,'Revitalisation-Revitalisierung'!$A$2:$O$273,12,FALSE)="","",VLOOKUP(A60,'Revitalisation-Revitalisierung'!$A$2:$O$273,12,FALSE))</f>
        <v>b</v>
      </c>
      <c r="K60" s="41"/>
    </row>
    <row r="61" spans="1:11" ht="20.100000000000001" customHeight="1" x14ac:dyDescent="0.25">
      <c r="A61" s="48">
        <v>44</v>
      </c>
      <c r="B61" s="66" t="s">
        <v>170</v>
      </c>
      <c r="C61" s="66" t="s">
        <v>171</v>
      </c>
      <c r="D61" s="67" t="s">
        <v>172</v>
      </c>
      <c r="E61" s="46" t="str">
        <f>IF(VLOOKUP(A61,'Charriage - Geschiebehaushalt'!A30:S301,15,FALSE)="","",VLOOKUP(A61,'Charriage - Geschiebehaushalt'!$A$2:$S$273,15,FALSE))</f>
        <v>21-50%</v>
      </c>
      <c r="F61" s="45" t="str">
        <f>IF(VLOOKUP(A61,'Charriage - Geschiebehaushalt'!A30:S301,16,FALSE)="","",VLOOKUP(A61,'Charriage - Geschiebehaushalt'!$A$2:$S$273,16,FALSE))</f>
        <v>a</v>
      </c>
      <c r="G61" s="44" t="str">
        <f>IF(VLOOKUP(A61,'Débit - Abfluss'!$A$2:$K$273,6,FALSE)="","",VLOOKUP(A61,'Débit - Abfluss'!$A$2:$K$273,6,FALSE))</f>
        <v>100%</v>
      </c>
      <c r="H61" s="43" t="str">
        <f>IF(VLOOKUP(A61,'Débit - Abfluss'!$A$2:$K$273,8,FALSE)="","",VLOOKUP(A61,'Débit - Abfluss'!$A$2:$K$273,8,FALSE))</f>
        <v>Non affecté / nicht betroffen</v>
      </c>
      <c r="I61" s="47" t="str">
        <f>IF(VLOOKUP(A61,'Revitalisation-Revitalisierung'!$A$2:$O$273,11,FALSE)="","",VLOOKUP(A61,'Revitalisation-Revitalisierung'!$A$2:$O$273,11,FALSE))</f>
        <v>Très nécessaire, facile / unbedingt nötig, einfach</v>
      </c>
      <c r="J61" s="42" t="str">
        <f>IF(VLOOKUP(A61,'Revitalisation-Revitalisierung'!$A$2:$O$273,12,FALSE)="","",VLOOKUP(A61,'Revitalisation-Revitalisierung'!$A$2:$O$273,12,FALSE))</f>
        <v>a</v>
      </c>
      <c r="K61" s="41"/>
    </row>
    <row r="62" spans="1:11" ht="20.100000000000001" customHeight="1" x14ac:dyDescent="0.25">
      <c r="A62" s="48">
        <v>45</v>
      </c>
      <c r="B62" s="66" t="s">
        <v>174</v>
      </c>
      <c r="C62" s="66" t="s">
        <v>175</v>
      </c>
      <c r="D62" s="67" t="s">
        <v>176</v>
      </c>
      <c r="E62" s="46" t="str">
        <f>IF(VLOOKUP(A62,'Charriage - Geschiebehaushalt'!A31:S302,15,FALSE)="","",VLOOKUP(A62,'Charriage - Geschiebehaushalt'!$A$2:$S$273,15,FALSE))</f>
        <v>21-50%</v>
      </c>
      <c r="F62" s="45" t="str">
        <f>IF(VLOOKUP(A62,'Charriage - Geschiebehaushalt'!A31:S302,16,FALSE)="","",VLOOKUP(A62,'Charriage - Geschiebehaushalt'!$A$2:$S$273,16,FALSE))</f>
        <v>a</v>
      </c>
      <c r="G62" s="44" t="str">
        <f>IF(VLOOKUP(A62,'Débit - Abfluss'!$A$2:$K$273,6,FALSE)="","",VLOOKUP(A62,'Débit - Abfluss'!$A$2:$K$273,6,FALSE))</f>
        <v>61-80%</v>
      </c>
      <c r="H62" s="43" t="str">
        <f>IF(VLOOKUP(A62,'Débit - Abfluss'!$A$2:$K$273,8,FALSE)="","",VLOOKUP(A62,'Débit - Abfluss'!$A$2:$K$273,8,FALSE))</f>
        <v>Non affecté / nicht betroffen</v>
      </c>
      <c r="I62" s="47" t="str">
        <f>IF(VLOOKUP(A62,'Revitalisation-Revitalisierung'!$A$2:$O$273,11,FALSE)="","",VLOOKUP(A62,'Revitalisation-Revitalisierung'!$A$2:$O$273,11,FALSE))</f>
        <v>Très nécessaire, facile / unbedingt nötig, einfach</v>
      </c>
      <c r="J62" s="42" t="str">
        <f>IF(VLOOKUP(A62,'Revitalisation-Revitalisierung'!$A$2:$O$273,12,FALSE)="","",VLOOKUP(A62,'Revitalisation-Revitalisierung'!$A$2:$O$273,12,FALSE))</f>
        <v>a</v>
      </c>
      <c r="K62" s="41"/>
    </row>
    <row r="63" spans="1:11" ht="20.100000000000001" customHeight="1" x14ac:dyDescent="0.25">
      <c r="A63" s="48">
        <v>46</v>
      </c>
      <c r="B63" s="66" t="s">
        <v>177</v>
      </c>
      <c r="C63" s="66" t="s">
        <v>171</v>
      </c>
      <c r="D63" s="67" t="s">
        <v>172</v>
      </c>
      <c r="E63" s="46" t="str">
        <f>IF(VLOOKUP(A63,'Charriage - Geschiebehaushalt'!A32:S303,15,FALSE)="","",VLOOKUP(A63,'Charriage - Geschiebehaushalt'!$A$2:$S$273,15,FALSE))</f>
        <v>21-50%</v>
      </c>
      <c r="F63" s="45" t="str">
        <f>IF(VLOOKUP(A63,'Charriage - Geschiebehaushalt'!A32:S303,16,FALSE)="","",VLOOKUP(A63,'Charriage - Geschiebehaushalt'!$A$2:$S$273,16,FALSE))</f>
        <v>a</v>
      </c>
      <c r="G63" s="44" t="str">
        <f>IF(VLOOKUP(A63,'Débit - Abfluss'!$A$2:$K$273,6,FALSE)="","",VLOOKUP(A63,'Débit - Abfluss'!$A$2:$K$273,6,FALSE))</f>
        <v>41-60%</v>
      </c>
      <c r="H63" s="43" t="str">
        <f>IF(VLOOKUP(A63,'Débit - Abfluss'!$A$2:$K$273,8,FALSE)="","",VLOOKUP(A63,'Débit - Abfluss'!$A$2:$K$273,8,FALSE))</f>
        <v>Non affecté / nicht betroffen</v>
      </c>
      <c r="I63" s="47" t="str">
        <f>IF(VLOOKUP(A63,'Revitalisation-Revitalisierung'!$A$2:$O$273,11,FALSE)="","",VLOOKUP(A63,'Revitalisation-Revitalisierung'!$A$2:$O$273,11,FALSE))</f>
        <v>Très nécessaire, facile / unbedingt nötig, einfach</v>
      </c>
      <c r="J63" s="42" t="str">
        <f>IF(VLOOKUP(A63,'Revitalisation-Revitalisierung'!$A$2:$O$273,12,FALSE)="","",VLOOKUP(A63,'Revitalisation-Revitalisierung'!$A$2:$O$273,12,FALSE))</f>
        <v>a</v>
      </c>
      <c r="K63" s="41"/>
    </row>
    <row r="64" spans="1:11" ht="20.100000000000001" customHeight="1" x14ac:dyDescent="0.25">
      <c r="A64" s="50">
        <v>47.1</v>
      </c>
      <c r="B64" s="66" t="s">
        <v>178</v>
      </c>
      <c r="C64" s="66" t="s">
        <v>165</v>
      </c>
      <c r="D64" s="67" t="s">
        <v>172</v>
      </c>
      <c r="E64" s="46" t="str">
        <f>IF(VLOOKUP(A64,'Charriage - Geschiebehaushalt'!A33:S304,15,FALSE)="","",VLOOKUP(A64,'Charriage - Geschiebehaushalt'!$A$2:$S$273,15,FALSE))</f>
        <v>Déficit non apparent en charriage ou en remobilisation des sédiments / kein sichtbares Defizit beim Geschiebehaushalt bzw. bei der Mobilisierung von Geschiebe</v>
      </c>
      <c r="F64" s="45" t="str">
        <f>IF(VLOOKUP(A64,'Charriage - Geschiebehaushalt'!A33:S304,16,FALSE)="","",VLOOKUP(A64,'Charriage - Geschiebehaushalt'!$A$2:$S$273,16,FALSE))</f>
        <v>a</v>
      </c>
      <c r="G64" s="44" t="str">
        <f>IF(VLOOKUP(A64,'Débit - Abfluss'!$A$2:$K$273,6,FALSE)="","",VLOOKUP(A64,'Débit - Abfluss'!$A$2:$K$273,6,FALSE))</f>
        <v>81-100%</v>
      </c>
      <c r="H64" s="43" t="str">
        <f>IF(VLOOKUP(A64,'Débit - Abfluss'!$A$2:$K$273,8,FALSE)="","",VLOOKUP(A64,'Débit - Abfluss'!$A$2:$K$273,8,FALSE))</f>
        <v>Non affecté / nicht betroffen</v>
      </c>
      <c r="I64" s="47" t="str">
        <f>IF(VLOOKUP(A64,'Revitalisation-Revitalisierung'!$A$2:$O$273,11,FALSE)="","",VLOOKUP(A64,'Revitalisation-Revitalisierung'!$A$2:$O$273,11,FALSE))</f>
        <v>Très nécessaire, difficile / unbedingt nötig, schwierig</v>
      </c>
      <c r="J64" s="42" t="str">
        <f>IF(VLOOKUP(A64,'Revitalisation-Revitalisierung'!$A$2:$O$273,12,FALSE)="","",VLOOKUP(A64,'Revitalisation-Revitalisierung'!$A$2:$O$273,12,FALSE))</f>
        <v>b</v>
      </c>
      <c r="K64" s="41"/>
    </row>
    <row r="65" spans="1:11" ht="20.100000000000001" customHeight="1" x14ac:dyDescent="0.25">
      <c r="A65" s="50">
        <v>47.2</v>
      </c>
      <c r="B65" s="66" t="s">
        <v>178</v>
      </c>
      <c r="C65" s="66" t="s">
        <v>165</v>
      </c>
      <c r="D65" s="67" t="s">
        <v>172</v>
      </c>
      <c r="E65" s="46" t="str">
        <f>IF(VLOOKUP(A65,'Charriage - Geschiebehaushalt'!A34:S305,15,FALSE)="","",VLOOKUP(A65,'Charriage - Geschiebehaushalt'!$A$2:$S$273,15,FALSE))</f>
        <v>La remobilisation des sédiments est perturbée / Mobilisierung von Geschiebe beeinträchtigt</v>
      </c>
      <c r="F65" s="45" t="str">
        <f>IF(VLOOKUP(A65,'Charriage - Geschiebehaushalt'!A34:S305,16,FALSE)="","",VLOOKUP(A65,'Charriage - Geschiebehaushalt'!$A$2:$S$273,16,FALSE))</f>
        <v>b</v>
      </c>
      <c r="G65" s="44" t="str">
        <f>IF(VLOOKUP(A65,'Débit - Abfluss'!$A$2:$K$273,6,FALSE)="","",VLOOKUP(A65,'Débit - Abfluss'!$A$2:$K$273,6,FALSE))</f>
        <v>100%</v>
      </c>
      <c r="H65" s="43" t="str">
        <f>IF(VLOOKUP(A65,'Débit - Abfluss'!$A$2:$K$273,8,FALSE)="","",VLOOKUP(A65,'Débit - Abfluss'!$A$2:$K$273,8,FALSE))</f>
        <v>Non affecté / nicht betroffen</v>
      </c>
      <c r="I65" s="47" t="str">
        <f>IF(VLOOKUP(A65,'Revitalisation-Revitalisierung'!$A$2:$O$273,11,FALSE)="","",VLOOKUP(A65,'Revitalisation-Revitalisierung'!$A$2:$O$273,11,FALSE))</f>
        <v>Non nécessaire / nicht nötig</v>
      </c>
      <c r="J65" s="42" t="str">
        <f>IF(VLOOKUP(A65,'Revitalisation-Revitalisierung'!$A$2:$O$273,12,FALSE)="","",VLOOKUP(A65,'Revitalisation-Revitalisierung'!$A$2:$O$273,12,FALSE))</f>
        <v>b</v>
      </c>
      <c r="K65" s="41"/>
    </row>
    <row r="66" spans="1:11" ht="20.100000000000001" customHeight="1" x14ac:dyDescent="0.25">
      <c r="A66" s="48">
        <v>48</v>
      </c>
      <c r="B66" s="66" t="s">
        <v>179</v>
      </c>
      <c r="C66" s="66" t="s">
        <v>180</v>
      </c>
      <c r="D66" s="67" t="s">
        <v>172</v>
      </c>
      <c r="E66" s="46" t="str">
        <f>IF(VLOOKUP(A66,'Charriage - Geschiebehaushalt'!A35:S306,15,FALSE)="","",VLOOKUP(A66,'Charriage - Geschiebehaushalt'!$A$2:$S$273,15,FALSE))</f>
        <v>Charriage présumé perturbé / Geschiebehaushalt vermutlich beeinträchtigt</v>
      </c>
      <c r="F66" s="45" t="str">
        <f>IF(VLOOKUP(A66,'Charriage - Geschiebehaushalt'!A35:S306,16,FALSE)="","",VLOOKUP(A66,'Charriage - Geschiebehaushalt'!$A$2:$S$273,16,FALSE))</f>
        <v>b</v>
      </c>
      <c r="G66" s="44" t="str">
        <f>IF(VLOOKUP(A66,'Débit - Abfluss'!$A$2:$K$273,6,FALSE)="","",VLOOKUP(A66,'Débit - Abfluss'!$A$2:$K$273,6,FALSE))</f>
        <v>100%</v>
      </c>
      <c r="H66" s="43" t="str">
        <f>IF(VLOOKUP(A66,'Débit - Abfluss'!$A$2:$K$273,8,FALSE)="","",VLOOKUP(A66,'Débit - Abfluss'!$A$2:$K$273,8,FALSE))</f>
        <v>Non affecté / nicht betroffen</v>
      </c>
      <c r="I66" s="47" t="str">
        <f>IF(VLOOKUP(A66,'Revitalisation-Revitalisierung'!$A$2:$O$273,11,FALSE)="","",VLOOKUP(A66,'Revitalisation-Revitalisierung'!$A$2:$O$273,11,FALSE))</f>
        <v>Partiellement nécessaire, facile / teilweise nötig, einfach</v>
      </c>
      <c r="J66" s="42" t="str">
        <f>IF(VLOOKUP(A66,'Revitalisation-Revitalisierung'!$A$2:$O$273,12,FALSE)="","",VLOOKUP(A66,'Revitalisation-Revitalisierung'!$A$2:$O$273,12,FALSE))</f>
        <v>b</v>
      </c>
      <c r="K66" s="41"/>
    </row>
    <row r="67" spans="1:11" ht="20.100000000000001" customHeight="1" x14ac:dyDescent="0.25">
      <c r="A67" s="48">
        <v>49</v>
      </c>
      <c r="B67" s="66" t="s">
        <v>181</v>
      </c>
      <c r="C67" s="66" t="s">
        <v>180</v>
      </c>
      <c r="D67" s="67" t="s">
        <v>172</v>
      </c>
      <c r="E67" s="46" t="str">
        <f>IF(VLOOKUP(A67,'Charriage - Geschiebehaushalt'!A36:S307,15,FALSE)="","",VLOOKUP(A67,'Charriage - Geschiebehaushalt'!$A$2:$S$273,15,FALSE))</f>
        <v>Charriage présumé perturbé / Geschiebehaushalt vermutlich beeinträchtigt</v>
      </c>
      <c r="F67" s="45" t="str">
        <f>IF(VLOOKUP(A67,'Charriage - Geschiebehaushalt'!A36:S307,16,FALSE)="","",VLOOKUP(A67,'Charriage - Geschiebehaushalt'!$A$2:$S$273,16,FALSE))</f>
        <v>b</v>
      </c>
      <c r="G67" s="44" t="str">
        <f>IF(VLOOKUP(A67,'Débit - Abfluss'!$A$2:$K$273,6,FALSE)="","",VLOOKUP(A67,'Débit - Abfluss'!$A$2:$K$273,6,FALSE))</f>
        <v>100%</v>
      </c>
      <c r="H67" s="43" t="str">
        <f>IF(VLOOKUP(A67,'Débit - Abfluss'!$A$2:$K$273,8,FALSE)="","",VLOOKUP(A67,'Débit - Abfluss'!$A$2:$K$273,8,FALSE))</f>
        <v>Non affecté / nicht betroffen</v>
      </c>
      <c r="I67" s="47" t="str">
        <f>IF(VLOOKUP(A67,'Revitalisation-Revitalisierung'!$A$2:$O$273,11,FALSE)="","",VLOOKUP(A67,'Revitalisation-Revitalisierung'!$A$2:$O$273,11,FALSE))</f>
        <v>Partiellement nécessaire, facile / teilweise nötig, einfach</v>
      </c>
      <c r="J67" s="42" t="str">
        <f>IF(VLOOKUP(A67,'Revitalisation-Revitalisierung'!$A$2:$O$273,12,FALSE)="","",VLOOKUP(A67,'Revitalisation-Revitalisierung'!$A$2:$O$273,12,FALSE))</f>
        <v>b</v>
      </c>
      <c r="K67" s="41"/>
    </row>
    <row r="68" spans="1:11" ht="20.100000000000001" customHeight="1" x14ac:dyDescent="0.25">
      <c r="A68" s="48">
        <v>50</v>
      </c>
      <c r="B68" s="66" t="s">
        <v>182</v>
      </c>
      <c r="C68" s="66" t="s">
        <v>183</v>
      </c>
      <c r="D68" s="67" t="s">
        <v>184</v>
      </c>
      <c r="E68" s="46" t="str">
        <f>IF(VLOOKUP(A68,'Charriage - Geschiebehaushalt'!A37:S308,15,FALSE)="","",VLOOKUP(A68,'Charriage - Geschiebehaushalt'!$A$2:$S$273,15,FALSE))</f>
        <v>Déficit non apparent en charriage ou en remobilisation des sédiments / kein sichtbares Defizit beim Geschiebehaushalt bzw. bei der Mobilisierung von Geschiebe</v>
      </c>
      <c r="F68" s="45" t="str">
        <f>IF(VLOOKUP(A68,'Charriage - Geschiebehaushalt'!A37:S308,16,FALSE)="","",VLOOKUP(A68,'Charriage - Geschiebehaushalt'!$A$2:$S$273,16,FALSE))</f>
        <v>b</v>
      </c>
      <c r="G68" s="44" t="str">
        <f>IF(VLOOKUP(A68,'Débit - Abfluss'!$A$2:$K$273,6,FALSE)="","",VLOOKUP(A68,'Débit - Abfluss'!$A$2:$K$273,6,FALSE))</f>
        <v>100%</v>
      </c>
      <c r="H68" s="43" t="str">
        <f>IF(VLOOKUP(A68,'Débit - Abfluss'!$A$2:$K$273,8,FALSE)="","",VLOOKUP(A68,'Débit - Abfluss'!$A$2:$K$273,8,FALSE))</f>
        <v>Non affecté / nicht betroffen</v>
      </c>
      <c r="I68" s="47" t="str">
        <f>IF(VLOOKUP(A68,'Revitalisation-Revitalisierung'!$A$2:$O$273,11,FALSE)="","",VLOOKUP(A68,'Revitalisation-Revitalisierung'!$A$2:$O$273,11,FALSE))</f>
        <v>Non nécessaire / nicht nötig</v>
      </c>
      <c r="J68" s="42" t="str">
        <f>IF(VLOOKUP(A68,'Revitalisation-Revitalisierung'!$A$2:$O$273,12,FALSE)="","",VLOOKUP(A68,'Revitalisation-Revitalisierung'!$A$2:$O$273,12,FALSE))</f>
        <v>a</v>
      </c>
      <c r="K68" s="41"/>
    </row>
    <row r="69" spans="1:11" ht="20.100000000000001" customHeight="1" x14ac:dyDescent="0.25">
      <c r="A69" s="48">
        <v>51</v>
      </c>
      <c r="B69" s="66" t="s">
        <v>185</v>
      </c>
      <c r="C69" s="66" t="s">
        <v>186</v>
      </c>
      <c r="D69" s="67" t="s">
        <v>110</v>
      </c>
      <c r="E69" s="46" t="str">
        <f>IF(VLOOKUP(A69,'Charriage - Geschiebehaushalt'!A38:S309,15,FALSE)="","",VLOOKUP(A69,'Charriage - Geschiebehaushalt'!$A$2:$S$273,15,FALSE))</f>
        <v>81 -100%</v>
      </c>
      <c r="F69" s="45" t="str">
        <f>IF(VLOOKUP(A69,'Charriage - Geschiebehaushalt'!A38:S309,16,FALSE)="","",VLOOKUP(A69,'Charriage - Geschiebehaushalt'!$A$2:$S$273,16,FALSE))</f>
        <v>a</v>
      </c>
      <c r="G69" s="44" t="str">
        <f>IF(VLOOKUP(A69,'Débit - Abfluss'!$A$2:$K$273,6,FALSE)="","",VLOOKUP(A69,'Débit - Abfluss'!$A$2:$K$273,6,FALSE))</f>
        <v>81-100%</v>
      </c>
      <c r="H69" s="43" t="str">
        <f>IF(VLOOKUP(A69,'Débit - Abfluss'!$A$2:$K$273,8,FALSE)="","",VLOOKUP(A69,'Débit - Abfluss'!$A$2:$K$273,8,FALSE))</f>
        <v>Non affecté / nicht betroffen</v>
      </c>
      <c r="I69" s="47" t="str">
        <f>IF(VLOOKUP(A69,'Revitalisation-Revitalisierung'!$A$2:$O$273,11,FALSE)="","",VLOOKUP(A69,'Revitalisation-Revitalisierung'!$A$2:$O$273,11,FALSE))</f>
        <v>Partiellement nécessaire, facile / teilweise nötig, einfach</v>
      </c>
      <c r="J69" s="42" t="str">
        <f>IF(VLOOKUP(A69,'Revitalisation-Revitalisierung'!$A$2:$O$273,12,FALSE)="","",VLOOKUP(A69,'Revitalisation-Revitalisierung'!$A$2:$O$273,12,FALSE))</f>
        <v>b</v>
      </c>
      <c r="K69" s="41"/>
    </row>
    <row r="70" spans="1:11" ht="20.100000000000001" customHeight="1" x14ac:dyDescent="0.25">
      <c r="A70" s="48">
        <v>52</v>
      </c>
      <c r="B70" s="66" t="s">
        <v>187</v>
      </c>
      <c r="C70" s="66" t="s">
        <v>188</v>
      </c>
      <c r="D70" s="67" t="s">
        <v>189</v>
      </c>
      <c r="E70" s="46" t="str">
        <f>IF(VLOOKUP(A70,'Charriage - Geschiebehaushalt'!A39:S310,15,FALSE)="","",VLOOKUP(A70,'Charriage - Geschiebehaushalt'!$A$2:$S$273,15,FALSE))</f>
        <v>Problème lié à un manque de charriage ou à un manque de remobilisation des sédiments / Problem aufgrund Geschiebemangels bzw. mangelnder Mobilisierung von Geschiebe</v>
      </c>
      <c r="F70" s="45" t="str">
        <f>IF(VLOOKUP(A70,'Charriage - Geschiebehaushalt'!A39:S310,16,FALSE)="","",VLOOKUP(A70,'Charriage - Geschiebehaushalt'!$A$2:$S$273,16,FALSE))</f>
        <v>b</v>
      </c>
      <c r="G70" s="44" t="str">
        <f>IF(VLOOKUP(A70,'Débit - Abfluss'!$A$2:$K$273,6,FALSE)="","",VLOOKUP(A70,'Débit - Abfluss'!$A$2:$K$273,6,FALSE))</f>
        <v>100%</v>
      </c>
      <c r="H70" s="43" t="str">
        <f>IF(VLOOKUP(A70,'Débit - Abfluss'!$A$2:$K$273,8,FALSE)="","",VLOOKUP(A70,'Débit - Abfluss'!$A$2:$K$273,8,FALSE))</f>
        <v>Non affecté / nicht betroffen</v>
      </c>
      <c r="I70" s="47" t="str">
        <f>IF(VLOOKUP(A70,'Revitalisation-Revitalisierung'!$A$2:$O$273,11,FALSE)="","",VLOOKUP(A70,'Revitalisation-Revitalisierung'!$A$2:$O$273,11,FALSE))</f>
        <v>Très nécessaire, facile / unbedingt nötig, einfach</v>
      </c>
      <c r="J70" s="42" t="str">
        <f>IF(VLOOKUP(A70,'Revitalisation-Revitalisierung'!$A$2:$O$273,12,FALSE)="","",VLOOKUP(A70,'Revitalisation-Revitalisierung'!$A$2:$O$273,12,FALSE))</f>
        <v>a</v>
      </c>
      <c r="K70" s="41"/>
    </row>
    <row r="71" spans="1:11" ht="20.100000000000001" customHeight="1" x14ac:dyDescent="0.25">
      <c r="A71" s="48">
        <v>53</v>
      </c>
      <c r="B71" s="66" t="s">
        <v>190</v>
      </c>
      <c r="C71" s="66" t="s">
        <v>191</v>
      </c>
      <c r="D71" s="67" t="s">
        <v>172</v>
      </c>
      <c r="E71" s="46" t="str">
        <f>IF(VLOOKUP(A71,'Charriage - Geschiebehaushalt'!A40:S311,15,FALSE)="","",VLOOKUP(A71,'Charriage - Geschiebehaushalt'!$A$2:$S$273,15,FALSE))</f>
        <v>La remobilisation des sédiments est perturbée / Mobilisierung von Geschiebe beeinträchtigt</v>
      </c>
      <c r="F71" s="45" t="str">
        <f>IF(VLOOKUP(A71,'Charriage - Geschiebehaushalt'!A40:S311,16,FALSE)="","",VLOOKUP(A71,'Charriage - Geschiebehaushalt'!$A$2:$S$273,16,FALSE))</f>
        <v>b</v>
      </c>
      <c r="G71" s="44" t="str">
        <f>IF(VLOOKUP(A71,'Débit - Abfluss'!$A$2:$K$273,6,FALSE)="","",VLOOKUP(A71,'Débit - Abfluss'!$A$2:$K$273,6,FALSE))</f>
        <v>non pertinent / nicht relevant</v>
      </c>
      <c r="H71" s="43" t="str">
        <f>IF(VLOOKUP(A71,'Débit - Abfluss'!$A$2:$K$273,8,FALSE)="","",VLOOKUP(A71,'Débit - Abfluss'!$A$2:$K$273,8,FALSE))</f>
        <v>Potentiellement affecté / möglicherweise betroffen</v>
      </c>
      <c r="I71" s="47" t="str">
        <f>IF(VLOOKUP(A71,'Revitalisation-Revitalisierung'!$A$2:$O$273,11,FALSE)="","",VLOOKUP(A71,'Revitalisation-Revitalisierung'!$A$2:$O$273,11,FALSE))</f>
        <v>Très nécessaire, facile / unbedingt nötig, einfach</v>
      </c>
      <c r="J71" s="42" t="str">
        <f>IF(VLOOKUP(A71,'Revitalisation-Revitalisierung'!$A$2:$O$273,12,FALSE)="","",VLOOKUP(A71,'Revitalisation-Revitalisierung'!$A$2:$O$273,12,FALSE))</f>
        <v>b</v>
      </c>
      <c r="K71" s="41"/>
    </row>
    <row r="72" spans="1:11" ht="20.100000000000001" customHeight="1" x14ac:dyDescent="0.25">
      <c r="A72" s="48">
        <v>55</v>
      </c>
      <c r="B72" s="66" t="s">
        <v>192</v>
      </c>
      <c r="C72" s="66" t="s">
        <v>193</v>
      </c>
      <c r="D72" s="67" t="s">
        <v>194</v>
      </c>
      <c r="E72" s="46" t="str">
        <f>IF(VLOOKUP(A72,'Charriage - Geschiebehaushalt'!A41:S312,15,FALSE)="","",VLOOKUP(A72,'Charriage - Geschiebehaushalt'!$A$2:$S$273,15,FALSE))</f>
        <v>0-20%</v>
      </c>
      <c r="F72" s="45" t="str">
        <f>IF(VLOOKUP(A72,'Charriage - Geschiebehaushalt'!A41:S312,16,FALSE)="","",VLOOKUP(A72,'Charriage - Geschiebehaushalt'!$A$2:$S$273,16,FALSE))</f>
        <v>a</v>
      </c>
      <c r="G72" s="44" t="str">
        <f>IF(VLOOKUP(A72,'Débit - Abfluss'!$A$2:$K$273,6,FALSE)="","",VLOOKUP(A72,'Débit - Abfluss'!$A$2:$K$273,6,FALSE))</f>
        <v>100%</v>
      </c>
      <c r="H72" s="43" t="str">
        <f>IF(VLOOKUP(A72,'Débit - Abfluss'!$A$2:$K$273,8,FALSE)="","",VLOOKUP(A72,'Débit - Abfluss'!$A$2:$K$273,8,FALSE))</f>
        <v>Non affecté / nicht betroffen</v>
      </c>
      <c r="I72" s="47" t="str">
        <f>IF(VLOOKUP(A72,'Revitalisation-Revitalisierung'!$A$2:$O$273,11,FALSE)="","",VLOOKUP(A72,'Revitalisation-Revitalisierung'!$A$2:$O$273,11,FALSE))</f>
        <v>Non nécessaire / nicht nötig</v>
      </c>
      <c r="J72" s="42" t="str">
        <f>IF(VLOOKUP(A72,'Revitalisation-Revitalisierung'!$A$2:$O$273,12,FALSE)="","",VLOOKUP(A72,'Revitalisation-Revitalisierung'!$A$2:$O$273,12,FALSE))</f>
        <v>a</v>
      </c>
      <c r="K72" s="41"/>
    </row>
    <row r="73" spans="1:11" ht="20.100000000000001" customHeight="1" x14ac:dyDescent="0.25">
      <c r="A73" s="48">
        <v>58</v>
      </c>
      <c r="B73" s="66" t="s">
        <v>196</v>
      </c>
      <c r="C73" s="66" t="s">
        <v>197</v>
      </c>
      <c r="D73" s="67" t="s">
        <v>172</v>
      </c>
      <c r="E73" s="46" t="str">
        <f>IF(VLOOKUP(A73,'Charriage - Geschiebehaushalt'!A42:S313,15,FALSE)="","",VLOOKUP(A73,'Charriage - Geschiebehaushalt'!$A$2:$S$273,15,FALSE))</f>
        <v>0-20%</v>
      </c>
      <c r="F73" s="45" t="str">
        <f>IF(VLOOKUP(A73,'Charriage - Geschiebehaushalt'!A42:S313,16,FALSE)="","",VLOOKUP(A73,'Charriage - Geschiebehaushalt'!$A$2:$S$273,16,FALSE))</f>
        <v>a</v>
      </c>
      <c r="G73" s="44" t="str">
        <f>IF(VLOOKUP(A73,'Débit - Abfluss'!$A$2:$K$273,6,FALSE)="","",VLOOKUP(A73,'Débit - Abfluss'!$A$2:$K$273,6,FALSE))</f>
        <v>100%</v>
      </c>
      <c r="H73" s="43" t="str">
        <f>IF(VLOOKUP(A73,'Débit - Abfluss'!$A$2:$K$273,8,FALSE)="","",VLOOKUP(A73,'Débit - Abfluss'!$A$2:$K$273,8,FALSE))</f>
        <v>Non affecté / nicht betroffen</v>
      </c>
      <c r="I73" s="47" t="str">
        <f>IF(VLOOKUP(A73,'Revitalisation-Revitalisierung'!$A$2:$O$273,11,FALSE)="","",VLOOKUP(A73,'Revitalisation-Revitalisierung'!$A$2:$O$273,11,FALSE))</f>
        <v>Partiellement nécessaire, difficile / teilweise nötig, schwierig</v>
      </c>
      <c r="J73" s="42" t="str">
        <f>IF(VLOOKUP(A73,'Revitalisation-Revitalisierung'!$A$2:$O$273,12,FALSE)="","",VLOOKUP(A73,'Revitalisation-Revitalisierung'!$A$2:$O$273,12,FALSE))</f>
        <v>a</v>
      </c>
      <c r="K73" s="41"/>
    </row>
    <row r="74" spans="1:11" ht="20.100000000000001" customHeight="1" x14ac:dyDescent="0.25">
      <c r="A74" s="48">
        <v>59</v>
      </c>
      <c r="B74" s="66" t="s">
        <v>198</v>
      </c>
      <c r="C74" s="66" t="s">
        <v>199</v>
      </c>
      <c r="D74" s="67" t="s">
        <v>172</v>
      </c>
      <c r="E74" s="46" t="str">
        <f>IF(VLOOKUP(A74,'Charriage - Geschiebehaushalt'!A43:S314,15,FALSE)="","",VLOOKUP(A74,'Charriage - Geschiebehaushalt'!$A$2:$S$273,15,FALSE))</f>
        <v>51-80%</v>
      </c>
      <c r="F74" s="45" t="str">
        <f>IF(VLOOKUP(A74,'Charriage - Geschiebehaushalt'!A43:S314,16,FALSE)="","",VLOOKUP(A74,'Charriage - Geschiebehaushalt'!$A$2:$S$273,16,FALSE))</f>
        <v>a</v>
      </c>
      <c r="G74" s="44" t="str">
        <f>IF(VLOOKUP(A74,'Débit - Abfluss'!$A$2:$K$273,6,FALSE)="","",VLOOKUP(A74,'Débit - Abfluss'!$A$2:$K$273,6,FALSE))</f>
        <v>81-100%</v>
      </c>
      <c r="H74" s="43" t="str">
        <f>IF(VLOOKUP(A74,'Débit - Abfluss'!$A$2:$K$273,8,FALSE)="","",VLOOKUP(A74,'Débit - Abfluss'!$A$2:$K$273,8,FALSE))</f>
        <v>Potentiellement affecté / möglicherweise betroffen</v>
      </c>
      <c r="I74" s="47" t="str">
        <f>IF(VLOOKUP(A74,'Revitalisation-Revitalisierung'!$A$2:$O$273,11,FALSE)="","",VLOOKUP(A74,'Revitalisation-Revitalisierung'!$A$2:$O$273,11,FALSE))</f>
        <v>Très nécessaire, facile / unbedingt nötig, einfach</v>
      </c>
      <c r="J74" s="42" t="str">
        <f>IF(VLOOKUP(A74,'Revitalisation-Revitalisierung'!$A$2:$O$273,12,FALSE)="","",VLOOKUP(A74,'Revitalisation-Revitalisierung'!$A$2:$O$273,12,FALSE))</f>
        <v>a</v>
      </c>
      <c r="K74" s="41"/>
    </row>
    <row r="75" spans="1:11" ht="20.100000000000001" customHeight="1" x14ac:dyDescent="0.25">
      <c r="A75" s="48">
        <v>60</v>
      </c>
      <c r="B75" s="66" t="s">
        <v>200</v>
      </c>
      <c r="C75" s="66" t="s">
        <v>201</v>
      </c>
      <c r="D75" s="67" t="s">
        <v>202</v>
      </c>
      <c r="E75" s="46" t="str">
        <f>IF(VLOOKUP(A75,'Charriage - Geschiebehaushalt'!A44:S315,15,FALSE)="","",VLOOKUP(A75,'Charriage - Geschiebehaushalt'!$A$2:$S$273,15,FALSE))</f>
        <v>Charriage présumé faiblement perturbé / Geschiebe vermutlich leicht beeinträchtigt</v>
      </c>
      <c r="F75" s="45" t="str">
        <f>IF(VLOOKUP(A75,'Charriage - Geschiebehaushalt'!A44:S315,16,FALSE)="","",VLOOKUP(A75,'Charriage - Geschiebehaushalt'!$A$2:$S$273,16,FALSE))</f>
        <v>b</v>
      </c>
      <c r="G75" s="44" t="str">
        <f>IF(VLOOKUP(A75,'Débit - Abfluss'!$A$2:$K$273,6,FALSE)="","",VLOOKUP(A75,'Débit - Abfluss'!$A$2:$K$273,6,FALSE))</f>
        <v>100%</v>
      </c>
      <c r="H75" s="43" t="str">
        <f>IF(VLOOKUP(A75,'Débit - Abfluss'!$A$2:$K$273,8,FALSE)="","",VLOOKUP(A75,'Débit - Abfluss'!$A$2:$K$273,8,FALSE))</f>
        <v>Non affecté / nicht betroffen</v>
      </c>
      <c r="I75" s="47" t="str">
        <f>IF(VLOOKUP(A75,'Revitalisation-Revitalisierung'!$A$2:$O$273,11,FALSE)="","",VLOOKUP(A75,'Revitalisation-Revitalisierung'!$A$2:$O$273,11,FALSE))</f>
        <v>Non nécessaire / nicht nötig</v>
      </c>
      <c r="J75" s="42" t="str">
        <f>IF(VLOOKUP(A75,'Revitalisation-Revitalisierung'!$A$2:$O$273,12,FALSE)="","",VLOOKUP(A75,'Revitalisation-Revitalisierung'!$A$2:$O$273,12,FALSE))</f>
        <v>b</v>
      </c>
      <c r="K75" s="41"/>
    </row>
    <row r="76" spans="1:11" ht="20.100000000000001" customHeight="1" x14ac:dyDescent="0.25">
      <c r="A76" s="48">
        <v>61</v>
      </c>
      <c r="B76" s="66" t="s">
        <v>203</v>
      </c>
      <c r="C76" s="66" t="s">
        <v>204</v>
      </c>
      <c r="D76" s="67" t="s">
        <v>202</v>
      </c>
      <c r="E76" s="46" t="str">
        <f>IF(VLOOKUP(A76,'Charriage - Geschiebehaushalt'!A45:S316,15,FALSE)="","",VLOOKUP(A76,'Charriage - Geschiebehaushalt'!$A$2:$S$273,15,FALSE))</f>
        <v>Charriage présumé naturel / Geschiebehaushalt vermutlich natürlich</v>
      </c>
      <c r="F76" s="45" t="str">
        <f>IF(VLOOKUP(A76,'Charriage - Geschiebehaushalt'!A45:S316,16,FALSE)="","",VLOOKUP(A76,'Charriage - Geschiebehaushalt'!$A$2:$S$273,16,FALSE))</f>
        <v>b</v>
      </c>
      <c r="G76" s="44" t="str">
        <f>IF(VLOOKUP(A76,'Débit - Abfluss'!$A$2:$K$273,6,FALSE)="","",VLOOKUP(A76,'Débit - Abfluss'!$A$2:$K$273,6,FALSE))</f>
        <v>100%</v>
      </c>
      <c r="H76" s="43" t="str">
        <f>IF(VLOOKUP(A76,'Débit - Abfluss'!$A$2:$K$273,8,FALSE)="","",VLOOKUP(A76,'Débit - Abfluss'!$A$2:$K$273,8,FALSE))</f>
        <v>Non affecté / nicht betroffen</v>
      </c>
      <c r="I76" s="47" t="str">
        <f>IF(VLOOKUP(A76,'Revitalisation-Revitalisierung'!$A$2:$O$273,11,FALSE)="","",VLOOKUP(A76,'Revitalisation-Revitalisierung'!$A$2:$O$273,11,FALSE))</f>
        <v>Partiellement nécessaire, facile / teilweise nötig, einfach</v>
      </c>
      <c r="J76" s="42" t="str">
        <f>IF(VLOOKUP(A76,'Revitalisation-Revitalisierung'!$A$2:$O$273,12,FALSE)="","",VLOOKUP(A76,'Revitalisation-Revitalisierung'!$A$2:$O$273,12,FALSE))</f>
        <v>a</v>
      </c>
      <c r="K76" s="41"/>
    </row>
    <row r="77" spans="1:11" ht="20.100000000000001" customHeight="1" x14ac:dyDescent="0.25">
      <c r="A77" s="50">
        <v>62.1</v>
      </c>
      <c r="B77" s="66" t="s">
        <v>206</v>
      </c>
      <c r="C77" s="66" t="s">
        <v>207</v>
      </c>
      <c r="D77" s="67" t="s">
        <v>202</v>
      </c>
      <c r="E77" s="46" t="str">
        <f>IF(VLOOKUP(A77,'Charriage - Geschiebehaushalt'!A46:S317,15,FALSE)="","",VLOOKUP(A77,'Charriage - Geschiebehaushalt'!$A$2:$S$273,15,FALSE))</f>
        <v>81 -100%</v>
      </c>
      <c r="F77" s="45" t="str">
        <f>IF(VLOOKUP(A77,'Charriage - Geschiebehaushalt'!A46:S317,16,FALSE)="","",VLOOKUP(A77,'Charriage - Geschiebehaushalt'!$A$2:$S$273,16,FALSE))</f>
        <v>a</v>
      </c>
      <c r="G77" s="44" t="str">
        <f>IF(VLOOKUP(A77,'Débit - Abfluss'!$A$2:$K$273,6,FALSE)="","",VLOOKUP(A77,'Débit - Abfluss'!$A$2:$K$273,6,FALSE))</f>
        <v>0-20%</v>
      </c>
      <c r="H77" s="43" t="str">
        <f>IF(VLOOKUP(A77,'Débit - Abfluss'!$A$2:$K$273,8,FALSE)="","",VLOOKUP(A77,'Débit - Abfluss'!$A$2:$K$273,8,FALSE))</f>
        <v>Non affecté / nicht betroffen</v>
      </c>
      <c r="I77" s="47" t="str">
        <f>IF(VLOOKUP(A77,'Revitalisation-Revitalisierung'!$A$2:$O$273,11,FALSE)="","",VLOOKUP(A77,'Revitalisation-Revitalisierung'!$A$2:$O$273,11,FALSE))</f>
        <v>Non nécessaire / nicht nötig</v>
      </c>
      <c r="J77" s="42" t="str">
        <f>IF(VLOOKUP(A77,'Revitalisation-Revitalisierung'!$A$2:$O$273,12,FALSE)="","",VLOOKUP(A77,'Revitalisation-Revitalisierung'!$A$2:$O$273,12,FALSE))</f>
        <v>a</v>
      </c>
      <c r="K77" s="41"/>
    </row>
    <row r="78" spans="1:11" ht="20.100000000000001" customHeight="1" x14ac:dyDescent="0.25">
      <c r="A78" s="50">
        <v>62.2</v>
      </c>
      <c r="B78" s="66" t="s">
        <v>206</v>
      </c>
      <c r="C78" s="66" t="s">
        <v>207</v>
      </c>
      <c r="D78" s="67" t="s">
        <v>202</v>
      </c>
      <c r="E78" s="46" t="str">
        <f>IF(VLOOKUP(A78,'Charriage - Geschiebehaushalt'!A47:S318,15,FALSE)="","",VLOOKUP(A78,'Charriage - Geschiebehaushalt'!$A$2:$S$273,15,FALSE))</f>
        <v>81 -100%</v>
      </c>
      <c r="F78" s="45" t="str">
        <f>IF(VLOOKUP(A78,'Charriage - Geschiebehaushalt'!A47:S318,16,FALSE)="","",VLOOKUP(A78,'Charriage - Geschiebehaushalt'!$A$2:$S$273,16,FALSE))</f>
        <v>a</v>
      </c>
      <c r="G78" s="44" t="str">
        <f>IF(VLOOKUP(A78,'Débit - Abfluss'!$A$2:$K$273,6,FALSE)="","",VLOOKUP(A78,'Débit - Abfluss'!$A$2:$K$273,6,FALSE))</f>
        <v>81-100%</v>
      </c>
      <c r="H78" s="43" t="str">
        <f>IF(VLOOKUP(A78,'Débit - Abfluss'!$A$2:$K$273,8,FALSE)="","",VLOOKUP(A78,'Débit - Abfluss'!$A$2:$K$273,8,FALSE))</f>
        <v>Potentiellement affecté / möglicherweise betroffen</v>
      </c>
      <c r="I78" s="47" t="str">
        <f>IF(VLOOKUP(A78,'Revitalisation-Revitalisierung'!$A$2:$O$273,11,FALSE)="","",VLOOKUP(A78,'Revitalisation-Revitalisierung'!$A$2:$O$273,11,FALSE))</f>
        <v>Partiellement nécessaire, facile / teilweise nötig, einfach</v>
      </c>
      <c r="J78" s="42" t="str">
        <f>IF(VLOOKUP(A78,'Revitalisation-Revitalisierung'!$A$2:$O$273,12,FALSE)="","",VLOOKUP(A78,'Revitalisation-Revitalisierung'!$A$2:$O$273,12,FALSE))</f>
        <v>b</v>
      </c>
      <c r="K78" s="41"/>
    </row>
    <row r="79" spans="1:11" ht="20.100000000000001" customHeight="1" x14ac:dyDescent="0.25">
      <c r="A79" s="48">
        <v>64</v>
      </c>
      <c r="B79" s="66" t="s">
        <v>208</v>
      </c>
      <c r="C79" s="66" t="s">
        <v>209</v>
      </c>
      <c r="D79" s="67" t="s">
        <v>202</v>
      </c>
      <c r="E79" s="46" t="str">
        <f>IF(VLOOKUP(A79,'Charriage - Geschiebehaushalt'!A48:S319,15,FALSE)="","",VLOOKUP(A79,'Charriage - Geschiebehaushalt'!$A$2:$S$273,15,FALSE))</f>
        <v>Charriage présumé perturbé / Geschiebehaushalt vermutlich beeinträchtigt</v>
      </c>
      <c r="F79" s="45" t="str">
        <f>IF(VLOOKUP(A79,'Charriage - Geschiebehaushalt'!A48:S319,16,FALSE)="","",VLOOKUP(A79,'Charriage - Geschiebehaushalt'!$A$2:$S$273,16,FALSE))</f>
        <v>b</v>
      </c>
      <c r="G79" s="44" t="str">
        <f>IF(VLOOKUP(A79,'Débit - Abfluss'!$A$2:$K$273,6,FALSE)="","",VLOOKUP(A79,'Débit - Abfluss'!$A$2:$K$273,6,FALSE))</f>
        <v>non pertinent / nicht relevant</v>
      </c>
      <c r="H79" s="43" t="str">
        <f>IF(VLOOKUP(A79,'Débit - Abfluss'!$A$2:$K$273,8,FALSE)="","",VLOOKUP(A79,'Débit - Abfluss'!$A$2:$K$273,8,FALSE))</f>
        <v>Potentiellement affecté / möglicherweise betroffen</v>
      </c>
      <c r="I79" s="47" t="str">
        <f>IF(VLOOKUP(A79,'Revitalisation-Revitalisierung'!$A$2:$O$273,11,FALSE)="","",VLOOKUP(A79,'Revitalisation-Revitalisierung'!$A$2:$O$273,11,FALSE))</f>
        <v>Partiellement nécessaire, facile / teilweise nötig, einfach</v>
      </c>
      <c r="J79" s="42" t="str">
        <f>IF(VLOOKUP(A79,'Revitalisation-Revitalisierung'!$A$2:$O$273,12,FALSE)="","",VLOOKUP(A79,'Revitalisation-Revitalisierung'!$A$2:$O$273,12,FALSE))</f>
        <v>a</v>
      </c>
      <c r="K79" s="41"/>
    </row>
    <row r="80" spans="1:11" ht="20.100000000000001" customHeight="1" x14ac:dyDescent="0.25">
      <c r="A80" s="48">
        <v>65</v>
      </c>
      <c r="B80" s="66" t="s">
        <v>210</v>
      </c>
      <c r="C80" s="66" t="s">
        <v>207</v>
      </c>
      <c r="D80" s="67" t="s">
        <v>202</v>
      </c>
      <c r="E80" s="46" t="str">
        <f>IF(VLOOKUP(A80,'Charriage - Geschiebehaushalt'!A49:S320,15,FALSE)="","",VLOOKUP(A80,'Charriage - Geschiebehaushalt'!$A$2:$S$273,15,FALSE))</f>
        <v>Problème lié à un manque de charriage ou à un manque de remobilisation des sédiments / Problem aufgrund Geschiebemangels bzw. mangelnder Mobilisierung von Geschiebe</v>
      </c>
      <c r="F80" s="45" t="str">
        <f>IF(VLOOKUP(A80,'Charriage - Geschiebehaushalt'!A49:S320,16,FALSE)="","",VLOOKUP(A80,'Charriage - Geschiebehaushalt'!$A$2:$S$273,16,FALSE))</f>
        <v>a</v>
      </c>
      <c r="G80" s="44" t="str">
        <f>IF(VLOOKUP(A80,'Débit - Abfluss'!$A$2:$K$273,6,FALSE)="","",VLOOKUP(A80,'Débit - Abfluss'!$A$2:$K$273,6,FALSE))</f>
        <v>81-100%</v>
      </c>
      <c r="H80" s="43" t="str">
        <f>IF(VLOOKUP(A80,'Débit - Abfluss'!$A$2:$K$273,8,FALSE)="","",VLOOKUP(A80,'Débit - Abfluss'!$A$2:$K$273,8,FALSE))</f>
        <v>Potentiellement affecté / möglicherweise betroffen</v>
      </c>
      <c r="I80" s="47" t="str">
        <f>IF(VLOOKUP(A80,'Revitalisation-Revitalisierung'!$A$2:$O$273,11,FALSE)="","",VLOOKUP(A80,'Revitalisation-Revitalisierung'!$A$2:$O$273,11,FALSE))</f>
        <v>Très nécessaire, facile / unbedingt nötig, einfach</v>
      </c>
      <c r="J80" s="42" t="str">
        <f>IF(VLOOKUP(A80,'Revitalisation-Revitalisierung'!$A$2:$O$273,12,FALSE)="","",VLOOKUP(A80,'Revitalisation-Revitalisierung'!$A$2:$O$273,12,FALSE))</f>
        <v>a</v>
      </c>
      <c r="K80" s="41"/>
    </row>
    <row r="81" spans="1:11" ht="20.100000000000001" customHeight="1" x14ac:dyDescent="0.25">
      <c r="A81" s="48">
        <v>66</v>
      </c>
      <c r="B81" s="66" t="s">
        <v>212</v>
      </c>
      <c r="C81" s="66" t="s">
        <v>207</v>
      </c>
      <c r="D81" s="67" t="s">
        <v>202</v>
      </c>
      <c r="E81" s="46" t="str">
        <f>IF(VLOOKUP(A81,'Charriage - Geschiebehaushalt'!A50:S321,15,FALSE)="","",VLOOKUP(A81,'Charriage - Geschiebehaushalt'!$A$2:$S$273,15,FALSE))</f>
        <v>Problème lié à un manque de charriage ou à un manque de remobilisation des sédiments / Problem aufgrund Geschiebemangels bzw. mangelnder Mobilisierung von Geschiebe</v>
      </c>
      <c r="F81" s="45" t="str">
        <f>IF(VLOOKUP(A81,'Charriage - Geschiebehaushalt'!A50:S321,16,FALSE)="","",VLOOKUP(A81,'Charriage - Geschiebehaushalt'!$A$2:$S$273,16,FALSE))</f>
        <v>a</v>
      </c>
      <c r="G81" s="44" t="str">
        <f>IF(VLOOKUP(A81,'Débit - Abfluss'!$A$2:$K$273,6,FALSE)="","",VLOOKUP(A81,'Débit - Abfluss'!$A$2:$K$273,6,FALSE))</f>
        <v>81-100%</v>
      </c>
      <c r="H81" s="43" t="str">
        <f>IF(VLOOKUP(A81,'Débit - Abfluss'!$A$2:$K$273,8,FALSE)="","",VLOOKUP(A81,'Débit - Abfluss'!$A$2:$K$273,8,FALSE))</f>
        <v>Potentiellement affecté / möglicherweise betroffen</v>
      </c>
      <c r="I81" s="47" t="str">
        <f>IF(VLOOKUP(A81,'Revitalisation-Revitalisierung'!$A$2:$O$273,11,FALSE)="","",VLOOKUP(A81,'Revitalisation-Revitalisierung'!$A$2:$O$273,11,FALSE))</f>
        <v>Très nécessaire, facile / unbedingt nötig, einfach</v>
      </c>
      <c r="J81" s="42" t="str">
        <f>IF(VLOOKUP(A81,'Revitalisation-Revitalisierung'!$A$2:$O$273,12,FALSE)="","",VLOOKUP(A81,'Revitalisation-Revitalisierung'!$A$2:$O$273,12,FALSE))</f>
        <v>a</v>
      </c>
      <c r="K81" s="41"/>
    </row>
    <row r="82" spans="1:11" ht="20.100000000000001" customHeight="1" x14ac:dyDescent="0.25">
      <c r="A82" s="48">
        <v>68</v>
      </c>
      <c r="B82" s="66" t="s">
        <v>213</v>
      </c>
      <c r="C82" s="66" t="s">
        <v>207</v>
      </c>
      <c r="D82" s="67" t="s">
        <v>184</v>
      </c>
      <c r="E82" s="46" t="str">
        <f>IF(VLOOKUP(A82,'Charriage - Geschiebehaushalt'!A51:S322,15,FALSE)="","",VLOOKUP(A82,'Charriage - Geschiebehaushalt'!$A$2:$S$273,15,FALSE))</f>
        <v>Déficit non apparent en charriage ou en remobilisation des sédiments / kein sichtbares Defizit beim Geschiebehaushalt bzw. bei der Mobilisierung von Geschiebe</v>
      </c>
      <c r="F82" s="45" t="str">
        <f>IF(VLOOKUP(A82,'Charriage - Geschiebehaushalt'!A51:S322,16,FALSE)="","",VLOOKUP(A82,'Charriage - Geschiebehaushalt'!$A$2:$S$273,16,FALSE))</f>
        <v>b</v>
      </c>
      <c r="G82" s="44" t="str">
        <f>IF(VLOOKUP(A82,'Débit - Abfluss'!$A$2:$K$273,6,FALSE)="","",VLOOKUP(A82,'Débit - Abfluss'!$A$2:$K$273,6,FALSE))</f>
        <v>81-100%</v>
      </c>
      <c r="H82" s="43" t="str">
        <f>IF(VLOOKUP(A82,'Débit - Abfluss'!$A$2:$K$273,8,FALSE)="","",VLOOKUP(A82,'Débit - Abfluss'!$A$2:$K$273,8,FALSE))</f>
        <v>Potentiellement affecté / möglicherweise betroffen</v>
      </c>
      <c r="I82" s="47" t="str">
        <f>IF(VLOOKUP(A82,'Revitalisation-Revitalisierung'!$A$2:$O$273,11,FALSE)="","",VLOOKUP(A82,'Revitalisation-Revitalisierung'!$A$2:$O$273,11,FALSE))</f>
        <v>Partiellement nécessaire, facile / teilweise nötig, einfach</v>
      </c>
      <c r="J82" s="42" t="str">
        <f>IF(VLOOKUP(A82,'Revitalisation-Revitalisierung'!$A$2:$O$273,12,FALSE)="","",VLOOKUP(A82,'Revitalisation-Revitalisierung'!$A$2:$O$273,12,FALSE))</f>
        <v>a</v>
      </c>
      <c r="K82" s="41"/>
    </row>
    <row r="83" spans="1:11" ht="20.100000000000001" customHeight="1" x14ac:dyDescent="0.25">
      <c r="A83" s="50">
        <v>69</v>
      </c>
      <c r="B83" s="66" t="s">
        <v>214</v>
      </c>
      <c r="C83" s="66" t="s">
        <v>165</v>
      </c>
      <c r="D83" s="67" t="s">
        <v>172</v>
      </c>
      <c r="E83" s="46" t="str">
        <f>IF(VLOOKUP(A83,'Charriage - Geschiebehaushalt'!A52:S323,15,FALSE)="","",VLOOKUP(A83,'Charriage - Geschiebehaushalt'!$A$2:$S$273,15,FALSE))</f>
        <v>21-50%</v>
      </c>
      <c r="F83" s="45" t="str">
        <f>IF(VLOOKUP(A83,'Charriage - Geschiebehaushalt'!A52:S323,16,FALSE)="","",VLOOKUP(A83,'Charriage - Geschiebehaushalt'!$A$2:$S$273,16,FALSE))</f>
        <v>a</v>
      </c>
      <c r="G83" s="44" t="str">
        <f>IF(VLOOKUP(A83,'Débit - Abfluss'!$A$2:$K$273,6,FALSE)="","",VLOOKUP(A83,'Débit - Abfluss'!$A$2:$K$273,6,FALSE))</f>
        <v>81-100%</v>
      </c>
      <c r="H83" s="43" t="str">
        <f>IF(VLOOKUP(A83,'Débit - Abfluss'!$A$2:$K$273,8,FALSE)="","",VLOOKUP(A83,'Débit - Abfluss'!$A$2:$K$273,8,FALSE))</f>
        <v>Non affecté / nicht betroffen</v>
      </c>
      <c r="I83" s="47" t="str">
        <f>IF(VLOOKUP(A83,'Revitalisation-Revitalisierung'!$A$2:$O$273,11,FALSE)="","",VLOOKUP(A83,'Revitalisation-Revitalisierung'!$A$2:$O$273,11,FALSE))</f>
        <v>Très nécessaire, difficile / unbedingt nötig, schwierig</v>
      </c>
      <c r="J83" s="42" t="str">
        <f>IF(VLOOKUP(A83,'Revitalisation-Revitalisierung'!$A$2:$O$273,12,FALSE)="","",VLOOKUP(A83,'Revitalisation-Revitalisierung'!$A$2:$O$273,12,FALSE))</f>
        <v>a</v>
      </c>
      <c r="K83" s="41"/>
    </row>
    <row r="84" spans="1:11" ht="20.100000000000001" customHeight="1" x14ac:dyDescent="0.25">
      <c r="A84" s="48">
        <v>70</v>
      </c>
      <c r="B84" s="66" t="s">
        <v>215</v>
      </c>
      <c r="C84" s="66" t="s">
        <v>216</v>
      </c>
      <c r="D84" s="67" t="s">
        <v>172</v>
      </c>
      <c r="E84" s="46" t="str">
        <f>IF(VLOOKUP(A84,'Charriage - Geschiebehaushalt'!A53:S324,15,FALSE)="","",VLOOKUP(A84,'Charriage - Geschiebehaushalt'!$A$2:$S$273,15,FALSE))</f>
        <v>51-80%</v>
      </c>
      <c r="F84" s="45" t="str">
        <f>IF(VLOOKUP(A84,'Charriage - Geschiebehaushalt'!A53:S324,16,FALSE)="","",VLOOKUP(A84,'Charriage - Geschiebehaushalt'!$A$2:$S$273,16,FALSE))</f>
        <v>a</v>
      </c>
      <c r="G84" s="44" t="str">
        <f>IF(VLOOKUP(A84,'Débit - Abfluss'!$A$2:$K$273,6,FALSE)="","",VLOOKUP(A84,'Débit - Abfluss'!$A$2:$K$273,6,FALSE))</f>
        <v>41-60%</v>
      </c>
      <c r="H84" s="43" t="str">
        <f>IF(VLOOKUP(A84,'Débit - Abfluss'!$A$2:$K$273,8,FALSE)="","",VLOOKUP(A84,'Débit - Abfluss'!$A$2:$K$273,8,FALSE))</f>
        <v>Non affecté / nicht betroffen</v>
      </c>
      <c r="I84" s="47" t="str">
        <f>IF(VLOOKUP(A84,'Revitalisation-Revitalisierung'!$A$2:$O$273,11,FALSE)="","",VLOOKUP(A84,'Revitalisation-Revitalisierung'!$A$2:$O$273,11,FALSE))</f>
        <v>Très nécessaire, facile / unbedingt nötig, einfach</v>
      </c>
      <c r="J84" s="42" t="str">
        <f>IF(VLOOKUP(A84,'Revitalisation-Revitalisierung'!$A$2:$O$273,12,FALSE)="","",VLOOKUP(A84,'Revitalisation-Revitalisierung'!$A$2:$O$273,12,FALSE))</f>
        <v>b</v>
      </c>
      <c r="K84" s="41"/>
    </row>
    <row r="85" spans="1:11" ht="20.100000000000001" customHeight="1" x14ac:dyDescent="0.25">
      <c r="A85" s="48">
        <v>71</v>
      </c>
      <c r="B85" s="66" t="s">
        <v>217</v>
      </c>
      <c r="C85" s="66" t="s">
        <v>218</v>
      </c>
      <c r="D85" s="67" t="s">
        <v>172</v>
      </c>
      <c r="E85" s="46" t="str">
        <f>IF(VLOOKUP(A85,'Charriage - Geschiebehaushalt'!A54:S325,15,FALSE)="","",VLOOKUP(A85,'Charriage - Geschiebehaushalt'!$A$2:$S$273,15,FALSE))</f>
        <v>51-80%</v>
      </c>
      <c r="F85" s="45" t="str">
        <f>IF(VLOOKUP(A85,'Charriage - Geschiebehaushalt'!A54:S325,16,FALSE)="","",VLOOKUP(A85,'Charriage - Geschiebehaushalt'!$A$2:$S$273,16,FALSE))</f>
        <v>a</v>
      </c>
      <c r="G85" s="44" t="str">
        <f>IF(VLOOKUP(A85,'Débit - Abfluss'!$A$2:$K$273,6,FALSE)="","",VLOOKUP(A85,'Débit - Abfluss'!$A$2:$K$273,6,FALSE))</f>
        <v>41-60%</v>
      </c>
      <c r="H85" s="43" t="str">
        <f>IF(VLOOKUP(A85,'Débit - Abfluss'!$A$2:$K$273,8,FALSE)="","",VLOOKUP(A85,'Débit - Abfluss'!$A$2:$K$273,8,FALSE))</f>
        <v>Non affecté / nicht betroffen</v>
      </c>
      <c r="I85" s="47" t="str">
        <f>IF(VLOOKUP(A85,'Revitalisation-Revitalisierung'!$A$2:$O$273,11,FALSE)="","",VLOOKUP(A85,'Revitalisation-Revitalisierung'!$A$2:$O$273,11,FALSE))</f>
        <v>Non nécessaire / nicht nötig</v>
      </c>
      <c r="J85" s="42" t="str">
        <f>IF(VLOOKUP(A85,'Revitalisation-Revitalisierung'!$A$2:$O$273,12,FALSE)="","",VLOOKUP(A85,'Revitalisation-Revitalisierung'!$A$2:$O$273,12,FALSE))</f>
        <v>b</v>
      </c>
      <c r="K85" s="41"/>
    </row>
    <row r="86" spans="1:11" ht="20.100000000000001" customHeight="1" x14ac:dyDescent="0.25">
      <c r="A86" s="48">
        <v>72</v>
      </c>
      <c r="B86" s="66" t="s">
        <v>219</v>
      </c>
      <c r="C86" s="66" t="s">
        <v>220</v>
      </c>
      <c r="D86" s="67" t="s">
        <v>172</v>
      </c>
      <c r="E86" s="46" t="str">
        <f>IF(VLOOKUP(A86,'Charriage - Geschiebehaushalt'!A55:S326,15,FALSE)="","",VLOOKUP(A86,'Charriage - Geschiebehaushalt'!$A$2:$S$273,15,FALSE))</f>
        <v>81 -100%</v>
      </c>
      <c r="F86" s="45" t="str">
        <f>IF(VLOOKUP(A86,'Charriage - Geschiebehaushalt'!A55:S326,16,FALSE)="","",VLOOKUP(A86,'Charriage - Geschiebehaushalt'!$A$2:$S$273,16,FALSE))</f>
        <v>a</v>
      </c>
      <c r="G86" s="44" t="str">
        <f>IF(VLOOKUP(A86,'Débit - Abfluss'!$A$2:$K$273,6,FALSE)="","",VLOOKUP(A86,'Débit - Abfluss'!$A$2:$K$273,6,FALSE))</f>
        <v>100%</v>
      </c>
      <c r="H86" s="43" t="str">
        <f>IF(VLOOKUP(A86,'Débit - Abfluss'!$A$2:$K$273,8,FALSE)="","",VLOOKUP(A86,'Débit - Abfluss'!$A$2:$K$273,8,FALSE))</f>
        <v>Non affecté / nicht betroffen</v>
      </c>
      <c r="I86" s="47" t="str">
        <f>IF(VLOOKUP(A86,'Revitalisation-Revitalisierung'!$A$2:$O$273,11,FALSE)="","",VLOOKUP(A86,'Revitalisation-Revitalisierung'!$A$2:$O$273,11,FALSE))</f>
        <v>Très nécessaire, facile / unbedingt nötig, einfach</v>
      </c>
      <c r="J86" s="42" t="str">
        <f>IF(VLOOKUP(A86,'Revitalisation-Revitalisierung'!$A$2:$O$273,12,FALSE)="","",VLOOKUP(A86,'Revitalisation-Revitalisierung'!$A$2:$O$273,12,FALSE))</f>
        <v>b</v>
      </c>
      <c r="K86" s="41"/>
    </row>
    <row r="87" spans="1:11" ht="20.100000000000001" customHeight="1" x14ac:dyDescent="0.25">
      <c r="A87" s="48">
        <v>74</v>
      </c>
      <c r="B87" s="66" t="s">
        <v>222</v>
      </c>
      <c r="C87" s="66" t="s">
        <v>220</v>
      </c>
      <c r="D87" s="67" t="s">
        <v>172</v>
      </c>
      <c r="E87" s="46" t="str">
        <f>IF(VLOOKUP(A87,'Charriage - Geschiebehaushalt'!A56:S327,15,FALSE)="","",VLOOKUP(A87,'Charriage - Geschiebehaushalt'!$A$2:$S$273,15,FALSE))</f>
        <v>0-20%</v>
      </c>
      <c r="F87" s="45" t="str">
        <f>IF(VLOOKUP(A87,'Charriage - Geschiebehaushalt'!A56:S327,16,FALSE)="","",VLOOKUP(A87,'Charriage - Geschiebehaushalt'!$A$2:$S$273,16,FALSE))</f>
        <v>a</v>
      </c>
      <c r="G87" s="44" t="str">
        <f>IF(VLOOKUP(A87,'Débit - Abfluss'!$A$2:$K$273,6,FALSE)="","",VLOOKUP(A87,'Débit - Abfluss'!$A$2:$K$273,6,FALSE))</f>
        <v>100%</v>
      </c>
      <c r="H87" s="43" t="str">
        <f>IF(VLOOKUP(A87,'Débit - Abfluss'!$A$2:$K$273,8,FALSE)="","",VLOOKUP(A87,'Débit - Abfluss'!$A$2:$K$273,8,FALSE))</f>
        <v>Non affecté / nicht betroffen</v>
      </c>
      <c r="I87" s="47" t="str">
        <f>IF(VLOOKUP(A87,'Revitalisation-Revitalisierung'!$A$2:$O$273,11,FALSE)="","",VLOOKUP(A87,'Revitalisation-Revitalisierung'!$A$2:$O$273,11,FALSE))</f>
        <v>Non nécessaire / nicht nötig</v>
      </c>
      <c r="J87" s="42" t="str">
        <f>IF(VLOOKUP(A87,'Revitalisation-Revitalisierung'!$A$2:$O$273,12,FALSE)="","",VLOOKUP(A87,'Revitalisation-Revitalisierung'!$A$2:$O$273,12,FALSE))</f>
        <v>b</v>
      </c>
      <c r="K87" s="41"/>
    </row>
    <row r="88" spans="1:11" ht="20.100000000000001" customHeight="1" x14ac:dyDescent="0.25">
      <c r="A88" s="48">
        <v>75</v>
      </c>
      <c r="B88" s="66" t="s">
        <v>223</v>
      </c>
      <c r="C88" s="66" t="s">
        <v>224</v>
      </c>
      <c r="D88" s="67" t="s">
        <v>172</v>
      </c>
      <c r="E88" s="46" t="str">
        <f>IF(VLOOKUP(A88,'Charriage - Geschiebehaushalt'!A57:S328,15,FALSE)="","",VLOOKUP(A88,'Charriage - Geschiebehaushalt'!$A$2:$S$273,15,FALSE))</f>
        <v>21-50%</v>
      </c>
      <c r="F88" s="45" t="str">
        <f>IF(VLOOKUP(A88,'Charriage - Geschiebehaushalt'!A57:S328,16,FALSE)="","",VLOOKUP(A88,'Charriage - Geschiebehaushalt'!$A$2:$S$273,16,FALSE))</f>
        <v>a</v>
      </c>
      <c r="G88" s="44" t="str">
        <f>IF(VLOOKUP(A88,'Débit - Abfluss'!$A$2:$K$273,6,FALSE)="","",VLOOKUP(A88,'Débit - Abfluss'!$A$2:$K$273,6,FALSE))</f>
        <v>0-20%</v>
      </c>
      <c r="H88" s="43" t="str">
        <f>IF(VLOOKUP(A88,'Débit - Abfluss'!$A$2:$K$273,8,FALSE)="","",VLOOKUP(A88,'Débit - Abfluss'!$A$2:$K$273,8,FALSE))</f>
        <v>Non affecté / nicht betroffen</v>
      </c>
      <c r="I88" s="47" t="str">
        <f>IF(VLOOKUP(A88,'Revitalisation-Revitalisierung'!$A$2:$O$273,11,FALSE)="","",VLOOKUP(A88,'Revitalisation-Revitalisierung'!$A$2:$O$273,11,FALSE))</f>
        <v>Très nécessaire, facile / unbedingt nötig, einfach</v>
      </c>
      <c r="J88" s="42" t="str">
        <f>IF(VLOOKUP(A88,'Revitalisation-Revitalisierung'!$A$2:$O$273,12,FALSE)="","",VLOOKUP(A88,'Revitalisation-Revitalisierung'!$A$2:$O$273,12,FALSE))</f>
        <v>a</v>
      </c>
      <c r="K88" s="41"/>
    </row>
    <row r="89" spans="1:11" ht="20.100000000000001" customHeight="1" x14ac:dyDescent="0.25">
      <c r="A89" s="48">
        <v>76</v>
      </c>
      <c r="B89" s="66" t="s">
        <v>226</v>
      </c>
      <c r="C89" s="66" t="s">
        <v>224</v>
      </c>
      <c r="D89" s="67" t="s">
        <v>172</v>
      </c>
      <c r="E89" s="46" t="str">
        <f>IF(VLOOKUP(A89,'Charriage - Geschiebehaushalt'!A58:S329,15,FALSE)="","",VLOOKUP(A89,'Charriage - Geschiebehaushalt'!$A$2:$S$273,15,FALSE))</f>
        <v>21-50%</v>
      </c>
      <c r="F89" s="45" t="str">
        <f>IF(VLOOKUP(A89,'Charriage - Geschiebehaushalt'!A58:S329,16,FALSE)="","",VLOOKUP(A89,'Charriage - Geschiebehaushalt'!$A$2:$S$273,16,FALSE))</f>
        <v>a</v>
      </c>
      <c r="G89" s="44" t="str">
        <f>IF(VLOOKUP(A89,'Débit - Abfluss'!$A$2:$K$273,6,FALSE)="","",VLOOKUP(A89,'Débit - Abfluss'!$A$2:$K$273,6,FALSE))</f>
        <v>0-20%</v>
      </c>
      <c r="H89" s="43" t="str">
        <f>IF(VLOOKUP(A89,'Débit - Abfluss'!$A$2:$K$273,8,FALSE)="","",VLOOKUP(A89,'Débit - Abfluss'!$A$2:$K$273,8,FALSE))</f>
        <v>Non affecté / nicht betroffen</v>
      </c>
      <c r="I89" s="47" t="str">
        <f>IF(VLOOKUP(A89,'Revitalisation-Revitalisierung'!$A$2:$O$273,11,FALSE)="","",VLOOKUP(A89,'Revitalisation-Revitalisierung'!$A$2:$O$273,11,FALSE))</f>
        <v>Très nécessaire, facile / unbedingt nötig, einfach</v>
      </c>
      <c r="J89" s="42" t="str">
        <f>IF(VLOOKUP(A89,'Revitalisation-Revitalisierung'!$A$2:$O$273,12,FALSE)="","",VLOOKUP(A89,'Revitalisation-Revitalisierung'!$A$2:$O$273,12,FALSE))</f>
        <v>a</v>
      </c>
      <c r="K89" s="41"/>
    </row>
    <row r="90" spans="1:11" ht="20.100000000000001" customHeight="1" x14ac:dyDescent="0.25">
      <c r="A90" s="48">
        <v>77</v>
      </c>
      <c r="B90" s="66" t="s">
        <v>227</v>
      </c>
      <c r="C90" s="66" t="s">
        <v>224</v>
      </c>
      <c r="D90" s="67" t="s">
        <v>172</v>
      </c>
      <c r="E90" s="46" t="str">
        <f>IF(VLOOKUP(A90,'Charriage - Geschiebehaushalt'!A59:S330,15,FALSE)="","",VLOOKUP(A90,'Charriage - Geschiebehaushalt'!$A$2:$S$273,15,FALSE))</f>
        <v>21-50%</v>
      </c>
      <c r="F90" s="45" t="str">
        <f>IF(VLOOKUP(A90,'Charriage - Geschiebehaushalt'!A59:S330,16,FALSE)="","",VLOOKUP(A90,'Charriage - Geschiebehaushalt'!$A$2:$S$273,16,FALSE))</f>
        <v>a</v>
      </c>
      <c r="G90" s="44" t="str">
        <f>IF(VLOOKUP(A90,'Débit - Abfluss'!$A$2:$K$273,6,FALSE)="","",VLOOKUP(A90,'Débit - Abfluss'!$A$2:$K$273,6,FALSE))</f>
        <v>100%</v>
      </c>
      <c r="H90" s="43" t="str">
        <f>IF(VLOOKUP(A90,'Débit - Abfluss'!$A$2:$K$273,8,FALSE)="","",VLOOKUP(A90,'Débit - Abfluss'!$A$2:$K$273,8,FALSE))</f>
        <v>Non affecté / nicht betroffen</v>
      </c>
      <c r="I90" s="47" t="str">
        <f>IF(VLOOKUP(A90,'Revitalisation-Revitalisierung'!$A$2:$O$273,11,FALSE)="","",VLOOKUP(A90,'Revitalisation-Revitalisierung'!$A$2:$O$273,11,FALSE))</f>
        <v>Partiellement nécessaire, facile / teilweise nötig, einfach</v>
      </c>
      <c r="J90" s="42" t="str">
        <f>IF(VLOOKUP(A90,'Revitalisation-Revitalisierung'!$A$2:$O$273,12,FALSE)="","",VLOOKUP(A90,'Revitalisation-Revitalisierung'!$A$2:$O$273,12,FALSE))</f>
        <v>a</v>
      </c>
      <c r="K90" s="41"/>
    </row>
    <row r="91" spans="1:11" ht="20.100000000000001" customHeight="1" x14ac:dyDescent="0.25">
      <c r="A91" s="48">
        <v>78</v>
      </c>
      <c r="B91" s="66" t="s">
        <v>228</v>
      </c>
      <c r="C91" s="66" t="s">
        <v>229</v>
      </c>
      <c r="D91" s="67" t="s">
        <v>172</v>
      </c>
      <c r="E91" s="46" t="str">
        <f>IF(VLOOKUP(A91,'Charriage - Geschiebehaushalt'!A60:S331,15,FALSE)="","",VLOOKUP(A91,'Charriage - Geschiebehaushalt'!$A$2:$S$273,15,FALSE))</f>
        <v>0-20%</v>
      </c>
      <c r="F91" s="45" t="str">
        <f>IF(VLOOKUP(A91,'Charriage - Geschiebehaushalt'!A60:S331,16,FALSE)="","",VLOOKUP(A91,'Charriage - Geschiebehaushalt'!$A$2:$S$273,16,FALSE))</f>
        <v>a</v>
      </c>
      <c r="G91" s="44" t="str">
        <f>IF(VLOOKUP(A91,'Débit - Abfluss'!$A$2:$K$273,6,FALSE)="","",VLOOKUP(A91,'Débit - Abfluss'!$A$2:$K$273,6,FALSE))</f>
        <v>100%</v>
      </c>
      <c r="H91" s="43" t="str">
        <f>IF(VLOOKUP(A91,'Débit - Abfluss'!$A$2:$K$273,8,FALSE)="","",VLOOKUP(A91,'Débit - Abfluss'!$A$2:$K$273,8,FALSE))</f>
        <v>Non affecté / nicht betroffen</v>
      </c>
      <c r="I91" s="47" t="str">
        <f>IF(VLOOKUP(A91,'Revitalisation-Revitalisierung'!$A$2:$O$273,11,FALSE)="","",VLOOKUP(A91,'Revitalisation-Revitalisierung'!$A$2:$O$273,11,FALSE))</f>
        <v>Partiellement nécessaire, facile / teilweise nötig, einfach</v>
      </c>
      <c r="J91" s="42" t="str">
        <f>IF(VLOOKUP(A91,'Revitalisation-Revitalisierung'!$A$2:$O$273,12,FALSE)="","",VLOOKUP(A91,'Revitalisation-Revitalisierung'!$A$2:$O$273,12,FALSE))</f>
        <v>a</v>
      </c>
      <c r="K91" s="41"/>
    </row>
    <row r="92" spans="1:11" ht="20.100000000000001" customHeight="1" x14ac:dyDescent="0.25">
      <c r="A92" s="50">
        <v>79.099999999999994</v>
      </c>
      <c r="B92" s="66" t="s">
        <v>230</v>
      </c>
      <c r="C92" s="66" t="s">
        <v>231</v>
      </c>
      <c r="D92" s="67" t="s">
        <v>172</v>
      </c>
      <c r="E92" s="46" t="str">
        <f>IF(VLOOKUP(A92,'Charriage - Geschiebehaushalt'!A61:S332,15,FALSE)="","",VLOOKUP(A92,'Charriage - Geschiebehaushalt'!$A$2:$S$273,15,FALSE))</f>
        <v>La remobilisation des sédiments est perturbée / Mobilisierung von Geschiebe beeinträchtigt</v>
      </c>
      <c r="F92" s="45" t="str">
        <f>IF(VLOOKUP(A92,'Charriage - Geschiebehaushalt'!A61:S332,16,FALSE)="","",VLOOKUP(A92,'Charriage - Geschiebehaushalt'!$A$2:$S$273,16,FALSE))</f>
        <v>b</v>
      </c>
      <c r="G92" s="44" t="str">
        <f>IF(VLOOKUP(A92,'Débit - Abfluss'!$A$2:$K$273,6,FALSE)="","",VLOOKUP(A92,'Débit - Abfluss'!$A$2:$K$273,6,FALSE))</f>
        <v>41-60%</v>
      </c>
      <c r="H92" s="43" t="str">
        <f>IF(VLOOKUP(A92,'Débit - Abfluss'!$A$2:$K$273,8,FALSE)="","",VLOOKUP(A92,'Débit - Abfluss'!$A$2:$K$273,8,FALSE))</f>
        <v>Non affecté / nicht betroffen</v>
      </c>
      <c r="I92" s="47" t="str">
        <f>IF(VLOOKUP(A92,'Revitalisation-Revitalisierung'!$A$2:$O$273,11,FALSE)="","",VLOOKUP(A92,'Revitalisation-Revitalisierung'!$A$2:$O$273,11,FALSE))</f>
        <v>Très nécessaire, facile / unbedingt nötig, einfach</v>
      </c>
      <c r="J92" s="42" t="str">
        <f>IF(VLOOKUP(A92,'Revitalisation-Revitalisierung'!$A$2:$O$273,12,FALSE)="","",VLOOKUP(A92,'Revitalisation-Revitalisierung'!$A$2:$O$273,12,FALSE))</f>
        <v>a</v>
      </c>
      <c r="K92" s="41"/>
    </row>
    <row r="93" spans="1:11" ht="20.100000000000001" customHeight="1" x14ac:dyDescent="0.25">
      <c r="A93" s="50">
        <v>79.2</v>
      </c>
      <c r="B93" s="66" t="s">
        <v>230</v>
      </c>
      <c r="C93" s="66" t="s">
        <v>231</v>
      </c>
      <c r="D93" s="67" t="s">
        <v>172</v>
      </c>
      <c r="E93" s="46" t="str">
        <f>IF(VLOOKUP(A93,'Charriage - Geschiebehaushalt'!A62:S333,15,FALSE)="","",VLOOKUP(A93,'Charriage - Geschiebehaushalt'!$A$2:$S$273,15,FALSE))</f>
        <v>non pertinent / nicht relevant</v>
      </c>
      <c r="F93" s="45" t="str">
        <f>IF(VLOOKUP(A93,'Charriage - Geschiebehaushalt'!A62:S333,16,FALSE)="","",VLOOKUP(A93,'Charriage - Geschiebehaushalt'!$A$2:$S$273,16,FALSE))</f>
        <v>a</v>
      </c>
      <c r="G93" s="44" t="str">
        <f>IF(VLOOKUP(A93,'Débit - Abfluss'!$A$2:$K$273,6,FALSE)="","",VLOOKUP(A93,'Débit - Abfluss'!$A$2:$K$273,6,FALSE))</f>
        <v>non pertinent / nicht relevant</v>
      </c>
      <c r="H93" s="43" t="str">
        <f>IF(VLOOKUP(A93,'Débit - Abfluss'!$A$2:$K$273,8,FALSE)="","",VLOOKUP(A93,'Débit - Abfluss'!$A$2:$K$273,8,FALSE))</f>
        <v>Non affecté / nicht betroffen</v>
      </c>
      <c r="I93" s="47" t="str">
        <f>IF(VLOOKUP(A93,'Revitalisation-Revitalisierung'!$A$2:$O$273,11,FALSE)="","",VLOOKUP(A93,'Revitalisation-Revitalisierung'!$A$2:$O$273,11,FALSE))</f>
        <v>Non nécessaire / nicht nötig</v>
      </c>
      <c r="J93" s="42" t="str">
        <f>IF(VLOOKUP(A93,'Revitalisation-Revitalisierung'!$A$2:$O$273,12,FALSE)="","",VLOOKUP(A93,'Revitalisation-Revitalisierung'!$A$2:$O$273,12,FALSE))</f>
        <v>b</v>
      </c>
      <c r="K93" s="41"/>
    </row>
    <row r="94" spans="1:11" ht="20.100000000000001" customHeight="1" x14ac:dyDescent="0.25">
      <c r="A94" s="48">
        <v>80</v>
      </c>
      <c r="B94" s="66" t="s">
        <v>232</v>
      </c>
      <c r="C94" s="66" t="s">
        <v>233</v>
      </c>
      <c r="D94" s="67" t="s">
        <v>172</v>
      </c>
      <c r="E94" s="46" t="str">
        <f>IF(VLOOKUP(A94,'Charriage - Geschiebehaushalt'!A63:S334,15,FALSE)="","",VLOOKUP(A94,'Charriage - Geschiebehaushalt'!$A$2:$S$273,15,FALSE))</f>
        <v>La remobilisation des sédiments est perturbée / Mobilisierung von Geschiebe beeinträchtigt</v>
      </c>
      <c r="F94" s="45" t="str">
        <f>IF(VLOOKUP(A94,'Charriage - Geschiebehaushalt'!A63:S334,16,FALSE)="","",VLOOKUP(A94,'Charriage - Geschiebehaushalt'!$A$2:$S$273,16,FALSE))</f>
        <v>b</v>
      </c>
      <c r="G94" s="44" t="str">
        <f>IF(VLOOKUP(A94,'Débit - Abfluss'!$A$2:$K$273,6,FALSE)="","",VLOOKUP(A94,'Débit - Abfluss'!$A$2:$K$273,6,FALSE))</f>
        <v>100%</v>
      </c>
      <c r="H94" s="43" t="str">
        <f>IF(VLOOKUP(A94,'Débit - Abfluss'!$A$2:$K$273,8,FALSE)="","",VLOOKUP(A94,'Débit - Abfluss'!$A$2:$K$273,8,FALSE))</f>
        <v>Non affecté / nicht betroffen</v>
      </c>
      <c r="I94" s="47" t="str">
        <f>IF(VLOOKUP(A94,'Revitalisation-Revitalisierung'!$A$2:$O$273,11,FALSE)="","",VLOOKUP(A94,'Revitalisation-Revitalisierung'!$A$2:$O$273,11,FALSE))</f>
        <v>Très nécessaire, difficile / unbedingt nötig, schwierig</v>
      </c>
      <c r="J94" s="42" t="str">
        <f>IF(VLOOKUP(A94,'Revitalisation-Revitalisierung'!$A$2:$O$273,12,FALSE)="","",VLOOKUP(A94,'Revitalisation-Revitalisierung'!$A$2:$O$273,12,FALSE))</f>
        <v>b</v>
      </c>
      <c r="K94" s="41"/>
    </row>
    <row r="95" spans="1:11" ht="20.100000000000001" customHeight="1" x14ac:dyDescent="0.25">
      <c r="A95" s="48">
        <v>81</v>
      </c>
      <c r="B95" s="66" t="s">
        <v>234</v>
      </c>
      <c r="C95" s="66" t="s">
        <v>235</v>
      </c>
      <c r="D95" s="67" t="s">
        <v>172</v>
      </c>
      <c r="E95" s="46" t="str">
        <f>IF(VLOOKUP(A95,'Charriage - Geschiebehaushalt'!A64:S335,15,FALSE)="","",VLOOKUP(A95,'Charriage - Geschiebehaushalt'!$A$2:$S$273,15,FALSE))</f>
        <v>51-80%</v>
      </c>
      <c r="F95" s="45" t="str">
        <f>IF(VLOOKUP(A95,'Charriage - Geschiebehaushalt'!A64:S335,16,FALSE)="","",VLOOKUP(A95,'Charriage - Geschiebehaushalt'!$A$2:$S$273,16,FALSE))</f>
        <v>a</v>
      </c>
      <c r="G95" s="44" t="str">
        <f>IF(VLOOKUP(A95,'Débit - Abfluss'!$A$2:$K$273,6,FALSE)="","",VLOOKUP(A95,'Débit - Abfluss'!$A$2:$K$273,6,FALSE))</f>
        <v>100%</v>
      </c>
      <c r="H95" s="43" t="str">
        <f>IF(VLOOKUP(A95,'Débit - Abfluss'!$A$2:$K$273,8,FALSE)="","",VLOOKUP(A95,'Débit - Abfluss'!$A$2:$K$273,8,FALSE))</f>
        <v>Non affecté / nicht betroffen</v>
      </c>
      <c r="I95" s="47" t="str">
        <f>IF(VLOOKUP(A95,'Revitalisation-Revitalisierung'!$A$2:$O$273,11,FALSE)="","",VLOOKUP(A95,'Revitalisation-Revitalisierung'!$A$2:$O$273,11,FALSE))</f>
        <v>Très nécessaire, facile / unbedingt nötig, einfach</v>
      </c>
      <c r="J95" s="42" t="str">
        <f>IF(VLOOKUP(A95,'Revitalisation-Revitalisierung'!$A$2:$O$273,12,FALSE)="","",VLOOKUP(A95,'Revitalisation-Revitalisierung'!$A$2:$O$273,12,FALSE))</f>
        <v>a</v>
      </c>
      <c r="K95" s="41"/>
    </row>
    <row r="96" spans="1:11" ht="20.100000000000001" customHeight="1" x14ac:dyDescent="0.25">
      <c r="A96" s="48">
        <v>83</v>
      </c>
      <c r="B96" s="66" t="s">
        <v>236</v>
      </c>
      <c r="C96" s="66" t="s">
        <v>165</v>
      </c>
      <c r="D96" s="67" t="s">
        <v>172</v>
      </c>
      <c r="E96" s="46" t="str">
        <f>IF(VLOOKUP(A96,'Charriage - Geschiebehaushalt'!A65:S336,15,FALSE)="","",VLOOKUP(A96,'Charriage - Geschiebehaushalt'!$A$2:$S$273,15,FALSE))</f>
        <v>non pertinent / nicht relevant</v>
      </c>
      <c r="F96" s="45" t="str">
        <f>IF(VLOOKUP(A96,'Charriage - Geschiebehaushalt'!A65:S336,16,FALSE)="","",VLOOKUP(A96,'Charriage - Geschiebehaushalt'!$A$2:$S$273,16,FALSE))</f>
        <v>a</v>
      </c>
      <c r="G96" s="44" t="str">
        <f>IF(VLOOKUP(A96,'Débit - Abfluss'!$A$2:$K$273,6,FALSE)="","",VLOOKUP(A96,'Débit - Abfluss'!$A$2:$K$273,6,FALSE))</f>
        <v>81-100%</v>
      </c>
      <c r="H96" s="43" t="str">
        <f>IF(VLOOKUP(A96,'Débit - Abfluss'!$A$2:$K$273,8,FALSE)="","",VLOOKUP(A96,'Débit - Abfluss'!$A$2:$K$273,8,FALSE))</f>
        <v>Potentiellement affecté / möglicherweise betroffen</v>
      </c>
      <c r="I96" s="47" t="str">
        <f>IF(VLOOKUP(A96,'Revitalisation-Revitalisierung'!$A$2:$O$273,11,FALSE)="","",VLOOKUP(A96,'Revitalisation-Revitalisierung'!$A$2:$O$273,11,FALSE))</f>
        <v>Non nécessaire / nicht nötig</v>
      </c>
      <c r="J96" s="42" t="str">
        <f>IF(VLOOKUP(A96,'Revitalisation-Revitalisierung'!$A$2:$O$273,12,FALSE)="","",VLOOKUP(A96,'Revitalisation-Revitalisierung'!$A$2:$O$273,12,FALSE))</f>
        <v>a</v>
      </c>
      <c r="K96" s="41"/>
    </row>
    <row r="97" spans="1:11" ht="20.100000000000001" customHeight="1" x14ac:dyDescent="0.25">
      <c r="A97" s="48">
        <v>84</v>
      </c>
      <c r="B97" s="66" t="s">
        <v>237</v>
      </c>
      <c r="C97" s="66" t="s">
        <v>165</v>
      </c>
      <c r="D97" s="67" t="s">
        <v>172</v>
      </c>
      <c r="E97" s="46" t="str">
        <f>IF(VLOOKUP(A97,'Charriage - Geschiebehaushalt'!A66:S337,15,FALSE)="","",VLOOKUP(A97,'Charriage - Geschiebehaushalt'!$A$2:$S$273,15,FALSE))</f>
        <v>21-50%</v>
      </c>
      <c r="F97" s="45" t="str">
        <f>IF(VLOOKUP(A97,'Charriage - Geschiebehaushalt'!A66:S337,16,FALSE)="","",VLOOKUP(A97,'Charriage - Geschiebehaushalt'!$A$2:$S$273,16,FALSE))</f>
        <v>a</v>
      </c>
      <c r="G97" s="44" t="str">
        <f>IF(VLOOKUP(A97,'Débit - Abfluss'!$A$2:$K$273,6,FALSE)="","",VLOOKUP(A97,'Débit - Abfluss'!$A$2:$K$273,6,FALSE))</f>
        <v>81-100%</v>
      </c>
      <c r="H97" s="43" t="str">
        <f>IF(VLOOKUP(A97,'Débit - Abfluss'!$A$2:$K$273,8,FALSE)="","",VLOOKUP(A97,'Débit - Abfluss'!$A$2:$K$273,8,FALSE))</f>
        <v>Potentiellement affecté / möglicherweise betroffen</v>
      </c>
      <c r="I97" s="47" t="str">
        <f>IF(VLOOKUP(A97,'Revitalisation-Revitalisierung'!$A$2:$O$273,11,FALSE)="","",VLOOKUP(A97,'Revitalisation-Revitalisierung'!$A$2:$O$273,11,FALSE))</f>
        <v>Très nécessaire, difficile / unbedingt nötig, schwierig</v>
      </c>
      <c r="J97" s="42" t="str">
        <f>IF(VLOOKUP(A97,'Revitalisation-Revitalisierung'!$A$2:$O$273,12,FALSE)="","",VLOOKUP(A97,'Revitalisation-Revitalisierung'!$A$2:$O$273,12,FALSE))</f>
        <v>b</v>
      </c>
      <c r="K97" s="41"/>
    </row>
    <row r="98" spans="1:11" ht="20.100000000000001" customHeight="1" x14ac:dyDescent="0.25">
      <c r="A98" s="48">
        <v>86</v>
      </c>
      <c r="B98" s="66" t="s">
        <v>238</v>
      </c>
      <c r="C98" s="66" t="s">
        <v>239</v>
      </c>
      <c r="D98" s="67" t="s">
        <v>172</v>
      </c>
      <c r="E98" s="46" t="str">
        <f>IF(VLOOKUP(A98,'Charriage - Geschiebehaushalt'!A67:S338,15,FALSE)="","",VLOOKUP(A98,'Charriage - Geschiebehaushalt'!$A$2:$S$273,15,FALSE))</f>
        <v>Déficit non apparent en charriage ou en remobilisation des sédiments / kein sichtbares Defizit beim Geschiebehaushalt bzw. bei der Mobilisierung von Geschiebe</v>
      </c>
      <c r="F98" s="45" t="str">
        <f>IF(VLOOKUP(A98,'Charriage - Geschiebehaushalt'!A67:S338,16,FALSE)="","",VLOOKUP(A98,'Charriage - Geschiebehaushalt'!$A$2:$S$273,16,FALSE))</f>
        <v>a</v>
      </c>
      <c r="G98" s="44" t="str">
        <f>IF(VLOOKUP(A98,'Débit - Abfluss'!$A$2:$K$273,6,FALSE)="","",VLOOKUP(A98,'Débit - Abfluss'!$A$2:$K$273,6,FALSE))</f>
        <v>21-40%</v>
      </c>
      <c r="H98" s="43" t="str">
        <f>IF(VLOOKUP(A98,'Débit - Abfluss'!$A$2:$K$273,8,FALSE)="","",VLOOKUP(A98,'Débit - Abfluss'!$A$2:$K$273,8,FALSE))</f>
        <v>Non affecté / nicht betroffen</v>
      </c>
      <c r="I98" s="47" t="str">
        <f>IF(VLOOKUP(A98,'Revitalisation-Revitalisierung'!$A$2:$O$273,11,FALSE)="","",VLOOKUP(A98,'Revitalisation-Revitalisierung'!$A$2:$O$273,11,FALSE))</f>
        <v>Très nécessaire, facile / unbedingt nötig, einfach</v>
      </c>
      <c r="J98" s="42" t="str">
        <f>IF(VLOOKUP(A98,'Revitalisation-Revitalisierung'!$A$2:$O$273,12,FALSE)="","",VLOOKUP(A98,'Revitalisation-Revitalisierung'!$A$2:$O$273,12,FALSE))</f>
        <v>b</v>
      </c>
      <c r="K98" s="41"/>
    </row>
    <row r="99" spans="1:11" ht="20.100000000000001" customHeight="1" x14ac:dyDescent="0.25">
      <c r="A99" s="48">
        <v>87</v>
      </c>
      <c r="B99" s="66" t="s">
        <v>240</v>
      </c>
      <c r="C99" s="66" t="s">
        <v>186</v>
      </c>
      <c r="D99" s="67" t="s">
        <v>110</v>
      </c>
      <c r="E99" s="46" t="str">
        <f>IF(VLOOKUP(A99,'Charriage - Geschiebehaushalt'!A68:S339,15,FALSE)="","",VLOOKUP(A99,'Charriage - Geschiebehaushalt'!$A$2:$S$273,15,FALSE))</f>
        <v>81 -100%</v>
      </c>
      <c r="F99" s="45" t="str">
        <f>IF(VLOOKUP(A99,'Charriage - Geschiebehaushalt'!A68:S339,16,FALSE)="","",VLOOKUP(A99,'Charriage - Geschiebehaushalt'!$A$2:$S$273,16,FALSE))</f>
        <v>a</v>
      </c>
      <c r="G99" s="44" t="str">
        <f>IF(VLOOKUP(A99,'Débit - Abfluss'!$A$2:$K$273,6,FALSE)="","",VLOOKUP(A99,'Débit - Abfluss'!$A$2:$K$273,6,FALSE))</f>
        <v>81-100%</v>
      </c>
      <c r="H99" s="43" t="str">
        <f>IF(VLOOKUP(A99,'Débit - Abfluss'!$A$2:$K$273,8,FALSE)="","",VLOOKUP(A99,'Débit - Abfluss'!$A$2:$K$273,8,FALSE))</f>
        <v>Potentiellement affecté mais non plausible / möglicherweise betroffen aber nicht nachweisbar</v>
      </c>
      <c r="I99" s="47" t="str">
        <f>IF(VLOOKUP(A99,'Revitalisation-Revitalisierung'!$A$2:$O$273,11,FALSE)="","",VLOOKUP(A99,'Revitalisation-Revitalisierung'!$A$2:$O$273,11,FALSE))</f>
        <v>Très nécessaire, facile / unbedingt nötig, einfach</v>
      </c>
      <c r="J99" s="42" t="str">
        <f>IF(VLOOKUP(A99,'Revitalisation-Revitalisierung'!$A$2:$O$273,12,FALSE)="","",VLOOKUP(A99,'Revitalisation-Revitalisierung'!$A$2:$O$273,12,FALSE))</f>
        <v>b</v>
      </c>
      <c r="K99" s="41"/>
    </row>
    <row r="100" spans="1:11" ht="20.100000000000001" customHeight="1" x14ac:dyDescent="0.25">
      <c r="A100" s="48">
        <v>88</v>
      </c>
      <c r="B100" s="66" t="s">
        <v>241</v>
      </c>
      <c r="C100" s="66" t="s">
        <v>186</v>
      </c>
      <c r="D100" s="67" t="s">
        <v>110</v>
      </c>
      <c r="E100" s="46" t="str">
        <f>IF(VLOOKUP(A100,'Charriage - Geschiebehaushalt'!A69:S340,15,FALSE)="","",VLOOKUP(A100,'Charriage - Geschiebehaushalt'!$A$2:$S$273,15,FALSE))</f>
        <v>81 -100%</v>
      </c>
      <c r="F100" s="45" t="str">
        <f>IF(VLOOKUP(A100,'Charriage - Geschiebehaushalt'!A69:S340,16,FALSE)="","",VLOOKUP(A100,'Charriage - Geschiebehaushalt'!$A$2:$S$273,16,FALSE))</f>
        <v>a</v>
      </c>
      <c r="G100" s="44" t="str">
        <f>IF(VLOOKUP(A100,'Débit - Abfluss'!$A$2:$K$273,6,FALSE)="","",VLOOKUP(A100,'Débit - Abfluss'!$A$2:$K$273,6,FALSE))</f>
        <v>81-100%</v>
      </c>
      <c r="H100" s="43" t="str">
        <f>IF(VLOOKUP(A100,'Débit - Abfluss'!$A$2:$K$273,8,FALSE)="","",VLOOKUP(A100,'Débit - Abfluss'!$A$2:$K$273,8,FALSE))</f>
        <v>Potentiellement affecté mais non plausible / möglicherweise betroffen aber nicht nachweisbar</v>
      </c>
      <c r="I100" s="47" t="str">
        <f>IF(VLOOKUP(A100,'Revitalisation-Revitalisierung'!$A$2:$O$273,11,FALSE)="","",VLOOKUP(A100,'Revitalisation-Revitalisierung'!$A$2:$O$273,11,FALSE))</f>
        <v>Très nécessaire, difficile / unbedingt nötig, schwierig</v>
      </c>
      <c r="J100" s="42" t="str">
        <f>IF(VLOOKUP(A100,'Revitalisation-Revitalisierung'!$A$2:$O$273,12,FALSE)="","",VLOOKUP(A100,'Revitalisation-Revitalisierung'!$A$2:$O$273,12,FALSE))</f>
        <v>b</v>
      </c>
      <c r="K100" s="41"/>
    </row>
    <row r="101" spans="1:11" ht="20.100000000000001" customHeight="1" x14ac:dyDescent="0.25">
      <c r="A101" s="48">
        <v>91</v>
      </c>
      <c r="B101" s="66" t="s">
        <v>242</v>
      </c>
      <c r="C101" s="66" t="s">
        <v>186</v>
      </c>
      <c r="D101" s="67" t="s">
        <v>110</v>
      </c>
      <c r="E101" s="46" t="str">
        <f>IF(VLOOKUP(A101,'Charriage - Geschiebehaushalt'!A70:S341,15,FALSE)="","",VLOOKUP(A101,'Charriage - Geschiebehaushalt'!$A$2:$S$273,15,FALSE))</f>
        <v>51-80%</v>
      </c>
      <c r="F101" s="45" t="str">
        <f>IF(VLOOKUP(A101,'Charriage - Geschiebehaushalt'!A70:S341,16,FALSE)="","",VLOOKUP(A101,'Charriage - Geschiebehaushalt'!$A$2:$S$273,16,FALSE))</f>
        <v>a</v>
      </c>
      <c r="G101" s="44" t="str">
        <f>IF(VLOOKUP(A101,'Débit - Abfluss'!$A$2:$K$273,6,FALSE)="","",VLOOKUP(A101,'Débit - Abfluss'!$A$2:$K$273,6,FALSE))</f>
        <v>non pertinent / nicht relevant</v>
      </c>
      <c r="H101" s="43" t="str">
        <f>IF(VLOOKUP(A101,'Débit - Abfluss'!$A$2:$K$273,8,FALSE)="","",VLOOKUP(A101,'Débit - Abfluss'!$A$2:$K$273,8,FALSE))</f>
        <v>Non affecté / nicht betroffen</v>
      </c>
      <c r="I101" s="47" t="str">
        <f>IF(VLOOKUP(A101,'Revitalisation-Revitalisierung'!$A$2:$O$273,11,FALSE)="","",VLOOKUP(A101,'Revitalisation-Revitalisierung'!$A$2:$O$273,11,FALSE))</f>
        <v>Très nécessaire, facile / unbedingt nötig, einfach</v>
      </c>
      <c r="J101" s="42" t="str">
        <f>IF(VLOOKUP(A101,'Revitalisation-Revitalisierung'!$A$2:$O$273,12,FALSE)="","",VLOOKUP(A101,'Revitalisation-Revitalisierung'!$A$2:$O$273,12,FALSE))</f>
        <v>a</v>
      </c>
      <c r="K101" s="41"/>
    </row>
    <row r="102" spans="1:11" ht="20.100000000000001" customHeight="1" x14ac:dyDescent="0.25">
      <c r="A102" s="48">
        <v>92</v>
      </c>
      <c r="B102" s="66" t="s">
        <v>243</v>
      </c>
      <c r="C102" s="66" t="s">
        <v>186</v>
      </c>
      <c r="D102" s="67" t="s">
        <v>244</v>
      </c>
      <c r="E102" s="46" t="str">
        <f>IF(VLOOKUP(A102,'Charriage - Geschiebehaushalt'!A71:S342,15,FALSE)="","",VLOOKUP(A102,'Charriage - Geschiebehaushalt'!$A$2:$S$273,15,FALSE))</f>
        <v>51-80%</v>
      </c>
      <c r="F102" s="45" t="str">
        <f>IF(VLOOKUP(A102,'Charriage - Geschiebehaushalt'!A71:S342,16,FALSE)="","",VLOOKUP(A102,'Charriage - Geschiebehaushalt'!$A$2:$S$273,16,FALSE))</f>
        <v>a</v>
      </c>
      <c r="G102" s="44" t="str">
        <f>IF(VLOOKUP(A102,'Débit - Abfluss'!$A$2:$K$273,6,FALSE)="","",VLOOKUP(A102,'Débit - Abfluss'!$A$2:$K$273,6,FALSE))</f>
        <v>81-100%</v>
      </c>
      <c r="H102" s="43" t="str">
        <f>IF(VLOOKUP(A102,'Débit - Abfluss'!$A$2:$K$273,8,FALSE)="","",VLOOKUP(A102,'Débit - Abfluss'!$A$2:$K$273,8,FALSE))</f>
        <v>Non affecté / nicht betroffen</v>
      </c>
      <c r="I102" s="47" t="str">
        <f>IF(VLOOKUP(A102,'Revitalisation-Revitalisierung'!$A$2:$O$273,11,FALSE)="","",VLOOKUP(A102,'Revitalisation-Revitalisierung'!$A$2:$O$273,11,FALSE))</f>
        <v>Très nécessaire, facile / unbedingt nötig, einfach</v>
      </c>
      <c r="J102" s="42" t="str">
        <f>IF(VLOOKUP(A102,'Revitalisation-Revitalisierung'!$A$2:$O$273,12,FALSE)="","",VLOOKUP(A102,'Revitalisation-Revitalisierung'!$A$2:$O$273,12,FALSE))</f>
        <v>b</v>
      </c>
      <c r="K102" s="41"/>
    </row>
    <row r="103" spans="1:11" ht="20.100000000000001" customHeight="1" x14ac:dyDescent="0.25">
      <c r="A103" s="48">
        <v>95</v>
      </c>
      <c r="B103" s="66" t="s">
        <v>245</v>
      </c>
      <c r="C103" s="66" t="s">
        <v>186</v>
      </c>
      <c r="D103" s="67" t="s">
        <v>246</v>
      </c>
      <c r="E103" s="46" t="str">
        <f>IF(VLOOKUP(A103,'Charriage - Geschiebehaushalt'!A72:S343,15,FALSE)="","",VLOOKUP(A103,'Charriage - Geschiebehaushalt'!$A$2:$S$273,15,FALSE))</f>
        <v>51-80%</v>
      </c>
      <c r="F103" s="45" t="str">
        <f>IF(VLOOKUP(A103,'Charriage - Geschiebehaushalt'!A72:S343,16,FALSE)="","",VLOOKUP(A103,'Charriage - Geschiebehaushalt'!$A$2:$S$273,16,FALSE))</f>
        <v>a</v>
      </c>
      <c r="G103" s="44" t="str">
        <f>IF(VLOOKUP(A103,'Débit - Abfluss'!$A$2:$K$273,6,FALSE)="","",VLOOKUP(A103,'Débit - Abfluss'!$A$2:$K$273,6,FALSE))</f>
        <v>81-100%</v>
      </c>
      <c r="H103" s="43" t="str">
        <f>IF(VLOOKUP(A103,'Débit - Abfluss'!$A$2:$K$273,8,FALSE)="","",VLOOKUP(A103,'Débit - Abfluss'!$A$2:$K$273,8,FALSE))</f>
        <v>Non affecté / nicht betroffen</v>
      </c>
      <c r="I103" s="47" t="str">
        <f>IF(VLOOKUP(A103,'Revitalisation-Revitalisierung'!$A$2:$O$273,11,FALSE)="","",VLOOKUP(A103,'Revitalisation-Revitalisierung'!$A$2:$O$273,11,FALSE))</f>
        <v>Très nécessaire, facile / unbedingt nötig, einfach</v>
      </c>
      <c r="J103" s="42" t="str">
        <f>IF(VLOOKUP(A103,'Revitalisation-Revitalisierung'!$A$2:$O$273,12,FALSE)="","",VLOOKUP(A103,'Revitalisation-Revitalisierung'!$A$2:$O$273,12,FALSE))</f>
        <v>b</v>
      </c>
      <c r="K103" s="41"/>
    </row>
    <row r="104" spans="1:11" ht="20.100000000000001" customHeight="1" x14ac:dyDescent="0.25">
      <c r="A104" s="48">
        <v>97</v>
      </c>
      <c r="B104" s="66" t="s">
        <v>247</v>
      </c>
      <c r="C104" s="66" t="s">
        <v>248</v>
      </c>
      <c r="D104" s="67" t="s">
        <v>249</v>
      </c>
      <c r="E104" s="46" t="str">
        <f>IF(VLOOKUP(A104,'Charriage - Geschiebehaushalt'!A73:S344,15,FALSE)="","",VLOOKUP(A104,'Charriage - Geschiebehaushalt'!$A$2:$S$273,15,FALSE))</f>
        <v>Charriage présumé perturbé / Geschiebehaushalt vermutlich beeinträchtigt</v>
      </c>
      <c r="F104" s="45" t="str">
        <f>IF(VLOOKUP(A104,'Charriage - Geschiebehaushalt'!A73:S344,16,FALSE)="","",VLOOKUP(A104,'Charriage - Geschiebehaushalt'!$A$2:$S$273,16,FALSE))</f>
        <v>b</v>
      </c>
      <c r="G104" s="44" t="str">
        <f>IF(VLOOKUP(A104,'Débit - Abfluss'!$A$2:$K$273,6,FALSE)="","",VLOOKUP(A104,'Débit - Abfluss'!$A$2:$K$273,6,FALSE))</f>
        <v>81-100%</v>
      </c>
      <c r="H104" s="43" t="str">
        <f>IF(VLOOKUP(A104,'Débit - Abfluss'!$A$2:$K$273,8,FALSE)="","",VLOOKUP(A104,'Débit - Abfluss'!$A$2:$K$273,8,FALSE))</f>
        <v>Potentiellement affecté mais non plausible / möglicherweise betroffen aber nicht nachweisbar</v>
      </c>
      <c r="I104" s="47" t="str">
        <f>IF(VLOOKUP(A104,'Revitalisation-Revitalisierung'!$A$2:$O$273,11,FALSE)="","",VLOOKUP(A104,'Revitalisation-Revitalisierung'!$A$2:$O$273,11,FALSE))</f>
        <v>Non nécessaire / nicht nötig</v>
      </c>
      <c r="J104" s="42" t="str">
        <f>IF(VLOOKUP(A104,'Revitalisation-Revitalisierung'!$A$2:$O$273,12,FALSE)="","",VLOOKUP(A104,'Revitalisation-Revitalisierung'!$A$2:$O$273,12,FALSE))</f>
        <v>a</v>
      </c>
      <c r="K104" s="41"/>
    </row>
    <row r="105" spans="1:11" ht="20.100000000000001" customHeight="1" x14ac:dyDescent="0.25">
      <c r="A105" s="48">
        <v>98</v>
      </c>
      <c r="B105" s="66" t="s">
        <v>250</v>
      </c>
      <c r="C105" s="66" t="s">
        <v>251</v>
      </c>
      <c r="D105" s="67" t="s">
        <v>252</v>
      </c>
      <c r="E105" s="46" t="str">
        <f>IF(VLOOKUP(A105,'Charriage - Geschiebehaushalt'!A74:S345,15,FALSE)="","",VLOOKUP(A105,'Charriage - Geschiebehaushalt'!$A$2:$S$273,15,FALSE))</f>
        <v>0-20%</v>
      </c>
      <c r="F105" s="45" t="str">
        <f>IF(VLOOKUP(A105,'Charriage - Geschiebehaushalt'!A74:S345,16,FALSE)="","",VLOOKUP(A105,'Charriage - Geschiebehaushalt'!$A$2:$S$273,16,FALSE))</f>
        <v>a</v>
      </c>
      <c r="G105" s="44" t="str">
        <f>IF(VLOOKUP(A105,'Débit - Abfluss'!$A$2:$K$273,6,FALSE)="","",VLOOKUP(A105,'Débit - Abfluss'!$A$2:$K$273,6,FALSE))</f>
        <v>100%</v>
      </c>
      <c r="H105" s="43" t="str">
        <f>IF(VLOOKUP(A105,'Débit - Abfluss'!$A$2:$K$273,8,FALSE)="","",VLOOKUP(A105,'Débit - Abfluss'!$A$2:$K$273,8,FALSE))</f>
        <v>Non affecté / nicht betroffen</v>
      </c>
      <c r="I105" s="47" t="str">
        <f>IF(VLOOKUP(A105,'Revitalisation-Revitalisierung'!$A$2:$O$273,11,FALSE)="","",VLOOKUP(A105,'Revitalisation-Revitalisierung'!$A$2:$O$273,11,FALSE))</f>
        <v>Partiellement nécessaire, facile / teilweise nötig, einfach</v>
      </c>
      <c r="J105" s="42" t="str">
        <f>IF(VLOOKUP(A105,'Revitalisation-Revitalisierung'!$A$2:$O$273,12,FALSE)="","",VLOOKUP(A105,'Revitalisation-Revitalisierung'!$A$2:$O$273,12,FALSE))</f>
        <v>a</v>
      </c>
      <c r="K105" s="41"/>
    </row>
    <row r="106" spans="1:11" ht="20.100000000000001" customHeight="1" x14ac:dyDescent="0.25">
      <c r="A106" s="48">
        <v>99</v>
      </c>
      <c r="B106" s="66" t="s">
        <v>253</v>
      </c>
      <c r="C106" s="66" t="s">
        <v>254</v>
      </c>
      <c r="D106" s="67" t="s">
        <v>255</v>
      </c>
      <c r="E106" s="46" t="str">
        <f>IF(VLOOKUP(A106,'Charriage - Geschiebehaushalt'!A75:S346,15,FALSE)="","",VLOOKUP(A106,'Charriage - Geschiebehaushalt'!$A$2:$S$273,15,FALSE))</f>
        <v>La remobilisation des sédiments est perturbée / Mobilisierung von Geschiebe beeinträchtigt</v>
      </c>
      <c r="F106" s="45" t="str">
        <f>IF(VLOOKUP(A106,'Charriage - Geschiebehaushalt'!A75:S346,16,FALSE)="","",VLOOKUP(A106,'Charriage - Geschiebehaushalt'!$A$2:$S$273,16,FALSE))</f>
        <v>b</v>
      </c>
      <c r="G106" s="44" t="str">
        <f>IF(VLOOKUP(A106,'Débit - Abfluss'!$A$2:$K$273,6,FALSE)="","",VLOOKUP(A106,'Débit - Abfluss'!$A$2:$K$273,6,FALSE))</f>
        <v>100%</v>
      </c>
      <c r="H106" s="43" t="str">
        <f>IF(VLOOKUP(A106,'Débit - Abfluss'!$A$2:$K$273,8,FALSE)="","",VLOOKUP(A106,'Débit - Abfluss'!$A$2:$K$273,8,FALSE))</f>
        <v>Non affecté / nicht betroffen</v>
      </c>
      <c r="I106" s="47" t="str">
        <f>IF(VLOOKUP(A106,'Revitalisation-Revitalisierung'!$A$2:$O$273,11,FALSE)="","",VLOOKUP(A106,'Revitalisation-Revitalisierung'!$A$2:$O$273,11,FALSE))</f>
        <v>Partiellement nécessaire, facile / teilweise nötig, einfach</v>
      </c>
      <c r="J106" s="42" t="str">
        <f>IF(VLOOKUP(A106,'Revitalisation-Revitalisierung'!$A$2:$O$273,12,FALSE)="","",VLOOKUP(A106,'Revitalisation-Revitalisierung'!$A$2:$O$273,12,FALSE))</f>
        <v>a</v>
      </c>
      <c r="K106" s="41"/>
    </row>
    <row r="107" spans="1:11" ht="20.100000000000001" customHeight="1" x14ac:dyDescent="0.25">
      <c r="A107" s="48">
        <v>100</v>
      </c>
      <c r="B107" s="66" t="s">
        <v>256</v>
      </c>
      <c r="C107" s="66" t="s">
        <v>257</v>
      </c>
      <c r="D107" s="67" t="s">
        <v>255</v>
      </c>
      <c r="E107" s="46" t="str">
        <f>IF(VLOOKUP(A107,'Charriage - Geschiebehaushalt'!A76:S347,15,FALSE)="","",VLOOKUP(A107,'Charriage - Geschiebehaushalt'!$A$2:$S$273,15,FALSE))</f>
        <v>non pertinent / nicht relevant</v>
      </c>
      <c r="F107" s="45" t="str">
        <f>IF(VLOOKUP(A107,'Charriage - Geschiebehaushalt'!A76:S347,16,FALSE)="","",VLOOKUP(A107,'Charriage - Geschiebehaushalt'!$A$2:$S$273,16,FALSE))</f>
        <v>a</v>
      </c>
      <c r="G107" s="44" t="str">
        <f>IF(VLOOKUP(A107,'Débit - Abfluss'!$A$2:$K$273,6,FALSE)="","",VLOOKUP(A107,'Débit - Abfluss'!$A$2:$K$273,6,FALSE))</f>
        <v>81-100%</v>
      </c>
      <c r="H107" s="43" t="str">
        <f>IF(VLOOKUP(A107,'Débit - Abfluss'!$A$2:$K$273,8,FALSE)="","",VLOOKUP(A107,'Débit - Abfluss'!$A$2:$K$273,8,FALSE))</f>
        <v>Potentiellement affecté / möglicherweise betroffen</v>
      </c>
      <c r="I107" s="47" t="str">
        <f>IF(VLOOKUP(A107,'Revitalisation-Revitalisierung'!$A$2:$O$273,11,FALSE)="","",VLOOKUP(A107,'Revitalisation-Revitalisierung'!$A$2:$O$273,11,FALSE))</f>
        <v>Très nécessaire, facile / unbedingt nötig, einfach</v>
      </c>
      <c r="J107" s="42" t="str">
        <f>IF(VLOOKUP(A107,'Revitalisation-Revitalisierung'!$A$2:$O$273,12,FALSE)="","",VLOOKUP(A107,'Revitalisation-Revitalisierung'!$A$2:$O$273,12,FALSE))</f>
        <v>b</v>
      </c>
      <c r="K107" s="41"/>
    </row>
    <row r="108" spans="1:11" ht="20.100000000000001" customHeight="1" x14ac:dyDescent="0.25">
      <c r="A108" s="48">
        <v>101</v>
      </c>
      <c r="B108" s="66" t="s">
        <v>258</v>
      </c>
      <c r="C108" s="66" t="s">
        <v>259</v>
      </c>
      <c r="D108" s="67" t="s">
        <v>255</v>
      </c>
      <c r="E108" s="46" t="str">
        <f>IF(VLOOKUP(A108,'Charriage - Geschiebehaushalt'!A77:S348,15,FALSE)="","",VLOOKUP(A108,'Charriage - Geschiebehaushalt'!$A$2:$S$273,15,FALSE))</f>
        <v>La remobilisation des sédiments est perturbée / Mobilisierung von Geschiebe beeinträchtigt</v>
      </c>
      <c r="F108" s="45" t="str">
        <f>IF(VLOOKUP(A108,'Charriage - Geschiebehaushalt'!A77:S348,16,FALSE)="","",VLOOKUP(A108,'Charriage - Geschiebehaushalt'!$A$2:$S$273,16,FALSE))</f>
        <v>a</v>
      </c>
      <c r="G108" s="44" t="str">
        <f>IF(VLOOKUP(A108,'Débit - Abfluss'!$A$2:$K$273,6,FALSE)="","",VLOOKUP(A108,'Débit - Abfluss'!$A$2:$K$273,6,FALSE))</f>
        <v>100%</v>
      </c>
      <c r="H108" s="43" t="str">
        <f>IF(VLOOKUP(A108,'Débit - Abfluss'!$A$2:$K$273,8,FALSE)="","",VLOOKUP(A108,'Débit - Abfluss'!$A$2:$K$273,8,FALSE))</f>
        <v>Non affecté / nicht betroffen</v>
      </c>
      <c r="I108" s="47" t="str">
        <f>IF(VLOOKUP(A108,'Revitalisation-Revitalisierung'!$A$2:$O$273,11,FALSE)="","",VLOOKUP(A108,'Revitalisation-Revitalisierung'!$A$2:$O$273,11,FALSE))</f>
        <v>Très nécessaire, difficile / unbedingt nötig, schwierig</v>
      </c>
      <c r="J108" s="42" t="str">
        <f>IF(VLOOKUP(A108,'Revitalisation-Revitalisierung'!$A$2:$O$273,12,FALSE)="","",VLOOKUP(A108,'Revitalisation-Revitalisierung'!$A$2:$O$273,12,FALSE))</f>
        <v>b</v>
      </c>
      <c r="K108" s="41"/>
    </row>
    <row r="109" spans="1:11" ht="20.100000000000001" customHeight="1" x14ac:dyDescent="0.25">
      <c r="A109" s="48">
        <v>102</v>
      </c>
      <c r="B109" s="66" t="s">
        <v>260</v>
      </c>
      <c r="C109" s="66" t="s">
        <v>261</v>
      </c>
      <c r="D109" s="67" t="s">
        <v>255</v>
      </c>
      <c r="E109" s="46" t="str">
        <f>IF(VLOOKUP(A109,'Charriage - Geschiebehaushalt'!A78:S349,15,FALSE)="","",VLOOKUP(A109,'Charriage - Geschiebehaushalt'!$A$2:$S$273,15,FALSE))</f>
        <v>La remobilisation des sédiments est perturbée / Mobilisierung von Geschiebe beeinträchtigt</v>
      </c>
      <c r="F109" s="45" t="str">
        <f>IF(VLOOKUP(A109,'Charriage - Geschiebehaushalt'!A78:S349,16,FALSE)="","",VLOOKUP(A109,'Charriage - Geschiebehaushalt'!$A$2:$S$273,16,FALSE))</f>
        <v>a</v>
      </c>
      <c r="G109" s="44" t="str">
        <f>IF(VLOOKUP(A109,'Débit - Abfluss'!$A$2:$K$273,6,FALSE)="","",VLOOKUP(A109,'Débit - Abfluss'!$A$2:$K$273,6,FALSE))</f>
        <v>100%</v>
      </c>
      <c r="H109" s="43" t="str">
        <f>IF(VLOOKUP(A109,'Débit - Abfluss'!$A$2:$K$273,8,FALSE)="","",VLOOKUP(A109,'Débit - Abfluss'!$A$2:$K$273,8,FALSE))</f>
        <v>Non affecté / nicht betroffen</v>
      </c>
      <c r="I109" s="47" t="str">
        <f>IF(VLOOKUP(A109,'Revitalisation-Revitalisierung'!$A$2:$O$273,11,FALSE)="","",VLOOKUP(A109,'Revitalisation-Revitalisierung'!$A$2:$O$273,11,FALSE))</f>
        <v>Très nécessaire, difficile / unbedingt nötig, schwierig</v>
      </c>
      <c r="J109" s="42" t="str">
        <f>IF(VLOOKUP(A109,'Revitalisation-Revitalisierung'!$A$2:$O$273,12,FALSE)="","",VLOOKUP(A109,'Revitalisation-Revitalisierung'!$A$2:$O$273,12,FALSE))</f>
        <v>b</v>
      </c>
      <c r="K109" s="41"/>
    </row>
    <row r="110" spans="1:11" ht="20.100000000000001" customHeight="1" x14ac:dyDescent="0.25">
      <c r="A110" s="48">
        <v>104</v>
      </c>
      <c r="B110" s="66" t="s">
        <v>262</v>
      </c>
      <c r="C110" s="66" t="s">
        <v>263</v>
      </c>
      <c r="D110" s="67" t="s">
        <v>264</v>
      </c>
      <c r="E110" s="46" t="str">
        <f>IF(VLOOKUP(A110,'Charriage - Geschiebehaushalt'!A79:S350,15,FALSE)="","",VLOOKUP(A110,'Charriage - Geschiebehaushalt'!$A$2:$S$273,15,FALSE))</f>
        <v>La remobilisation des sédiments est perturbée / Mobilisierung von Geschiebe beeinträchtigt</v>
      </c>
      <c r="F110" s="45" t="str">
        <f>IF(VLOOKUP(A110,'Charriage - Geschiebehaushalt'!A79:S350,16,FALSE)="","",VLOOKUP(A110,'Charriage - Geschiebehaushalt'!$A$2:$S$273,16,FALSE))</f>
        <v>b</v>
      </c>
      <c r="G110" s="44" t="str">
        <f>IF(VLOOKUP(A110,'Débit - Abfluss'!$A$2:$K$273,6,FALSE)="","",VLOOKUP(A110,'Débit - Abfluss'!$A$2:$K$273,6,FALSE))</f>
        <v>81-100%</v>
      </c>
      <c r="H110" s="43" t="str">
        <f>IF(VLOOKUP(A110,'Débit - Abfluss'!$A$2:$K$273,8,FALSE)="","",VLOOKUP(A110,'Débit - Abfluss'!$A$2:$K$273,8,FALSE))</f>
        <v>Potentiellement affecté / möglicherweise betroffen</v>
      </c>
      <c r="I110" s="47" t="str">
        <f>IF(VLOOKUP(A110,'Revitalisation-Revitalisierung'!$A$2:$O$273,11,FALSE)="","",VLOOKUP(A110,'Revitalisation-Revitalisierung'!$A$2:$O$273,11,FALSE))</f>
        <v>Non nécessaire / nicht nötig</v>
      </c>
      <c r="J110" s="42" t="str">
        <f>IF(VLOOKUP(A110,'Revitalisation-Revitalisierung'!$A$2:$O$273,12,FALSE)="","",VLOOKUP(A110,'Revitalisation-Revitalisierung'!$A$2:$O$273,12,FALSE))</f>
        <v>b</v>
      </c>
      <c r="K110" s="41"/>
    </row>
    <row r="111" spans="1:11" ht="20.100000000000001" customHeight="1" x14ac:dyDescent="0.25">
      <c r="A111" s="50">
        <v>105.1</v>
      </c>
      <c r="B111" s="66" t="s">
        <v>265</v>
      </c>
      <c r="C111" s="66" t="s">
        <v>266</v>
      </c>
      <c r="D111" s="67" t="s">
        <v>267</v>
      </c>
      <c r="E111" s="46" t="str">
        <f>IF(VLOOKUP(A111,'Charriage - Geschiebehaushalt'!A80:S351,15,FALSE)="","",VLOOKUP(A111,'Charriage - Geschiebehaushalt'!$A$2:$S$273,15,FALSE))</f>
        <v>51-80%</v>
      </c>
      <c r="F111" s="45" t="str">
        <f>IF(VLOOKUP(A111,'Charriage - Geschiebehaushalt'!A80:S351,16,FALSE)="","",VLOOKUP(A111,'Charriage - Geschiebehaushalt'!$A$2:$S$273,16,FALSE))</f>
        <v>a</v>
      </c>
      <c r="G111" s="44" t="str">
        <f>IF(VLOOKUP(A111,'Débit - Abfluss'!$A$2:$K$273,6,FALSE)="","",VLOOKUP(A111,'Débit - Abfluss'!$A$2:$K$273,6,FALSE))</f>
        <v>81-100%</v>
      </c>
      <c r="H111" s="43" t="str">
        <f>IF(VLOOKUP(A111,'Débit - Abfluss'!$A$2:$K$273,8,FALSE)="","",VLOOKUP(A111,'Débit - Abfluss'!$A$2:$K$273,8,FALSE))</f>
        <v>Potentiellement affecté / möglicherweise betroffen</v>
      </c>
      <c r="I111" s="47" t="str">
        <f>IF(VLOOKUP(A111,'Revitalisation-Revitalisierung'!$A$2:$O$273,11,FALSE)="","",VLOOKUP(A111,'Revitalisation-Revitalisierung'!$A$2:$O$273,11,FALSE))</f>
        <v>Non nécessaire / nicht nötig</v>
      </c>
      <c r="J111" s="42" t="str">
        <f>IF(VLOOKUP(A111,'Revitalisation-Revitalisierung'!$A$2:$O$273,12,FALSE)="","",VLOOKUP(A111,'Revitalisation-Revitalisierung'!$A$2:$O$273,12,FALSE))</f>
        <v>b</v>
      </c>
      <c r="K111" s="41"/>
    </row>
    <row r="112" spans="1:11" ht="20.100000000000001" customHeight="1" x14ac:dyDescent="0.25">
      <c r="A112" s="50">
        <v>105.2</v>
      </c>
      <c r="B112" s="66" t="s">
        <v>265</v>
      </c>
      <c r="C112" s="66" t="s">
        <v>266</v>
      </c>
      <c r="D112" s="67" t="s">
        <v>267</v>
      </c>
      <c r="E112" s="46" t="str">
        <f>IF(VLOOKUP(A112,'Charriage - Geschiebehaushalt'!A81:S352,15,FALSE)="","",VLOOKUP(A112,'Charriage - Geschiebehaushalt'!$A$2:$S$273,15,FALSE))</f>
        <v>non pertinent / nicht relevant</v>
      </c>
      <c r="F112" s="45" t="str">
        <f>IF(VLOOKUP(A112,'Charriage - Geschiebehaushalt'!A81:S352,16,FALSE)="","",VLOOKUP(A112,'Charriage - Geschiebehaushalt'!$A$2:$S$273,16,FALSE))</f>
        <v>a</v>
      </c>
      <c r="G112" s="44" t="str">
        <f>IF(VLOOKUP(A112,'Débit - Abfluss'!$A$2:$K$273,6,FALSE)="","",VLOOKUP(A112,'Débit - Abfluss'!$A$2:$K$273,6,FALSE))</f>
        <v>non pertinent / nicht relevant</v>
      </c>
      <c r="H112" s="43" t="str">
        <f>IF(VLOOKUP(A112,'Débit - Abfluss'!$A$2:$K$273,8,FALSE)="","",VLOOKUP(A112,'Débit - Abfluss'!$A$2:$K$273,8,FALSE))</f>
        <v>Non affecté / nicht betroffen</v>
      </c>
      <c r="I112" s="47" t="str">
        <f>IF(VLOOKUP(A112,'Revitalisation-Revitalisierung'!$A$2:$O$273,11,FALSE)="","",VLOOKUP(A112,'Revitalisation-Revitalisierung'!$A$2:$O$273,11,FALSE))</f>
        <v>Non nécessaire / nicht nötig</v>
      </c>
      <c r="J112" s="42" t="str">
        <f>IF(VLOOKUP(A112,'Revitalisation-Revitalisierung'!$A$2:$O$273,12,FALSE)="","",VLOOKUP(A112,'Revitalisation-Revitalisierung'!$A$2:$O$273,12,FALSE))</f>
        <v>b</v>
      </c>
      <c r="K112" s="41"/>
    </row>
    <row r="113" spans="1:11" ht="20.100000000000001" customHeight="1" x14ac:dyDescent="0.25">
      <c r="A113" s="48">
        <v>107</v>
      </c>
      <c r="B113" s="66" t="s">
        <v>268</v>
      </c>
      <c r="C113" s="66" t="s">
        <v>269</v>
      </c>
      <c r="D113" s="67" t="s">
        <v>267</v>
      </c>
      <c r="E113" s="46" t="str">
        <f>IF(VLOOKUP(A113,'Charriage - Geschiebehaushalt'!A82:S353,15,FALSE)="","",VLOOKUP(A113,'Charriage - Geschiebehaushalt'!$A$2:$S$273,15,FALSE))</f>
        <v>0-20%</v>
      </c>
      <c r="F113" s="45" t="str">
        <f>IF(VLOOKUP(A113,'Charriage - Geschiebehaushalt'!A82:S353,16,FALSE)="","",VLOOKUP(A113,'Charriage - Geschiebehaushalt'!$A$2:$S$273,16,FALSE))</f>
        <v>a</v>
      </c>
      <c r="G113" s="44" t="str">
        <f>IF(VLOOKUP(A113,'Débit - Abfluss'!$A$2:$K$273,6,FALSE)="","",VLOOKUP(A113,'Débit - Abfluss'!$A$2:$K$273,6,FALSE))</f>
        <v>100%</v>
      </c>
      <c r="H113" s="43" t="str">
        <f>IF(VLOOKUP(A113,'Débit - Abfluss'!$A$2:$K$273,8,FALSE)="","",VLOOKUP(A113,'Débit - Abfluss'!$A$2:$K$273,8,FALSE))</f>
        <v>Non affecté / nicht betroffen</v>
      </c>
      <c r="I113" s="47" t="str">
        <f>IF(VLOOKUP(A113,'Revitalisation-Revitalisierung'!$A$2:$O$273,11,FALSE)="","",VLOOKUP(A113,'Revitalisation-Revitalisierung'!$A$2:$O$273,11,FALSE))</f>
        <v>Non nécessaire / nicht nötig</v>
      </c>
      <c r="J113" s="42" t="str">
        <f>IF(VLOOKUP(A113,'Revitalisation-Revitalisierung'!$A$2:$O$273,12,FALSE)="","",VLOOKUP(A113,'Revitalisation-Revitalisierung'!$A$2:$O$273,12,FALSE))</f>
        <v>a</v>
      </c>
      <c r="K113" s="41"/>
    </row>
    <row r="114" spans="1:11" ht="20.100000000000001" customHeight="1" x14ac:dyDescent="0.25">
      <c r="A114" s="48">
        <v>108</v>
      </c>
      <c r="B114" s="66" t="s">
        <v>270</v>
      </c>
      <c r="C114" s="66" t="s">
        <v>271</v>
      </c>
      <c r="D114" s="67" t="s">
        <v>267</v>
      </c>
      <c r="E114" s="46" t="str">
        <f>IF(VLOOKUP(A114,'Charriage - Geschiebehaushalt'!A83:S354,15,FALSE)="","",VLOOKUP(A114,'Charriage - Geschiebehaushalt'!$A$2:$S$273,15,FALSE))</f>
        <v>0-20%</v>
      </c>
      <c r="F114" s="45" t="str">
        <f>IF(VLOOKUP(A114,'Charriage - Geschiebehaushalt'!A83:S354,16,FALSE)="","",VLOOKUP(A114,'Charriage - Geschiebehaushalt'!$A$2:$S$273,16,FALSE))</f>
        <v>a</v>
      </c>
      <c r="G114" s="44" t="str">
        <f>IF(VLOOKUP(A114,'Débit - Abfluss'!$A$2:$K$273,6,FALSE)="","",VLOOKUP(A114,'Débit - Abfluss'!$A$2:$K$273,6,FALSE))</f>
        <v>61-80%</v>
      </c>
      <c r="H114" s="43" t="str">
        <f>IF(VLOOKUP(A114,'Débit - Abfluss'!$A$2:$K$273,8,FALSE)="","",VLOOKUP(A114,'Débit - Abfluss'!$A$2:$K$273,8,FALSE))</f>
        <v>Non affecté / nicht betroffen</v>
      </c>
      <c r="I114" s="47" t="str">
        <f>IF(VLOOKUP(A114,'Revitalisation-Revitalisierung'!$A$2:$O$273,11,FALSE)="","",VLOOKUP(A114,'Revitalisation-Revitalisierung'!$A$2:$O$273,11,FALSE))</f>
        <v>Très nécessaire, facile / unbedingt nötig, einfach</v>
      </c>
      <c r="J114" s="42" t="str">
        <f>IF(VLOOKUP(A114,'Revitalisation-Revitalisierung'!$A$2:$O$273,12,FALSE)="","",VLOOKUP(A114,'Revitalisation-Revitalisierung'!$A$2:$O$273,12,FALSE))</f>
        <v>b</v>
      </c>
      <c r="K114" s="41"/>
    </row>
    <row r="115" spans="1:11" ht="20.100000000000001" customHeight="1" x14ac:dyDescent="0.25">
      <c r="A115" s="50">
        <v>109.1</v>
      </c>
      <c r="B115" s="66" t="s">
        <v>273</v>
      </c>
      <c r="C115" s="66" t="s">
        <v>274</v>
      </c>
      <c r="D115" s="67" t="s">
        <v>275</v>
      </c>
      <c r="E115" s="46" t="str">
        <f>IF(VLOOKUP(A115,'Charriage - Geschiebehaushalt'!A84:S355,15,FALSE)="","",VLOOKUP(A115,'Charriage - Geschiebehaushalt'!$A$2:$S$273,15,FALSE))</f>
        <v>Déficit non apparent en charriage ou en remobilisation des sédiments / kein sichtbares Defizit beim Geschiebehaushalt bzw. bei der Mobilisierung von Geschiebe</v>
      </c>
      <c r="F115" s="45" t="str">
        <f>IF(VLOOKUP(A115,'Charriage - Geschiebehaushalt'!A84:S355,16,FALSE)="","",VLOOKUP(A115,'Charriage - Geschiebehaushalt'!$A$2:$S$273,16,FALSE))</f>
        <v>b</v>
      </c>
      <c r="G115" s="44" t="str">
        <f>IF(VLOOKUP(A115,'Débit - Abfluss'!$A$2:$K$273,6,FALSE)="","",VLOOKUP(A115,'Débit - Abfluss'!$A$2:$K$273,6,FALSE))</f>
        <v>100%</v>
      </c>
      <c r="H115" s="43" t="str">
        <f>IF(VLOOKUP(A115,'Débit - Abfluss'!$A$2:$K$273,8,FALSE)="","",VLOOKUP(A115,'Débit - Abfluss'!$A$2:$K$273,8,FALSE))</f>
        <v>Non affecté / nicht betroffen</v>
      </c>
      <c r="I115" s="47" t="str">
        <f>IF(VLOOKUP(A115,'Revitalisation-Revitalisierung'!$A$2:$O$273,11,FALSE)="","",VLOOKUP(A115,'Revitalisation-Revitalisierung'!$A$2:$O$273,11,FALSE))</f>
        <v>Non nécessaire / nicht nötig</v>
      </c>
      <c r="J115" s="42" t="str">
        <f>IF(VLOOKUP(A115,'Revitalisation-Revitalisierung'!$A$2:$O$273,12,FALSE)="","",VLOOKUP(A115,'Revitalisation-Revitalisierung'!$A$2:$O$273,12,FALSE))</f>
        <v>a</v>
      </c>
      <c r="K115" s="41"/>
    </row>
    <row r="116" spans="1:11" ht="20.100000000000001" customHeight="1" x14ac:dyDescent="0.25">
      <c r="A116" s="50">
        <v>109.2</v>
      </c>
      <c r="B116" s="66" t="s">
        <v>273</v>
      </c>
      <c r="C116" s="66" t="s">
        <v>274</v>
      </c>
      <c r="D116" s="67" t="s">
        <v>275</v>
      </c>
      <c r="E116" s="46" t="str">
        <f>IF(VLOOKUP(A116,'Charriage - Geschiebehaushalt'!A85:S356,15,FALSE)="","",VLOOKUP(A116,'Charriage - Geschiebehaushalt'!$A$2:$S$273,15,FALSE))</f>
        <v>Déficit non apparent en charriage ou en remobilisation des sédiments / kein sichtbares Defizit beim Geschiebehaushalt bzw. bei der Mobilisierung von Geschiebe</v>
      </c>
      <c r="F116" s="45" t="str">
        <f>IF(VLOOKUP(A116,'Charriage - Geschiebehaushalt'!A85:S356,16,FALSE)="","",VLOOKUP(A116,'Charriage - Geschiebehaushalt'!$A$2:$S$273,16,FALSE))</f>
        <v>b</v>
      </c>
      <c r="G116" s="44" t="str">
        <f>IF(VLOOKUP(A116,'Débit - Abfluss'!$A$2:$K$273,6,FALSE)="","",VLOOKUP(A116,'Débit - Abfluss'!$A$2:$K$273,6,FALSE))</f>
        <v>100%</v>
      </c>
      <c r="H116" s="43" t="str">
        <f>IF(VLOOKUP(A116,'Débit - Abfluss'!$A$2:$K$273,8,FALSE)="","",VLOOKUP(A116,'Débit - Abfluss'!$A$2:$K$273,8,FALSE))</f>
        <v>Non affecté / nicht betroffen</v>
      </c>
      <c r="I116" s="47" t="str">
        <f>IF(VLOOKUP(A116,'Revitalisation-Revitalisierung'!$A$2:$O$273,11,FALSE)="","",VLOOKUP(A116,'Revitalisation-Revitalisierung'!$A$2:$O$273,11,FALSE))</f>
        <v>Partiellement nécessaire, facile / teilweise nötig, einfach</v>
      </c>
      <c r="J116" s="42" t="str">
        <f>IF(VLOOKUP(A116,'Revitalisation-Revitalisierung'!$A$2:$O$273,12,FALSE)="","",VLOOKUP(A116,'Revitalisation-Revitalisierung'!$A$2:$O$273,12,FALSE))</f>
        <v>b</v>
      </c>
      <c r="K116" s="41"/>
    </row>
    <row r="117" spans="1:11" ht="20.100000000000001" customHeight="1" x14ac:dyDescent="0.25">
      <c r="A117" s="48">
        <v>110</v>
      </c>
      <c r="B117" s="66" t="s">
        <v>276</v>
      </c>
      <c r="C117" s="66" t="s">
        <v>277</v>
      </c>
      <c r="D117" s="67" t="s">
        <v>278</v>
      </c>
      <c r="E117" s="46" t="str">
        <f>IF(VLOOKUP(A117,'Charriage - Geschiebehaushalt'!A86:S357,15,FALSE)="","",VLOOKUP(A117,'Charriage - Geschiebehaushalt'!$A$2:$S$273,15,FALSE))</f>
        <v>Déficit non apparent en charriage ou en remobilisation des sédiments / kein sichtbares Defizit beim Geschiebehaushalt bzw. bei der Mobilisierung von Geschiebe</v>
      </c>
      <c r="F117" s="45" t="str">
        <f>IF(VLOOKUP(A117,'Charriage - Geschiebehaushalt'!A86:S357,16,FALSE)="","",VLOOKUP(A117,'Charriage - Geschiebehaushalt'!$A$2:$S$273,16,FALSE))</f>
        <v>b</v>
      </c>
      <c r="G117" s="44" t="str">
        <f>IF(VLOOKUP(A117,'Débit - Abfluss'!$A$2:$K$273,6,FALSE)="","",VLOOKUP(A117,'Débit - Abfluss'!$A$2:$K$273,6,FALSE))</f>
        <v>100%</v>
      </c>
      <c r="H117" s="43" t="str">
        <f>IF(VLOOKUP(A117,'Débit - Abfluss'!$A$2:$K$273,8,FALSE)="","",VLOOKUP(A117,'Débit - Abfluss'!$A$2:$K$273,8,FALSE))</f>
        <v>Non affecté / nicht betroffen</v>
      </c>
      <c r="I117" s="47" t="str">
        <f>IF(VLOOKUP(A117,'Revitalisation-Revitalisierung'!$A$2:$O$273,11,FALSE)="","",VLOOKUP(A117,'Revitalisation-Revitalisierung'!$A$2:$O$273,11,FALSE))</f>
        <v>Non nécessaire / nicht nötig</v>
      </c>
      <c r="J117" s="42" t="str">
        <f>IF(VLOOKUP(A117,'Revitalisation-Revitalisierung'!$A$2:$O$273,12,FALSE)="","",VLOOKUP(A117,'Revitalisation-Revitalisierung'!$A$2:$O$273,12,FALSE))</f>
        <v>a</v>
      </c>
      <c r="K117" s="41"/>
    </row>
    <row r="118" spans="1:11" ht="20.100000000000001" customHeight="1" x14ac:dyDescent="0.25">
      <c r="A118" s="48">
        <v>112</v>
      </c>
      <c r="B118" s="66" t="s">
        <v>279</v>
      </c>
      <c r="C118" s="66" t="s">
        <v>280</v>
      </c>
      <c r="D118" s="67" t="s">
        <v>281</v>
      </c>
      <c r="E118" s="46" t="str">
        <f>IF(VLOOKUP(A118,'Charriage - Geschiebehaushalt'!A87:S358,15,FALSE)="","",VLOOKUP(A118,'Charriage - Geschiebehaushalt'!$A$2:$S$273,15,FALSE))</f>
        <v>Charriage présumé faiblement perturbé / Geschiebe vermutlich leicht beeinträchtigt</v>
      </c>
      <c r="F118" s="45" t="str">
        <f>IF(VLOOKUP(A118,'Charriage - Geschiebehaushalt'!A87:S358,16,FALSE)="","",VLOOKUP(A118,'Charriage - Geschiebehaushalt'!$A$2:$S$273,16,FALSE))</f>
        <v>b</v>
      </c>
      <c r="G118" s="44" t="str">
        <f>IF(VLOOKUP(A118,'Débit - Abfluss'!$A$2:$K$273,6,FALSE)="","",VLOOKUP(A118,'Débit - Abfluss'!$A$2:$K$273,6,FALSE))</f>
        <v>100%</v>
      </c>
      <c r="H118" s="43" t="str">
        <f>IF(VLOOKUP(A118,'Débit - Abfluss'!$A$2:$K$273,8,FALSE)="","",VLOOKUP(A118,'Débit - Abfluss'!$A$2:$K$273,8,FALSE))</f>
        <v>Non affecté / nicht betroffen</v>
      </c>
      <c r="I118" s="47" t="str">
        <f>IF(VLOOKUP(A118,'Revitalisation-Revitalisierung'!$A$2:$O$273,11,FALSE)="","",VLOOKUP(A118,'Revitalisation-Revitalisierung'!$A$2:$O$273,11,FALSE))</f>
        <v>Très nécessaire, facile / unbedingt nötig, einfach</v>
      </c>
      <c r="J118" s="42" t="str">
        <f>IF(VLOOKUP(A118,'Revitalisation-Revitalisierung'!$A$2:$O$273,12,FALSE)="","",VLOOKUP(A118,'Revitalisation-Revitalisierung'!$A$2:$O$273,12,FALSE))</f>
        <v>b</v>
      </c>
      <c r="K118" s="41"/>
    </row>
    <row r="119" spans="1:11" ht="20.100000000000001" customHeight="1" x14ac:dyDescent="0.25">
      <c r="A119" s="48">
        <v>113</v>
      </c>
      <c r="B119" s="66" t="s">
        <v>282</v>
      </c>
      <c r="C119" s="66" t="s">
        <v>283</v>
      </c>
      <c r="D119" s="67" t="s">
        <v>281</v>
      </c>
      <c r="E119" s="46" t="str">
        <f>IF(VLOOKUP(A119,'Charriage - Geschiebehaushalt'!A88:S359,15,FALSE)="","",VLOOKUP(A119,'Charriage - Geschiebehaushalt'!$A$2:$S$273,15,FALSE))</f>
        <v>La remobilisation des sédiments est perturbée / Mobilisierung von Geschiebe beeinträchtigt</v>
      </c>
      <c r="F119" s="45" t="str">
        <f>IF(VLOOKUP(A119,'Charriage - Geschiebehaushalt'!A88:S359,16,FALSE)="","",VLOOKUP(A119,'Charriage - Geschiebehaushalt'!$A$2:$S$273,16,FALSE))</f>
        <v>b</v>
      </c>
      <c r="G119" s="44" t="str">
        <f>IF(VLOOKUP(A119,'Débit - Abfluss'!$A$2:$K$273,6,FALSE)="","",VLOOKUP(A119,'Débit - Abfluss'!$A$2:$K$273,6,FALSE))</f>
        <v>100%</v>
      </c>
      <c r="H119" s="43" t="str">
        <f>IF(VLOOKUP(A119,'Débit - Abfluss'!$A$2:$K$273,8,FALSE)="","",VLOOKUP(A119,'Débit - Abfluss'!$A$2:$K$273,8,FALSE))</f>
        <v>Non affecté / nicht betroffen</v>
      </c>
      <c r="I119" s="47" t="str">
        <f>IF(VLOOKUP(A119,'Revitalisation-Revitalisierung'!$A$2:$O$273,11,FALSE)="","",VLOOKUP(A119,'Revitalisation-Revitalisierung'!$A$2:$O$273,11,FALSE))</f>
        <v>Non nécessaire / nicht nötig</v>
      </c>
      <c r="J119" s="42" t="str">
        <f>IF(VLOOKUP(A119,'Revitalisation-Revitalisierung'!$A$2:$O$273,12,FALSE)="","",VLOOKUP(A119,'Revitalisation-Revitalisierung'!$A$2:$O$273,12,FALSE))</f>
        <v>b</v>
      </c>
      <c r="K119" s="41"/>
    </row>
    <row r="120" spans="1:11" ht="20.100000000000001" customHeight="1" x14ac:dyDescent="0.25">
      <c r="A120" s="48">
        <v>114</v>
      </c>
      <c r="B120" s="66" t="s">
        <v>284</v>
      </c>
      <c r="C120" s="66" t="s">
        <v>285</v>
      </c>
      <c r="D120" s="67" t="s">
        <v>281</v>
      </c>
      <c r="E120" s="46" t="str">
        <f>IF(VLOOKUP(A120,'Charriage - Geschiebehaushalt'!A89:S360,15,FALSE)="","",VLOOKUP(A120,'Charriage - Geschiebehaushalt'!$A$2:$S$273,15,FALSE))</f>
        <v>81 -100%</v>
      </c>
      <c r="F120" s="45" t="str">
        <f>IF(VLOOKUP(A120,'Charriage - Geschiebehaushalt'!A89:S360,16,FALSE)="","",VLOOKUP(A120,'Charriage - Geschiebehaushalt'!$A$2:$S$273,16,FALSE))</f>
        <v>a</v>
      </c>
      <c r="G120" s="44" t="str">
        <f>IF(VLOOKUP(A120,'Débit - Abfluss'!$A$2:$K$273,6,FALSE)="","",VLOOKUP(A120,'Débit - Abfluss'!$A$2:$K$273,6,FALSE))</f>
        <v>81-100%</v>
      </c>
      <c r="H120" s="43" t="str">
        <f>IF(VLOOKUP(A120,'Débit - Abfluss'!$A$2:$K$273,8,FALSE)="","",VLOOKUP(A120,'Débit - Abfluss'!$A$2:$K$273,8,FALSE))</f>
        <v>Potentiellement affecté / möglicherweise betroffen</v>
      </c>
      <c r="I120" s="47" t="str">
        <f>IF(VLOOKUP(A120,'Revitalisation-Revitalisierung'!$A$2:$O$273,11,FALSE)="","",VLOOKUP(A120,'Revitalisation-Revitalisierung'!$A$2:$O$273,11,FALSE))</f>
        <v>Partiellement nécessaire, difficile / teilweise nötig, schwierig</v>
      </c>
      <c r="J120" s="42" t="str">
        <f>IF(VLOOKUP(A120,'Revitalisation-Revitalisierung'!$A$2:$O$273,12,FALSE)="","",VLOOKUP(A120,'Revitalisation-Revitalisierung'!$A$2:$O$273,12,FALSE))</f>
        <v>b</v>
      </c>
      <c r="K120" s="41"/>
    </row>
    <row r="121" spans="1:11" ht="20.100000000000001" customHeight="1" x14ac:dyDescent="0.25">
      <c r="A121" s="48">
        <v>115</v>
      </c>
      <c r="B121" s="66" t="s">
        <v>286</v>
      </c>
      <c r="C121" s="66" t="s">
        <v>287</v>
      </c>
      <c r="D121" s="67" t="s">
        <v>281</v>
      </c>
      <c r="E121" s="46" t="str">
        <f>IF(VLOOKUP(A121,'Charriage - Geschiebehaushalt'!A90:S361,15,FALSE)="","",VLOOKUP(A121,'Charriage - Geschiebehaushalt'!$A$2:$S$273,15,FALSE))</f>
        <v>Charriage présumé naturel / Geschiebehaushalt vermutlich natürlich</v>
      </c>
      <c r="F121" s="45" t="str">
        <f>IF(VLOOKUP(A121,'Charriage - Geschiebehaushalt'!A90:S361,16,FALSE)="","",VLOOKUP(A121,'Charriage - Geschiebehaushalt'!$A$2:$S$273,16,FALSE))</f>
        <v>b</v>
      </c>
      <c r="G121" s="44" t="str">
        <f>IF(VLOOKUP(A121,'Débit - Abfluss'!$A$2:$K$273,6,FALSE)="","",VLOOKUP(A121,'Débit - Abfluss'!$A$2:$K$273,6,FALSE))</f>
        <v>0-20%</v>
      </c>
      <c r="H121" s="43" t="str">
        <f>IF(VLOOKUP(A121,'Débit - Abfluss'!$A$2:$K$273,8,FALSE)="","",VLOOKUP(A121,'Débit - Abfluss'!$A$2:$K$273,8,FALSE))</f>
        <v>Non affecté / nicht betroffen</v>
      </c>
      <c r="I121" s="47" t="str">
        <f>IF(VLOOKUP(A121,'Revitalisation-Revitalisierung'!$A$2:$O$273,11,FALSE)="","",VLOOKUP(A121,'Revitalisation-Revitalisierung'!$A$2:$O$273,11,FALSE))</f>
        <v>Très nécessaire, facile / unbedingt nötig, einfach</v>
      </c>
      <c r="J121" s="42" t="str">
        <f>IF(VLOOKUP(A121,'Revitalisation-Revitalisierung'!$A$2:$O$273,12,FALSE)="","",VLOOKUP(A121,'Revitalisation-Revitalisierung'!$A$2:$O$273,12,FALSE))</f>
        <v>b</v>
      </c>
      <c r="K121" s="41"/>
    </row>
    <row r="122" spans="1:11" ht="20.100000000000001" customHeight="1" x14ac:dyDescent="0.25">
      <c r="A122" s="48">
        <v>118</v>
      </c>
      <c r="B122" s="66" t="s">
        <v>288</v>
      </c>
      <c r="C122" s="66" t="s">
        <v>287</v>
      </c>
      <c r="D122" s="67" t="s">
        <v>184</v>
      </c>
      <c r="E122" s="46" t="str">
        <f>IF(VLOOKUP(A122,'Charriage - Geschiebehaushalt'!A91:S362,15,FALSE)="","",VLOOKUP(A122,'Charriage - Geschiebehaushalt'!$A$2:$S$273,15,FALSE))</f>
        <v>Déficit non apparent en charriage ou en remobilisation des sédiments / kein sichtbares Defizit beim Geschiebehaushalt bzw. bei der Mobilisierung von Geschiebe</v>
      </c>
      <c r="F122" s="45" t="str">
        <f>IF(VLOOKUP(A122,'Charriage - Geschiebehaushalt'!A91:S362,16,FALSE)="","",VLOOKUP(A122,'Charriage - Geschiebehaushalt'!$A$2:$S$273,16,FALSE))</f>
        <v>b</v>
      </c>
      <c r="G122" s="44" t="str">
        <f>IF(VLOOKUP(A122,'Débit - Abfluss'!$A$2:$K$273,6,FALSE)="","",VLOOKUP(A122,'Débit - Abfluss'!$A$2:$K$273,6,FALSE))</f>
        <v>100%</v>
      </c>
      <c r="H122" s="43" t="str">
        <f>IF(VLOOKUP(A122,'Débit - Abfluss'!$A$2:$K$273,8,FALSE)="","",VLOOKUP(A122,'Débit - Abfluss'!$A$2:$K$273,8,FALSE))</f>
        <v>Non affecté / nicht betroffen</v>
      </c>
      <c r="I122" s="47" t="str">
        <f>IF(VLOOKUP(A122,'Revitalisation-Revitalisierung'!$A$2:$O$273,11,FALSE)="","",VLOOKUP(A122,'Revitalisation-Revitalisierung'!$A$2:$O$273,11,FALSE))</f>
        <v>Non nécessaire / nicht nötig</v>
      </c>
      <c r="J122" s="42" t="str">
        <f>IF(VLOOKUP(A122,'Revitalisation-Revitalisierung'!$A$2:$O$273,12,FALSE)="","",VLOOKUP(A122,'Revitalisation-Revitalisierung'!$A$2:$O$273,12,FALSE))</f>
        <v>a</v>
      </c>
      <c r="K122" s="41"/>
    </row>
    <row r="123" spans="1:11" ht="20.100000000000001" customHeight="1" x14ac:dyDescent="0.25">
      <c r="A123" s="50">
        <v>119.1</v>
      </c>
      <c r="B123" s="66" t="s">
        <v>289</v>
      </c>
      <c r="C123" s="66" t="s">
        <v>290</v>
      </c>
      <c r="D123" s="67" t="s">
        <v>184</v>
      </c>
      <c r="E123" s="46" t="str">
        <f>IF(VLOOKUP(A123,'Charriage - Geschiebehaushalt'!A92:S363,15,FALSE)="","",VLOOKUP(A123,'Charriage - Geschiebehaushalt'!$A$2:$S$273,15,FALSE))</f>
        <v>Problème lié à un manque de charriage ou à un manque de remobilisation des sédiments / Problem aufgrund Geschiebemangels bzw. mangelnder Mobilisierung von Geschiebe</v>
      </c>
      <c r="F123" s="45" t="str">
        <f>IF(VLOOKUP(A123,'Charriage - Geschiebehaushalt'!A92:S363,16,FALSE)="","",VLOOKUP(A123,'Charriage - Geschiebehaushalt'!$A$2:$S$273,16,FALSE))</f>
        <v>b</v>
      </c>
      <c r="G123" s="44" t="str">
        <f>IF(VLOOKUP(A123,'Débit - Abfluss'!$A$2:$K$273,6,FALSE)="","",VLOOKUP(A123,'Débit - Abfluss'!$A$2:$K$273,6,FALSE))</f>
        <v>100%</v>
      </c>
      <c r="H123" s="43" t="str">
        <f>IF(VLOOKUP(A123,'Débit - Abfluss'!$A$2:$K$273,8,FALSE)="","",VLOOKUP(A123,'Débit - Abfluss'!$A$2:$K$273,8,FALSE))</f>
        <v>Potentiellement affecté / möglicherweise betroffen</v>
      </c>
      <c r="I123" s="47" t="str">
        <f>IF(VLOOKUP(A123,'Revitalisation-Revitalisierung'!$A$2:$O$273,11,FALSE)="","",VLOOKUP(A123,'Revitalisation-Revitalisierung'!$A$2:$O$273,11,FALSE))</f>
        <v>Très nécessaire, facile / unbedingt nötig, einfach</v>
      </c>
      <c r="J123" s="42" t="str">
        <f>IF(VLOOKUP(A123,'Revitalisation-Revitalisierung'!$A$2:$O$273,12,FALSE)="","",VLOOKUP(A123,'Revitalisation-Revitalisierung'!$A$2:$O$273,12,FALSE))</f>
        <v>a</v>
      </c>
      <c r="K123" s="41"/>
    </row>
    <row r="124" spans="1:11" ht="20.100000000000001" customHeight="1" x14ac:dyDescent="0.25">
      <c r="A124" s="50">
        <v>119.2</v>
      </c>
      <c r="B124" s="66" t="s">
        <v>289</v>
      </c>
      <c r="C124" s="66" t="s">
        <v>290</v>
      </c>
      <c r="D124" s="67" t="s">
        <v>184</v>
      </c>
      <c r="E124" s="46" t="str">
        <f>IF(VLOOKUP(A124,'Charriage - Geschiebehaushalt'!A93:S364,15,FALSE)="","",VLOOKUP(A124,'Charriage - Geschiebehaushalt'!$A$2:$S$273,15,FALSE))</f>
        <v>Charriage présumé faiblement perturbé / Geschiebe vermutlich leicht beeinträchtigt</v>
      </c>
      <c r="F124" s="45" t="str">
        <f>IF(VLOOKUP(A124,'Charriage - Geschiebehaushalt'!A93:S364,16,FALSE)="","",VLOOKUP(A124,'Charriage - Geschiebehaushalt'!$A$2:$S$273,16,FALSE))</f>
        <v>b</v>
      </c>
      <c r="G124" s="44" t="str">
        <f>IF(VLOOKUP(A124,'Débit - Abfluss'!$A$2:$K$273,6,FALSE)="","",VLOOKUP(A124,'Débit - Abfluss'!$A$2:$K$273,6,FALSE))</f>
        <v>100%</v>
      </c>
      <c r="H124" s="43" t="str">
        <f>IF(VLOOKUP(A124,'Débit - Abfluss'!$A$2:$K$273,8,FALSE)="","",VLOOKUP(A124,'Débit - Abfluss'!$A$2:$K$273,8,FALSE))</f>
        <v>Potentiellement affecté / möglicherweise betroffen</v>
      </c>
      <c r="I124" s="47" t="str">
        <f>IF(VLOOKUP(A124,'Revitalisation-Revitalisierung'!$A$2:$O$273,11,FALSE)="","",VLOOKUP(A124,'Revitalisation-Revitalisierung'!$A$2:$O$273,11,FALSE))</f>
        <v>Partiellement nécessaire, facile / teilweise nötig, einfach</v>
      </c>
      <c r="J124" s="42" t="str">
        <f>IF(VLOOKUP(A124,'Revitalisation-Revitalisierung'!$A$2:$O$273,12,FALSE)="","",VLOOKUP(A124,'Revitalisation-Revitalisierung'!$A$2:$O$273,12,FALSE))</f>
        <v>a</v>
      </c>
      <c r="K124" s="41"/>
    </row>
    <row r="125" spans="1:11" ht="20.100000000000001" customHeight="1" x14ac:dyDescent="0.25">
      <c r="A125" s="50">
        <v>119.3</v>
      </c>
      <c r="B125" s="66" t="s">
        <v>289</v>
      </c>
      <c r="C125" s="66" t="s">
        <v>290</v>
      </c>
      <c r="D125" s="67" t="s">
        <v>184</v>
      </c>
      <c r="E125" s="46" t="str">
        <f>IF(VLOOKUP(A125,'Charriage - Geschiebehaushalt'!A94:S365,15,FALSE)="","",VLOOKUP(A125,'Charriage - Geschiebehaushalt'!$A$2:$S$273,15,FALSE))</f>
        <v>non pertinent / nicht relevant</v>
      </c>
      <c r="F125" s="45" t="str">
        <f>IF(VLOOKUP(A125,'Charriage - Geschiebehaushalt'!A94:S365,16,FALSE)="","",VLOOKUP(A125,'Charriage - Geschiebehaushalt'!$A$2:$S$273,16,FALSE))</f>
        <v>a</v>
      </c>
      <c r="G125" s="44" t="str">
        <f>IF(VLOOKUP(A125,'Débit - Abfluss'!$A$2:$K$273,6,FALSE)="","",VLOOKUP(A125,'Débit - Abfluss'!$A$2:$K$273,6,FALSE))</f>
        <v>non pertinent / nicht relevant</v>
      </c>
      <c r="H125" s="43" t="str">
        <f>IF(VLOOKUP(A125,'Débit - Abfluss'!$A$2:$K$273,8,FALSE)="","",VLOOKUP(A125,'Débit - Abfluss'!$A$2:$K$273,8,FALSE))</f>
        <v>Non affecté / nicht betroffen</v>
      </c>
      <c r="I125" s="47" t="str">
        <f>IF(VLOOKUP(A125,'Revitalisation-Revitalisierung'!$A$2:$O$273,11,FALSE)="","",VLOOKUP(A125,'Revitalisation-Revitalisierung'!$A$2:$O$273,11,FALSE))</f>
        <v>Non nécessaire / nicht nötig</v>
      </c>
      <c r="J125" s="42" t="str">
        <f>IF(VLOOKUP(A125,'Revitalisation-Revitalisierung'!$A$2:$O$273,12,FALSE)="","",VLOOKUP(A125,'Revitalisation-Revitalisierung'!$A$2:$O$273,12,FALSE))</f>
        <v>b</v>
      </c>
      <c r="K125" s="41"/>
    </row>
    <row r="126" spans="1:11" ht="20.100000000000001" customHeight="1" x14ac:dyDescent="0.25">
      <c r="A126" s="48">
        <v>120</v>
      </c>
      <c r="B126" s="66" t="s">
        <v>291</v>
      </c>
      <c r="C126" s="66" t="s">
        <v>292</v>
      </c>
      <c r="D126" s="67" t="s">
        <v>184</v>
      </c>
      <c r="E126" s="46" t="str">
        <f>IF(VLOOKUP(A126,'Charriage - Geschiebehaushalt'!A95:S366,15,FALSE)="","",VLOOKUP(A126,'Charriage - Geschiebehaushalt'!$A$2:$S$273,15,FALSE))</f>
        <v>Charriage présumé naturel / Geschiebehaushalt vermutlich natürlich</v>
      </c>
      <c r="F126" s="45" t="str">
        <f>IF(VLOOKUP(A126,'Charriage - Geschiebehaushalt'!A95:S366,16,FALSE)="","",VLOOKUP(A126,'Charriage - Geschiebehaushalt'!$A$2:$S$273,16,FALSE))</f>
        <v>b</v>
      </c>
      <c r="G126" s="44" t="str">
        <f>IF(VLOOKUP(A126,'Débit - Abfluss'!$A$2:$K$273,6,FALSE)="","",VLOOKUP(A126,'Débit - Abfluss'!$A$2:$K$273,6,FALSE))</f>
        <v>100%</v>
      </c>
      <c r="H126" s="43" t="str">
        <f>IF(VLOOKUP(A126,'Débit - Abfluss'!$A$2:$K$273,8,FALSE)="","",VLOOKUP(A126,'Débit - Abfluss'!$A$2:$K$273,8,FALSE))</f>
        <v>Non affecté / nicht betroffen</v>
      </c>
      <c r="I126" s="47" t="str">
        <f>IF(VLOOKUP(A126,'Revitalisation-Revitalisierung'!$A$2:$O$273,11,FALSE)="","",VLOOKUP(A126,'Revitalisation-Revitalisierung'!$A$2:$O$273,11,FALSE))</f>
        <v>Non nécessaire / nicht nötig</v>
      </c>
      <c r="J126" s="42" t="str">
        <f>IF(VLOOKUP(A126,'Revitalisation-Revitalisierung'!$A$2:$O$273,12,FALSE)="","",VLOOKUP(A126,'Revitalisation-Revitalisierung'!$A$2:$O$273,12,FALSE))</f>
        <v>a</v>
      </c>
      <c r="K126" s="41"/>
    </row>
    <row r="127" spans="1:11" ht="20.100000000000001" customHeight="1" x14ac:dyDescent="0.25">
      <c r="A127" s="48">
        <v>121</v>
      </c>
      <c r="B127" s="66" t="s">
        <v>294</v>
      </c>
      <c r="C127" s="66" t="s">
        <v>292</v>
      </c>
      <c r="D127" s="67" t="s">
        <v>184</v>
      </c>
      <c r="E127" s="46" t="str">
        <f>IF(VLOOKUP(A127,'Charriage - Geschiebehaushalt'!A96:S367,15,FALSE)="","",VLOOKUP(A127,'Charriage - Geschiebehaushalt'!$A$2:$S$273,15,FALSE))</f>
        <v>Charriage présumé naturel / Geschiebehaushalt vermutlich natürlich</v>
      </c>
      <c r="F127" s="45" t="str">
        <f>IF(VLOOKUP(A127,'Charriage - Geschiebehaushalt'!A96:S367,16,FALSE)="","",VLOOKUP(A127,'Charriage - Geschiebehaushalt'!$A$2:$S$273,16,FALSE))</f>
        <v>b</v>
      </c>
      <c r="G127" s="44" t="str">
        <f>IF(VLOOKUP(A127,'Débit - Abfluss'!$A$2:$K$273,6,FALSE)="","",VLOOKUP(A127,'Débit - Abfluss'!$A$2:$K$273,6,FALSE))</f>
        <v>81-100%</v>
      </c>
      <c r="H127" s="43" t="str">
        <f>IF(VLOOKUP(A127,'Débit - Abfluss'!$A$2:$K$273,8,FALSE)="","",VLOOKUP(A127,'Débit - Abfluss'!$A$2:$K$273,8,FALSE))</f>
        <v>Non affecté / nicht betroffen</v>
      </c>
      <c r="I127" s="47" t="str">
        <f>IF(VLOOKUP(A127,'Revitalisation-Revitalisierung'!$A$2:$O$273,11,FALSE)="","",VLOOKUP(A127,'Revitalisation-Revitalisierung'!$A$2:$O$273,11,FALSE))</f>
        <v>Partiellement nécessaire, facile / teilweise nötig, einfach</v>
      </c>
      <c r="J127" s="42" t="str">
        <f>IF(VLOOKUP(A127,'Revitalisation-Revitalisierung'!$A$2:$O$273,12,FALSE)="","",VLOOKUP(A127,'Revitalisation-Revitalisierung'!$A$2:$O$273,12,FALSE))</f>
        <v>b</v>
      </c>
      <c r="K127" s="41"/>
    </row>
    <row r="128" spans="1:11" ht="20.100000000000001" customHeight="1" x14ac:dyDescent="0.25">
      <c r="A128" s="48">
        <v>122</v>
      </c>
      <c r="B128" s="66" t="s">
        <v>295</v>
      </c>
      <c r="C128" s="66" t="s">
        <v>292</v>
      </c>
      <c r="D128" s="67" t="s">
        <v>184</v>
      </c>
      <c r="E128" s="46" t="str">
        <f>IF(VLOOKUP(A128,'Charriage - Geschiebehaushalt'!A97:S368,15,FALSE)="","",VLOOKUP(A128,'Charriage - Geschiebehaushalt'!$A$2:$S$273,15,FALSE))</f>
        <v>Charriage présumé perturbé / Geschiebehaushalt vermutlich beeinträchtigt</v>
      </c>
      <c r="F128" s="45" t="str">
        <f>IF(VLOOKUP(A128,'Charriage - Geschiebehaushalt'!A97:S368,16,FALSE)="","",VLOOKUP(A128,'Charriage - Geschiebehaushalt'!$A$2:$S$273,16,FALSE))</f>
        <v>b</v>
      </c>
      <c r="G128" s="44" t="str">
        <f>IF(VLOOKUP(A128,'Débit - Abfluss'!$A$2:$K$273,6,FALSE)="","",VLOOKUP(A128,'Débit - Abfluss'!$A$2:$K$273,6,FALSE))</f>
        <v>100%</v>
      </c>
      <c r="H128" s="43" t="str">
        <f>IF(VLOOKUP(A128,'Débit - Abfluss'!$A$2:$K$273,8,FALSE)="","",VLOOKUP(A128,'Débit - Abfluss'!$A$2:$K$273,8,FALSE))</f>
        <v>Non affecté / nicht betroffen</v>
      </c>
      <c r="I128" s="47" t="str">
        <f>IF(VLOOKUP(A128,'Revitalisation-Revitalisierung'!$A$2:$O$273,11,FALSE)="","",VLOOKUP(A128,'Revitalisation-Revitalisierung'!$A$2:$O$273,11,FALSE))</f>
        <v>Très nécessaire, facile / unbedingt nötig, einfach</v>
      </c>
      <c r="J128" s="42" t="str">
        <f>IF(VLOOKUP(A128,'Revitalisation-Revitalisierung'!$A$2:$O$273,12,FALSE)="","",VLOOKUP(A128,'Revitalisation-Revitalisierung'!$A$2:$O$273,12,FALSE))</f>
        <v>b</v>
      </c>
      <c r="K128" s="41"/>
    </row>
    <row r="129" spans="1:11" ht="20.100000000000001" customHeight="1" x14ac:dyDescent="0.25">
      <c r="A129" s="50">
        <v>123.1</v>
      </c>
      <c r="B129" s="66" t="s">
        <v>296</v>
      </c>
      <c r="C129" s="66" t="s">
        <v>297</v>
      </c>
      <c r="D129" s="67" t="s">
        <v>184</v>
      </c>
      <c r="E129" s="46" t="str">
        <f>IF(VLOOKUP(A129,'Charriage - Geschiebehaushalt'!A98:S369,15,FALSE)="","",VLOOKUP(A129,'Charriage - Geschiebehaushalt'!$A$2:$S$273,15,FALSE))</f>
        <v>21-50%</v>
      </c>
      <c r="F129" s="45" t="str">
        <f>IF(VLOOKUP(A129,'Charriage - Geschiebehaushalt'!A98:S369,16,FALSE)="","",VLOOKUP(A129,'Charriage - Geschiebehaushalt'!$A$2:$S$273,16,FALSE))</f>
        <v>a</v>
      </c>
      <c r="G129" s="44" t="str">
        <f>IF(VLOOKUP(A129,'Débit - Abfluss'!$A$2:$K$273,6,FALSE)="","",VLOOKUP(A129,'Débit - Abfluss'!$A$2:$K$273,6,FALSE))</f>
        <v>81-100%</v>
      </c>
      <c r="H129" s="43" t="str">
        <f>IF(VLOOKUP(A129,'Débit - Abfluss'!$A$2:$K$273,8,FALSE)="","",VLOOKUP(A129,'Débit - Abfluss'!$A$2:$K$273,8,FALSE))</f>
        <v>Potentiellement affecté / möglicherweise betroffen</v>
      </c>
      <c r="I129" s="47" t="str">
        <f>IF(VLOOKUP(A129,'Revitalisation-Revitalisierung'!$A$2:$O$273,11,FALSE)="","",VLOOKUP(A129,'Revitalisation-Revitalisierung'!$A$2:$O$273,11,FALSE))</f>
        <v>Très nécessaire, facile / unbedingt nötig, einfach</v>
      </c>
      <c r="J129" s="42" t="str">
        <f>IF(VLOOKUP(A129,'Revitalisation-Revitalisierung'!$A$2:$O$273,12,FALSE)="","",VLOOKUP(A129,'Revitalisation-Revitalisierung'!$A$2:$O$273,12,FALSE))</f>
        <v>a</v>
      </c>
      <c r="K129" s="41"/>
    </row>
    <row r="130" spans="1:11" ht="20.100000000000001" customHeight="1" x14ac:dyDescent="0.25">
      <c r="A130" s="50">
        <v>123.2</v>
      </c>
      <c r="B130" s="66" t="s">
        <v>296</v>
      </c>
      <c r="C130" s="66" t="s">
        <v>297</v>
      </c>
      <c r="D130" s="67" t="s">
        <v>184</v>
      </c>
      <c r="E130" s="46" t="str">
        <f>IF(VLOOKUP(A130,'Charriage - Geschiebehaushalt'!A99:S370,15,FALSE)="","",VLOOKUP(A130,'Charriage - Geschiebehaushalt'!$A$2:$S$273,15,FALSE))</f>
        <v>21-50%</v>
      </c>
      <c r="F130" s="45" t="str">
        <f>IF(VLOOKUP(A130,'Charriage - Geschiebehaushalt'!A99:S370,16,FALSE)="","",VLOOKUP(A130,'Charriage - Geschiebehaushalt'!$A$2:$S$273,16,FALSE))</f>
        <v>a</v>
      </c>
      <c r="G130" s="44" t="str">
        <f>IF(VLOOKUP(A130,'Débit - Abfluss'!$A$2:$K$273,6,FALSE)="","",VLOOKUP(A130,'Débit - Abfluss'!$A$2:$K$273,6,FALSE))</f>
        <v>81-100%</v>
      </c>
      <c r="H130" s="43" t="str">
        <f>IF(VLOOKUP(A130,'Débit - Abfluss'!$A$2:$K$273,8,FALSE)="","",VLOOKUP(A130,'Débit - Abfluss'!$A$2:$K$273,8,FALSE))</f>
        <v>Potentiellement affecté / möglicherweise betroffen</v>
      </c>
      <c r="I130" s="47" t="str">
        <f>IF(VLOOKUP(A130,'Revitalisation-Revitalisierung'!$A$2:$O$273,11,FALSE)="","",VLOOKUP(A130,'Revitalisation-Revitalisierung'!$A$2:$O$273,11,FALSE))</f>
        <v>Très nécessaire, facile / unbedingt nötig, einfach</v>
      </c>
      <c r="J130" s="42" t="str">
        <f>IF(VLOOKUP(A130,'Revitalisation-Revitalisierung'!$A$2:$O$273,12,FALSE)="","",VLOOKUP(A130,'Revitalisation-Revitalisierung'!$A$2:$O$273,12,FALSE))</f>
        <v>a</v>
      </c>
      <c r="K130" s="41"/>
    </row>
    <row r="131" spans="1:11" ht="20.100000000000001" customHeight="1" x14ac:dyDescent="0.25">
      <c r="A131" s="50">
        <v>123.3</v>
      </c>
      <c r="B131" s="66" t="s">
        <v>296</v>
      </c>
      <c r="C131" s="66" t="s">
        <v>297</v>
      </c>
      <c r="D131" s="67" t="s">
        <v>184</v>
      </c>
      <c r="E131" s="46" t="str">
        <f>IF(VLOOKUP(A131,'Charriage - Geschiebehaushalt'!A100:S371,15,FALSE)="","",VLOOKUP(A131,'Charriage - Geschiebehaushalt'!$A$2:$S$273,15,FALSE))</f>
        <v>non pertinent / nicht relevant</v>
      </c>
      <c r="F131" s="45" t="str">
        <f>IF(VLOOKUP(A131,'Charriage - Geschiebehaushalt'!A100:S371,16,FALSE)="","",VLOOKUP(A131,'Charriage - Geschiebehaushalt'!$A$2:$S$273,16,FALSE))</f>
        <v>a</v>
      </c>
      <c r="G131" s="44" t="str">
        <f>IF(VLOOKUP(A131,'Débit - Abfluss'!$A$2:$K$273,6,FALSE)="","",VLOOKUP(A131,'Débit - Abfluss'!$A$2:$K$273,6,FALSE))</f>
        <v>non pertinent / nicht relevant</v>
      </c>
      <c r="H131" s="43" t="str">
        <f>IF(VLOOKUP(A131,'Débit - Abfluss'!$A$2:$K$273,8,FALSE)="","",VLOOKUP(A131,'Débit - Abfluss'!$A$2:$K$273,8,FALSE))</f>
        <v>Non affecté / nicht betroffen</v>
      </c>
      <c r="I131" s="47" t="str">
        <f>IF(VLOOKUP(A131,'Revitalisation-Revitalisierung'!$A$2:$O$273,11,FALSE)="","",VLOOKUP(A131,'Revitalisation-Revitalisierung'!$A$2:$O$273,11,FALSE))</f>
        <v>Non nécessaire / nicht nötig</v>
      </c>
      <c r="J131" s="42" t="str">
        <f>IF(VLOOKUP(A131,'Revitalisation-Revitalisierung'!$A$2:$O$273,12,FALSE)="","",VLOOKUP(A131,'Revitalisation-Revitalisierung'!$A$2:$O$273,12,FALSE))</f>
        <v>a</v>
      </c>
      <c r="K131" s="41"/>
    </row>
    <row r="132" spans="1:11" ht="20.100000000000001" customHeight="1" x14ac:dyDescent="0.25">
      <c r="A132" s="48">
        <v>124</v>
      </c>
      <c r="B132" s="66" t="s">
        <v>299</v>
      </c>
      <c r="C132" s="66" t="s">
        <v>300</v>
      </c>
      <c r="D132" s="67" t="s">
        <v>184</v>
      </c>
      <c r="E132" s="46" t="str">
        <f>IF(VLOOKUP(A132,'Charriage - Geschiebehaushalt'!A101:S372,15,FALSE)="","",VLOOKUP(A132,'Charriage - Geschiebehaushalt'!$A$2:$S$273,15,FALSE))</f>
        <v>21-50%</v>
      </c>
      <c r="F132" s="45" t="str">
        <f>IF(VLOOKUP(A132,'Charriage - Geschiebehaushalt'!A101:S372,16,FALSE)="","",VLOOKUP(A132,'Charriage - Geschiebehaushalt'!$A$2:$S$273,16,FALSE))</f>
        <v>a</v>
      </c>
      <c r="G132" s="44" t="str">
        <f>IF(VLOOKUP(A132,'Débit - Abfluss'!$A$2:$K$273,6,FALSE)="","",VLOOKUP(A132,'Débit - Abfluss'!$A$2:$K$273,6,FALSE))</f>
        <v>81-100%</v>
      </c>
      <c r="H132" s="43" t="str">
        <f>IF(VLOOKUP(A132,'Débit - Abfluss'!$A$2:$K$273,8,FALSE)="","",VLOOKUP(A132,'Débit - Abfluss'!$A$2:$K$273,8,FALSE))</f>
        <v>Potentiellement affecté / möglicherweise betroffen</v>
      </c>
      <c r="I132" s="47" t="str">
        <f>IF(VLOOKUP(A132,'Revitalisation-Revitalisierung'!$A$2:$O$273,11,FALSE)="","",VLOOKUP(A132,'Revitalisation-Revitalisierung'!$A$2:$O$273,11,FALSE))</f>
        <v>Très nécessaire, facile / unbedingt nötig, einfach</v>
      </c>
      <c r="J132" s="42" t="str">
        <f>IF(VLOOKUP(A132,'Revitalisation-Revitalisierung'!$A$2:$O$273,12,FALSE)="","",VLOOKUP(A132,'Revitalisation-Revitalisierung'!$A$2:$O$273,12,FALSE))</f>
        <v>a</v>
      </c>
      <c r="K132" s="41"/>
    </row>
    <row r="133" spans="1:11" ht="20.100000000000001" customHeight="1" x14ac:dyDescent="0.25">
      <c r="A133" s="48">
        <v>125</v>
      </c>
      <c r="B133" s="66" t="s">
        <v>301</v>
      </c>
      <c r="C133" s="66" t="s">
        <v>302</v>
      </c>
      <c r="D133" s="67" t="s">
        <v>303</v>
      </c>
      <c r="E133" s="46" t="str">
        <f>IF(VLOOKUP(A133,'Charriage - Geschiebehaushalt'!A102:S373,15,FALSE)="","",VLOOKUP(A133,'Charriage - Geschiebehaushalt'!$A$2:$S$273,15,FALSE))</f>
        <v>Charriage présumé naturel / Geschiebehaushalt vermutlich natürlich</v>
      </c>
      <c r="F133" s="45" t="str">
        <f>IF(VLOOKUP(A133,'Charriage - Geschiebehaushalt'!A102:S373,16,FALSE)="","",VLOOKUP(A133,'Charriage - Geschiebehaushalt'!$A$2:$S$273,16,FALSE))</f>
        <v>b</v>
      </c>
      <c r="G133" s="44" t="str">
        <f>IF(VLOOKUP(A133,'Débit - Abfluss'!$A$2:$K$273,6,FALSE)="","",VLOOKUP(A133,'Débit - Abfluss'!$A$2:$K$273,6,FALSE))</f>
        <v>100%</v>
      </c>
      <c r="H133" s="43" t="str">
        <f>IF(VLOOKUP(A133,'Débit - Abfluss'!$A$2:$K$273,8,FALSE)="","",VLOOKUP(A133,'Débit - Abfluss'!$A$2:$K$273,8,FALSE))</f>
        <v>Non affecté / nicht betroffen</v>
      </c>
      <c r="I133" s="47" t="str">
        <f>IF(VLOOKUP(A133,'Revitalisation-Revitalisierung'!$A$2:$O$273,11,FALSE)="","",VLOOKUP(A133,'Revitalisation-Revitalisierung'!$A$2:$O$273,11,FALSE))</f>
        <v>Non nécessaire / nicht nötig</v>
      </c>
      <c r="J133" s="42" t="str">
        <f>IF(VLOOKUP(A133,'Revitalisation-Revitalisierung'!$A$2:$O$273,12,FALSE)="","",VLOOKUP(A133,'Revitalisation-Revitalisierung'!$A$2:$O$273,12,FALSE))</f>
        <v>b</v>
      </c>
      <c r="K133" s="41"/>
    </row>
    <row r="134" spans="1:11" ht="20.100000000000001" customHeight="1" x14ac:dyDescent="0.25">
      <c r="A134" s="48">
        <v>127</v>
      </c>
      <c r="B134" s="66" t="s">
        <v>305</v>
      </c>
      <c r="C134" s="66" t="s">
        <v>306</v>
      </c>
      <c r="D134" s="67" t="s">
        <v>303</v>
      </c>
      <c r="E134" s="46" t="str">
        <f>IF(VLOOKUP(A134,'Charriage - Geschiebehaushalt'!A103:S374,15,FALSE)="","",VLOOKUP(A134,'Charriage - Geschiebehaushalt'!$A$2:$S$273,15,FALSE))</f>
        <v>La remobilisation des sédiments est perturbée / Mobilisierung von Geschiebe beeinträchtigt</v>
      </c>
      <c r="F134" s="45" t="str">
        <f>IF(VLOOKUP(A134,'Charriage - Geschiebehaushalt'!A103:S374,16,FALSE)="","",VLOOKUP(A134,'Charriage - Geschiebehaushalt'!$A$2:$S$273,16,FALSE))</f>
        <v>a</v>
      </c>
      <c r="G134" s="44" t="str">
        <f>IF(VLOOKUP(A134,'Débit - Abfluss'!$A$2:$K$273,6,FALSE)="","",VLOOKUP(A134,'Débit - Abfluss'!$A$2:$K$273,6,FALSE))</f>
        <v>21-40%</v>
      </c>
      <c r="H134" s="43" t="str">
        <f>IF(VLOOKUP(A134,'Débit - Abfluss'!$A$2:$K$273,8,FALSE)="","",VLOOKUP(A134,'Débit - Abfluss'!$A$2:$K$273,8,FALSE))</f>
        <v>Non affecté / nicht betroffen</v>
      </c>
      <c r="I134" s="47" t="str">
        <f>IF(VLOOKUP(A134,'Revitalisation-Revitalisierung'!$A$2:$O$273,11,FALSE)="","",VLOOKUP(A134,'Revitalisation-Revitalisierung'!$A$2:$O$273,11,FALSE))</f>
        <v>Très nécessaire, facile / unbedingt nötig, einfach</v>
      </c>
      <c r="J134" s="42" t="str">
        <f>IF(VLOOKUP(A134,'Revitalisation-Revitalisierung'!$A$2:$O$273,12,FALSE)="","",VLOOKUP(A134,'Revitalisation-Revitalisierung'!$A$2:$O$273,12,FALSE))</f>
        <v>a</v>
      </c>
      <c r="K134" s="41"/>
    </row>
    <row r="135" spans="1:11" ht="20.100000000000001" customHeight="1" x14ac:dyDescent="0.25">
      <c r="A135" s="48">
        <v>128</v>
      </c>
      <c r="B135" s="66" t="s">
        <v>307</v>
      </c>
      <c r="C135" s="66" t="s">
        <v>308</v>
      </c>
      <c r="D135" s="67" t="s">
        <v>303</v>
      </c>
      <c r="E135" s="46" t="str">
        <f>IF(VLOOKUP(A135,'Charriage - Geschiebehaushalt'!A104:S375,15,FALSE)="","",VLOOKUP(A135,'Charriage - Geschiebehaushalt'!$A$2:$S$273,15,FALSE))</f>
        <v>Charriage présumé naturel / Geschiebehaushalt vermutlich natürlich</v>
      </c>
      <c r="F135" s="45" t="str">
        <f>IF(VLOOKUP(A135,'Charriage - Geschiebehaushalt'!A104:S375,16,FALSE)="","",VLOOKUP(A135,'Charriage - Geschiebehaushalt'!$A$2:$S$273,16,FALSE))</f>
        <v>a</v>
      </c>
      <c r="G135" s="44" t="str">
        <f>IF(VLOOKUP(A135,'Débit - Abfluss'!$A$2:$K$273,6,FALSE)="","",VLOOKUP(A135,'Débit - Abfluss'!$A$2:$K$273,6,FALSE))</f>
        <v>21-40%</v>
      </c>
      <c r="H135" s="43" t="str">
        <f>IF(VLOOKUP(A135,'Débit - Abfluss'!$A$2:$K$273,8,FALSE)="","",VLOOKUP(A135,'Débit - Abfluss'!$A$2:$K$273,8,FALSE))</f>
        <v>Non affecté / nicht betroffen</v>
      </c>
      <c r="I135" s="47" t="str">
        <f>IF(VLOOKUP(A135,'Revitalisation-Revitalisierung'!$A$2:$O$273,11,FALSE)="","",VLOOKUP(A135,'Revitalisation-Revitalisierung'!$A$2:$O$273,11,FALSE))</f>
        <v>Non nécessaire / nicht nötig</v>
      </c>
      <c r="J135" s="42" t="str">
        <f>IF(VLOOKUP(A135,'Revitalisation-Revitalisierung'!$A$2:$O$273,12,FALSE)="","",VLOOKUP(A135,'Revitalisation-Revitalisierung'!$A$2:$O$273,12,FALSE))</f>
        <v>a</v>
      </c>
      <c r="K135" s="41"/>
    </row>
    <row r="136" spans="1:11" ht="20.100000000000001" customHeight="1" x14ac:dyDescent="0.25">
      <c r="A136" s="48">
        <v>129</v>
      </c>
      <c r="B136" s="66" t="s">
        <v>310</v>
      </c>
      <c r="C136" s="66" t="s">
        <v>308</v>
      </c>
      <c r="D136" s="67" t="s">
        <v>303</v>
      </c>
      <c r="E136" s="46" t="str">
        <f>IF(VLOOKUP(A136,'Charriage - Geschiebehaushalt'!A105:S376,15,FALSE)="","",VLOOKUP(A136,'Charriage - Geschiebehaushalt'!$A$2:$S$273,15,FALSE))</f>
        <v>Charriage présumé naturel / Geschiebehaushalt vermutlich natürlich</v>
      </c>
      <c r="F136" s="45" t="str">
        <f>IF(VLOOKUP(A136,'Charriage - Geschiebehaushalt'!A105:S376,16,FALSE)="","",VLOOKUP(A136,'Charriage - Geschiebehaushalt'!$A$2:$S$273,16,FALSE))</f>
        <v>b</v>
      </c>
      <c r="G136" s="44" t="str">
        <f>IF(VLOOKUP(A136,'Débit - Abfluss'!$A$2:$K$273,6,FALSE)="","",VLOOKUP(A136,'Débit - Abfluss'!$A$2:$K$273,6,FALSE))</f>
        <v>0-20%</v>
      </c>
      <c r="H136" s="43" t="str">
        <f>IF(VLOOKUP(A136,'Débit - Abfluss'!$A$2:$K$273,8,FALSE)="","",VLOOKUP(A136,'Débit - Abfluss'!$A$2:$K$273,8,FALSE))</f>
        <v>Non affecté / nicht betroffen</v>
      </c>
      <c r="I136" s="47" t="str">
        <f>IF(VLOOKUP(A136,'Revitalisation-Revitalisierung'!$A$2:$O$273,11,FALSE)="","",VLOOKUP(A136,'Revitalisation-Revitalisierung'!$A$2:$O$273,11,FALSE))</f>
        <v>Non nécessaire / nicht nötig</v>
      </c>
      <c r="J136" s="42" t="str">
        <f>IF(VLOOKUP(A136,'Revitalisation-Revitalisierung'!$A$2:$O$273,12,FALSE)="","",VLOOKUP(A136,'Revitalisation-Revitalisierung'!$A$2:$O$273,12,FALSE))</f>
        <v>b</v>
      </c>
      <c r="K136" s="41"/>
    </row>
    <row r="137" spans="1:11" ht="20.100000000000001" customHeight="1" x14ac:dyDescent="0.25">
      <c r="A137" s="48">
        <v>130</v>
      </c>
      <c r="B137" s="66" t="s">
        <v>311</v>
      </c>
      <c r="C137" s="66" t="s">
        <v>312</v>
      </c>
      <c r="D137" s="67" t="s">
        <v>303</v>
      </c>
      <c r="E137" s="46" t="str">
        <f>IF(VLOOKUP(A137,'Charriage - Geschiebehaushalt'!A106:S377,15,FALSE)="","",VLOOKUP(A137,'Charriage - Geschiebehaushalt'!$A$2:$S$273,15,FALSE))</f>
        <v>Déficit non apparent en charriage ou en remobilisation des sédiments / kein sichtbares Defizit beim Geschiebehaushalt bzw. bei der Mobilisierung von Geschiebe</v>
      </c>
      <c r="F137" s="45" t="str">
        <f>IF(VLOOKUP(A137,'Charriage - Geschiebehaushalt'!A106:S377,16,FALSE)="","",VLOOKUP(A137,'Charriage - Geschiebehaushalt'!$A$2:$S$273,16,FALSE))</f>
        <v>b</v>
      </c>
      <c r="G137" s="44" t="str">
        <f>IF(VLOOKUP(A137,'Débit - Abfluss'!$A$2:$K$273,6,FALSE)="","",VLOOKUP(A137,'Débit - Abfluss'!$A$2:$K$273,6,FALSE))</f>
        <v>0-20%</v>
      </c>
      <c r="H137" s="43" t="str">
        <f>IF(VLOOKUP(A137,'Débit - Abfluss'!$A$2:$K$273,8,FALSE)="","",VLOOKUP(A137,'Débit - Abfluss'!$A$2:$K$273,8,FALSE))</f>
        <v>Non affecté / nicht betroffen</v>
      </c>
      <c r="I137" s="47" t="str">
        <f>IF(VLOOKUP(A137,'Revitalisation-Revitalisierung'!$A$2:$O$273,11,FALSE)="","",VLOOKUP(A137,'Revitalisation-Revitalisierung'!$A$2:$O$273,11,FALSE))</f>
        <v>Non nécessaire / nicht nötig</v>
      </c>
      <c r="J137" s="42" t="str">
        <f>IF(VLOOKUP(A137,'Revitalisation-Revitalisierung'!$A$2:$O$273,12,FALSE)="","",VLOOKUP(A137,'Revitalisation-Revitalisierung'!$A$2:$O$273,12,FALSE))</f>
        <v>b</v>
      </c>
      <c r="K137" s="41"/>
    </row>
    <row r="138" spans="1:11" ht="20.100000000000001" customHeight="1" x14ac:dyDescent="0.25">
      <c r="A138" s="48">
        <v>131</v>
      </c>
      <c r="B138" s="66" t="s">
        <v>313</v>
      </c>
      <c r="C138" s="66" t="s">
        <v>312</v>
      </c>
      <c r="D138" s="67" t="s">
        <v>303</v>
      </c>
      <c r="E138" s="46" t="str">
        <f>IF(VLOOKUP(A138,'Charriage - Geschiebehaushalt'!A107:S378,15,FALSE)="","",VLOOKUP(A138,'Charriage - Geschiebehaushalt'!$A$2:$S$273,15,FALSE))</f>
        <v>Déficit non apparent en charriage ou en remobilisation des sédiments / kein sichtbares Defizit beim Geschiebehaushalt bzw. bei der Mobilisierung von Geschiebe</v>
      </c>
      <c r="F138" s="45" t="str">
        <f>IF(VLOOKUP(A138,'Charriage - Geschiebehaushalt'!A107:S378,16,FALSE)="","",VLOOKUP(A138,'Charriage - Geschiebehaushalt'!$A$2:$S$273,16,FALSE))</f>
        <v>b</v>
      </c>
      <c r="G138" s="44" t="str">
        <f>IF(VLOOKUP(A138,'Débit - Abfluss'!$A$2:$K$273,6,FALSE)="","",VLOOKUP(A138,'Débit - Abfluss'!$A$2:$K$273,6,FALSE))</f>
        <v>0-20%</v>
      </c>
      <c r="H138" s="43" t="str">
        <f>IF(VLOOKUP(A138,'Débit - Abfluss'!$A$2:$K$273,8,FALSE)="","",VLOOKUP(A138,'Débit - Abfluss'!$A$2:$K$273,8,FALSE))</f>
        <v>Non affecté / nicht betroffen</v>
      </c>
      <c r="I138" s="47" t="str">
        <f>IF(VLOOKUP(A138,'Revitalisation-Revitalisierung'!$A$2:$O$273,11,FALSE)="","",VLOOKUP(A138,'Revitalisation-Revitalisierung'!$A$2:$O$273,11,FALSE))</f>
        <v>Non nécessaire / nicht nötig</v>
      </c>
      <c r="J138" s="42" t="str">
        <f>IF(VLOOKUP(A138,'Revitalisation-Revitalisierung'!$A$2:$O$273,12,FALSE)="","",VLOOKUP(A138,'Revitalisation-Revitalisierung'!$A$2:$O$273,12,FALSE))</f>
        <v>b</v>
      </c>
      <c r="K138" s="41"/>
    </row>
    <row r="139" spans="1:11" ht="20.100000000000001" customHeight="1" x14ac:dyDescent="0.25">
      <c r="A139" s="48">
        <v>132</v>
      </c>
      <c r="B139" s="66" t="s">
        <v>314</v>
      </c>
      <c r="C139" s="66" t="s">
        <v>315</v>
      </c>
      <c r="D139" s="67" t="s">
        <v>303</v>
      </c>
      <c r="E139" s="46" t="str">
        <f>IF(VLOOKUP(A139,'Charriage - Geschiebehaushalt'!A108:S379,15,FALSE)="","",VLOOKUP(A139,'Charriage - Geschiebehaushalt'!$A$2:$S$273,15,FALSE))</f>
        <v>Déficit non apparent en charriage ou en remobilisation des sédiments / kein sichtbares Defizit beim Geschiebehaushalt bzw. bei der Mobilisierung von Geschiebe</v>
      </c>
      <c r="F139" s="45" t="str">
        <f>IF(VLOOKUP(A139,'Charriage - Geschiebehaushalt'!A108:S379,16,FALSE)="","",VLOOKUP(A139,'Charriage - Geschiebehaushalt'!$A$2:$S$273,16,FALSE))</f>
        <v>a</v>
      </c>
      <c r="G139" s="44" t="str">
        <f>IF(VLOOKUP(A139,'Débit - Abfluss'!$A$2:$K$273,6,FALSE)="","",VLOOKUP(A139,'Débit - Abfluss'!$A$2:$K$273,6,FALSE))</f>
        <v>100%</v>
      </c>
      <c r="H139" s="43" t="str">
        <f>IF(VLOOKUP(A139,'Débit - Abfluss'!$A$2:$K$273,8,FALSE)="","",VLOOKUP(A139,'Débit - Abfluss'!$A$2:$K$273,8,FALSE))</f>
        <v>Non affecté / nicht betroffen</v>
      </c>
      <c r="I139" s="47" t="str">
        <f>IF(VLOOKUP(A139,'Revitalisation-Revitalisierung'!$A$2:$O$273,11,FALSE)="","",VLOOKUP(A139,'Revitalisation-Revitalisierung'!$A$2:$O$273,11,FALSE))</f>
        <v>Non nécessaire / nicht nötig</v>
      </c>
      <c r="J139" s="42" t="str">
        <f>IF(VLOOKUP(A139,'Revitalisation-Revitalisierung'!$A$2:$O$273,12,FALSE)="","",VLOOKUP(A139,'Revitalisation-Revitalisierung'!$A$2:$O$273,12,FALSE))</f>
        <v>a</v>
      </c>
      <c r="K139" s="41"/>
    </row>
    <row r="140" spans="1:11" ht="20.100000000000001" customHeight="1" x14ac:dyDescent="0.25">
      <c r="A140" s="48">
        <v>133</v>
      </c>
      <c r="B140" s="66" t="s">
        <v>316</v>
      </c>
      <c r="C140" s="66" t="s">
        <v>317</v>
      </c>
      <c r="D140" s="67" t="s">
        <v>303</v>
      </c>
      <c r="E140" s="46" t="str">
        <f>IF(VLOOKUP(A140,'Charriage - Geschiebehaushalt'!A109:S380,15,FALSE)="","",VLOOKUP(A140,'Charriage - Geschiebehaushalt'!$A$2:$S$273,15,FALSE))</f>
        <v>51-80%</v>
      </c>
      <c r="F140" s="45" t="str">
        <f>IF(VLOOKUP(A140,'Charriage - Geschiebehaushalt'!A109:S380,16,FALSE)="","",VLOOKUP(A140,'Charriage - Geschiebehaushalt'!$A$2:$S$273,16,FALSE))</f>
        <v>a</v>
      </c>
      <c r="G140" s="44" t="str">
        <f>IF(VLOOKUP(A140,'Débit - Abfluss'!$A$2:$K$273,6,FALSE)="","",VLOOKUP(A140,'Débit - Abfluss'!$A$2:$K$273,6,FALSE))</f>
        <v>21-40%</v>
      </c>
      <c r="H140" s="43" t="str">
        <f>IF(VLOOKUP(A140,'Débit - Abfluss'!$A$2:$K$273,8,FALSE)="","",VLOOKUP(A140,'Débit - Abfluss'!$A$2:$K$273,8,FALSE))</f>
        <v>Potentiellement affecté / möglicherweise betroffen</v>
      </c>
      <c r="I140" s="47" t="str">
        <f>IF(VLOOKUP(A140,'Revitalisation-Revitalisierung'!$A$2:$O$273,11,FALSE)="","",VLOOKUP(A140,'Revitalisation-Revitalisierung'!$A$2:$O$273,11,FALSE))</f>
        <v>Très nécessaire, facile / unbedingt nötig, einfach</v>
      </c>
      <c r="J140" s="42" t="str">
        <f>IF(VLOOKUP(A140,'Revitalisation-Revitalisierung'!$A$2:$O$273,12,FALSE)="","",VLOOKUP(A140,'Revitalisation-Revitalisierung'!$A$2:$O$273,12,FALSE))</f>
        <v>b</v>
      </c>
      <c r="K140" s="41"/>
    </row>
    <row r="141" spans="1:11" ht="20.100000000000001" customHeight="1" x14ac:dyDescent="0.25">
      <c r="A141" s="48">
        <v>134</v>
      </c>
      <c r="B141" s="66" t="s">
        <v>318</v>
      </c>
      <c r="C141" s="66" t="s">
        <v>319</v>
      </c>
      <c r="D141" s="67" t="s">
        <v>303</v>
      </c>
      <c r="E141" s="46" t="str">
        <f>IF(VLOOKUP(A141,'Charriage - Geschiebehaushalt'!A110:S381,15,FALSE)="","",VLOOKUP(A141,'Charriage - Geschiebehaushalt'!$A$2:$S$273,15,FALSE))</f>
        <v>Charriage présumé naturel / Geschiebehaushalt vermutlich natürlich</v>
      </c>
      <c r="F141" s="45" t="str">
        <f>IF(VLOOKUP(A141,'Charriage - Geschiebehaushalt'!A110:S381,16,FALSE)="","",VLOOKUP(A141,'Charriage - Geschiebehaushalt'!$A$2:$S$273,16,FALSE))</f>
        <v>a</v>
      </c>
      <c r="G141" s="44" t="str">
        <f>IF(VLOOKUP(A141,'Débit - Abfluss'!$A$2:$K$273,6,FALSE)="","",VLOOKUP(A141,'Débit - Abfluss'!$A$2:$K$273,6,FALSE))</f>
        <v>100%</v>
      </c>
      <c r="H141" s="43" t="str">
        <f>IF(VLOOKUP(A141,'Débit - Abfluss'!$A$2:$K$273,8,FALSE)="","",VLOOKUP(A141,'Débit - Abfluss'!$A$2:$K$273,8,FALSE))</f>
        <v>Non affecté / nicht betroffen</v>
      </c>
      <c r="I141" s="47" t="str">
        <f>IF(VLOOKUP(A141,'Revitalisation-Revitalisierung'!$A$2:$O$273,11,FALSE)="","",VLOOKUP(A141,'Revitalisation-Revitalisierung'!$A$2:$O$273,11,FALSE))</f>
        <v>Très nécessaire, facile / unbedingt nötig, einfach</v>
      </c>
      <c r="J141" s="42" t="str">
        <f>IF(VLOOKUP(A141,'Revitalisation-Revitalisierung'!$A$2:$O$273,12,FALSE)="","",VLOOKUP(A141,'Revitalisation-Revitalisierung'!$A$2:$O$273,12,FALSE))</f>
        <v>b</v>
      </c>
      <c r="K141" s="41"/>
    </row>
    <row r="142" spans="1:11" ht="20.100000000000001" customHeight="1" x14ac:dyDescent="0.25">
      <c r="A142" s="48">
        <v>135</v>
      </c>
      <c r="B142" s="66" t="s">
        <v>320</v>
      </c>
      <c r="C142" s="66" t="s">
        <v>319</v>
      </c>
      <c r="D142" s="67" t="s">
        <v>303</v>
      </c>
      <c r="E142" s="46" t="str">
        <f>IF(VLOOKUP(A142,'Charriage - Geschiebehaushalt'!A111:S382,15,FALSE)="","",VLOOKUP(A142,'Charriage - Geschiebehaushalt'!$A$2:$S$273,15,FALSE))</f>
        <v>Charriage présumé naturel / Geschiebehaushalt vermutlich natürlich</v>
      </c>
      <c r="F142" s="45" t="str">
        <f>IF(VLOOKUP(A142,'Charriage - Geschiebehaushalt'!A111:S382,16,FALSE)="","",VLOOKUP(A142,'Charriage - Geschiebehaushalt'!$A$2:$S$273,16,FALSE))</f>
        <v>a</v>
      </c>
      <c r="G142" s="44" t="str">
        <f>IF(VLOOKUP(A142,'Débit - Abfluss'!$A$2:$K$273,6,FALSE)="","",VLOOKUP(A142,'Débit - Abfluss'!$A$2:$K$273,6,FALSE))</f>
        <v>100%</v>
      </c>
      <c r="H142" s="43" t="str">
        <f>IF(VLOOKUP(A142,'Débit - Abfluss'!$A$2:$K$273,8,FALSE)="","",VLOOKUP(A142,'Débit - Abfluss'!$A$2:$K$273,8,FALSE))</f>
        <v>Non affecté / nicht betroffen</v>
      </c>
      <c r="I142" s="47" t="str">
        <f>IF(VLOOKUP(A142,'Revitalisation-Revitalisierung'!$A$2:$O$273,11,FALSE)="","",VLOOKUP(A142,'Revitalisation-Revitalisierung'!$A$2:$O$273,11,FALSE))</f>
        <v>Partiellement nécessaire, facile / teilweise nötig, einfach</v>
      </c>
      <c r="J142" s="42" t="str">
        <f>IF(VLOOKUP(A142,'Revitalisation-Revitalisierung'!$A$2:$O$273,12,FALSE)="","",VLOOKUP(A142,'Revitalisation-Revitalisierung'!$A$2:$O$273,12,FALSE))</f>
        <v>a</v>
      </c>
      <c r="K142" s="41"/>
    </row>
    <row r="143" spans="1:11" ht="20.100000000000001" customHeight="1" x14ac:dyDescent="0.25">
      <c r="A143" s="48">
        <v>138</v>
      </c>
      <c r="B143" s="66" t="s">
        <v>321</v>
      </c>
      <c r="C143" s="66" t="s">
        <v>322</v>
      </c>
      <c r="D143" s="67" t="s">
        <v>303</v>
      </c>
      <c r="E143" s="46" t="str">
        <f>IF(VLOOKUP(A143,'Charriage - Geschiebehaushalt'!A112:S383,15,FALSE)="","",VLOOKUP(A143,'Charriage - Geschiebehaushalt'!$A$2:$S$273,15,FALSE))</f>
        <v>Charriage présumé naturel / Geschiebehaushalt vermutlich natürlich</v>
      </c>
      <c r="F143" s="45" t="str">
        <f>IF(VLOOKUP(A143,'Charriage - Geschiebehaushalt'!A112:S383,16,FALSE)="","",VLOOKUP(A143,'Charriage - Geschiebehaushalt'!$A$2:$S$273,16,FALSE))</f>
        <v>b</v>
      </c>
      <c r="G143" s="44" t="str">
        <f>IF(VLOOKUP(A143,'Débit - Abfluss'!$A$2:$K$273,6,FALSE)="","",VLOOKUP(A143,'Débit - Abfluss'!$A$2:$K$273,6,FALSE))</f>
        <v>0-20%</v>
      </c>
      <c r="H143" s="43" t="str">
        <f>IF(VLOOKUP(A143,'Débit - Abfluss'!$A$2:$K$273,8,FALSE)="","",VLOOKUP(A143,'Débit - Abfluss'!$A$2:$K$273,8,FALSE))</f>
        <v>Potentiellement affecté / möglicherweise betroffen</v>
      </c>
      <c r="I143" s="47" t="str">
        <f>IF(VLOOKUP(A143,'Revitalisation-Revitalisierung'!$A$2:$O$273,11,FALSE)="","",VLOOKUP(A143,'Revitalisation-Revitalisierung'!$A$2:$O$273,11,FALSE))</f>
        <v>Non nécessaire / nicht nötig</v>
      </c>
      <c r="J143" s="42" t="str">
        <f>IF(VLOOKUP(A143,'Revitalisation-Revitalisierung'!$A$2:$O$273,12,FALSE)="","",VLOOKUP(A143,'Revitalisation-Revitalisierung'!$A$2:$O$273,12,FALSE))</f>
        <v>a</v>
      </c>
      <c r="K143" s="41"/>
    </row>
    <row r="144" spans="1:11" ht="20.100000000000001" customHeight="1" x14ac:dyDescent="0.25">
      <c r="A144" s="48">
        <v>139</v>
      </c>
      <c r="B144" s="66" t="s">
        <v>323</v>
      </c>
      <c r="C144" s="66" t="s">
        <v>324</v>
      </c>
      <c r="D144" s="67" t="s">
        <v>303</v>
      </c>
      <c r="E144" s="46" t="str">
        <f>IF(VLOOKUP(A144,'Charriage - Geschiebehaushalt'!A113:S384,15,FALSE)="","",VLOOKUP(A144,'Charriage - Geschiebehaushalt'!$A$2:$S$273,15,FALSE))</f>
        <v>51-80%</v>
      </c>
      <c r="F144" s="45" t="str">
        <f>IF(VLOOKUP(A144,'Charriage - Geschiebehaushalt'!A113:S384,16,FALSE)="","",VLOOKUP(A144,'Charriage - Geschiebehaushalt'!$A$2:$S$273,16,FALSE))</f>
        <v>a</v>
      </c>
      <c r="G144" s="44" t="str">
        <f>IF(VLOOKUP(A144,'Débit - Abfluss'!$A$2:$K$273,6,FALSE)="","",VLOOKUP(A144,'Débit - Abfluss'!$A$2:$K$273,6,FALSE))</f>
        <v>81-100%</v>
      </c>
      <c r="H144" s="43" t="str">
        <f>IF(VLOOKUP(A144,'Débit - Abfluss'!$A$2:$K$273,8,FALSE)="","",VLOOKUP(A144,'Débit - Abfluss'!$A$2:$K$273,8,FALSE))</f>
        <v>Potentiellement affecté / möglicherweise betroffen</v>
      </c>
      <c r="I144" s="47" t="str">
        <f>IF(VLOOKUP(A144,'Revitalisation-Revitalisierung'!$A$2:$O$273,11,FALSE)="","",VLOOKUP(A144,'Revitalisation-Revitalisierung'!$A$2:$O$273,11,FALSE))</f>
        <v>Très nécessaire, difficile / unbedingt nötig, schwierig</v>
      </c>
      <c r="J144" s="42" t="str">
        <f>IF(VLOOKUP(A144,'Revitalisation-Revitalisierung'!$A$2:$O$273,12,FALSE)="","",VLOOKUP(A144,'Revitalisation-Revitalisierung'!$A$2:$O$273,12,FALSE))</f>
        <v>b</v>
      </c>
      <c r="K144" s="41"/>
    </row>
    <row r="145" spans="1:11" ht="20.100000000000001" customHeight="1" x14ac:dyDescent="0.25">
      <c r="A145" s="48">
        <v>140</v>
      </c>
      <c r="B145" s="66" t="s">
        <v>325</v>
      </c>
      <c r="C145" s="66" t="s">
        <v>324</v>
      </c>
      <c r="D145" s="67" t="s">
        <v>303</v>
      </c>
      <c r="E145" s="46" t="str">
        <f>IF(VLOOKUP(A145,'Charriage - Geschiebehaushalt'!A114:S385,15,FALSE)="","",VLOOKUP(A145,'Charriage - Geschiebehaushalt'!$A$2:$S$273,15,FALSE))</f>
        <v>21-50%</v>
      </c>
      <c r="F145" s="45" t="str">
        <f>IF(VLOOKUP(A145,'Charriage - Geschiebehaushalt'!A114:S385,16,FALSE)="","",VLOOKUP(A145,'Charriage - Geschiebehaushalt'!$A$2:$S$273,16,FALSE))</f>
        <v>a</v>
      </c>
      <c r="G145" s="44" t="str">
        <f>IF(VLOOKUP(A145,'Débit - Abfluss'!$A$2:$K$273,6,FALSE)="","",VLOOKUP(A145,'Débit - Abfluss'!$A$2:$K$273,6,FALSE))</f>
        <v>21-40%</v>
      </c>
      <c r="H145" s="43" t="str">
        <f>IF(VLOOKUP(A145,'Débit - Abfluss'!$A$2:$K$273,8,FALSE)="","",VLOOKUP(A145,'Débit - Abfluss'!$A$2:$K$273,8,FALSE))</f>
        <v>Non affecté / nicht betroffen</v>
      </c>
      <c r="I145" s="47" t="str">
        <f>IF(VLOOKUP(A145,'Revitalisation-Revitalisierung'!$A$2:$O$273,11,FALSE)="","",VLOOKUP(A145,'Revitalisation-Revitalisierung'!$A$2:$O$273,11,FALSE))</f>
        <v>Très nécessaire, facile / unbedingt nötig, einfach</v>
      </c>
      <c r="J145" s="42" t="str">
        <f>IF(VLOOKUP(A145,'Revitalisation-Revitalisierung'!$A$2:$O$273,12,FALSE)="","",VLOOKUP(A145,'Revitalisation-Revitalisierung'!$A$2:$O$273,12,FALSE))</f>
        <v>b</v>
      </c>
      <c r="K145" s="41"/>
    </row>
    <row r="146" spans="1:11" ht="20.100000000000001" customHeight="1" x14ac:dyDescent="0.25">
      <c r="A146" s="48">
        <v>141</v>
      </c>
      <c r="B146" s="66" t="s">
        <v>326</v>
      </c>
      <c r="C146" s="66" t="s">
        <v>324</v>
      </c>
      <c r="D146" s="67" t="s">
        <v>303</v>
      </c>
      <c r="E146" s="46" t="str">
        <f>IF(VLOOKUP(A146,'Charriage - Geschiebehaushalt'!A115:S386,15,FALSE)="","",VLOOKUP(A146,'Charriage - Geschiebehaushalt'!$A$2:$S$273,15,FALSE))</f>
        <v>21-50%</v>
      </c>
      <c r="F146" s="45" t="str">
        <f>IF(VLOOKUP(A146,'Charriage - Geschiebehaushalt'!A115:S386,16,FALSE)="","",VLOOKUP(A146,'Charriage - Geschiebehaushalt'!$A$2:$S$273,16,FALSE))</f>
        <v>a</v>
      </c>
      <c r="G146" s="44" t="str">
        <f>IF(VLOOKUP(A146,'Débit - Abfluss'!$A$2:$K$273,6,FALSE)="","",VLOOKUP(A146,'Débit - Abfluss'!$A$2:$K$273,6,FALSE))</f>
        <v>81-100%</v>
      </c>
      <c r="H146" s="43" t="str">
        <f>IF(VLOOKUP(A146,'Débit - Abfluss'!$A$2:$K$273,8,FALSE)="","",VLOOKUP(A146,'Débit - Abfluss'!$A$2:$K$273,8,FALSE))</f>
        <v>Non affecté / nicht betroffen</v>
      </c>
      <c r="I146" s="47" t="str">
        <f>IF(VLOOKUP(A146,'Revitalisation-Revitalisierung'!$A$2:$O$273,11,FALSE)="","",VLOOKUP(A146,'Revitalisation-Revitalisierung'!$A$2:$O$273,11,FALSE))</f>
        <v>Très nécessaire, facile / unbedingt nötig, einfach</v>
      </c>
      <c r="J146" s="42" t="str">
        <f>IF(VLOOKUP(A146,'Revitalisation-Revitalisierung'!$A$2:$O$273,12,FALSE)="","",VLOOKUP(A146,'Revitalisation-Revitalisierung'!$A$2:$O$273,12,FALSE))</f>
        <v>a</v>
      </c>
      <c r="K146" s="41"/>
    </row>
    <row r="147" spans="1:11" ht="20.100000000000001" customHeight="1" x14ac:dyDescent="0.25">
      <c r="A147" s="48">
        <v>142</v>
      </c>
      <c r="B147" s="66" t="s">
        <v>327</v>
      </c>
      <c r="C147" s="66" t="s">
        <v>328</v>
      </c>
      <c r="D147" s="67" t="s">
        <v>303</v>
      </c>
      <c r="E147" s="46" t="str">
        <f>IF(VLOOKUP(A147,'Charriage - Geschiebehaushalt'!A116:S387,15,FALSE)="","",VLOOKUP(A147,'Charriage - Geschiebehaushalt'!$A$2:$S$273,15,FALSE))</f>
        <v>21-50%</v>
      </c>
      <c r="F147" s="45" t="str">
        <f>IF(VLOOKUP(A147,'Charriage - Geschiebehaushalt'!A116:S387,16,FALSE)="","",VLOOKUP(A147,'Charriage - Geschiebehaushalt'!$A$2:$S$273,16,FALSE))</f>
        <v>a</v>
      </c>
      <c r="G147" s="44" t="str">
        <f>IF(VLOOKUP(A147,'Débit - Abfluss'!$A$2:$K$273,6,FALSE)="","",VLOOKUP(A147,'Débit - Abfluss'!$A$2:$K$273,6,FALSE))</f>
        <v>81-100%</v>
      </c>
      <c r="H147" s="43" t="str">
        <f>IF(VLOOKUP(A147,'Débit - Abfluss'!$A$2:$K$273,8,FALSE)="","",VLOOKUP(A147,'Débit - Abfluss'!$A$2:$K$273,8,FALSE))</f>
        <v>Non affecté / nicht betroffen</v>
      </c>
      <c r="I147" s="47" t="str">
        <f>IF(VLOOKUP(A147,'Revitalisation-Revitalisierung'!$A$2:$O$273,11,FALSE)="","",VLOOKUP(A147,'Revitalisation-Revitalisierung'!$A$2:$O$273,11,FALSE))</f>
        <v>Très nécessaire, difficile / unbedingt nötig, schwierig</v>
      </c>
      <c r="J147" s="42" t="str">
        <f>IF(VLOOKUP(A147,'Revitalisation-Revitalisierung'!$A$2:$O$273,12,FALSE)="","",VLOOKUP(A147,'Revitalisation-Revitalisierung'!$A$2:$O$273,12,FALSE))</f>
        <v>b</v>
      </c>
      <c r="K147" s="41"/>
    </row>
    <row r="148" spans="1:11" ht="20.100000000000001" customHeight="1" x14ac:dyDescent="0.25">
      <c r="A148" s="48">
        <v>144</v>
      </c>
      <c r="B148" s="66" t="s">
        <v>329</v>
      </c>
      <c r="C148" s="66" t="s">
        <v>330</v>
      </c>
      <c r="D148" s="67" t="s">
        <v>331</v>
      </c>
      <c r="E148" s="46" t="str">
        <f>IF(VLOOKUP(A148,'Charriage - Geschiebehaushalt'!A117:S388,15,FALSE)="","",VLOOKUP(A148,'Charriage - Geschiebehaushalt'!$A$2:$S$273,15,FALSE))</f>
        <v>La remobilisation des sédiments est perturbée / Mobilisierung von Geschiebe beeinträchtigt</v>
      </c>
      <c r="F148" s="45" t="str">
        <f>IF(VLOOKUP(A148,'Charriage - Geschiebehaushalt'!A117:S388,16,FALSE)="","",VLOOKUP(A148,'Charriage - Geschiebehaushalt'!$A$2:$S$273,16,FALSE))</f>
        <v>b</v>
      </c>
      <c r="G148" s="44" t="str">
        <f>IF(VLOOKUP(A148,'Débit - Abfluss'!$A$2:$K$273,6,FALSE)="","",VLOOKUP(A148,'Débit - Abfluss'!$A$2:$K$273,6,FALSE))</f>
        <v>81-100%</v>
      </c>
      <c r="H148" s="43" t="str">
        <f>IF(VLOOKUP(A148,'Débit - Abfluss'!$A$2:$K$273,8,FALSE)="","",VLOOKUP(A148,'Débit - Abfluss'!$A$2:$K$273,8,FALSE))</f>
        <v>Potentiellement affecté / möglicherweise betroffen</v>
      </c>
      <c r="I148" s="47" t="str">
        <f>IF(VLOOKUP(A148,'Revitalisation-Revitalisierung'!$A$2:$O$273,11,FALSE)="","",VLOOKUP(A148,'Revitalisation-Revitalisierung'!$A$2:$O$273,11,FALSE))</f>
        <v>Partiellement nécessaire, facile / teilweise nötig, einfach</v>
      </c>
      <c r="J148" s="42" t="str">
        <f>IF(VLOOKUP(A148,'Revitalisation-Revitalisierung'!$A$2:$O$273,12,FALSE)="","",VLOOKUP(A148,'Revitalisation-Revitalisierung'!$A$2:$O$273,12,FALSE))</f>
        <v>a</v>
      </c>
      <c r="K148" s="41"/>
    </row>
    <row r="149" spans="1:11" ht="20.100000000000001" customHeight="1" x14ac:dyDescent="0.25">
      <c r="A149" s="48">
        <v>145</v>
      </c>
      <c r="B149" s="66" t="s">
        <v>332</v>
      </c>
      <c r="C149" s="66" t="s">
        <v>330</v>
      </c>
      <c r="D149" s="67" t="s">
        <v>331</v>
      </c>
      <c r="E149" s="46" t="str">
        <f>IF(VLOOKUP(A149,'Charriage - Geschiebehaushalt'!A118:S389,15,FALSE)="","",VLOOKUP(A149,'Charriage - Geschiebehaushalt'!$A$2:$S$273,15,FALSE))</f>
        <v>La remobilisation des sédiments est perturbée / Mobilisierung von Geschiebe beeinträchtigt</v>
      </c>
      <c r="F149" s="45" t="str">
        <f>IF(VLOOKUP(A149,'Charriage - Geschiebehaushalt'!A118:S389,16,FALSE)="","",VLOOKUP(A149,'Charriage - Geschiebehaushalt'!$A$2:$S$273,16,FALSE))</f>
        <v>b</v>
      </c>
      <c r="G149" s="44" t="str">
        <f>IF(VLOOKUP(A149,'Débit - Abfluss'!$A$2:$K$273,6,FALSE)="","",VLOOKUP(A149,'Débit - Abfluss'!$A$2:$K$273,6,FALSE))</f>
        <v>81-100%</v>
      </c>
      <c r="H149" s="43" t="str">
        <f>IF(VLOOKUP(A149,'Débit - Abfluss'!$A$2:$K$273,8,FALSE)="","",VLOOKUP(A149,'Débit - Abfluss'!$A$2:$K$273,8,FALSE))</f>
        <v>Potentiellement affecté / möglicherweise betroffen</v>
      </c>
      <c r="I149" s="47" t="str">
        <f>IF(VLOOKUP(A149,'Revitalisation-Revitalisierung'!$A$2:$O$273,11,FALSE)="","",VLOOKUP(A149,'Revitalisation-Revitalisierung'!$A$2:$O$273,11,FALSE))</f>
        <v>Non nécessaire / nicht nötig</v>
      </c>
      <c r="J149" s="42" t="str">
        <f>IF(VLOOKUP(A149,'Revitalisation-Revitalisierung'!$A$2:$O$273,12,FALSE)="","",VLOOKUP(A149,'Revitalisation-Revitalisierung'!$A$2:$O$273,12,FALSE))</f>
        <v>a</v>
      </c>
      <c r="K149" s="41"/>
    </row>
    <row r="150" spans="1:11" ht="20.100000000000001" customHeight="1" x14ac:dyDescent="0.25">
      <c r="A150" s="48">
        <v>146</v>
      </c>
      <c r="B150" s="66" t="s">
        <v>333</v>
      </c>
      <c r="C150" s="66" t="s">
        <v>334</v>
      </c>
      <c r="D150" s="67" t="s">
        <v>335</v>
      </c>
      <c r="E150" s="46" t="str">
        <f>IF(VLOOKUP(A150,'Charriage - Geschiebehaushalt'!A119:S390,15,FALSE)="","",VLOOKUP(A150,'Charriage - Geschiebehaushalt'!$A$2:$S$273,15,FALSE))</f>
        <v>La remobilisation des sédiments est perturbée / Mobilisierung von Geschiebe beeinträchtigt</v>
      </c>
      <c r="F150" s="45" t="str">
        <f>IF(VLOOKUP(A150,'Charriage - Geschiebehaushalt'!A119:S390,16,FALSE)="","",VLOOKUP(A150,'Charriage - Geschiebehaushalt'!$A$2:$S$273,16,FALSE))</f>
        <v>a</v>
      </c>
      <c r="G150" s="44" t="str">
        <f>IF(VLOOKUP(A150,'Débit - Abfluss'!$A$2:$K$273,6,FALSE)="","",VLOOKUP(A150,'Débit - Abfluss'!$A$2:$K$273,6,FALSE))</f>
        <v>41-60%</v>
      </c>
      <c r="H150" s="43" t="str">
        <f>IF(VLOOKUP(A150,'Débit - Abfluss'!$A$2:$K$273,8,FALSE)="","",VLOOKUP(A150,'Débit - Abfluss'!$A$2:$K$273,8,FALSE))</f>
        <v>Non affecté / nicht betroffen</v>
      </c>
      <c r="I150" s="47" t="str">
        <f>IF(VLOOKUP(A150,'Revitalisation-Revitalisierung'!$A$2:$O$273,11,FALSE)="","",VLOOKUP(A150,'Revitalisation-Revitalisierung'!$A$2:$O$273,11,FALSE))</f>
        <v>Très nécessaire, difficile / unbedingt nötig, schwierig</v>
      </c>
      <c r="J150" s="42" t="str">
        <f>IF(VLOOKUP(A150,'Revitalisation-Revitalisierung'!$A$2:$O$273,12,FALSE)="","",VLOOKUP(A150,'Revitalisation-Revitalisierung'!$A$2:$O$273,12,FALSE))</f>
        <v>a</v>
      </c>
      <c r="K150" s="41"/>
    </row>
    <row r="151" spans="1:11" ht="20.100000000000001" customHeight="1" x14ac:dyDescent="0.25">
      <c r="A151" s="48">
        <v>147</v>
      </c>
      <c r="B151" s="66" t="s">
        <v>337</v>
      </c>
      <c r="C151" s="66" t="s">
        <v>334</v>
      </c>
      <c r="D151" s="67" t="s">
        <v>335</v>
      </c>
      <c r="E151" s="46" t="str">
        <f>IF(VLOOKUP(A151,'Charriage - Geschiebehaushalt'!A120:S391,15,FALSE)="","",VLOOKUP(A151,'Charriage - Geschiebehaushalt'!$A$2:$S$273,15,FALSE))</f>
        <v>Déficit non apparent en charriage ou en remobilisation des sédiments / kein sichtbares Defizit beim Geschiebehaushalt bzw. bei der Mobilisierung von Geschiebe</v>
      </c>
      <c r="F151" s="45" t="str">
        <f>IF(VLOOKUP(A151,'Charriage - Geschiebehaushalt'!A120:S391,16,FALSE)="","",VLOOKUP(A151,'Charriage - Geschiebehaushalt'!$A$2:$S$273,16,FALSE))</f>
        <v>b</v>
      </c>
      <c r="G151" s="44" t="str">
        <f>IF(VLOOKUP(A151,'Débit - Abfluss'!$A$2:$K$273,6,FALSE)="","",VLOOKUP(A151,'Débit - Abfluss'!$A$2:$K$273,6,FALSE))</f>
        <v>41-60%</v>
      </c>
      <c r="H151" s="43" t="str">
        <f>IF(VLOOKUP(A151,'Débit - Abfluss'!$A$2:$K$273,8,FALSE)="","",VLOOKUP(A151,'Débit - Abfluss'!$A$2:$K$273,8,FALSE))</f>
        <v>Non affecté / nicht betroffen</v>
      </c>
      <c r="I151" s="47" t="str">
        <f>IF(VLOOKUP(A151,'Revitalisation-Revitalisierung'!$A$2:$O$273,11,FALSE)="","",VLOOKUP(A151,'Revitalisation-Revitalisierung'!$A$2:$O$273,11,FALSE))</f>
        <v>Non nécessaire / nicht nötig</v>
      </c>
      <c r="J151" s="42" t="str">
        <f>IF(VLOOKUP(A151,'Revitalisation-Revitalisierung'!$A$2:$O$273,12,FALSE)="","",VLOOKUP(A151,'Revitalisation-Revitalisierung'!$A$2:$O$273,12,FALSE))</f>
        <v>a</v>
      </c>
      <c r="K151" s="41"/>
    </row>
    <row r="152" spans="1:11" ht="20.100000000000001" customHeight="1" x14ac:dyDescent="0.25">
      <c r="A152" s="48">
        <v>148</v>
      </c>
      <c r="B152" s="66" t="s">
        <v>338</v>
      </c>
      <c r="C152" s="66" t="s">
        <v>334</v>
      </c>
      <c r="D152" s="67" t="s">
        <v>335</v>
      </c>
      <c r="E152" s="46" t="str">
        <f>IF(VLOOKUP(A152,'Charriage - Geschiebehaushalt'!A121:S392,15,FALSE)="","",VLOOKUP(A152,'Charriage - Geschiebehaushalt'!$A$2:$S$273,15,FALSE))</f>
        <v>La remobilisation des sédiments est perturbée / Mobilisierung von Geschiebe beeinträchtigt</v>
      </c>
      <c r="F152" s="45" t="str">
        <f>IF(VLOOKUP(A152,'Charriage - Geschiebehaushalt'!A121:S392,16,FALSE)="","",VLOOKUP(A152,'Charriage - Geschiebehaushalt'!$A$2:$S$273,16,FALSE))</f>
        <v>a</v>
      </c>
      <c r="G152" s="44" t="str">
        <f>IF(VLOOKUP(A152,'Débit - Abfluss'!$A$2:$K$273,6,FALSE)="","",VLOOKUP(A152,'Débit - Abfluss'!$A$2:$K$273,6,FALSE))</f>
        <v>61-80%</v>
      </c>
      <c r="H152" s="43" t="str">
        <f>IF(VLOOKUP(A152,'Débit - Abfluss'!$A$2:$K$273,8,FALSE)="","",VLOOKUP(A152,'Débit - Abfluss'!$A$2:$K$273,8,FALSE))</f>
        <v>Non affecté / nicht betroffen</v>
      </c>
      <c r="I152" s="47" t="str">
        <f>IF(VLOOKUP(A152,'Revitalisation-Revitalisierung'!$A$2:$O$273,11,FALSE)="","",VLOOKUP(A152,'Revitalisation-Revitalisierung'!$A$2:$O$273,11,FALSE))</f>
        <v>Très nécessaire, facile / unbedingt nötig, einfach</v>
      </c>
      <c r="J152" s="42" t="str">
        <f>IF(VLOOKUP(A152,'Revitalisation-Revitalisierung'!$A$2:$O$273,12,FALSE)="","",VLOOKUP(A152,'Revitalisation-Revitalisierung'!$A$2:$O$273,12,FALSE))</f>
        <v>a</v>
      </c>
      <c r="K152" s="41"/>
    </row>
    <row r="153" spans="1:11" ht="20.100000000000001" customHeight="1" x14ac:dyDescent="0.25">
      <c r="A153" s="48">
        <v>149</v>
      </c>
      <c r="B153" s="66" t="s">
        <v>339</v>
      </c>
      <c r="C153" s="66" t="s">
        <v>334</v>
      </c>
      <c r="D153" s="67" t="s">
        <v>335</v>
      </c>
      <c r="E153" s="46" t="str">
        <f>IF(VLOOKUP(A153,'Charriage - Geschiebehaushalt'!A122:S393,15,FALSE)="","",VLOOKUP(A153,'Charriage - Geschiebehaushalt'!$A$2:$S$273,15,FALSE))</f>
        <v>Déficit non apparent en charriage ou en remobilisation des sédiments / kein sichtbares Defizit beim Geschiebehaushalt bzw. bei der Mobilisierung von Geschiebe</v>
      </c>
      <c r="F153" s="45" t="str">
        <f>IF(VLOOKUP(A153,'Charriage - Geschiebehaushalt'!A122:S393,16,FALSE)="","",VLOOKUP(A153,'Charriage - Geschiebehaushalt'!$A$2:$S$273,16,FALSE))</f>
        <v>b</v>
      </c>
      <c r="G153" s="44" t="str">
        <f>IF(VLOOKUP(A153,'Débit - Abfluss'!$A$2:$K$273,6,FALSE)="","",VLOOKUP(A153,'Débit - Abfluss'!$A$2:$K$273,6,FALSE))</f>
        <v>61-80%</v>
      </c>
      <c r="H153" s="43" t="str">
        <f>IF(VLOOKUP(A153,'Débit - Abfluss'!$A$2:$K$273,8,FALSE)="","",VLOOKUP(A153,'Débit - Abfluss'!$A$2:$K$273,8,FALSE))</f>
        <v>Non affecté / nicht betroffen</v>
      </c>
      <c r="I153" s="47" t="str">
        <f>IF(VLOOKUP(A153,'Revitalisation-Revitalisierung'!$A$2:$O$273,11,FALSE)="","",VLOOKUP(A153,'Revitalisation-Revitalisierung'!$A$2:$O$273,11,FALSE))</f>
        <v>Non nécessaire / nicht nötig</v>
      </c>
      <c r="J153" s="42" t="str">
        <f>IF(VLOOKUP(A153,'Revitalisation-Revitalisierung'!$A$2:$O$273,12,FALSE)="","",VLOOKUP(A153,'Revitalisation-Revitalisierung'!$A$2:$O$273,12,FALSE))</f>
        <v>a</v>
      </c>
      <c r="K153" s="41"/>
    </row>
    <row r="154" spans="1:11" ht="20.100000000000001" customHeight="1" x14ac:dyDescent="0.25">
      <c r="A154" s="50">
        <v>150.1</v>
      </c>
      <c r="B154" s="66" t="s">
        <v>340</v>
      </c>
      <c r="C154" s="66" t="s">
        <v>341</v>
      </c>
      <c r="D154" s="67" t="s">
        <v>335</v>
      </c>
      <c r="E154" s="46" t="str">
        <f>IF(VLOOKUP(A154,'Charriage - Geschiebehaushalt'!A123:S394,15,FALSE)="","",VLOOKUP(A154,'Charriage - Geschiebehaushalt'!$A$2:$S$273,15,FALSE))</f>
        <v>21-50%</v>
      </c>
      <c r="F154" s="45" t="str">
        <f>IF(VLOOKUP(A154,'Charriage - Geschiebehaushalt'!A123:S394,16,FALSE)="","",VLOOKUP(A154,'Charriage - Geschiebehaushalt'!$A$2:$S$273,16,FALSE))</f>
        <v>a</v>
      </c>
      <c r="G154" s="44" t="str">
        <f>IF(VLOOKUP(A154,'Débit - Abfluss'!$A$2:$K$273,6,FALSE)="","",VLOOKUP(A154,'Débit - Abfluss'!$A$2:$K$273,6,FALSE))</f>
        <v>21-40%</v>
      </c>
      <c r="H154" s="43" t="str">
        <f>IF(VLOOKUP(A154,'Débit - Abfluss'!$A$2:$K$273,8,FALSE)="","",VLOOKUP(A154,'Débit - Abfluss'!$A$2:$K$273,8,FALSE))</f>
        <v>Non affecté / nicht betroffen</v>
      </c>
      <c r="I154" s="47" t="str">
        <f>IF(VLOOKUP(A154,'Revitalisation-Revitalisierung'!$A$2:$O$273,11,FALSE)="","",VLOOKUP(A154,'Revitalisation-Revitalisierung'!$A$2:$O$273,11,FALSE))</f>
        <v>Très nécessaire, facile / unbedingt nötig, einfach</v>
      </c>
      <c r="J154" s="42" t="str">
        <f>IF(VLOOKUP(A154,'Revitalisation-Revitalisierung'!$A$2:$O$273,12,FALSE)="","",VLOOKUP(A154,'Revitalisation-Revitalisierung'!$A$2:$O$273,12,FALSE))</f>
        <v>a</v>
      </c>
      <c r="K154" s="41"/>
    </row>
    <row r="155" spans="1:11" ht="20.100000000000001" customHeight="1" x14ac:dyDescent="0.25">
      <c r="A155" s="50">
        <v>150.19999999999999</v>
      </c>
      <c r="B155" s="66" t="s">
        <v>340</v>
      </c>
      <c r="C155" s="66" t="s">
        <v>341</v>
      </c>
      <c r="D155" s="67" t="s">
        <v>335</v>
      </c>
      <c r="E155" s="46" t="str">
        <f>IF(VLOOKUP(A155,'Charriage - Geschiebehaushalt'!A124:S395,15,FALSE)="","",VLOOKUP(A155,'Charriage - Geschiebehaushalt'!$A$2:$S$273,15,FALSE))</f>
        <v>21-50%</v>
      </c>
      <c r="F155" s="45" t="str">
        <f>IF(VLOOKUP(A155,'Charriage - Geschiebehaushalt'!A124:S395,16,FALSE)="","",VLOOKUP(A155,'Charriage - Geschiebehaushalt'!$A$2:$S$273,16,FALSE))</f>
        <v>a</v>
      </c>
      <c r="G155" s="44" t="str">
        <f>IF(VLOOKUP(A155,'Débit - Abfluss'!$A$2:$K$273,6,FALSE)="","",VLOOKUP(A155,'Débit - Abfluss'!$A$2:$K$273,6,FALSE))</f>
        <v>21-40%</v>
      </c>
      <c r="H155" s="43" t="str">
        <f>IF(VLOOKUP(A155,'Débit - Abfluss'!$A$2:$K$273,8,FALSE)="","",VLOOKUP(A155,'Débit - Abfluss'!$A$2:$K$273,8,FALSE))</f>
        <v>Non affecté / nicht betroffen</v>
      </c>
      <c r="I155" s="47" t="str">
        <f>IF(VLOOKUP(A155,'Revitalisation-Revitalisierung'!$A$2:$O$273,11,FALSE)="","",VLOOKUP(A155,'Revitalisation-Revitalisierung'!$A$2:$O$273,11,FALSE))</f>
        <v>Partiellement nécessaire, facile / teilweise nötig, einfach</v>
      </c>
      <c r="J155" s="42" t="str">
        <f>IF(VLOOKUP(A155,'Revitalisation-Revitalisierung'!$A$2:$O$273,12,FALSE)="","",VLOOKUP(A155,'Revitalisation-Revitalisierung'!$A$2:$O$273,12,FALSE))</f>
        <v>a</v>
      </c>
      <c r="K155" s="41"/>
    </row>
    <row r="156" spans="1:11" ht="20.100000000000001" customHeight="1" x14ac:dyDescent="0.25">
      <c r="A156" s="50">
        <v>151</v>
      </c>
      <c r="B156" s="66" t="s">
        <v>342</v>
      </c>
      <c r="C156" s="66" t="s">
        <v>341</v>
      </c>
      <c r="D156" s="67" t="s">
        <v>335</v>
      </c>
      <c r="E156" s="46" t="str">
        <f>IF(VLOOKUP(A156,'Charriage - Geschiebehaushalt'!A125:S396,15,FALSE)="","",VLOOKUP(A156,'Charriage - Geschiebehaushalt'!$A$2:$S$273,15,FALSE))</f>
        <v>21-50%</v>
      </c>
      <c r="F156" s="45" t="str">
        <f>IF(VLOOKUP(A156,'Charriage - Geschiebehaushalt'!A125:S396,16,FALSE)="","",VLOOKUP(A156,'Charriage - Geschiebehaushalt'!$A$2:$S$273,16,FALSE))</f>
        <v>a</v>
      </c>
      <c r="G156" s="44" t="str">
        <f>IF(VLOOKUP(A156,'Débit - Abfluss'!$A$2:$K$273,6,FALSE)="","",VLOOKUP(A156,'Débit - Abfluss'!$A$2:$K$273,6,FALSE))</f>
        <v>0-20%</v>
      </c>
      <c r="H156" s="43" t="str">
        <f>IF(VLOOKUP(A156,'Débit - Abfluss'!$A$2:$K$273,8,FALSE)="","",VLOOKUP(A156,'Débit - Abfluss'!$A$2:$K$273,8,FALSE))</f>
        <v>Non affecté / nicht betroffen</v>
      </c>
      <c r="I156" s="47" t="str">
        <f>IF(VLOOKUP(A156,'Revitalisation-Revitalisierung'!$A$2:$O$273,11,FALSE)="","",VLOOKUP(A156,'Revitalisation-Revitalisierung'!$A$2:$O$273,11,FALSE))</f>
        <v>Partiellement nécessaire, difficile / teilweise nötig, schwierig</v>
      </c>
      <c r="J156" s="42" t="str">
        <f>IF(VLOOKUP(A156,'Revitalisation-Revitalisierung'!$A$2:$O$273,12,FALSE)="","",VLOOKUP(A156,'Revitalisation-Revitalisierung'!$A$2:$O$273,12,FALSE))</f>
        <v>a</v>
      </c>
      <c r="K156" s="41"/>
    </row>
    <row r="157" spans="1:11" ht="20.100000000000001" customHeight="1" x14ac:dyDescent="0.25">
      <c r="A157" s="48">
        <v>155</v>
      </c>
      <c r="B157" s="66" t="s">
        <v>343</v>
      </c>
      <c r="C157" s="66" t="s">
        <v>344</v>
      </c>
      <c r="D157" s="67" t="s">
        <v>335</v>
      </c>
      <c r="E157" s="46" t="str">
        <f>IF(VLOOKUP(A157,'Charriage - Geschiebehaushalt'!A126:S397,15,FALSE)="","",VLOOKUP(A157,'Charriage - Geschiebehaushalt'!$A$2:$S$273,15,FALSE))</f>
        <v>Déficit non apparent en charriage ou en remobilisation des sédiments / kein sichtbares Defizit beim Geschiebehaushalt bzw. bei der Mobilisierung von Geschiebe</v>
      </c>
      <c r="F157" s="45" t="str">
        <f>IF(VLOOKUP(A157,'Charriage - Geschiebehaushalt'!A126:S397,16,FALSE)="","",VLOOKUP(A157,'Charriage - Geschiebehaushalt'!$A$2:$S$273,16,FALSE))</f>
        <v>b</v>
      </c>
      <c r="G157" s="44" t="str">
        <f>IF(VLOOKUP(A157,'Débit - Abfluss'!$A$2:$K$273,6,FALSE)="","",VLOOKUP(A157,'Débit - Abfluss'!$A$2:$K$273,6,FALSE))</f>
        <v>0-20%</v>
      </c>
      <c r="H157" s="43" t="str">
        <f>IF(VLOOKUP(A157,'Débit - Abfluss'!$A$2:$K$273,8,FALSE)="","",VLOOKUP(A157,'Débit - Abfluss'!$A$2:$K$273,8,FALSE))</f>
        <v>Non affecté / nicht betroffen</v>
      </c>
      <c r="I157" s="47" t="str">
        <f>IF(VLOOKUP(A157,'Revitalisation-Revitalisierung'!$A$2:$O$273,11,FALSE)="","",VLOOKUP(A157,'Revitalisation-Revitalisierung'!$A$2:$O$273,11,FALSE))</f>
        <v>Non nécessaire / nicht nötig</v>
      </c>
      <c r="J157" s="42" t="str">
        <f>IF(VLOOKUP(A157,'Revitalisation-Revitalisierung'!$A$2:$O$273,12,FALSE)="","",VLOOKUP(A157,'Revitalisation-Revitalisierung'!$A$2:$O$273,12,FALSE))</f>
        <v>a</v>
      </c>
      <c r="K157" s="41"/>
    </row>
    <row r="158" spans="1:11" ht="20.100000000000001" customHeight="1" x14ac:dyDescent="0.25">
      <c r="A158" s="48">
        <v>156</v>
      </c>
      <c r="B158" s="66" t="s">
        <v>345</v>
      </c>
      <c r="C158" s="66" t="s">
        <v>346</v>
      </c>
      <c r="D158" s="67" t="s">
        <v>335</v>
      </c>
      <c r="E158" s="46" t="str">
        <f>IF(VLOOKUP(A158,'Charriage - Geschiebehaushalt'!A127:S398,15,FALSE)="","",VLOOKUP(A158,'Charriage - Geschiebehaushalt'!$A$2:$S$273,15,FALSE))</f>
        <v>Charriage présumé perturbé / Geschiebehaushalt vermutlich beeinträchtigt</v>
      </c>
      <c r="F158" s="45" t="str">
        <f>IF(VLOOKUP(A158,'Charriage - Geschiebehaushalt'!A127:S398,16,FALSE)="","",VLOOKUP(A158,'Charriage - Geschiebehaushalt'!$A$2:$S$273,16,FALSE))</f>
        <v>b</v>
      </c>
      <c r="G158" s="44" t="str">
        <f>IF(VLOOKUP(A158,'Débit - Abfluss'!$A$2:$K$273,6,FALSE)="","",VLOOKUP(A158,'Débit - Abfluss'!$A$2:$K$273,6,FALSE))</f>
        <v>81-100%</v>
      </c>
      <c r="H158" s="43" t="str">
        <f>IF(VLOOKUP(A158,'Débit - Abfluss'!$A$2:$K$273,8,FALSE)="","",VLOOKUP(A158,'Débit - Abfluss'!$A$2:$K$273,8,FALSE))</f>
        <v>Potentiellement affecté / möglicherweise betroffen</v>
      </c>
      <c r="I158" s="47" t="str">
        <f>IF(VLOOKUP(A158,'Revitalisation-Revitalisierung'!$A$2:$O$273,11,FALSE)="","",VLOOKUP(A158,'Revitalisation-Revitalisierung'!$A$2:$O$273,11,FALSE))</f>
        <v>Très nécessaire, facile / unbedingt nötig, einfach</v>
      </c>
      <c r="J158" s="42" t="str">
        <f>IF(VLOOKUP(A158,'Revitalisation-Revitalisierung'!$A$2:$O$273,12,FALSE)="","",VLOOKUP(A158,'Revitalisation-Revitalisierung'!$A$2:$O$273,12,FALSE))</f>
        <v>b</v>
      </c>
      <c r="K158" s="41"/>
    </row>
    <row r="159" spans="1:11" ht="20.100000000000001" customHeight="1" x14ac:dyDescent="0.25">
      <c r="A159" s="48">
        <v>157</v>
      </c>
      <c r="B159" s="66" t="s">
        <v>348</v>
      </c>
      <c r="C159" s="66" t="s">
        <v>346</v>
      </c>
      <c r="D159" s="67" t="s">
        <v>349</v>
      </c>
      <c r="E159" s="46" t="str">
        <f>IF(VLOOKUP(A159,'Charriage - Geschiebehaushalt'!A128:S399,15,FALSE)="","",VLOOKUP(A159,'Charriage - Geschiebehaushalt'!$A$2:$S$273,15,FALSE))</f>
        <v>Charriage présumé perturbé / Geschiebehaushalt vermutlich beeinträchtigt</v>
      </c>
      <c r="F159" s="45" t="str">
        <f>IF(VLOOKUP(A159,'Charriage - Geschiebehaushalt'!A128:S399,16,FALSE)="","",VLOOKUP(A159,'Charriage - Geschiebehaushalt'!$A$2:$S$273,16,FALSE))</f>
        <v>b</v>
      </c>
      <c r="G159" s="44" t="str">
        <f>IF(VLOOKUP(A159,'Débit - Abfluss'!$A$2:$K$273,6,FALSE)="","",VLOOKUP(A159,'Débit - Abfluss'!$A$2:$K$273,6,FALSE))</f>
        <v>81-100%</v>
      </c>
      <c r="H159" s="43" t="str">
        <f>IF(VLOOKUP(A159,'Débit - Abfluss'!$A$2:$K$273,8,FALSE)="","",VLOOKUP(A159,'Débit - Abfluss'!$A$2:$K$273,8,FALSE))</f>
        <v>Potentiellement affecté / möglicherweise betroffen</v>
      </c>
      <c r="I159" s="47" t="str">
        <f>IF(VLOOKUP(A159,'Revitalisation-Revitalisierung'!$A$2:$O$273,11,FALSE)="","",VLOOKUP(A159,'Revitalisation-Revitalisierung'!$A$2:$O$273,11,FALSE))</f>
        <v>Très nécessaire, difficile / unbedingt nötig, schwierig</v>
      </c>
      <c r="J159" s="42" t="str">
        <f>IF(VLOOKUP(A159,'Revitalisation-Revitalisierung'!$A$2:$O$273,12,FALSE)="","",VLOOKUP(A159,'Revitalisation-Revitalisierung'!$A$2:$O$273,12,FALSE))</f>
        <v>b</v>
      </c>
      <c r="K159" s="41"/>
    </row>
    <row r="160" spans="1:11" ht="20.100000000000001" customHeight="1" x14ac:dyDescent="0.25">
      <c r="A160" s="48">
        <v>158</v>
      </c>
      <c r="B160" s="66" t="s">
        <v>350</v>
      </c>
      <c r="C160" s="66" t="s">
        <v>346</v>
      </c>
      <c r="D160" s="67" t="s">
        <v>142</v>
      </c>
      <c r="E160" s="46" t="str">
        <f>IF(VLOOKUP(A160,'Charriage - Geschiebehaushalt'!A129:S400,15,FALSE)="","",VLOOKUP(A160,'Charriage - Geschiebehaushalt'!$A$2:$S$273,15,FALSE))</f>
        <v>La remobilisation des sédiments est perturbée / Mobilisierung von Geschiebe beeinträchtigt</v>
      </c>
      <c r="F160" s="45" t="str">
        <f>IF(VLOOKUP(A160,'Charriage - Geschiebehaushalt'!A129:S400,16,FALSE)="","",VLOOKUP(A160,'Charriage - Geschiebehaushalt'!$A$2:$S$273,16,FALSE))</f>
        <v>b</v>
      </c>
      <c r="G160" s="44" t="str">
        <f>IF(VLOOKUP(A160,'Débit - Abfluss'!$A$2:$K$273,6,FALSE)="","",VLOOKUP(A160,'Débit - Abfluss'!$A$2:$K$273,6,FALSE))</f>
        <v>81-100%</v>
      </c>
      <c r="H160" s="43" t="str">
        <f>IF(VLOOKUP(A160,'Débit - Abfluss'!$A$2:$K$273,8,FALSE)="","",VLOOKUP(A160,'Débit - Abfluss'!$A$2:$K$273,8,FALSE))</f>
        <v>Potentiellement affecté / möglicherweise betroffen</v>
      </c>
      <c r="I160" s="47" t="str">
        <f>IF(VLOOKUP(A160,'Revitalisation-Revitalisierung'!$A$2:$O$273,11,FALSE)="","",VLOOKUP(A160,'Revitalisation-Revitalisierung'!$A$2:$O$273,11,FALSE))</f>
        <v>Très nécessaire, facile / unbedingt nötig, einfach</v>
      </c>
      <c r="J160" s="42" t="str">
        <f>IF(VLOOKUP(A160,'Revitalisation-Revitalisierung'!$A$2:$O$273,12,FALSE)="","",VLOOKUP(A160,'Revitalisation-Revitalisierung'!$A$2:$O$273,12,FALSE))</f>
        <v>b</v>
      </c>
      <c r="K160" s="41"/>
    </row>
    <row r="161" spans="1:11" ht="20.100000000000001" customHeight="1" x14ac:dyDescent="0.25">
      <c r="A161" s="48">
        <v>160</v>
      </c>
      <c r="B161" s="66" t="s">
        <v>351</v>
      </c>
      <c r="C161" s="66" t="s">
        <v>346</v>
      </c>
      <c r="D161" s="67" t="s">
        <v>142</v>
      </c>
      <c r="E161" s="46" t="str">
        <f>IF(VLOOKUP(A161,'Charriage - Geschiebehaushalt'!A130:S401,15,FALSE)="","",VLOOKUP(A161,'Charriage - Geschiebehaushalt'!$A$2:$S$273,15,FALSE))</f>
        <v>Problème lié à un manque de charriage ou à un manque de remobilisation des sédiments / Problem aufgrund Geschiebemangels bzw. mangelnder Mobilisierung von Geschiebe</v>
      </c>
      <c r="F161" s="45" t="str">
        <f>IF(VLOOKUP(A161,'Charriage - Geschiebehaushalt'!A130:S401,16,FALSE)="","",VLOOKUP(A161,'Charriage - Geschiebehaushalt'!$A$2:$S$273,16,FALSE))</f>
        <v>b</v>
      </c>
      <c r="G161" s="44" t="str">
        <f>IF(VLOOKUP(A161,'Débit - Abfluss'!$A$2:$K$273,6,FALSE)="","",VLOOKUP(A161,'Débit - Abfluss'!$A$2:$K$273,6,FALSE))</f>
        <v>81-100%</v>
      </c>
      <c r="H161" s="43" t="str">
        <f>IF(VLOOKUP(A161,'Débit - Abfluss'!$A$2:$K$273,8,FALSE)="","",VLOOKUP(A161,'Débit - Abfluss'!$A$2:$K$273,8,FALSE))</f>
        <v>Potentiellement affecté / möglicherweise betroffen</v>
      </c>
      <c r="I161" s="47" t="str">
        <f>IF(VLOOKUP(A161,'Revitalisation-Revitalisierung'!$A$2:$O$273,11,FALSE)="","",VLOOKUP(A161,'Revitalisation-Revitalisierung'!$A$2:$O$273,11,FALSE))</f>
        <v>Non nécessaire / nicht nötig</v>
      </c>
      <c r="J161" s="42" t="str">
        <f>IF(VLOOKUP(A161,'Revitalisation-Revitalisierung'!$A$2:$O$273,12,FALSE)="","",VLOOKUP(A161,'Revitalisation-Revitalisierung'!$A$2:$O$273,12,FALSE))</f>
        <v>b</v>
      </c>
      <c r="K161" s="41"/>
    </row>
    <row r="162" spans="1:11" ht="20.100000000000001" customHeight="1" x14ac:dyDescent="0.25">
      <c r="A162" s="48">
        <v>161</v>
      </c>
      <c r="B162" s="66" t="s">
        <v>352</v>
      </c>
      <c r="C162" s="66" t="s">
        <v>346</v>
      </c>
      <c r="D162" s="67" t="s">
        <v>142</v>
      </c>
      <c r="E162" s="46" t="str">
        <f>IF(VLOOKUP(A162,'Charriage - Geschiebehaushalt'!A131:S402,15,FALSE)="","",VLOOKUP(A162,'Charriage - Geschiebehaushalt'!$A$2:$S$273,15,FALSE))</f>
        <v>Problème lié à un manque de charriage ou à un manque de remobilisation des sédiments / Problem aufgrund Geschiebemangels bzw. mangelnder Mobilisierung von Geschiebe</v>
      </c>
      <c r="F162" s="45" t="str">
        <f>IF(VLOOKUP(A162,'Charriage - Geschiebehaushalt'!A131:S402,16,FALSE)="","",VLOOKUP(A162,'Charriage - Geschiebehaushalt'!$A$2:$S$273,16,FALSE))</f>
        <v>b</v>
      </c>
      <c r="G162" s="44" t="str">
        <f>IF(VLOOKUP(A162,'Débit - Abfluss'!$A$2:$K$273,6,FALSE)="","",VLOOKUP(A162,'Débit - Abfluss'!$A$2:$K$273,6,FALSE))</f>
        <v>81-100%</v>
      </c>
      <c r="H162" s="43" t="str">
        <f>IF(VLOOKUP(A162,'Débit - Abfluss'!$A$2:$K$273,8,FALSE)="","",VLOOKUP(A162,'Débit - Abfluss'!$A$2:$K$273,8,FALSE))</f>
        <v>Potentiellement affecté / möglicherweise betroffen</v>
      </c>
      <c r="I162" s="47" t="str">
        <f>IF(VLOOKUP(A162,'Revitalisation-Revitalisierung'!$A$2:$O$273,11,FALSE)="","",VLOOKUP(A162,'Revitalisation-Revitalisierung'!$A$2:$O$273,11,FALSE))</f>
        <v>Très nécessaire, facile / unbedingt nötig, einfach</v>
      </c>
      <c r="J162" s="42" t="str">
        <f>IF(VLOOKUP(A162,'Revitalisation-Revitalisierung'!$A$2:$O$273,12,FALSE)="","",VLOOKUP(A162,'Revitalisation-Revitalisierung'!$A$2:$O$273,12,FALSE))</f>
        <v>b</v>
      </c>
      <c r="K162" s="41"/>
    </row>
    <row r="163" spans="1:11" ht="20.100000000000001" customHeight="1" x14ac:dyDescent="0.25">
      <c r="A163" s="48">
        <v>162</v>
      </c>
      <c r="B163" s="66" t="s">
        <v>353</v>
      </c>
      <c r="C163" s="66" t="s">
        <v>346</v>
      </c>
      <c r="D163" s="67" t="s">
        <v>142</v>
      </c>
      <c r="E163" s="46" t="str">
        <f>IF(VLOOKUP(A163,'Charriage - Geschiebehaushalt'!A132:S403,15,FALSE)="","",VLOOKUP(A163,'Charriage - Geschiebehaushalt'!$A$2:$S$273,15,FALSE))</f>
        <v>La remobilisation des sédiments est perturbée / Mobilisierung von Geschiebe beeinträchtigt</v>
      </c>
      <c r="F163" s="45" t="str">
        <f>IF(VLOOKUP(A163,'Charriage - Geschiebehaushalt'!A132:S403,16,FALSE)="","",VLOOKUP(A163,'Charriage - Geschiebehaushalt'!$A$2:$S$273,16,FALSE))</f>
        <v>b</v>
      </c>
      <c r="G163" s="44" t="str">
        <f>IF(VLOOKUP(A163,'Débit - Abfluss'!$A$2:$K$273,6,FALSE)="","",VLOOKUP(A163,'Débit - Abfluss'!$A$2:$K$273,6,FALSE))</f>
        <v>21-40%</v>
      </c>
      <c r="H163" s="43" t="str">
        <f>IF(VLOOKUP(A163,'Débit - Abfluss'!$A$2:$K$273,8,FALSE)="","",VLOOKUP(A163,'Débit - Abfluss'!$A$2:$K$273,8,FALSE))</f>
        <v>Potentiellement affecté / möglicherweise betroffen</v>
      </c>
      <c r="I163" s="47" t="str">
        <f>IF(VLOOKUP(A163,'Revitalisation-Revitalisierung'!$A$2:$O$273,11,FALSE)="","",VLOOKUP(A163,'Revitalisation-Revitalisierung'!$A$2:$O$273,11,FALSE))</f>
        <v>Très nécessaire, facile / unbedingt nötig, einfach</v>
      </c>
      <c r="J163" s="42" t="str">
        <f>IF(VLOOKUP(A163,'Revitalisation-Revitalisierung'!$A$2:$O$273,12,FALSE)="","",VLOOKUP(A163,'Revitalisation-Revitalisierung'!$A$2:$O$273,12,FALSE))</f>
        <v>b</v>
      </c>
      <c r="K163" s="41"/>
    </row>
    <row r="164" spans="1:11" ht="20.100000000000001" customHeight="1" x14ac:dyDescent="0.25">
      <c r="A164" s="48">
        <v>164</v>
      </c>
      <c r="B164" s="66" t="s">
        <v>107</v>
      </c>
      <c r="C164" s="66" t="s">
        <v>346</v>
      </c>
      <c r="D164" s="67" t="s">
        <v>142</v>
      </c>
      <c r="E164" s="46" t="str">
        <f>IF(VLOOKUP(A164,'Charriage - Geschiebehaushalt'!A133:S404,15,FALSE)="","",VLOOKUP(A164,'Charriage - Geschiebehaushalt'!$A$2:$S$273,15,FALSE))</f>
        <v>Charriage présumé faiblement perturbé / Geschiebe vermutlich leicht beeinträchtigt</v>
      </c>
      <c r="F164" s="45" t="str">
        <f>IF(VLOOKUP(A164,'Charriage - Geschiebehaushalt'!A133:S404,16,FALSE)="","",VLOOKUP(A164,'Charriage - Geschiebehaushalt'!$A$2:$S$273,16,FALSE))</f>
        <v>b</v>
      </c>
      <c r="G164" s="44" t="str">
        <f>IF(VLOOKUP(A164,'Débit - Abfluss'!$A$2:$K$273,6,FALSE)="","",VLOOKUP(A164,'Débit - Abfluss'!$A$2:$K$273,6,FALSE))</f>
        <v>21-40%</v>
      </c>
      <c r="H164" s="43" t="str">
        <f>IF(VLOOKUP(A164,'Débit - Abfluss'!$A$2:$K$273,8,FALSE)="","",VLOOKUP(A164,'Débit - Abfluss'!$A$2:$K$273,8,FALSE))</f>
        <v>Non affecté / nicht betroffen</v>
      </c>
      <c r="I164" s="47" t="str">
        <f>IF(VLOOKUP(A164,'Revitalisation-Revitalisierung'!$A$2:$O$273,11,FALSE)="","",VLOOKUP(A164,'Revitalisation-Revitalisierung'!$A$2:$O$273,11,FALSE))</f>
        <v>Non nécessaire / nicht nötig</v>
      </c>
      <c r="J164" s="42" t="str">
        <f>IF(VLOOKUP(A164,'Revitalisation-Revitalisierung'!$A$2:$O$273,12,FALSE)="","",VLOOKUP(A164,'Revitalisation-Revitalisierung'!$A$2:$O$273,12,FALSE))</f>
        <v>a</v>
      </c>
      <c r="K164" s="41"/>
    </row>
    <row r="165" spans="1:11" ht="20.100000000000001" customHeight="1" x14ac:dyDescent="0.25">
      <c r="A165" s="48">
        <v>166</v>
      </c>
      <c r="B165" s="66" t="s">
        <v>354</v>
      </c>
      <c r="C165" s="66" t="s">
        <v>355</v>
      </c>
      <c r="D165" s="67" t="s">
        <v>142</v>
      </c>
      <c r="E165" s="46" t="str">
        <f>IF(VLOOKUP(A165,'Charriage - Geschiebehaushalt'!A134:S405,15,FALSE)="","",VLOOKUP(A165,'Charriage - Geschiebehaushalt'!$A$2:$S$273,15,FALSE))</f>
        <v>La remobilisation des sédiments est perturbée / Mobilisierung von Geschiebe beeinträchtigt</v>
      </c>
      <c r="F165" s="45" t="str">
        <f>IF(VLOOKUP(A165,'Charriage - Geschiebehaushalt'!A134:S405,16,FALSE)="","",VLOOKUP(A165,'Charriage - Geschiebehaushalt'!$A$2:$S$273,16,FALSE))</f>
        <v>b</v>
      </c>
      <c r="G165" s="44" t="str">
        <f>IF(VLOOKUP(A165,'Débit - Abfluss'!$A$2:$K$273,6,FALSE)="","",VLOOKUP(A165,'Débit - Abfluss'!$A$2:$K$273,6,FALSE))</f>
        <v>41-60%</v>
      </c>
      <c r="H165" s="43" t="str">
        <f>IF(VLOOKUP(A165,'Débit - Abfluss'!$A$2:$K$273,8,FALSE)="","",VLOOKUP(A165,'Débit - Abfluss'!$A$2:$K$273,8,FALSE))</f>
        <v>Non affecté / nicht betroffen</v>
      </c>
      <c r="I165" s="47" t="str">
        <f>IF(VLOOKUP(A165,'Revitalisation-Revitalisierung'!$A$2:$O$273,11,FALSE)="","",VLOOKUP(A165,'Revitalisation-Revitalisierung'!$A$2:$O$273,11,FALSE))</f>
        <v>Très nécessaire, difficile / unbedingt nötig, schwierig</v>
      </c>
      <c r="J165" s="42" t="str">
        <f>IF(VLOOKUP(A165,'Revitalisation-Revitalisierung'!$A$2:$O$273,12,FALSE)="","",VLOOKUP(A165,'Revitalisation-Revitalisierung'!$A$2:$O$273,12,FALSE))</f>
        <v>a</v>
      </c>
      <c r="K165" s="41"/>
    </row>
    <row r="166" spans="1:11" ht="20.100000000000001" customHeight="1" x14ac:dyDescent="0.25">
      <c r="A166" s="48">
        <v>167</v>
      </c>
      <c r="B166" s="66" t="s">
        <v>356</v>
      </c>
      <c r="C166" s="66" t="s">
        <v>334</v>
      </c>
      <c r="D166" s="67" t="s">
        <v>335</v>
      </c>
      <c r="E166" s="46" t="str">
        <f>IF(VLOOKUP(A166,'Charriage - Geschiebehaushalt'!A135:S406,15,FALSE)="","",VLOOKUP(A166,'Charriage - Geschiebehaushalt'!$A$2:$S$273,15,FALSE))</f>
        <v>Charriage présumé perturbé / Geschiebehaushalt vermutlich beeinträchtigt</v>
      </c>
      <c r="F166" s="45" t="str">
        <f>IF(VLOOKUP(A166,'Charriage - Geschiebehaushalt'!A135:S406,16,FALSE)="","",VLOOKUP(A166,'Charriage - Geschiebehaushalt'!$A$2:$S$273,16,FALSE))</f>
        <v>b</v>
      </c>
      <c r="G166" s="44" t="str">
        <f>IF(VLOOKUP(A166,'Débit - Abfluss'!$A$2:$K$273,6,FALSE)="","",VLOOKUP(A166,'Débit - Abfluss'!$A$2:$K$273,6,FALSE))</f>
        <v>81-100%</v>
      </c>
      <c r="H166" s="43" t="str">
        <f>IF(VLOOKUP(A166,'Débit - Abfluss'!$A$2:$K$273,8,FALSE)="","",VLOOKUP(A166,'Débit - Abfluss'!$A$2:$K$273,8,FALSE))</f>
        <v>Potentiellement affecté / möglicherweise betroffen</v>
      </c>
      <c r="I166" s="47" t="str">
        <f>IF(VLOOKUP(A166,'Revitalisation-Revitalisierung'!$A$2:$O$273,11,FALSE)="","",VLOOKUP(A166,'Revitalisation-Revitalisierung'!$A$2:$O$273,11,FALSE))</f>
        <v>Très nécessaire, facile / unbedingt nötig, einfach</v>
      </c>
      <c r="J166" s="42" t="str">
        <f>IF(VLOOKUP(A166,'Revitalisation-Revitalisierung'!$A$2:$O$273,12,FALSE)="","",VLOOKUP(A166,'Revitalisation-Revitalisierung'!$A$2:$O$273,12,FALSE))</f>
        <v>a</v>
      </c>
      <c r="K166" s="41"/>
    </row>
    <row r="167" spans="1:11" ht="20.100000000000001" customHeight="1" x14ac:dyDescent="0.25">
      <c r="A167" s="48">
        <v>168</v>
      </c>
      <c r="B167" s="66" t="s">
        <v>357</v>
      </c>
      <c r="C167" s="66" t="s">
        <v>334</v>
      </c>
      <c r="D167" s="67" t="s">
        <v>335</v>
      </c>
      <c r="E167" s="46" t="str">
        <f>IF(VLOOKUP(A167,'Charriage - Geschiebehaushalt'!A136:S407,15,FALSE)="","",VLOOKUP(A167,'Charriage - Geschiebehaushalt'!$A$2:$S$273,15,FALSE))</f>
        <v>Charriage présumé perturbé / Geschiebehaushalt vermutlich beeinträchtigt</v>
      </c>
      <c r="F167" s="45" t="str">
        <f>IF(VLOOKUP(A167,'Charriage - Geschiebehaushalt'!A136:S407,16,FALSE)="","",VLOOKUP(A167,'Charriage - Geschiebehaushalt'!$A$2:$S$273,16,FALSE))</f>
        <v>b</v>
      </c>
      <c r="G167" s="44" t="str">
        <f>IF(VLOOKUP(A167,'Débit - Abfluss'!$A$2:$K$273,6,FALSE)="","",VLOOKUP(A167,'Débit - Abfluss'!$A$2:$K$273,6,FALSE))</f>
        <v>81-100%</v>
      </c>
      <c r="H167" s="43" t="str">
        <f>IF(VLOOKUP(A167,'Débit - Abfluss'!$A$2:$K$273,8,FALSE)="","",VLOOKUP(A167,'Débit - Abfluss'!$A$2:$K$273,8,FALSE))</f>
        <v>Potentiellement affecté / möglicherweise betroffen</v>
      </c>
      <c r="I167" s="47" t="str">
        <f>IF(VLOOKUP(A167,'Revitalisation-Revitalisierung'!$A$2:$O$273,11,FALSE)="","",VLOOKUP(A167,'Revitalisation-Revitalisierung'!$A$2:$O$273,11,FALSE))</f>
        <v>Très nécessaire, facile / unbedingt nötig, einfach</v>
      </c>
      <c r="J167" s="42" t="str">
        <f>IF(VLOOKUP(A167,'Revitalisation-Revitalisierung'!$A$2:$O$273,12,FALSE)="","",VLOOKUP(A167,'Revitalisation-Revitalisierung'!$A$2:$O$273,12,FALSE))</f>
        <v>a</v>
      </c>
      <c r="K167" s="41"/>
    </row>
    <row r="168" spans="1:11" ht="20.100000000000001" customHeight="1" x14ac:dyDescent="0.25">
      <c r="A168" s="50">
        <v>169.1</v>
      </c>
      <c r="B168" s="66" t="s">
        <v>358</v>
      </c>
      <c r="C168" s="66" t="s">
        <v>359</v>
      </c>
      <c r="D168" s="67" t="s">
        <v>335</v>
      </c>
      <c r="E168" s="46" t="str">
        <f>IF(VLOOKUP(A168,'Charriage - Geschiebehaushalt'!A137:S408,15,FALSE)="","",VLOOKUP(A168,'Charriage - Geschiebehaushalt'!$A$2:$S$273,15,FALSE))</f>
        <v>Charriage présumé perturbé / Geschiebehaushalt vermutlich beeinträchtigt</v>
      </c>
      <c r="F168" s="45" t="str">
        <f>IF(VLOOKUP(A168,'Charriage - Geschiebehaushalt'!A137:S408,16,FALSE)="","",VLOOKUP(A168,'Charriage - Geschiebehaushalt'!$A$2:$S$273,16,FALSE))</f>
        <v>b</v>
      </c>
      <c r="G168" s="44" t="str">
        <f>IF(VLOOKUP(A168,'Débit - Abfluss'!$A$2:$K$273,6,FALSE)="","",VLOOKUP(A168,'Débit - Abfluss'!$A$2:$K$273,6,FALSE))</f>
        <v>81-100%</v>
      </c>
      <c r="H168" s="43" t="str">
        <f>IF(VLOOKUP(A168,'Débit - Abfluss'!$A$2:$K$273,8,FALSE)="","",VLOOKUP(A168,'Débit - Abfluss'!$A$2:$K$273,8,FALSE))</f>
        <v>Potentiellement affecté / möglicherweise betroffen</v>
      </c>
      <c r="I168" s="47" t="str">
        <f>IF(VLOOKUP(A168,'Revitalisation-Revitalisierung'!$A$2:$O$273,11,FALSE)="","",VLOOKUP(A168,'Revitalisation-Revitalisierung'!$A$2:$O$273,11,FALSE))</f>
        <v>Non nécessaire / nicht nötig</v>
      </c>
      <c r="J168" s="42" t="str">
        <f>IF(VLOOKUP(A168,'Revitalisation-Revitalisierung'!$A$2:$O$273,12,FALSE)="","",VLOOKUP(A168,'Revitalisation-Revitalisierung'!$A$2:$O$273,12,FALSE))</f>
        <v>a</v>
      </c>
      <c r="K168" s="41"/>
    </row>
    <row r="169" spans="1:11" ht="20.100000000000001" customHeight="1" x14ac:dyDescent="0.25">
      <c r="A169" s="50">
        <v>169.2</v>
      </c>
      <c r="B169" s="66" t="s">
        <v>358</v>
      </c>
      <c r="C169" s="66" t="s">
        <v>359</v>
      </c>
      <c r="D169" s="67" t="s">
        <v>335</v>
      </c>
      <c r="E169" s="46" t="str">
        <f>IF(VLOOKUP(A169,'Charriage - Geschiebehaushalt'!A138:S409,15,FALSE)="","",VLOOKUP(A169,'Charriage - Geschiebehaushalt'!$A$2:$S$273,15,FALSE))</f>
        <v>Charriage présumé perturbé / Geschiebehaushalt vermutlich beeinträchtigt</v>
      </c>
      <c r="F169" s="45" t="str">
        <f>IF(VLOOKUP(A169,'Charriage - Geschiebehaushalt'!A138:S409,16,FALSE)="","",VLOOKUP(A169,'Charriage - Geschiebehaushalt'!$A$2:$S$273,16,FALSE))</f>
        <v>b</v>
      </c>
      <c r="G169" s="44" t="str">
        <f>IF(VLOOKUP(A169,'Débit - Abfluss'!$A$2:$K$273,6,FALSE)="","",VLOOKUP(A169,'Débit - Abfluss'!$A$2:$K$273,6,FALSE))</f>
        <v>81-100%</v>
      </c>
      <c r="H169" s="43" t="str">
        <f>IF(VLOOKUP(A169,'Débit - Abfluss'!$A$2:$K$273,8,FALSE)="","",VLOOKUP(A169,'Débit - Abfluss'!$A$2:$K$273,8,FALSE))</f>
        <v>Potentiellement affecté / möglicherweise betroffen</v>
      </c>
      <c r="I169" s="47" t="str">
        <f>IF(VLOOKUP(A169,'Revitalisation-Revitalisierung'!$A$2:$O$273,11,FALSE)="","",VLOOKUP(A169,'Revitalisation-Revitalisierung'!$A$2:$O$273,11,FALSE))</f>
        <v>Très nécessaire, facile / unbedingt nötig, einfach</v>
      </c>
      <c r="J169" s="42" t="str">
        <f>IF(VLOOKUP(A169,'Revitalisation-Revitalisierung'!$A$2:$O$273,12,FALSE)="","",VLOOKUP(A169,'Revitalisation-Revitalisierung'!$A$2:$O$273,12,FALSE))</f>
        <v>b</v>
      </c>
      <c r="K169" s="41"/>
    </row>
    <row r="170" spans="1:11" ht="20.100000000000001" customHeight="1" x14ac:dyDescent="0.25">
      <c r="A170" s="48">
        <v>170</v>
      </c>
      <c r="B170" s="66" t="s">
        <v>360</v>
      </c>
      <c r="C170" s="66" t="s">
        <v>361</v>
      </c>
      <c r="D170" s="67" t="s">
        <v>335</v>
      </c>
      <c r="E170" s="46" t="str">
        <f>IF(VLOOKUP(A170,'Charriage - Geschiebehaushalt'!A139:S410,15,FALSE)="","",VLOOKUP(A170,'Charriage - Geschiebehaushalt'!$A$2:$S$273,15,FALSE))</f>
        <v>Charriage présumé perturbé / Geschiebehaushalt vermutlich beeinträchtigt</v>
      </c>
      <c r="F170" s="45" t="str">
        <f>IF(VLOOKUP(A170,'Charriage - Geschiebehaushalt'!A139:S410,16,FALSE)="","",VLOOKUP(A170,'Charriage - Geschiebehaushalt'!$A$2:$S$273,16,FALSE))</f>
        <v>b</v>
      </c>
      <c r="G170" s="44" t="str">
        <f>IF(VLOOKUP(A170,'Débit - Abfluss'!$A$2:$K$273,6,FALSE)="","",VLOOKUP(A170,'Débit - Abfluss'!$A$2:$K$273,6,FALSE))</f>
        <v>21-40%</v>
      </c>
      <c r="H170" s="43" t="str">
        <f>IF(VLOOKUP(A170,'Débit - Abfluss'!$A$2:$K$273,8,FALSE)="","",VLOOKUP(A170,'Débit - Abfluss'!$A$2:$K$273,8,FALSE))</f>
        <v>Non affecté / nicht betroffen</v>
      </c>
      <c r="I170" s="47" t="str">
        <f>IF(VLOOKUP(A170,'Revitalisation-Revitalisierung'!$A$2:$O$273,11,FALSE)="","",VLOOKUP(A170,'Revitalisation-Revitalisierung'!$A$2:$O$273,11,FALSE))</f>
        <v>Très nécessaire, facile / unbedingt nötig, einfach</v>
      </c>
      <c r="J170" s="42" t="str">
        <f>IF(VLOOKUP(A170,'Revitalisation-Revitalisierung'!$A$2:$O$273,12,FALSE)="","",VLOOKUP(A170,'Revitalisation-Revitalisierung'!$A$2:$O$273,12,FALSE))</f>
        <v>b</v>
      </c>
      <c r="K170" s="41"/>
    </row>
    <row r="171" spans="1:11" ht="20.100000000000001" customHeight="1" x14ac:dyDescent="0.25">
      <c r="A171" s="50">
        <v>171</v>
      </c>
      <c r="B171" s="66" t="s">
        <v>361</v>
      </c>
      <c r="C171" s="66" t="s">
        <v>361</v>
      </c>
      <c r="D171" s="67" t="s">
        <v>335</v>
      </c>
      <c r="E171" s="46" t="str">
        <f>IF(VLOOKUP(A171,'Charriage - Geschiebehaushalt'!A140:S411,15,FALSE)="","",VLOOKUP(A171,'Charriage - Geschiebehaushalt'!$A$2:$S$273,15,FALSE))</f>
        <v>Charriage présumé perturbé / Geschiebehaushalt vermutlich beeinträchtigt</v>
      </c>
      <c r="F171" s="45" t="str">
        <f>IF(VLOOKUP(A171,'Charriage - Geschiebehaushalt'!A140:S411,16,FALSE)="","",VLOOKUP(A171,'Charriage - Geschiebehaushalt'!$A$2:$S$273,16,FALSE))</f>
        <v>b</v>
      </c>
      <c r="G171" s="44" t="str">
        <f>IF(VLOOKUP(A171,'Débit - Abfluss'!$A$2:$K$273,6,FALSE)="","",VLOOKUP(A171,'Débit - Abfluss'!$A$2:$K$273,6,FALSE))</f>
        <v>21-40%</v>
      </c>
      <c r="H171" s="43" t="str">
        <f>IF(VLOOKUP(A171,'Débit - Abfluss'!$A$2:$K$273,8,FALSE)="","",VLOOKUP(A171,'Débit - Abfluss'!$A$2:$K$273,8,FALSE))</f>
        <v>Non affecté / nicht betroffen</v>
      </c>
      <c r="I171" s="47" t="str">
        <f>IF(VLOOKUP(A171,'Revitalisation-Revitalisierung'!$A$2:$O$273,11,FALSE)="","",VLOOKUP(A171,'Revitalisation-Revitalisierung'!$A$2:$O$273,11,FALSE))</f>
        <v>Partiellement nécessaire, difficile / teilweise nötig, schwierig</v>
      </c>
      <c r="J171" s="42" t="str">
        <f>IF(VLOOKUP(A171,'Revitalisation-Revitalisierung'!$A$2:$O$273,12,FALSE)="","",VLOOKUP(A171,'Revitalisation-Revitalisierung'!$A$2:$O$273,12,FALSE))</f>
        <v>a</v>
      </c>
      <c r="K171" s="41"/>
    </row>
    <row r="172" spans="1:11" ht="20.100000000000001" customHeight="1" x14ac:dyDescent="0.25">
      <c r="A172" s="48">
        <v>172</v>
      </c>
      <c r="B172" s="66" t="s">
        <v>363</v>
      </c>
      <c r="C172" s="66" t="s">
        <v>361</v>
      </c>
      <c r="D172" s="67" t="s">
        <v>335</v>
      </c>
      <c r="E172" s="46" t="str">
        <f>IF(VLOOKUP(A172,'Charriage - Geschiebehaushalt'!A141:S412,15,FALSE)="","",VLOOKUP(A172,'Charriage - Geschiebehaushalt'!$A$2:$S$273,15,FALSE))</f>
        <v>Charriage présumé perturbé / Geschiebehaushalt vermutlich beeinträchtigt</v>
      </c>
      <c r="F172" s="45" t="str">
        <f>IF(VLOOKUP(A172,'Charriage - Geschiebehaushalt'!A141:S412,16,FALSE)="","",VLOOKUP(A172,'Charriage - Geschiebehaushalt'!$A$2:$S$273,16,FALSE))</f>
        <v>b</v>
      </c>
      <c r="G172" s="44" t="str">
        <f>IF(VLOOKUP(A172,'Débit - Abfluss'!$A$2:$K$273,6,FALSE)="","",VLOOKUP(A172,'Débit - Abfluss'!$A$2:$K$273,6,FALSE))</f>
        <v>0-20%</v>
      </c>
      <c r="H172" s="43" t="str">
        <f>IF(VLOOKUP(A172,'Débit - Abfluss'!$A$2:$K$273,8,FALSE)="","",VLOOKUP(A172,'Débit - Abfluss'!$A$2:$K$273,8,FALSE))</f>
        <v>Non affecté / nicht betroffen</v>
      </c>
      <c r="I172" s="47" t="str">
        <f>IF(VLOOKUP(A172,'Revitalisation-Revitalisierung'!$A$2:$O$273,11,FALSE)="","",VLOOKUP(A172,'Revitalisation-Revitalisierung'!$A$2:$O$273,11,FALSE))</f>
        <v>Partiellement nécessaire, facile / teilweise nötig, einfach</v>
      </c>
      <c r="J172" s="42" t="str">
        <f>IF(VLOOKUP(A172,'Revitalisation-Revitalisierung'!$A$2:$O$273,12,FALSE)="","",VLOOKUP(A172,'Revitalisation-Revitalisierung'!$A$2:$O$273,12,FALSE))</f>
        <v>a</v>
      </c>
      <c r="K172" s="41"/>
    </row>
    <row r="173" spans="1:11" ht="20.100000000000001" customHeight="1" x14ac:dyDescent="0.25">
      <c r="A173" s="48">
        <v>174</v>
      </c>
      <c r="B173" s="66" t="s">
        <v>364</v>
      </c>
      <c r="C173" s="66" t="s">
        <v>365</v>
      </c>
      <c r="D173" s="67" t="s">
        <v>142</v>
      </c>
      <c r="E173" s="46" t="str">
        <f>IF(VLOOKUP(A173,'Charriage - Geschiebehaushalt'!A142:S413,15,FALSE)="","",VLOOKUP(A173,'Charriage - Geschiebehaushalt'!$A$2:$S$273,15,FALSE))</f>
        <v>Charriage présumé naturel / Geschiebehaushalt vermutlich natürlich</v>
      </c>
      <c r="F173" s="45" t="str">
        <f>IF(VLOOKUP(A173,'Charriage - Geschiebehaushalt'!A142:S413,16,FALSE)="","",VLOOKUP(A173,'Charriage - Geschiebehaushalt'!$A$2:$S$273,16,FALSE))</f>
        <v>b</v>
      </c>
      <c r="G173" s="44" t="str">
        <f>IF(VLOOKUP(A173,'Débit - Abfluss'!$A$2:$K$273,6,FALSE)="","",VLOOKUP(A173,'Débit - Abfluss'!$A$2:$K$273,6,FALSE))</f>
        <v>21-40%</v>
      </c>
      <c r="H173" s="43" t="str">
        <f>IF(VLOOKUP(A173,'Débit - Abfluss'!$A$2:$K$273,8,FALSE)="","",VLOOKUP(A173,'Débit - Abfluss'!$A$2:$K$273,8,FALSE))</f>
        <v>Non affecté / nicht betroffen</v>
      </c>
      <c r="I173" s="47" t="str">
        <f>IF(VLOOKUP(A173,'Revitalisation-Revitalisierung'!$A$2:$O$273,11,FALSE)="","",VLOOKUP(A173,'Revitalisation-Revitalisierung'!$A$2:$O$273,11,FALSE))</f>
        <v>Non nécessaire / nicht nötig</v>
      </c>
      <c r="J173" s="42" t="str">
        <f>IF(VLOOKUP(A173,'Revitalisation-Revitalisierung'!$A$2:$O$273,12,FALSE)="","",VLOOKUP(A173,'Revitalisation-Revitalisierung'!$A$2:$O$273,12,FALSE))</f>
        <v>b</v>
      </c>
      <c r="K173" s="41"/>
    </row>
    <row r="174" spans="1:11" ht="20.100000000000001" customHeight="1" x14ac:dyDescent="0.25">
      <c r="A174" s="48">
        <v>176</v>
      </c>
      <c r="B174" s="66" t="s">
        <v>366</v>
      </c>
      <c r="C174" s="66" t="s">
        <v>365</v>
      </c>
      <c r="D174" s="67" t="s">
        <v>142</v>
      </c>
      <c r="E174" s="46" t="str">
        <f>IF(VLOOKUP(A174,'Charriage - Geschiebehaushalt'!A143:S414,15,FALSE)="","",VLOOKUP(A174,'Charriage - Geschiebehaushalt'!$A$2:$S$273,15,FALSE))</f>
        <v>Déficit non apparent en charriage ou en remobilisation des sédiments / kein sichtbares Defizit beim Geschiebehaushalt bzw. bei der Mobilisierung von Geschiebe</v>
      </c>
      <c r="F174" s="45" t="str">
        <f>IF(VLOOKUP(A174,'Charriage - Geschiebehaushalt'!A143:S414,16,FALSE)="","",VLOOKUP(A174,'Charriage - Geschiebehaushalt'!$A$2:$S$273,16,FALSE))</f>
        <v>b</v>
      </c>
      <c r="G174" s="44" t="str">
        <f>IF(VLOOKUP(A174,'Débit - Abfluss'!$A$2:$K$273,6,FALSE)="","",VLOOKUP(A174,'Débit - Abfluss'!$A$2:$K$273,6,FALSE))</f>
        <v>21-40%</v>
      </c>
      <c r="H174" s="43" t="str">
        <f>IF(VLOOKUP(A174,'Débit - Abfluss'!$A$2:$K$273,8,FALSE)="","",VLOOKUP(A174,'Débit - Abfluss'!$A$2:$K$273,8,FALSE))</f>
        <v>Non affecté / nicht betroffen</v>
      </c>
      <c r="I174" s="47" t="str">
        <f>IF(VLOOKUP(A174,'Revitalisation-Revitalisierung'!$A$2:$O$273,11,FALSE)="","",VLOOKUP(A174,'Revitalisation-Revitalisierung'!$A$2:$O$273,11,FALSE))</f>
        <v>Non nécessaire / nicht nötig</v>
      </c>
      <c r="J174" s="42" t="str">
        <f>IF(VLOOKUP(A174,'Revitalisation-Revitalisierung'!$A$2:$O$273,12,FALSE)="","",VLOOKUP(A174,'Revitalisation-Revitalisierung'!$A$2:$O$273,12,FALSE))</f>
        <v>a</v>
      </c>
      <c r="K174" s="41"/>
    </row>
    <row r="175" spans="1:11" ht="20.100000000000001" customHeight="1" x14ac:dyDescent="0.25">
      <c r="A175" s="48">
        <v>177</v>
      </c>
      <c r="B175" s="66" t="s">
        <v>367</v>
      </c>
      <c r="C175" s="66" t="s">
        <v>365</v>
      </c>
      <c r="D175" s="67" t="s">
        <v>142</v>
      </c>
      <c r="E175" s="46" t="str">
        <f>IF(VLOOKUP(A175,'Charriage - Geschiebehaushalt'!A144:S415,15,FALSE)="","",VLOOKUP(A175,'Charriage - Geschiebehaushalt'!$A$2:$S$273,15,FALSE))</f>
        <v>Charriage présumé perturbé / Geschiebehaushalt vermutlich beeinträchtigt</v>
      </c>
      <c r="F175" s="45" t="str">
        <f>IF(VLOOKUP(A175,'Charriage - Geschiebehaushalt'!A144:S415,16,FALSE)="","",VLOOKUP(A175,'Charriage - Geschiebehaushalt'!$A$2:$S$273,16,FALSE))</f>
        <v>b</v>
      </c>
      <c r="G175" s="44" t="str">
        <f>IF(VLOOKUP(A175,'Débit - Abfluss'!$A$2:$K$273,6,FALSE)="","",VLOOKUP(A175,'Débit - Abfluss'!$A$2:$K$273,6,FALSE))</f>
        <v>21-40%</v>
      </c>
      <c r="H175" s="43" t="str">
        <f>IF(VLOOKUP(A175,'Débit - Abfluss'!$A$2:$K$273,8,FALSE)="","",VLOOKUP(A175,'Débit - Abfluss'!$A$2:$K$273,8,FALSE))</f>
        <v>Non affecté / nicht betroffen</v>
      </c>
      <c r="I175" s="47" t="str">
        <f>IF(VLOOKUP(A175,'Revitalisation-Revitalisierung'!$A$2:$O$273,11,FALSE)="","",VLOOKUP(A175,'Revitalisation-Revitalisierung'!$A$2:$O$273,11,FALSE))</f>
        <v>Non nécessaire / nicht nötig</v>
      </c>
      <c r="J175" s="42" t="str">
        <f>IF(VLOOKUP(A175,'Revitalisation-Revitalisierung'!$A$2:$O$273,12,FALSE)="","",VLOOKUP(A175,'Revitalisation-Revitalisierung'!$A$2:$O$273,12,FALSE))</f>
        <v>a</v>
      </c>
      <c r="K175" s="41"/>
    </row>
    <row r="176" spans="1:11" ht="20.100000000000001" customHeight="1" x14ac:dyDescent="0.25">
      <c r="A176" s="48">
        <v>181</v>
      </c>
      <c r="B176" s="66" t="s">
        <v>368</v>
      </c>
      <c r="C176" s="66" t="s">
        <v>365</v>
      </c>
      <c r="D176" s="67" t="s">
        <v>142</v>
      </c>
      <c r="E176" s="46" t="str">
        <f>IF(VLOOKUP(A176,'Charriage - Geschiebehaushalt'!A145:S416,15,FALSE)="","",VLOOKUP(A176,'Charriage - Geschiebehaushalt'!$A$2:$S$273,15,FALSE))</f>
        <v>Charriage présumé faiblement perturbé / Geschiebe vermutlich leicht beeinträchtigt</v>
      </c>
      <c r="F176" s="45" t="str">
        <f>IF(VLOOKUP(A176,'Charriage - Geschiebehaushalt'!A145:S416,16,FALSE)="","",VLOOKUP(A176,'Charriage - Geschiebehaushalt'!$A$2:$S$273,16,FALSE))</f>
        <v>b</v>
      </c>
      <c r="G176" s="44" t="str">
        <f>IF(VLOOKUP(A176,'Débit - Abfluss'!$A$2:$K$273,6,FALSE)="","",VLOOKUP(A176,'Débit - Abfluss'!$A$2:$K$273,6,FALSE))</f>
        <v>21-40%</v>
      </c>
      <c r="H176" s="43" t="str">
        <f>IF(VLOOKUP(A176,'Débit - Abfluss'!$A$2:$K$273,8,FALSE)="","",VLOOKUP(A176,'Débit - Abfluss'!$A$2:$K$273,8,FALSE))</f>
        <v>Non affecté / nicht betroffen</v>
      </c>
      <c r="I176" s="47" t="str">
        <f>IF(VLOOKUP(A176,'Revitalisation-Revitalisierung'!$A$2:$O$273,11,FALSE)="","",VLOOKUP(A176,'Revitalisation-Revitalisierung'!$A$2:$O$273,11,FALSE))</f>
        <v>Non nécessaire / nicht nötig</v>
      </c>
      <c r="J176" s="42" t="str">
        <f>IF(VLOOKUP(A176,'Revitalisation-Revitalisierung'!$A$2:$O$273,12,FALSE)="","",VLOOKUP(A176,'Revitalisation-Revitalisierung'!$A$2:$O$273,12,FALSE))</f>
        <v>a</v>
      </c>
      <c r="K176" s="41"/>
    </row>
    <row r="177" spans="1:11" ht="20.100000000000001" customHeight="1" x14ac:dyDescent="0.25">
      <c r="A177" s="48">
        <v>185</v>
      </c>
      <c r="B177" s="66" t="s">
        <v>369</v>
      </c>
      <c r="C177" s="66" t="s">
        <v>365</v>
      </c>
      <c r="D177" s="67" t="s">
        <v>142</v>
      </c>
      <c r="E177" s="46" t="str">
        <f>IF(VLOOKUP(A177,'Charriage - Geschiebehaushalt'!A146:S417,15,FALSE)="","",VLOOKUP(A177,'Charriage - Geschiebehaushalt'!$A$2:$S$273,15,FALSE))</f>
        <v>Charriage présumé faiblement perturbé / Geschiebe vermutlich leicht beeinträchtigt</v>
      </c>
      <c r="F177" s="45" t="str">
        <f>IF(VLOOKUP(A177,'Charriage - Geschiebehaushalt'!A146:S417,16,FALSE)="","",VLOOKUP(A177,'Charriage - Geschiebehaushalt'!$A$2:$S$273,16,FALSE))</f>
        <v>b</v>
      </c>
      <c r="G177" s="44" t="str">
        <f>IF(VLOOKUP(A177,'Débit - Abfluss'!$A$2:$K$273,6,FALSE)="","",VLOOKUP(A177,'Débit - Abfluss'!$A$2:$K$273,6,FALSE))</f>
        <v>21-40%</v>
      </c>
      <c r="H177" s="43" t="str">
        <f>IF(VLOOKUP(A177,'Débit - Abfluss'!$A$2:$K$273,8,FALSE)="","",VLOOKUP(A177,'Débit - Abfluss'!$A$2:$K$273,8,FALSE))</f>
        <v>Non affecté / nicht betroffen</v>
      </c>
      <c r="I177" s="47" t="str">
        <f>IF(VLOOKUP(A177,'Revitalisation-Revitalisierung'!$A$2:$O$273,11,FALSE)="","",VLOOKUP(A177,'Revitalisation-Revitalisierung'!$A$2:$O$273,11,FALSE))</f>
        <v>Non nécessaire / nicht nötig</v>
      </c>
      <c r="J177" s="42" t="str">
        <f>IF(VLOOKUP(A177,'Revitalisation-Revitalisierung'!$A$2:$O$273,12,FALSE)="","",VLOOKUP(A177,'Revitalisation-Revitalisierung'!$A$2:$O$273,12,FALSE))</f>
        <v>a</v>
      </c>
      <c r="K177" s="41"/>
    </row>
    <row r="178" spans="1:11" ht="20.100000000000001" customHeight="1" x14ac:dyDescent="0.25">
      <c r="A178" s="48">
        <v>187</v>
      </c>
      <c r="B178" s="66" t="s">
        <v>370</v>
      </c>
      <c r="C178" s="66" t="s">
        <v>371</v>
      </c>
      <c r="D178" s="67" t="s">
        <v>142</v>
      </c>
      <c r="E178" s="46" t="str">
        <f>IF(VLOOKUP(A178,'Charriage - Geschiebehaushalt'!A147:S418,15,FALSE)="","",VLOOKUP(A178,'Charriage - Geschiebehaushalt'!$A$2:$S$273,15,FALSE))</f>
        <v>Charriage présumé perturbé / Geschiebehaushalt vermutlich beeinträchtigt</v>
      </c>
      <c r="F178" s="45" t="str">
        <f>IF(VLOOKUP(A178,'Charriage - Geschiebehaushalt'!A147:S418,16,FALSE)="","",VLOOKUP(A178,'Charriage - Geschiebehaushalt'!$A$2:$S$273,16,FALSE))</f>
        <v>b</v>
      </c>
      <c r="G178" s="44" t="str">
        <f>IF(VLOOKUP(A178,'Débit - Abfluss'!$A$2:$K$273,6,FALSE)="","",VLOOKUP(A178,'Débit - Abfluss'!$A$2:$K$273,6,FALSE))</f>
        <v>100%</v>
      </c>
      <c r="H178" s="43" t="str">
        <f>IF(VLOOKUP(A178,'Débit - Abfluss'!$A$2:$K$273,8,FALSE)="","",VLOOKUP(A178,'Débit - Abfluss'!$A$2:$K$273,8,FALSE))</f>
        <v>Non affecté / nicht betroffen</v>
      </c>
      <c r="I178" s="47" t="str">
        <f>IF(VLOOKUP(A178,'Revitalisation-Revitalisierung'!$A$2:$O$273,11,FALSE)="","",VLOOKUP(A178,'Revitalisation-Revitalisierung'!$A$2:$O$273,11,FALSE))</f>
        <v>Partiellement nécessaire, facile / teilweise nötig, einfach</v>
      </c>
      <c r="J178" s="42" t="str">
        <f>IF(VLOOKUP(A178,'Revitalisation-Revitalisierung'!$A$2:$O$273,12,FALSE)="","",VLOOKUP(A178,'Revitalisation-Revitalisierung'!$A$2:$O$273,12,FALSE))</f>
        <v>a</v>
      </c>
      <c r="K178" s="41"/>
    </row>
    <row r="179" spans="1:11" ht="20.100000000000001" customHeight="1" x14ac:dyDescent="0.25">
      <c r="A179" s="48">
        <v>188</v>
      </c>
      <c r="B179" s="66" t="s">
        <v>372</v>
      </c>
      <c r="C179" s="66" t="s">
        <v>365</v>
      </c>
      <c r="D179" s="67" t="s">
        <v>142</v>
      </c>
      <c r="E179" s="46" t="str">
        <f>IF(VLOOKUP(A179,'Charriage - Geschiebehaushalt'!A148:S419,15,FALSE)="","",VLOOKUP(A179,'Charriage - Geschiebehaushalt'!$A$2:$S$273,15,FALSE))</f>
        <v>0-20%</v>
      </c>
      <c r="F179" s="45" t="str">
        <f>IF(VLOOKUP(A179,'Charriage - Geschiebehaushalt'!A148:S419,16,FALSE)="","",VLOOKUP(A179,'Charriage - Geschiebehaushalt'!$A$2:$S$273,16,FALSE))</f>
        <v>a</v>
      </c>
      <c r="G179" s="44" t="str">
        <f>IF(VLOOKUP(A179,'Débit - Abfluss'!$A$2:$K$273,6,FALSE)="","",VLOOKUP(A179,'Débit - Abfluss'!$A$2:$K$273,6,FALSE))</f>
        <v>100%</v>
      </c>
      <c r="H179" s="43" t="str">
        <f>IF(VLOOKUP(A179,'Débit - Abfluss'!$A$2:$K$273,8,FALSE)="","",VLOOKUP(A179,'Débit - Abfluss'!$A$2:$K$273,8,FALSE))</f>
        <v>Potentiellement affecté mais non plausible / möglicherweise betroffen aber nicht nachweisbar</v>
      </c>
      <c r="I179" s="47" t="str">
        <f>IF(VLOOKUP(A179,'Revitalisation-Revitalisierung'!$A$2:$O$273,11,FALSE)="","",VLOOKUP(A179,'Revitalisation-Revitalisierung'!$A$2:$O$273,11,FALSE))</f>
        <v>Non nécessaire / nicht nötig</v>
      </c>
      <c r="J179" s="42" t="str">
        <f>IF(VLOOKUP(A179,'Revitalisation-Revitalisierung'!$A$2:$O$273,12,FALSE)="","",VLOOKUP(A179,'Revitalisation-Revitalisierung'!$A$2:$O$273,12,FALSE))</f>
        <v>b</v>
      </c>
      <c r="K179" s="41"/>
    </row>
    <row r="180" spans="1:11" ht="20.100000000000001" customHeight="1" x14ac:dyDescent="0.25">
      <c r="A180" s="48">
        <v>190</v>
      </c>
      <c r="B180" s="66" t="s">
        <v>373</v>
      </c>
      <c r="C180" s="66" t="s">
        <v>374</v>
      </c>
      <c r="D180" s="67" t="s">
        <v>142</v>
      </c>
      <c r="E180" s="46" t="str">
        <f>IF(VLOOKUP(A180,'Charriage - Geschiebehaushalt'!A149:S420,15,FALSE)="","",VLOOKUP(A180,'Charriage - Geschiebehaushalt'!$A$2:$S$273,15,FALSE))</f>
        <v>0-20%</v>
      </c>
      <c r="F180" s="45" t="str">
        <f>IF(VLOOKUP(A180,'Charriage - Geschiebehaushalt'!A149:S420,16,FALSE)="","",VLOOKUP(A180,'Charriage - Geschiebehaushalt'!$A$2:$S$273,16,FALSE))</f>
        <v>a</v>
      </c>
      <c r="G180" s="44" t="str">
        <f>IF(VLOOKUP(A180,'Débit - Abfluss'!$A$2:$K$273,6,FALSE)="","",VLOOKUP(A180,'Débit - Abfluss'!$A$2:$K$273,6,FALSE))</f>
        <v>100%</v>
      </c>
      <c r="H180" s="43" t="str">
        <f>IF(VLOOKUP(A180,'Débit - Abfluss'!$A$2:$K$273,8,FALSE)="","",VLOOKUP(A180,'Débit - Abfluss'!$A$2:$K$273,8,FALSE))</f>
        <v>Potentiellement affecté mais non plausible / möglicherweise betroffen aber nicht nachweisbar</v>
      </c>
      <c r="I180" s="47" t="str">
        <f>IF(VLOOKUP(A180,'Revitalisation-Revitalisierung'!$A$2:$O$273,11,FALSE)="","",VLOOKUP(A180,'Revitalisation-Revitalisierung'!$A$2:$O$273,11,FALSE))</f>
        <v>Très nécessaire, facile / unbedingt nötig, einfach</v>
      </c>
      <c r="J180" s="42" t="str">
        <f>IF(VLOOKUP(A180,'Revitalisation-Revitalisierung'!$A$2:$O$273,12,FALSE)="","",VLOOKUP(A180,'Revitalisation-Revitalisierung'!$A$2:$O$273,12,FALSE))</f>
        <v>b</v>
      </c>
      <c r="K180" s="41"/>
    </row>
    <row r="181" spans="1:11" ht="20.100000000000001" customHeight="1" x14ac:dyDescent="0.25">
      <c r="A181" s="48">
        <v>194</v>
      </c>
      <c r="B181" s="66" t="s">
        <v>375</v>
      </c>
      <c r="C181" s="66" t="s">
        <v>376</v>
      </c>
      <c r="D181" s="67" t="s">
        <v>142</v>
      </c>
      <c r="E181" s="46" t="str">
        <f>IF(VLOOKUP(A181,'Charriage - Geschiebehaushalt'!A150:S421,15,FALSE)="","",VLOOKUP(A181,'Charriage - Geschiebehaushalt'!$A$2:$S$273,15,FALSE))</f>
        <v>51-80%</v>
      </c>
      <c r="F181" s="45" t="str">
        <f>IF(VLOOKUP(A181,'Charriage - Geschiebehaushalt'!A150:S421,16,FALSE)="","",VLOOKUP(A181,'Charriage - Geschiebehaushalt'!$A$2:$S$273,16,FALSE))</f>
        <v>a</v>
      </c>
      <c r="G181" s="44" t="str">
        <f>IF(VLOOKUP(A181,'Débit - Abfluss'!$A$2:$K$273,6,FALSE)="","",VLOOKUP(A181,'Débit - Abfluss'!$A$2:$K$273,6,FALSE))</f>
        <v>100%</v>
      </c>
      <c r="H181" s="43" t="str">
        <f>IF(VLOOKUP(A181,'Débit - Abfluss'!$A$2:$K$273,8,FALSE)="","",VLOOKUP(A181,'Débit - Abfluss'!$A$2:$K$273,8,FALSE))</f>
        <v>Potentiellement affecté / möglicherweise betroffen</v>
      </c>
      <c r="I181" s="47" t="str">
        <f>IF(VLOOKUP(A181,'Revitalisation-Revitalisierung'!$A$2:$O$273,11,FALSE)="","",VLOOKUP(A181,'Revitalisation-Revitalisierung'!$A$2:$O$273,11,FALSE))</f>
        <v>Très nécessaire, facile / unbedingt nötig, einfach</v>
      </c>
      <c r="J181" s="42" t="str">
        <f>IF(VLOOKUP(A181,'Revitalisation-Revitalisierung'!$A$2:$O$273,12,FALSE)="","",VLOOKUP(A181,'Revitalisation-Revitalisierung'!$A$2:$O$273,12,FALSE))</f>
        <v>a</v>
      </c>
      <c r="K181" s="41"/>
    </row>
    <row r="182" spans="1:11" ht="20.100000000000001" customHeight="1" x14ac:dyDescent="0.25">
      <c r="A182" s="48">
        <v>195</v>
      </c>
      <c r="B182" s="66" t="s">
        <v>377</v>
      </c>
      <c r="C182" s="66" t="s">
        <v>378</v>
      </c>
      <c r="D182" s="67" t="s">
        <v>142</v>
      </c>
      <c r="E182" s="46" t="str">
        <f>IF(VLOOKUP(A182,'Charriage - Geschiebehaushalt'!A151:S422,15,FALSE)="","",VLOOKUP(A182,'Charriage - Geschiebehaushalt'!$A$2:$S$273,15,FALSE))</f>
        <v>La remobilisation des sédiments est perturbée / Mobilisierung von Geschiebe beeinträchtigt</v>
      </c>
      <c r="F182" s="45" t="str">
        <f>IF(VLOOKUP(A182,'Charriage - Geschiebehaushalt'!A151:S422,16,FALSE)="","",VLOOKUP(A182,'Charriage - Geschiebehaushalt'!$A$2:$S$273,16,FALSE))</f>
        <v>b</v>
      </c>
      <c r="G182" s="44" t="str">
        <f>IF(VLOOKUP(A182,'Débit - Abfluss'!$A$2:$K$273,6,FALSE)="","",VLOOKUP(A182,'Débit - Abfluss'!$A$2:$K$273,6,FALSE))</f>
        <v>61-80%</v>
      </c>
      <c r="H182" s="43" t="str">
        <f>IF(VLOOKUP(A182,'Débit - Abfluss'!$A$2:$K$273,8,FALSE)="","",VLOOKUP(A182,'Débit - Abfluss'!$A$2:$K$273,8,FALSE))</f>
        <v>Non affecté / nicht betroffen</v>
      </c>
      <c r="I182" s="47" t="str">
        <f>IF(VLOOKUP(A182,'Revitalisation-Revitalisierung'!$A$2:$O$273,11,FALSE)="","",VLOOKUP(A182,'Revitalisation-Revitalisierung'!$A$2:$O$273,11,FALSE))</f>
        <v>Très nécessaire, difficile / unbedingt nötig, schwierig</v>
      </c>
      <c r="J182" s="42" t="str">
        <f>IF(VLOOKUP(A182,'Revitalisation-Revitalisierung'!$A$2:$O$273,12,FALSE)="","",VLOOKUP(A182,'Revitalisation-Revitalisierung'!$A$2:$O$273,12,FALSE))</f>
        <v>a</v>
      </c>
      <c r="K182" s="41"/>
    </row>
    <row r="183" spans="1:11" ht="20.100000000000001" customHeight="1" x14ac:dyDescent="0.25">
      <c r="A183" s="48">
        <v>198</v>
      </c>
      <c r="B183" s="66" t="s">
        <v>379</v>
      </c>
      <c r="C183" s="66" t="s">
        <v>380</v>
      </c>
      <c r="D183" s="67" t="s">
        <v>184</v>
      </c>
      <c r="E183" s="46" t="str">
        <f>IF(VLOOKUP(A183,'Charriage - Geschiebehaushalt'!A152:S423,15,FALSE)="","",VLOOKUP(A183,'Charriage - Geschiebehaushalt'!$A$2:$S$273,15,FALSE))</f>
        <v>non pertinent / nicht relevant</v>
      </c>
      <c r="F183" s="45" t="str">
        <f>IF(VLOOKUP(A183,'Charriage - Geschiebehaushalt'!A152:S423,16,FALSE)="","",VLOOKUP(A183,'Charriage - Geschiebehaushalt'!$A$2:$S$273,16,FALSE))</f>
        <v>a</v>
      </c>
      <c r="G183" s="44" t="str">
        <f>IF(VLOOKUP(A183,'Débit - Abfluss'!$A$2:$K$273,6,FALSE)="","",VLOOKUP(A183,'Débit - Abfluss'!$A$2:$K$273,6,FALSE))</f>
        <v>non pertinent / nicht relevant</v>
      </c>
      <c r="H183" s="43" t="str">
        <f>IF(VLOOKUP(A183,'Débit - Abfluss'!$A$2:$K$273,8,FALSE)="","",VLOOKUP(A183,'Débit - Abfluss'!$A$2:$K$273,8,FALSE))</f>
        <v>Non affecté / nicht betroffen</v>
      </c>
      <c r="I183" s="47" t="str">
        <f>IF(VLOOKUP(A183,'Revitalisation-Revitalisierung'!$A$2:$O$273,11,FALSE)="","",VLOOKUP(A183,'Revitalisation-Revitalisierung'!$A$2:$O$273,11,FALSE))</f>
        <v>non pertinent / nicht relevant</v>
      </c>
      <c r="J183" s="42" t="str">
        <f>IF(VLOOKUP(A183,'Revitalisation-Revitalisierung'!$A$2:$O$273,12,FALSE)="","",VLOOKUP(A183,'Revitalisation-Revitalisierung'!$A$2:$O$273,12,FALSE))</f>
        <v>a</v>
      </c>
      <c r="K183" s="41"/>
    </row>
    <row r="184" spans="1:11" ht="20.100000000000001" customHeight="1" x14ac:dyDescent="0.25">
      <c r="A184" s="48">
        <v>200</v>
      </c>
      <c r="B184" s="66" t="s">
        <v>382</v>
      </c>
      <c r="C184" s="66" t="s">
        <v>380</v>
      </c>
      <c r="D184" s="67" t="s">
        <v>184</v>
      </c>
      <c r="E184" s="46" t="str">
        <f>IF(VLOOKUP(A184,'Charriage - Geschiebehaushalt'!A153:S424,15,FALSE)="","",VLOOKUP(A184,'Charriage - Geschiebehaushalt'!$A$2:$S$273,15,FALSE))</f>
        <v>non pertinent / nicht relevant</v>
      </c>
      <c r="F184" s="45" t="str">
        <f>IF(VLOOKUP(A184,'Charriage - Geschiebehaushalt'!A153:S424,16,FALSE)="","",VLOOKUP(A184,'Charriage - Geschiebehaushalt'!$A$2:$S$273,16,FALSE))</f>
        <v>a</v>
      </c>
      <c r="G184" s="44" t="str">
        <f>IF(VLOOKUP(A184,'Débit - Abfluss'!$A$2:$K$273,6,FALSE)="","",VLOOKUP(A184,'Débit - Abfluss'!$A$2:$K$273,6,FALSE))</f>
        <v>non pertinent / nicht relevant</v>
      </c>
      <c r="H184" s="43" t="str">
        <f>IF(VLOOKUP(A184,'Débit - Abfluss'!$A$2:$K$273,8,FALSE)="","",VLOOKUP(A184,'Débit - Abfluss'!$A$2:$K$273,8,FALSE))</f>
        <v>Non affecté / nicht betroffen</v>
      </c>
      <c r="I184" s="47" t="str">
        <f>IF(VLOOKUP(A184,'Revitalisation-Revitalisierung'!$A$2:$O$273,11,FALSE)="","",VLOOKUP(A184,'Revitalisation-Revitalisierung'!$A$2:$O$273,11,FALSE))</f>
        <v>non pertinent / nicht relevant</v>
      </c>
      <c r="J184" s="42" t="str">
        <f>IF(VLOOKUP(A184,'Revitalisation-Revitalisierung'!$A$2:$O$273,12,FALSE)="","",VLOOKUP(A184,'Revitalisation-Revitalisierung'!$A$2:$O$273,12,FALSE))</f>
        <v>a</v>
      </c>
      <c r="K184" s="41"/>
    </row>
    <row r="185" spans="1:11" ht="20.100000000000001" customHeight="1" x14ac:dyDescent="0.25">
      <c r="A185" s="48">
        <v>201</v>
      </c>
      <c r="B185" s="66" t="s">
        <v>383</v>
      </c>
      <c r="C185" s="66" t="s">
        <v>380</v>
      </c>
      <c r="D185" s="67" t="s">
        <v>184</v>
      </c>
      <c r="E185" s="46" t="str">
        <f>IF(VLOOKUP(A185,'Charriage - Geschiebehaushalt'!A154:S425,15,FALSE)="","",VLOOKUP(A185,'Charriage - Geschiebehaushalt'!$A$2:$S$273,15,FALSE))</f>
        <v>non pertinent / nicht relevant</v>
      </c>
      <c r="F185" s="45" t="str">
        <f>IF(VLOOKUP(A185,'Charriage - Geschiebehaushalt'!A154:S425,16,FALSE)="","",VLOOKUP(A185,'Charriage - Geschiebehaushalt'!$A$2:$S$273,16,FALSE))</f>
        <v>a</v>
      </c>
      <c r="G185" s="44" t="str">
        <f>IF(VLOOKUP(A185,'Débit - Abfluss'!$A$2:$K$273,6,FALSE)="","",VLOOKUP(A185,'Débit - Abfluss'!$A$2:$K$273,6,FALSE))</f>
        <v>non pertinent / nicht relevant</v>
      </c>
      <c r="H185" s="43" t="str">
        <f>IF(VLOOKUP(A185,'Débit - Abfluss'!$A$2:$K$273,8,FALSE)="","",VLOOKUP(A185,'Débit - Abfluss'!$A$2:$K$273,8,FALSE))</f>
        <v>Non affecté / nicht betroffen</v>
      </c>
      <c r="I185" s="47" t="str">
        <f>IF(VLOOKUP(A185,'Revitalisation-Revitalisierung'!$A$2:$O$273,11,FALSE)="","",VLOOKUP(A185,'Revitalisation-Revitalisierung'!$A$2:$O$273,11,FALSE))</f>
        <v>non pertinent / nicht relevant</v>
      </c>
      <c r="J185" s="42" t="str">
        <f>IF(VLOOKUP(A185,'Revitalisation-Revitalisierung'!$A$2:$O$273,12,FALSE)="","",VLOOKUP(A185,'Revitalisation-Revitalisierung'!$A$2:$O$273,12,FALSE))</f>
        <v>a</v>
      </c>
      <c r="K185" s="41"/>
    </row>
    <row r="186" spans="1:11" ht="20.100000000000001" customHeight="1" x14ac:dyDescent="0.25">
      <c r="A186" s="48">
        <v>202</v>
      </c>
      <c r="B186" s="66" t="s">
        <v>385</v>
      </c>
      <c r="C186" s="66" t="s">
        <v>380</v>
      </c>
      <c r="D186" s="67" t="s">
        <v>184</v>
      </c>
      <c r="E186" s="46" t="str">
        <f>IF(VLOOKUP(A186,'Charriage - Geschiebehaushalt'!A155:S426,15,FALSE)="","",VLOOKUP(A186,'Charriage - Geschiebehaushalt'!$A$2:$S$273,15,FALSE))</f>
        <v>non pertinent / nicht relevant</v>
      </c>
      <c r="F186" s="45" t="str">
        <f>IF(VLOOKUP(A186,'Charriage - Geschiebehaushalt'!A155:S426,16,FALSE)="","",VLOOKUP(A186,'Charriage - Geschiebehaushalt'!$A$2:$S$273,16,FALSE))</f>
        <v>a</v>
      </c>
      <c r="G186" s="44" t="str">
        <f>IF(VLOOKUP(A186,'Débit - Abfluss'!$A$2:$K$273,6,FALSE)="","",VLOOKUP(A186,'Débit - Abfluss'!$A$2:$K$273,6,FALSE))</f>
        <v>non pertinent / nicht relevant</v>
      </c>
      <c r="H186" s="43" t="str">
        <f>IF(VLOOKUP(A186,'Débit - Abfluss'!$A$2:$K$273,8,FALSE)="","",VLOOKUP(A186,'Débit - Abfluss'!$A$2:$K$273,8,FALSE))</f>
        <v>Non affecté / nicht betroffen</v>
      </c>
      <c r="I186" s="47" t="str">
        <f>IF(VLOOKUP(A186,'Revitalisation-Revitalisierung'!$A$2:$O$273,11,FALSE)="","",VLOOKUP(A186,'Revitalisation-Revitalisierung'!$A$2:$O$273,11,FALSE))</f>
        <v>non pertinent / nicht relevant</v>
      </c>
      <c r="J186" s="42" t="str">
        <f>IF(VLOOKUP(A186,'Revitalisation-Revitalisierung'!$A$2:$O$273,12,FALSE)="","",VLOOKUP(A186,'Revitalisation-Revitalisierung'!$A$2:$O$273,12,FALSE))</f>
        <v>a</v>
      </c>
      <c r="K186" s="41"/>
    </row>
    <row r="187" spans="1:11" ht="20.100000000000001" customHeight="1" x14ac:dyDescent="0.25">
      <c r="A187" s="48">
        <v>203</v>
      </c>
      <c r="B187" s="66" t="s">
        <v>386</v>
      </c>
      <c r="C187" s="66" t="s">
        <v>380</v>
      </c>
      <c r="D187" s="67" t="s">
        <v>189</v>
      </c>
      <c r="E187" s="46" t="str">
        <f>IF(VLOOKUP(A187,'Charriage - Geschiebehaushalt'!A156:S427,15,FALSE)="","",VLOOKUP(A187,'Charriage - Geschiebehaushalt'!$A$2:$S$273,15,FALSE))</f>
        <v>non pertinent / nicht relevant</v>
      </c>
      <c r="F187" s="45" t="str">
        <f>IF(VLOOKUP(A187,'Charriage - Geschiebehaushalt'!A156:S427,16,FALSE)="","",VLOOKUP(A187,'Charriage - Geschiebehaushalt'!$A$2:$S$273,16,FALSE))</f>
        <v>a</v>
      </c>
      <c r="G187" s="44" t="str">
        <f>IF(VLOOKUP(A187,'Débit - Abfluss'!$A$2:$K$273,6,FALSE)="","",VLOOKUP(A187,'Débit - Abfluss'!$A$2:$K$273,6,FALSE))</f>
        <v>non pertinent / nicht relevant</v>
      </c>
      <c r="H187" s="43" t="str">
        <f>IF(VLOOKUP(A187,'Débit - Abfluss'!$A$2:$K$273,8,FALSE)="","",VLOOKUP(A187,'Débit - Abfluss'!$A$2:$K$273,8,FALSE))</f>
        <v>Non affecté / nicht betroffen</v>
      </c>
      <c r="I187" s="47" t="str">
        <f>IF(VLOOKUP(A187,'Revitalisation-Revitalisierung'!$A$2:$O$273,11,FALSE)="","",VLOOKUP(A187,'Revitalisation-Revitalisierung'!$A$2:$O$273,11,FALSE))</f>
        <v>non pertinent / nicht relevant</v>
      </c>
      <c r="J187" s="42" t="str">
        <f>IF(VLOOKUP(A187,'Revitalisation-Revitalisierung'!$A$2:$O$273,12,FALSE)="","",VLOOKUP(A187,'Revitalisation-Revitalisierung'!$A$2:$O$273,12,FALSE))</f>
        <v>a</v>
      </c>
      <c r="K187" s="41"/>
    </row>
    <row r="188" spans="1:11" ht="20.100000000000001" customHeight="1" x14ac:dyDescent="0.25">
      <c r="A188" s="48">
        <v>204</v>
      </c>
      <c r="B188" s="66" t="s">
        <v>387</v>
      </c>
      <c r="C188" s="66" t="s">
        <v>380</v>
      </c>
      <c r="D188" s="67" t="s">
        <v>202</v>
      </c>
      <c r="E188" s="46" t="str">
        <f>IF(VLOOKUP(A188,'Charriage - Geschiebehaushalt'!A157:S428,15,FALSE)="","",VLOOKUP(A188,'Charriage - Geschiebehaushalt'!$A$2:$S$273,15,FALSE))</f>
        <v>non pertinent / nicht relevant</v>
      </c>
      <c r="F188" s="45" t="str">
        <f>IF(VLOOKUP(A188,'Charriage - Geschiebehaushalt'!A157:S428,16,FALSE)="","",VLOOKUP(A188,'Charriage - Geschiebehaushalt'!$A$2:$S$273,16,FALSE))</f>
        <v>a</v>
      </c>
      <c r="G188" s="44" t="str">
        <f>IF(VLOOKUP(A188,'Débit - Abfluss'!$A$2:$K$273,6,FALSE)="","",VLOOKUP(A188,'Débit - Abfluss'!$A$2:$K$273,6,FALSE))</f>
        <v>non pertinent / nicht relevant</v>
      </c>
      <c r="H188" s="43" t="str">
        <f>IF(VLOOKUP(A188,'Débit - Abfluss'!$A$2:$K$273,8,FALSE)="","",VLOOKUP(A188,'Débit - Abfluss'!$A$2:$K$273,8,FALSE))</f>
        <v>Non affecté / nicht betroffen</v>
      </c>
      <c r="I188" s="47" t="str">
        <f>IF(VLOOKUP(A188,'Revitalisation-Revitalisierung'!$A$2:$O$273,11,FALSE)="","",VLOOKUP(A188,'Revitalisation-Revitalisierung'!$A$2:$O$273,11,FALSE))</f>
        <v>non pertinent / nicht relevant</v>
      </c>
      <c r="J188" s="42" t="str">
        <f>IF(VLOOKUP(A188,'Revitalisation-Revitalisierung'!$A$2:$O$273,12,FALSE)="","",VLOOKUP(A188,'Revitalisation-Revitalisierung'!$A$2:$O$273,12,FALSE))</f>
        <v>a</v>
      </c>
      <c r="K188" s="41"/>
    </row>
    <row r="189" spans="1:11" ht="20.100000000000001" customHeight="1" x14ac:dyDescent="0.25">
      <c r="A189" s="48">
        <v>205</v>
      </c>
      <c r="B189" s="66" t="s">
        <v>388</v>
      </c>
      <c r="C189" s="66" t="s">
        <v>380</v>
      </c>
      <c r="D189" s="67" t="s">
        <v>189</v>
      </c>
      <c r="E189" s="46" t="str">
        <f>IF(VLOOKUP(A189,'Charriage - Geschiebehaushalt'!A158:S429,15,FALSE)="","",VLOOKUP(A189,'Charriage - Geschiebehaushalt'!$A$2:$S$273,15,FALSE))</f>
        <v>non pertinent / nicht relevant</v>
      </c>
      <c r="F189" s="45" t="str">
        <f>IF(VLOOKUP(A189,'Charriage - Geschiebehaushalt'!A158:S429,16,FALSE)="","",VLOOKUP(A189,'Charriage - Geschiebehaushalt'!$A$2:$S$273,16,FALSE))</f>
        <v>a</v>
      </c>
      <c r="G189" s="44" t="str">
        <f>IF(VLOOKUP(A189,'Débit - Abfluss'!$A$2:$K$273,6,FALSE)="","",VLOOKUP(A189,'Débit - Abfluss'!$A$2:$K$273,6,FALSE))</f>
        <v>non pertinent / nicht relevant</v>
      </c>
      <c r="H189" s="43" t="str">
        <f>IF(VLOOKUP(A189,'Débit - Abfluss'!$A$2:$K$273,8,FALSE)="","",VLOOKUP(A189,'Débit - Abfluss'!$A$2:$K$273,8,FALSE))</f>
        <v>Non affecté / nicht betroffen</v>
      </c>
      <c r="I189" s="47" t="str">
        <f>IF(VLOOKUP(A189,'Revitalisation-Revitalisierung'!$A$2:$O$273,11,FALSE)="","",VLOOKUP(A189,'Revitalisation-Revitalisierung'!$A$2:$O$273,11,FALSE))</f>
        <v>non pertinent / nicht relevant</v>
      </c>
      <c r="J189" s="42" t="str">
        <f>IF(VLOOKUP(A189,'Revitalisation-Revitalisierung'!$A$2:$O$273,12,FALSE)="","",VLOOKUP(A189,'Revitalisation-Revitalisierung'!$A$2:$O$273,12,FALSE))</f>
        <v>a</v>
      </c>
      <c r="K189" s="41"/>
    </row>
    <row r="190" spans="1:11" ht="20.100000000000001" customHeight="1" x14ac:dyDescent="0.25">
      <c r="A190" s="48">
        <v>206</v>
      </c>
      <c r="B190" s="66" t="s">
        <v>389</v>
      </c>
      <c r="C190" s="66" t="s">
        <v>380</v>
      </c>
      <c r="D190" s="67" t="s">
        <v>189</v>
      </c>
      <c r="E190" s="46" t="str">
        <f>IF(VLOOKUP(A190,'Charriage - Geschiebehaushalt'!A159:S430,15,FALSE)="","",VLOOKUP(A190,'Charriage - Geschiebehaushalt'!$A$2:$S$273,15,FALSE))</f>
        <v>non pertinent / nicht relevant</v>
      </c>
      <c r="F190" s="45" t="str">
        <f>IF(VLOOKUP(A190,'Charriage - Geschiebehaushalt'!A159:S430,16,FALSE)="","",VLOOKUP(A190,'Charriage - Geschiebehaushalt'!$A$2:$S$273,16,FALSE))</f>
        <v>a</v>
      </c>
      <c r="G190" s="44" t="str">
        <f>IF(VLOOKUP(A190,'Débit - Abfluss'!$A$2:$K$273,6,FALSE)="","",VLOOKUP(A190,'Débit - Abfluss'!$A$2:$K$273,6,FALSE))</f>
        <v>non pertinent / nicht relevant</v>
      </c>
      <c r="H190" s="43" t="str">
        <f>IF(VLOOKUP(A190,'Débit - Abfluss'!$A$2:$K$273,8,FALSE)="","",VLOOKUP(A190,'Débit - Abfluss'!$A$2:$K$273,8,FALSE))</f>
        <v>Non affecté / nicht betroffen</v>
      </c>
      <c r="I190" s="47" t="str">
        <f>IF(VLOOKUP(A190,'Revitalisation-Revitalisierung'!$A$2:$O$273,11,FALSE)="","",VLOOKUP(A190,'Revitalisation-Revitalisierung'!$A$2:$O$273,11,FALSE))</f>
        <v>non pertinent / nicht relevant</v>
      </c>
      <c r="J190" s="42" t="str">
        <f>IF(VLOOKUP(A190,'Revitalisation-Revitalisierung'!$A$2:$O$273,12,FALSE)="","",VLOOKUP(A190,'Revitalisation-Revitalisierung'!$A$2:$O$273,12,FALSE))</f>
        <v>a</v>
      </c>
      <c r="K190" s="41"/>
    </row>
    <row r="191" spans="1:11" ht="20.100000000000001" customHeight="1" x14ac:dyDescent="0.25">
      <c r="A191" s="48">
        <v>207</v>
      </c>
      <c r="B191" s="66" t="s">
        <v>390</v>
      </c>
      <c r="C191" s="66" t="s">
        <v>380</v>
      </c>
      <c r="D191" s="67" t="s">
        <v>189</v>
      </c>
      <c r="E191" s="46" t="str">
        <f>IF(VLOOKUP(A191,'Charriage - Geschiebehaushalt'!A160:S431,15,FALSE)="","",VLOOKUP(A191,'Charriage - Geschiebehaushalt'!$A$2:$S$273,15,FALSE))</f>
        <v>non pertinent / nicht relevant</v>
      </c>
      <c r="F191" s="45" t="str">
        <f>IF(VLOOKUP(A191,'Charriage - Geschiebehaushalt'!A160:S431,16,FALSE)="","",VLOOKUP(A191,'Charriage - Geschiebehaushalt'!$A$2:$S$273,16,FALSE))</f>
        <v>a</v>
      </c>
      <c r="G191" s="44" t="str">
        <f>IF(VLOOKUP(A191,'Débit - Abfluss'!$A$2:$K$273,6,FALSE)="","",VLOOKUP(A191,'Débit - Abfluss'!$A$2:$K$273,6,FALSE))</f>
        <v>non pertinent / nicht relevant</v>
      </c>
      <c r="H191" s="43" t="str">
        <f>IF(VLOOKUP(A191,'Débit - Abfluss'!$A$2:$K$273,8,FALSE)="","",VLOOKUP(A191,'Débit - Abfluss'!$A$2:$K$273,8,FALSE))</f>
        <v>Non affecté / nicht betroffen</v>
      </c>
      <c r="I191" s="47" t="str">
        <f>IF(VLOOKUP(A191,'Revitalisation-Revitalisierung'!$A$2:$O$273,11,FALSE)="","",VLOOKUP(A191,'Revitalisation-Revitalisierung'!$A$2:$O$273,11,FALSE))</f>
        <v>non pertinent / nicht relevant</v>
      </c>
      <c r="J191" s="42" t="str">
        <f>IF(VLOOKUP(A191,'Revitalisation-Revitalisierung'!$A$2:$O$273,12,FALSE)="","",VLOOKUP(A191,'Revitalisation-Revitalisierung'!$A$2:$O$273,12,FALSE))</f>
        <v>a</v>
      </c>
      <c r="K191" s="41"/>
    </row>
    <row r="192" spans="1:11" ht="20.100000000000001" customHeight="1" x14ac:dyDescent="0.25">
      <c r="A192" s="48">
        <v>208</v>
      </c>
      <c r="B192" s="66" t="s">
        <v>391</v>
      </c>
      <c r="C192" s="66" t="s">
        <v>392</v>
      </c>
      <c r="D192" s="67" t="s">
        <v>184</v>
      </c>
      <c r="E192" s="46" t="str">
        <f>IF(VLOOKUP(A192,'Charriage - Geschiebehaushalt'!A161:S432,15,FALSE)="","",VLOOKUP(A192,'Charriage - Geschiebehaushalt'!$A$2:$S$273,15,FALSE))</f>
        <v>non pertinent / nicht relevant</v>
      </c>
      <c r="F192" s="45" t="str">
        <f>IF(VLOOKUP(A192,'Charriage - Geschiebehaushalt'!A161:S432,16,FALSE)="","",VLOOKUP(A192,'Charriage - Geschiebehaushalt'!$A$2:$S$273,16,FALSE))</f>
        <v>a</v>
      </c>
      <c r="G192" s="44" t="str">
        <f>IF(VLOOKUP(A192,'Débit - Abfluss'!$A$2:$K$273,6,FALSE)="","",VLOOKUP(A192,'Débit - Abfluss'!$A$2:$K$273,6,FALSE))</f>
        <v>non pertinent / nicht relevant</v>
      </c>
      <c r="H192" s="43" t="str">
        <f>IF(VLOOKUP(A192,'Débit - Abfluss'!$A$2:$K$273,8,FALSE)="","",VLOOKUP(A192,'Débit - Abfluss'!$A$2:$K$273,8,FALSE))</f>
        <v>Non affecté / nicht betroffen</v>
      </c>
      <c r="I192" s="47" t="str">
        <f>IF(VLOOKUP(A192,'Revitalisation-Revitalisierung'!$A$2:$O$273,11,FALSE)="","",VLOOKUP(A192,'Revitalisation-Revitalisierung'!$A$2:$O$273,11,FALSE))</f>
        <v>non pertinent / nicht relevant</v>
      </c>
      <c r="J192" s="42" t="str">
        <f>IF(VLOOKUP(A192,'Revitalisation-Revitalisierung'!$A$2:$O$273,12,FALSE)="","",VLOOKUP(A192,'Revitalisation-Revitalisierung'!$A$2:$O$273,12,FALSE))</f>
        <v>a</v>
      </c>
      <c r="K192" s="41"/>
    </row>
    <row r="193" spans="1:11" ht="20.100000000000001" customHeight="1" x14ac:dyDescent="0.25">
      <c r="A193" s="48">
        <v>209</v>
      </c>
      <c r="B193" s="66" t="s">
        <v>393</v>
      </c>
      <c r="C193" s="66" t="s">
        <v>394</v>
      </c>
      <c r="D193" s="67" t="s">
        <v>395</v>
      </c>
      <c r="E193" s="46" t="str">
        <f>IF(VLOOKUP(A193,'Charriage - Geschiebehaushalt'!A162:S433,15,FALSE)="","",VLOOKUP(A193,'Charriage - Geschiebehaushalt'!$A$2:$S$273,15,FALSE))</f>
        <v>non pertinent / nicht relevant</v>
      </c>
      <c r="F193" s="45" t="str">
        <f>IF(VLOOKUP(A193,'Charriage - Geschiebehaushalt'!A162:S433,16,FALSE)="","",VLOOKUP(A193,'Charriage - Geschiebehaushalt'!$A$2:$S$273,16,FALSE))</f>
        <v>a</v>
      </c>
      <c r="G193" s="44" t="str">
        <f>IF(VLOOKUP(A193,'Débit - Abfluss'!$A$2:$K$273,6,FALSE)="","",VLOOKUP(A193,'Débit - Abfluss'!$A$2:$K$273,6,FALSE))</f>
        <v>non pertinent / nicht relevant</v>
      </c>
      <c r="H193" s="43" t="str">
        <f>IF(VLOOKUP(A193,'Débit - Abfluss'!$A$2:$K$273,8,FALSE)="","",VLOOKUP(A193,'Débit - Abfluss'!$A$2:$K$273,8,FALSE))</f>
        <v>Non affecté / nicht betroffen</v>
      </c>
      <c r="I193" s="47" t="str">
        <f>IF(VLOOKUP(A193,'Revitalisation-Revitalisierung'!$A$2:$O$273,11,FALSE)="","",VLOOKUP(A193,'Revitalisation-Revitalisierung'!$A$2:$O$273,11,FALSE))</f>
        <v>non pertinent / nicht relevant</v>
      </c>
      <c r="J193" s="42" t="str">
        <f>IF(VLOOKUP(A193,'Revitalisation-Revitalisierung'!$A$2:$O$273,12,FALSE)="","",VLOOKUP(A193,'Revitalisation-Revitalisierung'!$A$2:$O$273,12,FALSE))</f>
        <v>a</v>
      </c>
      <c r="K193" s="41"/>
    </row>
    <row r="194" spans="1:11" ht="20.100000000000001" customHeight="1" x14ac:dyDescent="0.25">
      <c r="A194" s="48">
        <v>211</v>
      </c>
      <c r="B194" s="66" t="s">
        <v>396</v>
      </c>
      <c r="C194" s="66" t="s">
        <v>397</v>
      </c>
      <c r="D194" s="67" t="s">
        <v>184</v>
      </c>
      <c r="E194" s="46" t="str">
        <f>IF(VLOOKUP(A194,'Charriage - Geschiebehaushalt'!A163:S434,15,FALSE)="","",VLOOKUP(A194,'Charriage - Geschiebehaushalt'!$A$2:$S$273,15,FALSE))</f>
        <v>Déficit non apparent en charriage ou en remobilisation des sédiments / kein sichtbares Defizit beim Geschiebehaushalt bzw. bei der Mobilisierung von Geschiebe</v>
      </c>
      <c r="F194" s="45" t="str">
        <f>IF(VLOOKUP(A194,'Charriage - Geschiebehaushalt'!A163:S434,16,FALSE)="","",VLOOKUP(A194,'Charriage - Geschiebehaushalt'!$A$2:$S$273,16,FALSE))</f>
        <v>b</v>
      </c>
      <c r="G194" s="44" t="str">
        <f>IF(VLOOKUP(A194,'Débit - Abfluss'!$A$2:$K$273,6,FALSE)="","",VLOOKUP(A194,'Débit - Abfluss'!$A$2:$K$273,6,FALSE))</f>
        <v>100%</v>
      </c>
      <c r="H194" s="43" t="str">
        <f>IF(VLOOKUP(A194,'Débit - Abfluss'!$A$2:$K$273,8,FALSE)="","",VLOOKUP(A194,'Débit - Abfluss'!$A$2:$K$273,8,FALSE))</f>
        <v>Non affecté / nicht betroffen</v>
      </c>
      <c r="I194" s="47" t="str">
        <f>IF(VLOOKUP(A194,'Revitalisation-Revitalisierung'!$A$2:$O$273,11,FALSE)="","",VLOOKUP(A194,'Revitalisation-Revitalisierung'!$A$2:$O$273,11,FALSE))</f>
        <v>Non nécessaire / nicht nötig</v>
      </c>
      <c r="J194" s="42" t="str">
        <f>IF(VLOOKUP(A194,'Revitalisation-Revitalisierung'!$A$2:$O$273,12,FALSE)="","",VLOOKUP(A194,'Revitalisation-Revitalisierung'!$A$2:$O$273,12,FALSE))</f>
        <v>a</v>
      </c>
      <c r="K194" s="41"/>
    </row>
    <row r="195" spans="1:11" ht="20.100000000000001" customHeight="1" x14ac:dyDescent="0.25">
      <c r="A195" s="48">
        <v>216</v>
      </c>
      <c r="B195" s="66" t="s">
        <v>398</v>
      </c>
      <c r="C195" s="66" t="s">
        <v>399</v>
      </c>
      <c r="D195" s="67" t="s">
        <v>275</v>
      </c>
      <c r="E195" s="46" t="str">
        <f>IF(VLOOKUP(A195,'Charriage - Geschiebehaushalt'!A164:S435,15,FALSE)="","",VLOOKUP(A195,'Charriage - Geschiebehaushalt'!$A$2:$S$273,15,FALSE))</f>
        <v>Charriage présumé naturel / Geschiebehaushalt vermutlich natürlich</v>
      </c>
      <c r="F195" s="45" t="str">
        <f>IF(VLOOKUP(A195,'Charriage - Geschiebehaushalt'!A164:S435,16,FALSE)="","",VLOOKUP(A195,'Charriage - Geschiebehaushalt'!$A$2:$S$273,16,FALSE))</f>
        <v>b</v>
      </c>
      <c r="G195" s="44" t="str">
        <f>IF(VLOOKUP(A195,'Débit - Abfluss'!$A$2:$K$273,6,FALSE)="","",VLOOKUP(A195,'Débit - Abfluss'!$A$2:$K$273,6,FALSE))</f>
        <v>100%</v>
      </c>
      <c r="H195" s="43" t="str">
        <f>IF(VLOOKUP(A195,'Débit - Abfluss'!$A$2:$K$273,8,FALSE)="","",VLOOKUP(A195,'Débit - Abfluss'!$A$2:$K$273,8,FALSE))</f>
        <v>Non affecté / nicht betroffen</v>
      </c>
      <c r="I195" s="47" t="str">
        <f>IF(VLOOKUP(A195,'Revitalisation-Revitalisierung'!$A$2:$O$273,11,FALSE)="","",VLOOKUP(A195,'Revitalisation-Revitalisierung'!$A$2:$O$273,11,FALSE))</f>
        <v>Non nécessaire / nicht nötig</v>
      </c>
      <c r="J195" s="42" t="str">
        <f>IF(VLOOKUP(A195,'Revitalisation-Revitalisierung'!$A$2:$O$273,12,FALSE)="","",VLOOKUP(A195,'Revitalisation-Revitalisierung'!$A$2:$O$273,12,FALSE))</f>
        <v>b</v>
      </c>
      <c r="K195" s="41"/>
    </row>
    <row r="196" spans="1:11" ht="20.100000000000001" customHeight="1" x14ac:dyDescent="0.25">
      <c r="A196" s="48">
        <v>217</v>
      </c>
      <c r="B196" s="66" t="s">
        <v>400</v>
      </c>
      <c r="C196" s="66" t="s">
        <v>401</v>
      </c>
      <c r="D196" s="67" t="s">
        <v>202</v>
      </c>
      <c r="E196" s="46" t="str">
        <f>IF(VLOOKUP(A196,'Charriage - Geschiebehaushalt'!A165:S436,15,FALSE)="","",VLOOKUP(A196,'Charriage - Geschiebehaushalt'!$A$2:$S$273,15,FALSE))</f>
        <v>Charriage présumé naturel / Geschiebehaushalt vermutlich natürlich</v>
      </c>
      <c r="F196" s="45" t="str">
        <f>IF(VLOOKUP(A196,'Charriage - Geschiebehaushalt'!A165:S436,16,FALSE)="","",VLOOKUP(A196,'Charriage - Geschiebehaushalt'!$A$2:$S$273,16,FALSE))</f>
        <v>b</v>
      </c>
      <c r="G196" s="44" t="str">
        <f>IF(VLOOKUP(A196,'Débit - Abfluss'!$A$2:$K$273,6,FALSE)="","",VLOOKUP(A196,'Débit - Abfluss'!$A$2:$K$273,6,FALSE))</f>
        <v>100%</v>
      </c>
      <c r="H196" s="43" t="str">
        <f>IF(VLOOKUP(A196,'Débit - Abfluss'!$A$2:$K$273,8,FALSE)="","",VLOOKUP(A196,'Débit - Abfluss'!$A$2:$K$273,8,FALSE))</f>
        <v>Non affecté / nicht betroffen</v>
      </c>
      <c r="I196" s="47" t="str">
        <f>IF(VLOOKUP(A196,'Revitalisation-Revitalisierung'!$A$2:$O$273,11,FALSE)="","",VLOOKUP(A196,'Revitalisation-Revitalisierung'!$A$2:$O$273,11,FALSE))</f>
        <v>Non nécessaire / nicht nötig</v>
      </c>
      <c r="J196" s="42" t="str">
        <f>IF(VLOOKUP(A196,'Revitalisation-Revitalisierung'!$A$2:$O$273,12,FALSE)="","",VLOOKUP(A196,'Revitalisation-Revitalisierung'!$A$2:$O$273,12,FALSE))</f>
        <v>a</v>
      </c>
      <c r="K196" s="41"/>
    </row>
    <row r="197" spans="1:11" ht="20.100000000000001" customHeight="1" x14ac:dyDescent="0.25">
      <c r="A197" s="48">
        <v>218</v>
      </c>
      <c r="B197" s="66" t="s">
        <v>402</v>
      </c>
      <c r="C197" s="66" t="s">
        <v>285</v>
      </c>
      <c r="D197" s="67" t="s">
        <v>281</v>
      </c>
      <c r="E197" s="46" t="str">
        <f>IF(VLOOKUP(A197,'Charriage - Geschiebehaushalt'!A166:S437,15,FALSE)="","",VLOOKUP(A197,'Charriage - Geschiebehaushalt'!$A$2:$S$273,15,FALSE))</f>
        <v>81 -100%</v>
      </c>
      <c r="F197" s="45" t="str">
        <f>IF(VLOOKUP(A197,'Charriage - Geschiebehaushalt'!A166:S437,16,FALSE)="","",VLOOKUP(A197,'Charriage - Geschiebehaushalt'!$A$2:$S$273,16,FALSE))</f>
        <v>a</v>
      </c>
      <c r="G197" s="44" t="str">
        <f>IF(VLOOKUP(A197,'Débit - Abfluss'!$A$2:$K$273,6,FALSE)="","",VLOOKUP(A197,'Débit - Abfluss'!$A$2:$K$273,6,FALSE))</f>
        <v>81-100%</v>
      </c>
      <c r="H197" s="43" t="str">
        <f>IF(VLOOKUP(A197,'Débit - Abfluss'!$A$2:$K$273,8,FALSE)="","",VLOOKUP(A197,'Débit - Abfluss'!$A$2:$K$273,8,FALSE))</f>
        <v>Potentiellement affecté / möglicherweise betroffen</v>
      </c>
      <c r="I197" s="47" t="str">
        <f>IF(VLOOKUP(A197,'Revitalisation-Revitalisierung'!$A$2:$O$273,11,FALSE)="","",VLOOKUP(A197,'Revitalisation-Revitalisierung'!$A$2:$O$273,11,FALSE))</f>
        <v>Très nécessaire, facile / unbedingt nötig, einfach</v>
      </c>
      <c r="J197" s="42" t="str">
        <f>IF(VLOOKUP(A197,'Revitalisation-Revitalisierung'!$A$2:$O$273,12,FALSE)="","",VLOOKUP(A197,'Revitalisation-Revitalisierung'!$A$2:$O$273,12,FALSE))</f>
        <v>b</v>
      </c>
      <c r="K197" s="41"/>
    </row>
    <row r="198" spans="1:11" ht="20.100000000000001" customHeight="1" x14ac:dyDescent="0.25">
      <c r="A198" s="48">
        <v>219</v>
      </c>
      <c r="B198" s="66" t="s">
        <v>403</v>
      </c>
      <c r="C198" s="66" t="s">
        <v>404</v>
      </c>
      <c r="D198" s="67" t="s">
        <v>135</v>
      </c>
      <c r="E198" s="46" t="str">
        <f>IF(VLOOKUP(A198,'Charriage - Geschiebehaushalt'!A167:S438,15,FALSE)="","",VLOOKUP(A198,'Charriage - Geschiebehaushalt'!$A$2:$S$273,15,FALSE))</f>
        <v>non pertinent / nicht relevant</v>
      </c>
      <c r="F198" s="45" t="str">
        <f>IF(VLOOKUP(A198,'Charriage - Geschiebehaushalt'!A167:S438,16,FALSE)="","",VLOOKUP(A198,'Charriage - Geschiebehaushalt'!$A$2:$S$273,16,FALSE))</f>
        <v>a</v>
      </c>
      <c r="G198" s="44" t="str">
        <f>IF(VLOOKUP(A198,'Débit - Abfluss'!$A$2:$K$273,6,FALSE)="","",VLOOKUP(A198,'Débit - Abfluss'!$A$2:$K$273,6,FALSE))</f>
        <v>non pertinent / nicht relevant</v>
      </c>
      <c r="H198" s="43" t="str">
        <f>IF(VLOOKUP(A198,'Débit - Abfluss'!$A$2:$K$273,8,FALSE)="","",VLOOKUP(A198,'Débit - Abfluss'!$A$2:$K$273,8,FALSE))</f>
        <v>Non affecté / nicht betroffen</v>
      </c>
      <c r="I198" s="47" t="str">
        <f>IF(VLOOKUP(A198,'Revitalisation-Revitalisierung'!$A$2:$O$273,11,FALSE)="","",VLOOKUP(A198,'Revitalisation-Revitalisierung'!$A$2:$O$273,11,FALSE))</f>
        <v>Non nécessaire / nicht nötig</v>
      </c>
      <c r="J198" s="42" t="str">
        <f>IF(VLOOKUP(A198,'Revitalisation-Revitalisierung'!$A$2:$O$273,12,FALSE)="","",VLOOKUP(A198,'Revitalisation-Revitalisierung'!$A$2:$O$273,12,FALSE))</f>
        <v>b</v>
      </c>
      <c r="K198" s="41"/>
    </row>
    <row r="199" spans="1:11" ht="20.100000000000001" customHeight="1" x14ac:dyDescent="0.25">
      <c r="A199" s="48">
        <v>220</v>
      </c>
      <c r="B199" s="66" t="s">
        <v>405</v>
      </c>
      <c r="C199" s="66" t="s">
        <v>109</v>
      </c>
      <c r="D199" s="67" t="s">
        <v>110</v>
      </c>
      <c r="E199" s="46" t="str">
        <f>IF(VLOOKUP(A199,'Charriage - Geschiebehaushalt'!A168:S439,15,FALSE)="","",VLOOKUP(A199,'Charriage - Geschiebehaushalt'!$A$2:$S$273,15,FALSE))</f>
        <v>81 -100%</v>
      </c>
      <c r="F199" s="45" t="str">
        <f>IF(VLOOKUP(A199,'Charriage - Geschiebehaushalt'!A168:S439,16,FALSE)="","",VLOOKUP(A199,'Charriage - Geschiebehaushalt'!$A$2:$S$273,16,FALSE))</f>
        <v>a</v>
      </c>
      <c r="G199" s="44" t="str">
        <f>IF(VLOOKUP(A199,'Débit - Abfluss'!$A$2:$K$273,6,FALSE)="","",VLOOKUP(A199,'Débit - Abfluss'!$A$2:$K$273,6,FALSE))</f>
        <v>0-20%</v>
      </c>
      <c r="H199" s="43" t="str">
        <f>IF(VLOOKUP(A199,'Débit - Abfluss'!$A$2:$K$273,8,FALSE)="","",VLOOKUP(A199,'Débit - Abfluss'!$A$2:$K$273,8,FALSE))</f>
        <v>Potentiellement affecté mais non plausible / möglicherweise betroffen aber nicht nachweisbar</v>
      </c>
      <c r="I199" s="47" t="str">
        <f>IF(VLOOKUP(A199,'Revitalisation-Revitalisierung'!$A$2:$O$273,11,FALSE)="","",VLOOKUP(A199,'Revitalisation-Revitalisierung'!$A$2:$O$273,11,FALSE))</f>
        <v>Très nécessaire, facile / unbedingt nötig, einfach</v>
      </c>
      <c r="J199" s="42" t="str">
        <f>IF(VLOOKUP(A199,'Revitalisation-Revitalisierung'!$A$2:$O$273,12,FALSE)="","",VLOOKUP(A199,'Revitalisation-Revitalisierung'!$A$2:$O$273,12,FALSE))</f>
        <v>a</v>
      </c>
      <c r="K199" s="41"/>
    </row>
    <row r="200" spans="1:11" ht="20.100000000000001" customHeight="1" x14ac:dyDescent="0.25">
      <c r="A200" s="50">
        <v>221</v>
      </c>
      <c r="B200" s="66" t="s">
        <v>406</v>
      </c>
      <c r="C200" s="66" t="s">
        <v>165</v>
      </c>
      <c r="D200" s="67" t="s">
        <v>407</v>
      </c>
      <c r="E200" s="46" t="str">
        <f>IF(VLOOKUP(A200,'Charriage - Geschiebehaushalt'!A169:S440,15,FALSE)="","",VLOOKUP(A200,'Charriage - Geschiebehaushalt'!$A$2:$S$273,15,FALSE))</f>
        <v>Charriage présumé perturbé / Geschiebehaushalt vermutlich beeinträchtigt</v>
      </c>
      <c r="F200" s="45" t="str">
        <f>IF(VLOOKUP(A200,'Charriage - Geschiebehaushalt'!A169:S440,16,FALSE)="","",VLOOKUP(A200,'Charriage - Geschiebehaushalt'!$A$2:$S$273,16,FALSE))</f>
        <v>b</v>
      </c>
      <c r="G200" s="44" t="str">
        <f>IF(VLOOKUP(A200,'Débit - Abfluss'!$A$2:$K$273,6,FALSE)="","",VLOOKUP(A200,'Débit - Abfluss'!$A$2:$K$273,6,FALSE))</f>
        <v>81-100%</v>
      </c>
      <c r="H200" s="43" t="str">
        <f>IF(VLOOKUP(A200,'Débit - Abfluss'!$A$2:$K$273,8,FALSE)="","",VLOOKUP(A200,'Débit - Abfluss'!$A$2:$K$273,8,FALSE))</f>
        <v>Non affecté / nicht betroffen</v>
      </c>
      <c r="I200" s="47" t="str">
        <f>IF(VLOOKUP(A200,'Revitalisation-Revitalisierung'!$A$2:$O$273,11,FALSE)="","",VLOOKUP(A200,'Revitalisation-Revitalisierung'!$A$2:$O$273,11,FALSE))</f>
        <v>Très nécessaire, difficile / unbedingt nötig, schwierig</v>
      </c>
      <c r="J200" s="42" t="str">
        <f>IF(VLOOKUP(A200,'Revitalisation-Revitalisierung'!$A$2:$O$273,12,FALSE)="","",VLOOKUP(A200,'Revitalisation-Revitalisierung'!$A$2:$O$273,12,FALSE))</f>
        <v>b</v>
      </c>
      <c r="K200" s="41"/>
    </row>
    <row r="201" spans="1:11" ht="20.100000000000001" customHeight="1" x14ac:dyDescent="0.25">
      <c r="A201" s="48">
        <v>222</v>
      </c>
      <c r="B201" s="66" t="s">
        <v>408</v>
      </c>
      <c r="C201" s="66" t="s">
        <v>409</v>
      </c>
      <c r="D201" s="67" t="s">
        <v>172</v>
      </c>
      <c r="E201" s="46" t="str">
        <f>IF(VLOOKUP(A201,'Charriage - Geschiebehaushalt'!A170:S441,15,FALSE)="","",VLOOKUP(A201,'Charriage - Geschiebehaushalt'!$A$2:$S$273,15,FALSE))</f>
        <v>non pertinent / nicht relevant</v>
      </c>
      <c r="F201" s="45" t="str">
        <f>IF(VLOOKUP(A201,'Charriage - Geschiebehaushalt'!A170:S441,16,FALSE)="","",VLOOKUP(A201,'Charriage - Geschiebehaushalt'!$A$2:$S$273,16,FALSE))</f>
        <v>a</v>
      </c>
      <c r="G201" s="44" t="str">
        <f>IF(VLOOKUP(A201,'Débit - Abfluss'!$A$2:$K$273,6,FALSE)="","",VLOOKUP(A201,'Débit - Abfluss'!$A$2:$K$273,6,FALSE))</f>
        <v>non pertinent / nicht relevant</v>
      </c>
      <c r="H201" s="43" t="str">
        <f>IF(VLOOKUP(A201,'Débit - Abfluss'!$A$2:$K$273,8,FALSE)="","",VLOOKUP(A201,'Débit - Abfluss'!$A$2:$K$273,8,FALSE))</f>
        <v>Non affecté / nicht betroffen</v>
      </c>
      <c r="I201" s="47" t="str">
        <f>IF(VLOOKUP(A201,'Revitalisation-Revitalisierung'!$A$2:$O$273,11,FALSE)="","",VLOOKUP(A201,'Revitalisation-Revitalisierung'!$A$2:$O$273,11,FALSE))</f>
        <v>non pertinent / nicht relevant</v>
      </c>
      <c r="J201" s="42" t="str">
        <f>IF(VLOOKUP(A201,'Revitalisation-Revitalisierung'!$A$2:$O$273,12,FALSE)="","",VLOOKUP(A201,'Revitalisation-Revitalisierung'!$A$2:$O$273,12,FALSE))</f>
        <v>a</v>
      </c>
      <c r="K201" s="41"/>
    </row>
    <row r="202" spans="1:11" ht="20.100000000000001" customHeight="1" x14ac:dyDescent="0.25">
      <c r="A202" s="50">
        <v>223.1</v>
      </c>
      <c r="B202" s="66" t="s">
        <v>410</v>
      </c>
      <c r="C202" s="66" t="s">
        <v>411</v>
      </c>
      <c r="D202" s="67" t="s">
        <v>172</v>
      </c>
      <c r="E202" s="46" t="str">
        <f>IF(VLOOKUP(A202,'Charriage - Geschiebehaushalt'!A171:S442,15,FALSE)="","",VLOOKUP(A202,'Charriage - Geschiebehaushalt'!$A$2:$S$273,15,FALSE))</f>
        <v>81 -100%</v>
      </c>
      <c r="F202" s="45" t="str">
        <f>IF(VLOOKUP(A202,'Charriage - Geschiebehaushalt'!A171:S442,16,FALSE)="","",VLOOKUP(A202,'Charriage - Geschiebehaushalt'!$A$2:$S$273,16,FALSE))</f>
        <v>a</v>
      </c>
      <c r="G202" s="44" t="str">
        <f>IF(VLOOKUP(A202,'Débit - Abfluss'!$A$2:$K$273,6,FALSE)="","",VLOOKUP(A202,'Débit - Abfluss'!$A$2:$K$273,6,FALSE))</f>
        <v>61-80%</v>
      </c>
      <c r="H202" s="43" t="str">
        <f>IF(VLOOKUP(A202,'Débit - Abfluss'!$A$2:$K$273,8,FALSE)="","",VLOOKUP(A202,'Débit - Abfluss'!$A$2:$K$273,8,FALSE))</f>
        <v>Potentiellement affecté / möglicherweise betroffen</v>
      </c>
      <c r="I202" s="47" t="str">
        <f>IF(VLOOKUP(A202,'Revitalisation-Revitalisierung'!$A$2:$O$273,11,FALSE)="","",VLOOKUP(A202,'Revitalisation-Revitalisierung'!$A$2:$O$273,11,FALSE))</f>
        <v>Non nécessaire / nicht nötig</v>
      </c>
      <c r="J202" s="42" t="str">
        <f>IF(VLOOKUP(A202,'Revitalisation-Revitalisierung'!$A$2:$O$273,12,FALSE)="","",VLOOKUP(A202,'Revitalisation-Revitalisierung'!$A$2:$O$273,12,FALSE))</f>
        <v>a</v>
      </c>
      <c r="K202" s="41"/>
    </row>
    <row r="203" spans="1:11" ht="20.100000000000001" customHeight="1" x14ac:dyDescent="0.25">
      <c r="A203" s="50">
        <v>223.2</v>
      </c>
      <c r="B203" s="66" t="s">
        <v>410</v>
      </c>
      <c r="C203" s="66" t="s">
        <v>411</v>
      </c>
      <c r="D203" s="67" t="s">
        <v>172</v>
      </c>
      <c r="E203" s="46" t="str">
        <f>IF(VLOOKUP(A203,'Charriage - Geschiebehaushalt'!A172:S443,15,FALSE)="","",VLOOKUP(A203,'Charriage - Geschiebehaushalt'!$A$2:$S$273,15,FALSE))</f>
        <v>non pertinent / nicht relevant</v>
      </c>
      <c r="F203" s="45" t="str">
        <f>IF(VLOOKUP(A203,'Charriage - Geschiebehaushalt'!A172:S443,16,FALSE)="","",VLOOKUP(A203,'Charriage - Geschiebehaushalt'!$A$2:$S$273,16,FALSE))</f>
        <v>a</v>
      </c>
      <c r="G203" s="44" t="str">
        <f>IF(VLOOKUP(A203,'Débit - Abfluss'!$A$2:$K$273,6,FALSE)="","",VLOOKUP(A203,'Débit - Abfluss'!$A$2:$K$273,6,FALSE))</f>
        <v>non pertinent / nicht relevant</v>
      </c>
      <c r="H203" s="43" t="str">
        <f>IF(VLOOKUP(A203,'Débit - Abfluss'!$A$2:$K$273,8,FALSE)="","",VLOOKUP(A203,'Débit - Abfluss'!$A$2:$K$273,8,FALSE))</f>
        <v>Non affecté / nicht betroffen</v>
      </c>
      <c r="I203" s="47" t="str">
        <f>IF(VLOOKUP(A203,'Revitalisation-Revitalisierung'!$A$2:$O$273,11,FALSE)="","",VLOOKUP(A203,'Revitalisation-Revitalisierung'!$A$2:$O$273,11,FALSE))</f>
        <v>non pertinent / nicht relevant</v>
      </c>
      <c r="J203" s="42" t="str">
        <f>IF(VLOOKUP(A203,'Revitalisation-Revitalisierung'!$A$2:$O$273,12,FALSE)="","",VLOOKUP(A203,'Revitalisation-Revitalisierung'!$A$2:$O$273,12,FALSE))</f>
        <v>a</v>
      </c>
      <c r="K203" s="41"/>
    </row>
    <row r="204" spans="1:11" ht="20.100000000000001" customHeight="1" x14ac:dyDescent="0.25">
      <c r="A204" s="48">
        <v>224</v>
      </c>
      <c r="B204" s="66" t="s">
        <v>412</v>
      </c>
      <c r="C204" s="66" t="s">
        <v>413</v>
      </c>
      <c r="D204" s="67" t="s">
        <v>172</v>
      </c>
      <c r="E204" s="46" t="str">
        <f>IF(VLOOKUP(A204,'Charriage - Geschiebehaushalt'!A173:S444,15,FALSE)="","",VLOOKUP(A204,'Charriage - Geschiebehaushalt'!$A$2:$S$273,15,FALSE))</f>
        <v>La remobilisation des sédiments est perturbée / Mobilisierung von Geschiebe beeinträchtigt</v>
      </c>
      <c r="F204" s="45" t="str">
        <f>IF(VLOOKUP(A204,'Charriage - Geschiebehaushalt'!A173:S444,16,FALSE)="","",VLOOKUP(A204,'Charriage - Geschiebehaushalt'!$A$2:$S$273,16,FALSE))</f>
        <v>b</v>
      </c>
      <c r="G204" s="44" t="str">
        <f>IF(VLOOKUP(A204,'Débit - Abfluss'!$A$2:$K$273,6,FALSE)="","",VLOOKUP(A204,'Débit - Abfluss'!$A$2:$K$273,6,FALSE))</f>
        <v>100%</v>
      </c>
      <c r="H204" s="43" t="str">
        <f>IF(VLOOKUP(A204,'Débit - Abfluss'!$A$2:$K$273,8,FALSE)="","",VLOOKUP(A204,'Débit - Abfluss'!$A$2:$K$273,8,FALSE))</f>
        <v>Non affecté / nicht betroffen</v>
      </c>
      <c r="I204" s="47" t="str">
        <f>IF(VLOOKUP(A204,'Revitalisation-Revitalisierung'!$A$2:$O$273,11,FALSE)="","",VLOOKUP(A204,'Revitalisation-Revitalisierung'!$A$2:$O$273,11,FALSE))</f>
        <v>Très nécessaire, facile / unbedingt nötig, einfach</v>
      </c>
      <c r="J204" s="42" t="str">
        <f>IF(VLOOKUP(A204,'Revitalisation-Revitalisierung'!$A$2:$O$273,12,FALSE)="","",VLOOKUP(A204,'Revitalisation-Revitalisierung'!$A$2:$O$273,12,FALSE))</f>
        <v>a</v>
      </c>
      <c r="K204" s="41"/>
    </row>
    <row r="205" spans="1:11" ht="20.100000000000001" customHeight="1" x14ac:dyDescent="0.25">
      <c r="A205" s="48">
        <v>225</v>
      </c>
      <c r="B205" s="66" t="s">
        <v>414</v>
      </c>
      <c r="C205" s="66" t="s">
        <v>415</v>
      </c>
      <c r="D205" s="67" t="s">
        <v>264</v>
      </c>
      <c r="E205" s="46" t="str">
        <f>IF(VLOOKUP(A205,'Charriage - Geschiebehaushalt'!A174:S445,15,FALSE)="","",VLOOKUP(A205,'Charriage - Geschiebehaushalt'!$A$2:$S$273,15,FALSE))</f>
        <v>La remobilisation des sédiments est perturbée / Mobilisierung von Geschiebe beeinträchtigt</v>
      </c>
      <c r="F205" s="45" t="str">
        <f>IF(VLOOKUP(A205,'Charriage - Geschiebehaushalt'!A174:S445,16,FALSE)="","",VLOOKUP(A205,'Charriage - Geschiebehaushalt'!$A$2:$S$273,16,FALSE))</f>
        <v>b</v>
      </c>
      <c r="G205" s="44" t="str">
        <f>IF(VLOOKUP(A205,'Débit - Abfluss'!$A$2:$K$273,6,FALSE)="","",VLOOKUP(A205,'Débit - Abfluss'!$A$2:$K$273,6,FALSE))</f>
        <v>81-100%</v>
      </c>
      <c r="H205" s="43" t="str">
        <f>IF(VLOOKUP(A205,'Débit - Abfluss'!$A$2:$K$273,8,FALSE)="","",VLOOKUP(A205,'Débit - Abfluss'!$A$2:$K$273,8,FALSE))</f>
        <v>Potentiellement affecté / möglicherweise betroffen</v>
      </c>
      <c r="I205" s="47" t="str">
        <f>IF(VLOOKUP(A205,'Revitalisation-Revitalisierung'!$A$2:$O$273,11,FALSE)="","",VLOOKUP(A205,'Revitalisation-Revitalisierung'!$A$2:$O$273,11,FALSE))</f>
        <v>Très nécessaire, facile / unbedingt nötig, einfach</v>
      </c>
      <c r="J205" s="42" t="str">
        <f>IF(VLOOKUP(A205,'Revitalisation-Revitalisierung'!$A$2:$O$273,12,FALSE)="","",VLOOKUP(A205,'Revitalisation-Revitalisierung'!$A$2:$O$273,12,FALSE))</f>
        <v>b</v>
      </c>
      <c r="K205" s="41"/>
    </row>
    <row r="206" spans="1:11" ht="20.100000000000001" customHeight="1" x14ac:dyDescent="0.25">
      <c r="A206" s="48">
        <v>226</v>
      </c>
      <c r="B206" s="66" t="s">
        <v>416</v>
      </c>
      <c r="C206" s="66" t="s">
        <v>417</v>
      </c>
      <c r="D206" s="67" t="s">
        <v>184</v>
      </c>
      <c r="E206" s="46" t="str">
        <f>IF(VLOOKUP(A206,'Charriage - Geschiebehaushalt'!A175:S446,15,FALSE)="","",VLOOKUP(A206,'Charriage - Geschiebehaushalt'!$A$2:$S$273,15,FALSE))</f>
        <v>Charriage présumé naturel / Geschiebehaushalt vermutlich natürlich</v>
      </c>
      <c r="F206" s="45" t="str">
        <f>IF(VLOOKUP(A206,'Charriage - Geschiebehaushalt'!A175:S446,16,FALSE)="","",VLOOKUP(A206,'Charriage - Geschiebehaushalt'!$A$2:$S$273,16,FALSE))</f>
        <v>a</v>
      </c>
      <c r="G206" s="44" t="str">
        <f>IF(VLOOKUP(A206,'Débit - Abfluss'!$A$2:$K$273,6,FALSE)="","",VLOOKUP(A206,'Débit - Abfluss'!$A$2:$K$273,6,FALSE))</f>
        <v>41-60%</v>
      </c>
      <c r="H206" s="43" t="str">
        <f>IF(VLOOKUP(A206,'Débit - Abfluss'!$A$2:$K$273,8,FALSE)="","",VLOOKUP(A206,'Débit - Abfluss'!$A$2:$K$273,8,FALSE))</f>
        <v>Non affecté / nicht betroffen</v>
      </c>
      <c r="I206" s="47" t="str">
        <f>IF(VLOOKUP(A206,'Revitalisation-Revitalisierung'!$A$2:$O$273,11,FALSE)="","",VLOOKUP(A206,'Revitalisation-Revitalisierung'!$A$2:$O$273,11,FALSE))</f>
        <v>Très nécessaire, facile / unbedingt nötig, einfach</v>
      </c>
      <c r="J206" s="42" t="str">
        <f>IF(VLOOKUP(A206,'Revitalisation-Revitalisierung'!$A$2:$O$273,12,FALSE)="","",VLOOKUP(A206,'Revitalisation-Revitalisierung'!$A$2:$O$273,12,FALSE))</f>
        <v>b</v>
      </c>
      <c r="K206" s="41"/>
    </row>
    <row r="207" spans="1:11" ht="20.100000000000001" customHeight="1" x14ac:dyDescent="0.25">
      <c r="A207" s="48">
        <v>227</v>
      </c>
      <c r="B207" s="66" t="s">
        <v>418</v>
      </c>
      <c r="C207" s="66" t="s">
        <v>419</v>
      </c>
      <c r="D207" s="67" t="s">
        <v>335</v>
      </c>
      <c r="E207" s="46" t="str">
        <f>IF(VLOOKUP(A207,'Charriage - Geschiebehaushalt'!A176:S447,15,FALSE)="","",VLOOKUP(A207,'Charriage - Geschiebehaushalt'!$A$2:$S$273,15,FALSE))</f>
        <v>Charriage présumé perturbé / Geschiebehaushalt vermutlich beeinträchtigt</v>
      </c>
      <c r="F207" s="45" t="str">
        <f>IF(VLOOKUP(A207,'Charriage - Geschiebehaushalt'!A176:S447,16,FALSE)="","",VLOOKUP(A207,'Charriage - Geschiebehaushalt'!$A$2:$S$273,16,FALSE))</f>
        <v>b</v>
      </c>
      <c r="G207" s="44" t="str">
        <f>IF(VLOOKUP(A207,'Débit - Abfluss'!$A$2:$K$273,6,FALSE)="","",VLOOKUP(A207,'Débit - Abfluss'!$A$2:$K$273,6,FALSE))</f>
        <v>21-40%</v>
      </c>
      <c r="H207" s="43" t="str">
        <f>IF(VLOOKUP(A207,'Débit - Abfluss'!$A$2:$K$273,8,FALSE)="","",VLOOKUP(A207,'Débit - Abfluss'!$A$2:$K$273,8,FALSE))</f>
        <v>Non affecté / nicht betroffen</v>
      </c>
      <c r="I207" s="47" t="str">
        <f>IF(VLOOKUP(A207,'Revitalisation-Revitalisierung'!$A$2:$O$273,11,FALSE)="","",VLOOKUP(A207,'Revitalisation-Revitalisierung'!$A$2:$O$273,11,FALSE))</f>
        <v>Non nécessaire / nicht nötig</v>
      </c>
      <c r="J207" s="42" t="str">
        <f>IF(VLOOKUP(A207,'Revitalisation-Revitalisierung'!$A$2:$O$273,12,FALSE)="","",VLOOKUP(A207,'Revitalisation-Revitalisierung'!$A$2:$O$273,12,FALSE))</f>
        <v>a</v>
      </c>
      <c r="K207" s="41"/>
    </row>
    <row r="208" spans="1:11" ht="20.100000000000001" customHeight="1" x14ac:dyDescent="0.25">
      <c r="A208" s="48">
        <v>228</v>
      </c>
      <c r="B208" s="66" t="s">
        <v>420</v>
      </c>
      <c r="C208" s="66" t="s">
        <v>421</v>
      </c>
      <c r="D208" s="67" t="s">
        <v>335</v>
      </c>
      <c r="E208" s="46" t="str">
        <f>IF(VLOOKUP(A208,'Charriage - Geschiebehaushalt'!A177:S448,15,FALSE)="","",VLOOKUP(A208,'Charriage - Geschiebehaushalt'!$A$2:$S$273,15,FALSE))</f>
        <v>Déficit non apparent en charriage ou en remobilisation des sédiments / kein sichtbares Defizit beim Geschiebehaushalt bzw. bei der Mobilisierung von Geschiebe</v>
      </c>
      <c r="F208" s="45" t="str">
        <f>IF(VLOOKUP(A208,'Charriage - Geschiebehaushalt'!A177:S448,16,FALSE)="","",VLOOKUP(A208,'Charriage - Geschiebehaushalt'!$A$2:$S$273,16,FALSE))</f>
        <v>b</v>
      </c>
      <c r="G208" s="44" t="str">
        <f>IF(VLOOKUP(A208,'Débit - Abfluss'!$A$2:$K$273,6,FALSE)="","",VLOOKUP(A208,'Débit - Abfluss'!$A$2:$K$273,6,FALSE))</f>
        <v>21-40%</v>
      </c>
      <c r="H208" s="43" t="str">
        <f>IF(VLOOKUP(A208,'Débit - Abfluss'!$A$2:$K$273,8,FALSE)="","",VLOOKUP(A208,'Débit - Abfluss'!$A$2:$K$273,8,FALSE))</f>
        <v>Non affecté / nicht betroffen</v>
      </c>
      <c r="I208" s="47" t="str">
        <f>IF(VLOOKUP(A208,'Revitalisation-Revitalisierung'!$A$2:$O$273,11,FALSE)="","",VLOOKUP(A208,'Revitalisation-Revitalisierung'!$A$2:$O$273,11,FALSE))</f>
        <v>Très nécessaire, facile / unbedingt nötig, einfach</v>
      </c>
      <c r="J208" s="42" t="str">
        <f>IF(VLOOKUP(A208,'Revitalisation-Revitalisierung'!$A$2:$O$273,12,FALSE)="","",VLOOKUP(A208,'Revitalisation-Revitalisierung'!$A$2:$O$273,12,FALSE))</f>
        <v>b</v>
      </c>
      <c r="K208" s="41"/>
    </row>
    <row r="209" spans="1:11" ht="20.100000000000001" customHeight="1" x14ac:dyDescent="0.25">
      <c r="A209" s="48">
        <v>229</v>
      </c>
      <c r="B209" s="66" t="s">
        <v>422</v>
      </c>
      <c r="C209" s="66" t="s">
        <v>423</v>
      </c>
      <c r="D209" s="67" t="s">
        <v>335</v>
      </c>
      <c r="E209" s="46" t="str">
        <f>IF(VLOOKUP(A209,'Charriage - Geschiebehaushalt'!A178:S449,15,FALSE)="","",VLOOKUP(A209,'Charriage - Geschiebehaushalt'!$A$2:$S$273,15,FALSE))</f>
        <v>Charriage présumé naturel / Geschiebehaushalt vermutlich natürlich</v>
      </c>
      <c r="F209" s="45" t="str">
        <f>IF(VLOOKUP(A209,'Charriage - Geschiebehaushalt'!A178:S449,16,FALSE)="","",VLOOKUP(A209,'Charriage - Geschiebehaushalt'!$A$2:$S$273,16,FALSE))</f>
        <v>b</v>
      </c>
      <c r="G209" s="44" t="str">
        <f>IF(VLOOKUP(A209,'Débit - Abfluss'!$A$2:$K$273,6,FALSE)="","",VLOOKUP(A209,'Débit - Abfluss'!$A$2:$K$273,6,FALSE))</f>
        <v>100%</v>
      </c>
      <c r="H209" s="43" t="str">
        <f>IF(VLOOKUP(A209,'Débit - Abfluss'!$A$2:$K$273,8,FALSE)="","",VLOOKUP(A209,'Débit - Abfluss'!$A$2:$K$273,8,FALSE))</f>
        <v>Non affecté / nicht betroffen</v>
      </c>
      <c r="I209" s="47" t="str">
        <f>IF(VLOOKUP(A209,'Revitalisation-Revitalisierung'!$A$2:$O$273,11,FALSE)="","",VLOOKUP(A209,'Revitalisation-Revitalisierung'!$A$2:$O$273,11,FALSE))</f>
        <v>Non nécessaire / nicht nötig</v>
      </c>
      <c r="J209" s="42" t="str">
        <f>IF(VLOOKUP(A209,'Revitalisation-Revitalisierung'!$A$2:$O$273,12,FALSE)="","",VLOOKUP(A209,'Revitalisation-Revitalisierung'!$A$2:$O$273,12,FALSE))</f>
        <v>a</v>
      </c>
      <c r="K209" s="41"/>
    </row>
    <row r="210" spans="1:11" ht="20.100000000000001" customHeight="1" x14ac:dyDescent="0.25">
      <c r="A210" s="48">
        <v>301</v>
      </c>
      <c r="B210" s="66" t="s">
        <v>424</v>
      </c>
      <c r="C210" s="66" t="s">
        <v>287</v>
      </c>
      <c r="D210" s="67" t="s">
        <v>184</v>
      </c>
      <c r="E210" s="46" t="str">
        <f>IF(VLOOKUP(A210,'Charriage - Geschiebehaushalt'!A179:S450,15,FALSE)="","",VLOOKUP(A210,'Charriage - Geschiebehaushalt'!$A$2:$S$273,15,FALSE))</f>
        <v>Charriage présumé naturel / Geschiebehaushalt vermutlich natürlich</v>
      </c>
      <c r="F210" s="45" t="str">
        <f>IF(VLOOKUP(A210,'Charriage - Geschiebehaushalt'!A179:S450,16,FALSE)="","",VLOOKUP(A210,'Charriage - Geschiebehaushalt'!$A$2:$S$273,16,FALSE))</f>
        <v>b</v>
      </c>
      <c r="G210" s="44" t="str">
        <f>IF(VLOOKUP(A210,'Débit - Abfluss'!$A$2:$K$273,6,FALSE)="","",VLOOKUP(A210,'Débit - Abfluss'!$A$2:$K$273,6,FALSE))</f>
        <v>100%</v>
      </c>
      <c r="H210" s="43" t="str">
        <f>IF(VLOOKUP(A210,'Débit - Abfluss'!$A$2:$K$273,8,FALSE)="","",VLOOKUP(A210,'Débit - Abfluss'!$A$2:$K$273,8,FALSE))</f>
        <v>Non affecté / nicht betroffen</v>
      </c>
      <c r="I210" s="47" t="str">
        <f>IF(VLOOKUP(A210,'Revitalisation-Revitalisierung'!$A$2:$O$273,11,FALSE)="","",VLOOKUP(A210,'Revitalisation-Revitalisierung'!$A$2:$O$273,11,FALSE))</f>
        <v>Non nécessaire / nicht nötig</v>
      </c>
      <c r="J210" s="42" t="str">
        <f>IF(VLOOKUP(A210,'Revitalisation-Revitalisierung'!$A$2:$O$273,12,FALSE)="","",VLOOKUP(A210,'Revitalisation-Revitalisierung'!$A$2:$O$273,12,FALSE))</f>
        <v>a</v>
      </c>
      <c r="K210" s="41"/>
    </row>
    <row r="211" spans="1:11" ht="20.100000000000001" customHeight="1" x14ac:dyDescent="0.25">
      <c r="A211" s="49">
        <v>302</v>
      </c>
      <c r="B211" s="68" t="s">
        <v>425</v>
      </c>
      <c r="C211" s="214" t="s">
        <v>292</v>
      </c>
      <c r="D211" s="69" t="s">
        <v>184</v>
      </c>
      <c r="E211" s="46" t="str">
        <f>IF(VLOOKUP(A211,'Charriage - Geschiebehaushalt'!A180:S451,15,FALSE)="","",VLOOKUP(A211,'Charriage - Geschiebehaushalt'!$A$2:$S$273,15,FALSE))</f>
        <v>Charriage présumé naturel / Geschiebehaushalt vermutlich natürlich</v>
      </c>
      <c r="F211" s="45" t="str">
        <f>IF(VLOOKUP(A211,'Charriage - Geschiebehaushalt'!A180:S451,16,FALSE)="","",VLOOKUP(A211,'Charriage - Geschiebehaushalt'!$A$2:$S$273,16,FALSE))</f>
        <v>b</v>
      </c>
      <c r="G211" s="44" t="str">
        <f>IF(VLOOKUP(A211,'Débit - Abfluss'!$A$2:$K$273,6,FALSE)="","",VLOOKUP(A211,'Débit - Abfluss'!$A$2:$K$273,6,FALSE))</f>
        <v>81-100%</v>
      </c>
      <c r="H211" s="43" t="str">
        <f>IF(VLOOKUP(A211,'Débit - Abfluss'!$A$2:$K$273,8,FALSE)="","",VLOOKUP(A211,'Débit - Abfluss'!$A$2:$K$273,8,FALSE))</f>
        <v>Non affecté / nicht betroffen</v>
      </c>
      <c r="I211" s="47" t="str">
        <f>IF(VLOOKUP(A211,'Revitalisation-Revitalisierung'!$A$2:$O$273,11,FALSE)="","",VLOOKUP(A211,'Revitalisation-Revitalisierung'!$A$2:$O$273,11,FALSE))</f>
        <v>Partiellement nécessaire, facile / teilweise nötig, einfach</v>
      </c>
      <c r="J211" s="42" t="str">
        <f>IF(VLOOKUP(A211,'Revitalisation-Revitalisierung'!$A$2:$O$273,12,FALSE)="","",VLOOKUP(A211,'Revitalisation-Revitalisierung'!$A$2:$O$273,12,FALSE))</f>
        <v>a</v>
      </c>
      <c r="K211" s="41"/>
    </row>
    <row r="212" spans="1:11" ht="20.100000000000001" customHeight="1" x14ac:dyDescent="0.25">
      <c r="A212" s="48">
        <v>303</v>
      </c>
      <c r="B212" s="66" t="s">
        <v>427</v>
      </c>
      <c r="C212" s="66" t="s">
        <v>428</v>
      </c>
      <c r="D212" s="67" t="s">
        <v>184</v>
      </c>
      <c r="E212" s="46" t="str">
        <f>IF(VLOOKUP(A212,'Charriage - Geschiebehaushalt'!A181:S452,15,FALSE)="","",VLOOKUP(A212,'Charriage - Geschiebehaushalt'!$A$2:$S$273,15,FALSE))</f>
        <v>Charriage présumé naturel / Geschiebehaushalt vermutlich natürlich</v>
      </c>
      <c r="F212" s="45" t="str">
        <f>IF(VLOOKUP(A212,'Charriage - Geschiebehaushalt'!A181:S452,16,FALSE)="","",VLOOKUP(A212,'Charriage - Geschiebehaushalt'!$A$2:$S$273,16,FALSE))</f>
        <v>a</v>
      </c>
      <c r="G212" s="44" t="str">
        <f>IF(VLOOKUP(A212,'Débit - Abfluss'!$A$2:$K$273,6,FALSE)="","",VLOOKUP(A212,'Débit - Abfluss'!$A$2:$K$273,6,FALSE))</f>
        <v>100%</v>
      </c>
      <c r="H212" s="43" t="str">
        <f>IF(VLOOKUP(A212,'Débit - Abfluss'!$A$2:$K$273,8,FALSE)="","",VLOOKUP(A212,'Débit - Abfluss'!$A$2:$K$273,8,FALSE))</f>
        <v>Non affecté / nicht betroffen</v>
      </c>
      <c r="I212" s="47" t="str">
        <f>IF(VLOOKUP(A212,'Revitalisation-Revitalisierung'!$A$2:$O$273,11,FALSE)="","",VLOOKUP(A212,'Revitalisation-Revitalisierung'!$A$2:$O$273,11,FALSE))</f>
        <v>Très nécessaire, facile / unbedingt nötig, einfach</v>
      </c>
      <c r="J212" s="42" t="str">
        <f>IF(VLOOKUP(A212,'Revitalisation-Revitalisierung'!$A$2:$O$273,12,FALSE)="","",VLOOKUP(A212,'Revitalisation-Revitalisierung'!$A$2:$O$273,12,FALSE))</f>
        <v>b</v>
      </c>
      <c r="K212" s="41"/>
    </row>
    <row r="213" spans="1:11" ht="20.100000000000001" customHeight="1" x14ac:dyDescent="0.25">
      <c r="A213" s="48">
        <v>304</v>
      </c>
      <c r="B213" s="66" t="s">
        <v>429</v>
      </c>
      <c r="C213" s="66" t="s">
        <v>430</v>
      </c>
      <c r="D213" s="67" t="s">
        <v>184</v>
      </c>
      <c r="E213" s="46" t="str">
        <f>IF(VLOOKUP(A213,'Charriage - Geschiebehaushalt'!A182:S453,15,FALSE)="","",VLOOKUP(A213,'Charriage - Geschiebehaushalt'!$A$2:$S$273,15,FALSE))</f>
        <v>Déficit non apparent en charriage ou en remobilisation des sédiments / kein sichtbares Defizit beim Geschiebehaushalt bzw. bei der Mobilisierung von Geschiebe</v>
      </c>
      <c r="F213" s="45" t="str">
        <f>IF(VLOOKUP(A213,'Charriage - Geschiebehaushalt'!A182:S453,16,FALSE)="","",VLOOKUP(A213,'Charriage - Geschiebehaushalt'!$A$2:$S$273,16,FALSE))</f>
        <v>b</v>
      </c>
      <c r="G213" s="44" t="str">
        <f>IF(VLOOKUP(A213,'Débit - Abfluss'!$A$2:$K$273,6,FALSE)="","",VLOOKUP(A213,'Débit - Abfluss'!$A$2:$K$273,6,FALSE))</f>
        <v>100%</v>
      </c>
      <c r="H213" s="43" t="str">
        <f>IF(VLOOKUP(A213,'Débit - Abfluss'!$A$2:$K$273,8,FALSE)="","",VLOOKUP(A213,'Débit - Abfluss'!$A$2:$K$273,8,FALSE))</f>
        <v>Non affecté / nicht betroffen</v>
      </c>
      <c r="I213" s="47" t="str">
        <f>IF(VLOOKUP(A213,'Revitalisation-Revitalisierung'!$A$2:$O$273,11,FALSE)="","",VLOOKUP(A213,'Revitalisation-Revitalisierung'!$A$2:$O$273,11,FALSE))</f>
        <v>Très nécessaire, facile / unbedingt nötig, einfach</v>
      </c>
      <c r="J213" s="42" t="str">
        <f>IF(VLOOKUP(A213,'Revitalisation-Revitalisierung'!$A$2:$O$273,12,FALSE)="","",VLOOKUP(A213,'Revitalisation-Revitalisierung'!$A$2:$O$273,12,FALSE))</f>
        <v>a</v>
      </c>
      <c r="K213" s="41"/>
    </row>
    <row r="214" spans="1:11" ht="20.100000000000001" customHeight="1" x14ac:dyDescent="0.25">
      <c r="A214" s="48">
        <v>305</v>
      </c>
      <c r="B214" s="66" t="s">
        <v>431</v>
      </c>
      <c r="C214" s="66" t="s">
        <v>432</v>
      </c>
      <c r="D214" s="67" t="s">
        <v>184</v>
      </c>
      <c r="E214" s="46" t="str">
        <f>IF(VLOOKUP(A214,'Charriage - Geschiebehaushalt'!A183:S454,15,FALSE)="","",VLOOKUP(A214,'Charriage - Geschiebehaushalt'!$A$2:$S$273,15,FALSE))</f>
        <v>Charriage présumé naturel / Geschiebehaushalt vermutlich natürlich</v>
      </c>
      <c r="F214" s="45" t="str">
        <f>IF(VLOOKUP(A214,'Charriage - Geschiebehaushalt'!A183:S454,16,FALSE)="","",VLOOKUP(A214,'Charriage - Geschiebehaushalt'!$A$2:$S$273,16,FALSE))</f>
        <v>b</v>
      </c>
      <c r="G214" s="44" t="str">
        <f>IF(VLOOKUP(A214,'Débit - Abfluss'!$A$2:$K$273,6,FALSE)="","",VLOOKUP(A214,'Débit - Abfluss'!$A$2:$K$273,6,FALSE))</f>
        <v>100%</v>
      </c>
      <c r="H214" s="43" t="str">
        <f>IF(VLOOKUP(A214,'Débit - Abfluss'!$A$2:$K$273,8,FALSE)="","",VLOOKUP(A214,'Débit - Abfluss'!$A$2:$K$273,8,FALSE))</f>
        <v>Non affecté / nicht betroffen</v>
      </c>
      <c r="I214" s="47" t="str">
        <f>IF(VLOOKUP(A214,'Revitalisation-Revitalisierung'!$A$2:$O$273,11,FALSE)="","",VLOOKUP(A214,'Revitalisation-Revitalisierung'!$A$2:$O$273,11,FALSE))</f>
        <v>Non nécessaire / nicht nötig</v>
      </c>
      <c r="J214" s="42" t="str">
        <f>IF(VLOOKUP(A214,'Revitalisation-Revitalisierung'!$A$2:$O$273,12,FALSE)="","",VLOOKUP(A214,'Revitalisation-Revitalisierung'!$A$2:$O$273,12,FALSE))</f>
        <v>b</v>
      </c>
      <c r="K214" s="41"/>
    </row>
    <row r="215" spans="1:11" ht="20.100000000000001" customHeight="1" x14ac:dyDescent="0.25">
      <c r="A215" s="49">
        <v>306</v>
      </c>
      <c r="B215" s="68" t="s">
        <v>433</v>
      </c>
      <c r="C215" s="214" t="s">
        <v>380</v>
      </c>
      <c r="D215" s="69" t="s">
        <v>434</v>
      </c>
      <c r="E215" s="46" t="str">
        <f>IF(VLOOKUP(A215,'Charriage - Geschiebehaushalt'!A184:S455,15,FALSE)="","",VLOOKUP(A215,'Charriage - Geschiebehaushalt'!$A$2:$S$273,15,FALSE))</f>
        <v>non pertinent / nicht relevant</v>
      </c>
      <c r="F215" s="45" t="str">
        <f>IF(VLOOKUP(A215,'Charriage - Geschiebehaushalt'!A184:S455,16,FALSE)="","",VLOOKUP(A215,'Charriage - Geschiebehaushalt'!$A$2:$S$273,16,FALSE))</f>
        <v>a</v>
      </c>
      <c r="G215" s="44" t="str">
        <f>IF(VLOOKUP(A215,'Débit - Abfluss'!$A$2:$K$273,6,FALSE)="","",VLOOKUP(A215,'Débit - Abfluss'!$A$2:$K$273,6,FALSE))</f>
        <v>non pertinent / nicht relevant</v>
      </c>
      <c r="H215" s="43" t="str">
        <f>IF(VLOOKUP(A215,'Débit - Abfluss'!$A$2:$K$273,8,FALSE)="","",VLOOKUP(A215,'Débit - Abfluss'!$A$2:$K$273,8,FALSE))</f>
        <v>Non affecté / nicht betroffen</v>
      </c>
      <c r="I215" s="47" t="str">
        <f>IF(VLOOKUP(A215,'Revitalisation-Revitalisierung'!$A$2:$O$273,11,FALSE)="","",VLOOKUP(A215,'Revitalisation-Revitalisierung'!$A$2:$O$273,11,FALSE))</f>
        <v>non pertinent / nicht relevant</v>
      </c>
      <c r="J215" s="42" t="str">
        <f>IF(VLOOKUP(A215,'Revitalisation-Revitalisierung'!$A$2:$O$273,12,FALSE)="","",VLOOKUP(A215,'Revitalisation-Revitalisierung'!$A$2:$O$273,12,FALSE))</f>
        <v>a</v>
      </c>
      <c r="K215" s="41"/>
    </row>
    <row r="216" spans="1:11" ht="20.100000000000001" customHeight="1" x14ac:dyDescent="0.25">
      <c r="A216" s="48">
        <v>307</v>
      </c>
      <c r="B216" s="66" t="s">
        <v>436</v>
      </c>
      <c r="C216" s="66" t="s">
        <v>437</v>
      </c>
      <c r="D216" s="67" t="s">
        <v>202</v>
      </c>
      <c r="E216" s="46" t="str">
        <f>IF(VLOOKUP(A216,'Charriage - Geschiebehaushalt'!A185:S456,15,FALSE)="","",VLOOKUP(A216,'Charriage - Geschiebehaushalt'!$A$2:$S$273,15,FALSE))</f>
        <v>non pertinent / nicht relevant</v>
      </c>
      <c r="F216" s="45" t="str">
        <f>IF(VLOOKUP(A216,'Charriage - Geschiebehaushalt'!A185:S456,16,FALSE)="","",VLOOKUP(A216,'Charriage - Geschiebehaushalt'!$A$2:$S$273,16,FALSE))</f>
        <v>a</v>
      </c>
      <c r="G216" s="44" t="str">
        <f>IF(VLOOKUP(A216,'Débit - Abfluss'!$A$2:$K$273,6,FALSE)="","",VLOOKUP(A216,'Débit - Abfluss'!$A$2:$K$273,6,FALSE))</f>
        <v>non pertinent / nicht relevant</v>
      </c>
      <c r="H216" s="43" t="str">
        <f>IF(VLOOKUP(A216,'Débit - Abfluss'!$A$2:$K$273,8,FALSE)="","",VLOOKUP(A216,'Débit - Abfluss'!$A$2:$K$273,8,FALSE))</f>
        <v>Non affecté / nicht betroffen</v>
      </c>
      <c r="I216" s="47" t="str">
        <f>IF(VLOOKUP(A216,'Revitalisation-Revitalisierung'!$A$2:$O$273,11,FALSE)="","",VLOOKUP(A216,'Revitalisation-Revitalisierung'!$A$2:$O$273,11,FALSE))</f>
        <v>Non nécessaire / nicht nötig</v>
      </c>
      <c r="J216" s="42" t="str">
        <f>IF(VLOOKUP(A216,'Revitalisation-Revitalisierung'!$A$2:$O$273,12,FALSE)="","",VLOOKUP(A216,'Revitalisation-Revitalisierung'!$A$2:$O$273,12,FALSE))</f>
        <v>a</v>
      </c>
      <c r="K216" s="41"/>
    </row>
    <row r="217" spans="1:11" ht="20.100000000000001" customHeight="1" x14ac:dyDescent="0.25">
      <c r="A217" s="48">
        <v>310</v>
      </c>
      <c r="B217" s="66" t="s">
        <v>438</v>
      </c>
      <c r="C217" s="66" t="s">
        <v>439</v>
      </c>
      <c r="D217" s="67" t="s">
        <v>202</v>
      </c>
      <c r="E217" s="46" t="str">
        <f>IF(VLOOKUP(A217,'Charriage - Geschiebehaushalt'!A186:S457,15,FALSE)="","",VLOOKUP(A217,'Charriage - Geschiebehaushalt'!$A$2:$S$273,15,FALSE))</f>
        <v>Charriage présumé perturbé / Geschiebehaushalt vermutlich beeinträchtigt</v>
      </c>
      <c r="F217" s="45" t="str">
        <f>IF(VLOOKUP(A217,'Charriage - Geschiebehaushalt'!A186:S457,16,FALSE)="","",VLOOKUP(A217,'Charriage - Geschiebehaushalt'!$A$2:$S$273,16,FALSE))</f>
        <v>a</v>
      </c>
      <c r="G217" s="44" t="str">
        <f>IF(VLOOKUP(A217,'Débit - Abfluss'!$A$2:$K$273,6,FALSE)="","",VLOOKUP(A217,'Débit - Abfluss'!$A$2:$K$273,6,FALSE))</f>
        <v>non pertinent / nicht relevant</v>
      </c>
      <c r="H217" s="43" t="str">
        <f>IF(VLOOKUP(A217,'Débit - Abfluss'!$A$2:$K$273,8,FALSE)="","",VLOOKUP(A217,'Débit - Abfluss'!$A$2:$K$273,8,FALSE))</f>
        <v>Non affecté / nicht betroffen</v>
      </c>
      <c r="I217" s="47" t="str">
        <f>IF(VLOOKUP(A217,'Revitalisation-Revitalisierung'!$A$2:$O$273,11,FALSE)="","",VLOOKUP(A217,'Revitalisation-Revitalisierung'!$A$2:$O$273,11,FALSE))</f>
        <v>Très nécessaire, difficile / unbedingt nötig, schwierig</v>
      </c>
      <c r="J217" s="42" t="str">
        <f>IF(VLOOKUP(A217,'Revitalisation-Revitalisierung'!$A$2:$O$273,12,FALSE)="","",VLOOKUP(A217,'Revitalisation-Revitalisierung'!$A$2:$O$273,12,FALSE))</f>
        <v>b</v>
      </c>
      <c r="K217" s="41"/>
    </row>
    <row r="218" spans="1:11" ht="20.100000000000001" customHeight="1" x14ac:dyDescent="0.25">
      <c r="A218" s="49">
        <v>311</v>
      </c>
      <c r="B218" s="68" t="s">
        <v>440</v>
      </c>
      <c r="C218" s="214" t="s">
        <v>441</v>
      </c>
      <c r="D218" s="69" t="s">
        <v>202</v>
      </c>
      <c r="E218" s="46" t="str">
        <f>IF(VLOOKUP(A218,'Charriage - Geschiebehaushalt'!A187:S458,15,FALSE)="","",VLOOKUP(A218,'Charriage - Geschiebehaushalt'!$A$2:$S$273,15,FALSE))</f>
        <v>Charriage présumé naturel / Geschiebehaushalt vermutlich natürlich</v>
      </c>
      <c r="F218" s="45" t="str">
        <f>IF(VLOOKUP(A218,'Charriage - Geschiebehaushalt'!A187:S458,16,FALSE)="","",VLOOKUP(A218,'Charriage - Geschiebehaushalt'!$A$2:$S$273,16,FALSE))</f>
        <v>a</v>
      </c>
      <c r="G218" s="44" t="str">
        <f>IF(VLOOKUP(A218,'Débit - Abfluss'!$A$2:$K$273,6,FALSE)="","",VLOOKUP(A218,'Débit - Abfluss'!$A$2:$K$273,6,FALSE))</f>
        <v>Régime présumé naturel (100%) / Abfluss vermutlich natürlich</v>
      </c>
      <c r="H218" s="43" t="str">
        <f>IF(VLOOKUP(A218,'Débit - Abfluss'!$A$2:$K$273,8,FALSE)="","",VLOOKUP(A218,'Débit - Abfluss'!$A$2:$K$273,8,FALSE))</f>
        <v>Non affecté / nicht betroffen</v>
      </c>
      <c r="I218" s="47" t="str">
        <f>IF(VLOOKUP(A218,'Revitalisation-Revitalisierung'!$A$2:$O$273,11,FALSE)="","",VLOOKUP(A218,'Revitalisation-Revitalisierung'!$A$2:$O$273,11,FALSE))</f>
        <v>Non nécessaire / nicht nötig</v>
      </c>
      <c r="J218" s="42" t="str">
        <f>IF(VLOOKUP(A218,'Revitalisation-Revitalisierung'!$A$2:$O$273,12,FALSE)="","",VLOOKUP(A218,'Revitalisation-Revitalisierung'!$A$2:$O$273,12,FALSE))</f>
        <v>a</v>
      </c>
      <c r="K218" s="41"/>
    </row>
    <row r="219" spans="1:11" ht="20.100000000000001" customHeight="1" x14ac:dyDescent="0.25">
      <c r="A219" s="49">
        <v>312</v>
      </c>
      <c r="B219" s="68" t="s">
        <v>444</v>
      </c>
      <c r="C219" s="214" t="s">
        <v>445</v>
      </c>
      <c r="D219" s="69" t="s">
        <v>202</v>
      </c>
      <c r="E219" s="46" t="str">
        <f>IF(VLOOKUP(A219,'Charriage - Geschiebehaushalt'!A188:S459,15,FALSE)="","",VLOOKUP(A219,'Charriage - Geschiebehaushalt'!$A$2:$S$273,15,FALSE))</f>
        <v>Charriage présumé naturel / Geschiebehaushalt vermutlich natürlich</v>
      </c>
      <c r="F219" s="45" t="str">
        <f>IF(VLOOKUP(A219,'Charriage - Geschiebehaushalt'!A188:S459,16,FALSE)="","",VLOOKUP(A219,'Charriage - Geschiebehaushalt'!$A$2:$S$273,16,FALSE))</f>
        <v>b</v>
      </c>
      <c r="G219" s="44" t="str">
        <f>IF(VLOOKUP(A219,'Débit - Abfluss'!$A$2:$K$273,6,FALSE)="","",VLOOKUP(A219,'Débit - Abfluss'!$A$2:$K$273,6,FALSE))</f>
        <v>Régime présumé naturel (100%) / Abfluss vermutlich natürlich</v>
      </c>
      <c r="H219" s="43" t="str">
        <f>IF(VLOOKUP(A219,'Débit - Abfluss'!$A$2:$K$273,8,FALSE)="","",VLOOKUP(A219,'Débit - Abfluss'!$A$2:$K$273,8,FALSE))</f>
        <v>Non affecté / nicht betroffen</v>
      </c>
      <c r="I219" s="47" t="str">
        <f>IF(VLOOKUP(A219,'Revitalisation-Revitalisierung'!$A$2:$O$273,11,FALSE)="","",VLOOKUP(A219,'Revitalisation-Revitalisierung'!$A$2:$O$273,11,FALSE))</f>
        <v>Non nécessaire / nicht nötig</v>
      </c>
      <c r="J219" s="42" t="str">
        <f>IF(VLOOKUP(A219,'Revitalisation-Revitalisierung'!$A$2:$O$273,12,FALSE)="","",VLOOKUP(A219,'Revitalisation-Revitalisierung'!$A$2:$O$273,12,FALSE))</f>
        <v>a</v>
      </c>
      <c r="K219" s="41"/>
    </row>
    <row r="220" spans="1:11" ht="20.100000000000001" customHeight="1" x14ac:dyDescent="0.25">
      <c r="A220" s="48">
        <v>313</v>
      </c>
      <c r="B220" s="66" t="s">
        <v>447</v>
      </c>
      <c r="C220" s="66" t="s">
        <v>447</v>
      </c>
      <c r="D220" s="67" t="s">
        <v>202</v>
      </c>
      <c r="E220" s="46" t="str">
        <f>IF(VLOOKUP(A220,'Charriage - Geschiebehaushalt'!A189:S460,15,FALSE)="","",VLOOKUP(A220,'Charriage - Geschiebehaushalt'!$A$2:$S$273,15,FALSE))</f>
        <v>Charriage présumé naturel / Geschiebehaushalt vermutlich natürlich</v>
      </c>
      <c r="F220" s="45" t="str">
        <f>IF(VLOOKUP(A220,'Charriage - Geschiebehaushalt'!A189:S460,16,FALSE)="","",VLOOKUP(A220,'Charriage - Geschiebehaushalt'!$A$2:$S$273,16,FALSE))</f>
        <v>b</v>
      </c>
      <c r="G220" s="44" t="str">
        <f>IF(VLOOKUP(A220,'Débit - Abfluss'!$A$2:$K$273,6,FALSE)="","",VLOOKUP(A220,'Débit - Abfluss'!$A$2:$K$273,6,FALSE))</f>
        <v>100%</v>
      </c>
      <c r="H220" s="43" t="str">
        <f>IF(VLOOKUP(A220,'Débit - Abfluss'!$A$2:$K$273,8,FALSE)="","",VLOOKUP(A220,'Débit - Abfluss'!$A$2:$K$273,8,FALSE))</f>
        <v>Non affecté / nicht betroffen</v>
      </c>
      <c r="I220" s="47" t="str">
        <f>IF(VLOOKUP(A220,'Revitalisation-Revitalisierung'!$A$2:$O$273,11,FALSE)="","",VLOOKUP(A220,'Revitalisation-Revitalisierung'!$A$2:$O$273,11,FALSE))</f>
        <v>Non nécessaire / nicht nötig</v>
      </c>
      <c r="J220" s="42" t="str">
        <f>IF(VLOOKUP(A220,'Revitalisation-Revitalisierung'!$A$2:$O$273,12,FALSE)="","",VLOOKUP(A220,'Revitalisation-Revitalisierung'!$A$2:$O$273,12,FALSE))</f>
        <v>a</v>
      </c>
      <c r="K220" s="41"/>
    </row>
    <row r="221" spans="1:11" ht="20.100000000000001" customHeight="1" x14ac:dyDescent="0.25">
      <c r="A221" s="48">
        <v>314</v>
      </c>
      <c r="B221" s="66" t="s">
        <v>448</v>
      </c>
      <c r="C221" s="66" t="s">
        <v>448</v>
      </c>
      <c r="D221" s="67" t="s">
        <v>194</v>
      </c>
      <c r="E221" s="46" t="str">
        <f>IF(VLOOKUP(A221,'Charriage - Geschiebehaushalt'!A190:S461,15,FALSE)="","",VLOOKUP(A221,'Charriage - Geschiebehaushalt'!$A$2:$S$273,15,FALSE))</f>
        <v>0-20%</v>
      </c>
      <c r="F221" s="45" t="str">
        <f>IF(VLOOKUP(A221,'Charriage - Geschiebehaushalt'!A190:S461,16,FALSE)="","",VLOOKUP(A221,'Charriage - Geschiebehaushalt'!$A$2:$S$273,16,FALSE))</f>
        <v>a</v>
      </c>
      <c r="G221" s="44" t="str">
        <f>IF(VLOOKUP(A221,'Débit - Abfluss'!$A$2:$K$273,6,FALSE)="","",VLOOKUP(A221,'Débit - Abfluss'!$A$2:$K$273,6,FALSE))</f>
        <v>100%</v>
      </c>
      <c r="H221" s="43" t="str">
        <f>IF(VLOOKUP(A221,'Débit - Abfluss'!$A$2:$K$273,8,FALSE)="","",VLOOKUP(A221,'Débit - Abfluss'!$A$2:$K$273,8,FALSE))</f>
        <v>Non affecté / nicht betroffen</v>
      </c>
      <c r="I221" s="47" t="str">
        <f>IF(VLOOKUP(A221,'Revitalisation-Revitalisierung'!$A$2:$O$273,11,FALSE)="","",VLOOKUP(A221,'Revitalisation-Revitalisierung'!$A$2:$O$273,11,FALSE))</f>
        <v>Partiellement nécessaire, facile / teilweise nötig, einfach</v>
      </c>
      <c r="J221" s="42" t="str">
        <f>IF(VLOOKUP(A221,'Revitalisation-Revitalisierung'!$A$2:$O$273,12,FALSE)="","",VLOOKUP(A221,'Revitalisation-Revitalisierung'!$A$2:$O$273,12,FALSE))</f>
        <v>a</v>
      </c>
      <c r="K221" s="41"/>
    </row>
    <row r="222" spans="1:11" ht="20.100000000000001" customHeight="1" x14ac:dyDescent="0.25">
      <c r="A222" s="48">
        <v>315</v>
      </c>
      <c r="B222" s="66" t="s">
        <v>449</v>
      </c>
      <c r="C222" s="66" t="s">
        <v>448</v>
      </c>
      <c r="D222" s="67" t="s">
        <v>172</v>
      </c>
      <c r="E222" s="46" t="str">
        <f>IF(VLOOKUP(A222,'Charriage - Geschiebehaushalt'!A191:S462,15,FALSE)="","",VLOOKUP(A222,'Charriage - Geschiebehaushalt'!$A$2:$S$273,15,FALSE))</f>
        <v>21-50%</v>
      </c>
      <c r="F222" s="45" t="str">
        <f>IF(VLOOKUP(A222,'Charriage - Geschiebehaushalt'!A191:S462,16,FALSE)="","",VLOOKUP(A222,'Charriage - Geschiebehaushalt'!$A$2:$S$273,16,FALSE))</f>
        <v>a</v>
      </c>
      <c r="G222" s="44" t="str">
        <f>IF(VLOOKUP(A222,'Débit - Abfluss'!$A$2:$K$273,6,FALSE)="","",VLOOKUP(A222,'Débit - Abfluss'!$A$2:$K$273,6,FALSE))</f>
        <v>100%</v>
      </c>
      <c r="H222" s="43" t="str">
        <f>IF(VLOOKUP(A222,'Débit - Abfluss'!$A$2:$K$273,8,FALSE)="","",VLOOKUP(A222,'Débit - Abfluss'!$A$2:$K$273,8,FALSE))</f>
        <v>Non affecté / nicht betroffen</v>
      </c>
      <c r="I222" s="47" t="str">
        <f>IF(VLOOKUP(A222,'Revitalisation-Revitalisierung'!$A$2:$O$273,11,FALSE)="","",VLOOKUP(A222,'Revitalisation-Revitalisierung'!$A$2:$O$273,11,FALSE))</f>
        <v>Partiellement nécessaire, facile / teilweise nötig, einfach</v>
      </c>
      <c r="J222" s="42" t="str">
        <f>IF(VLOOKUP(A222,'Revitalisation-Revitalisierung'!$A$2:$O$273,12,FALSE)="","",VLOOKUP(A222,'Revitalisation-Revitalisierung'!$A$2:$O$273,12,FALSE))</f>
        <v>a</v>
      </c>
      <c r="K222" s="41"/>
    </row>
    <row r="223" spans="1:11" ht="20.100000000000001" customHeight="1" x14ac:dyDescent="0.25">
      <c r="A223" s="49">
        <v>316</v>
      </c>
      <c r="B223" s="68" t="s">
        <v>450</v>
      </c>
      <c r="C223" s="214" t="s">
        <v>197</v>
      </c>
      <c r="D223" s="69" t="s">
        <v>172</v>
      </c>
      <c r="E223" s="46" t="str">
        <f>IF(VLOOKUP(A223,'Charriage - Geschiebehaushalt'!A192:S463,15,FALSE)="","",VLOOKUP(A223,'Charriage - Geschiebehaushalt'!$A$2:$S$273,15,FALSE))</f>
        <v>0-20%</v>
      </c>
      <c r="F223" s="45" t="str">
        <f>IF(VLOOKUP(A223,'Charriage - Geschiebehaushalt'!A192:S463,16,FALSE)="","",VLOOKUP(A223,'Charriage - Geschiebehaushalt'!$A$2:$S$273,16,FALSE))</f>
        <v>a</v>
      </c>
      <c r="G223" s="44" t="str">
        <f>IF(VLOOKUP(A223,'Débit - Abfluss'!$A$2:$K$273,6,FALSE)="","",VLOOKUP(A223,'Débit - Abfluss'!$A$2:$K$273,6,FALSE))</f>
        <v>Régime présumé naturel (100%) / Abfluss vermutlich natürlich</v>
      </c>
      <c r="H223" s="43" t="str">
        <f>IF(VLOOKUP(A223,'Débit - Abfluss'!$A$2:$K$273,8,FALSE)="","",VLOOKUP(A223,'Débit - Abfluss'!$A$2:$K$273,8,FALSE))</f>
        <v>Non affecté / nicht betroffen</v>
      </c>
      <c r="I223" s="47" t="str">
        <f>IF(VLOOKUP(A223,'Revitalisation-Revitalisierung'!$A$2:$O$273,11,FALSE)="","",VLOOKUP(A223,'Revitalisation-Revitalisierung'!$A$2:$O$273,11,FALSE))</f>
        <v>Non nécessaire / nicht nötig</v>
      </c>
      <c r="J223" s="42" t="str">
        <f>IF(VLOOKUP(A223,'Revitalisation-Revitalisierung'!$A$2:$O$273,12,FALSE)="","",VLOOKUP(A223,'Revitalisation-Revitalisierung'!$A$2:$O$273,12,FALSE))</f>
        <v>b</v>
      </c>
      <c r="K223" s="41"/>
    </row>
    <row r="224" spans="1:11" ht="20.100000000000001" customHeight="1" x14ac:dyDescent="0.25">
      <c r="A224" s="49">
        <v>317</v>
      </c>
      <c r="B224" s="68" t="s">
        <v>452</v>
      </c>
      <c r="C224" s="214" t="s">
        <v>453</v>
      </c>
      <c r="D224" s="69" t="s">
        <v>172</v>
      </c>
      <c r="E224" s="46" t="str">
        <f>IF(VLOOKUP(A224,'Charriage - Geschiebehaushalt'!A193:S464,15,FALSE)="","",VLOOKUP(A224,'Charriage - Geschiebehaushalt'!$A$2:$S$273,15,FALSE))</f>
        <v>Charriage présumé naturel / Geschiebehaushalt vermutlich natürlich</v>
      </c>
      <c r="F224" s="45" t="str">
        <f>IF(VLOOKUP(A224,'Charriage - Geschiebehaushalt'!A193:S464,16,FALSE)="","",VLOOKUP(A224,'Charriage - Geschiebehaushalt'!$A$2:$S$273,16,FALSE))</f>
        <v>b</v>
      </c>
      <c r="G224" s="44" t="str">
        <f>IF(VLOOKUP(A224,'Débit - Abfluss'!$A$2:$K$273,6,FALSE)="","",VLOOKUP(A224,'Débit - Abfluss'!$A$2:$K$273,6,FALSE))</f>
        <v>Régime présumé naturel (100%) / Abfluss vermutlich natürlich</v>
      </c>
      <c r="H224" s="43" t="str">
        <f>IF(VLOOKUP(A224,'Débit - Abfluss'!$A$2:$K$273,8,FALSE)="","",VLOOKUP(A224,'Débit - Abfluss'!$A$2:$K$273,8,FALSE))</f>
        <v>Non affecté / nicht betroffen</v>
      </c>
      <c r="I224" s="47" t="str">
        <f>IF(VLOOKUP(A224,'Revitalisation-Revitalisierung'!$A$2:$O$273,11,FALSE)="","",VLOOKUP(A224,'Revitalisation-Revitalisierung'!$A$2:$O$273,11,FALSE))</f>
        <v>Non nécessaire / nicht nötig</v>
      </c>
      <c r="J224" s="42" t="str">
        <f>IF(VLOOKUP(A224,'Revitalisation-Revitalisierung'!$A$2:$O$273,12,FALSE)="","",VLOOKUP(A224,'Revitalisation-Revitalisierung'!$A$2:$O$273,12,FALSE))</f>
        <v>a</v>
      </c>
      <c r="K224" s="41"/>
    </row>
    <row r="225" spans="1:11" ht="20.100000000000001" customHeight="1" x14ac:dyDescent="0.25">
      <c r="A225" s="49">
        <v>318</v>
      </c>
      <c r="B225" s="68" t="s">
        <v>454</v>
      </c>
      <c r="C225" s="214" t="s">
        <v>455</v>
      </c>
      <c r="D225" s="69" t="s">
        <v>172</v>
      </c>
      <c r="E225" s="46" t="str">
        <f>IF(VLOOKUP(A225,'Charriage - Geschiebehaushalt'!A194:S465,15,FALSE)="","",VLOOKUP(A225,'Charriage - Geschiebehaushalt'!$A$2:$S$273,15,FALSE))</f>
        <v>51-80%</v>
      </c>
      <c r="F225" s="45" t="str">
        <f>IF(VLOOKUP(A225,'Charriage - Geschiebehaushalt'!A194:S465,16,FALSE)="","",VLOOKUP(A225,'Charriage - Geschiebehaushalt'!$A$2:$S$273,16,FALSE))</f>
        <v>a</v>
      </c>
      <c r="G225" s="44" t="str">
        <f>IF(VLOOKUP(A225,'Débit - Abfluss'!$A$2:$K$273,6,FALSE)="","",VLOOKUP(A225,'Débit - Abfluss'!$A$2:$K$273,6,FALSE))</f>
        <v>Régime présumé naturel (100%) / Abfluss vermutlich natürlich</v>
      </c>
      <c r="H225" s="43" t="str">
        <f>IF(VLOOKUP(A225,'Débit - Abfluss'!$A$2:$K$273,8,FALSE)="","",VLOOKUP(A225,'Débit - Abfluss'!$A$2:$K$273,8,FALSE))</f>
        <v>Non affecté / nicht betroffen</v>
      </c>
      <c r="I225" s="47" t="str">
        <f>IF(VLOOKUP(A225,'Revitalisation-Revitalisierung'!$A$2:$O$273,11,FALSE)="","",VLOOKUP(A225,'Revitalisation-Revitalisierung'!$A$2:$O$273,11,FALSE))</f>
        <v>Non nécessaire / nicht nötig</v>
      </c>
      <c r="J225" s="42" t="str">
        <f>IF(VLOOKUP(A225,'Revitalisation-Revitalisierung'!$A$2:$O$273,12,FALSE)="","",VLOOKUP(A225,'Revitalisation-Revitalisierung'!$A$2:$O$273,12,FALSE))</f>
        <v>a</v>
      </c>
      <c r="K225" s="41"/>
    </row>
    <row r="226" spans="1:11" ht="20.100000000000001" customHeight="1" x14ac:dyDescent="0.25">
      <c r="A226" s="48">
        <v>319</v>
      </c>
      <c r="B226" s="66" t="s">
        <v>457</v>
      </c>
      <c r="C226" s="66" t="s">
        <v>171</v>
      </c>
      <c r="D226" s="67" t="s">
        <v>172</v>
      </c>
      <c r="E226" s="46" t="str">
        <f>IF(VLOOKUP(A226,'Charriage - Geschiebehaushalt'!A195:S466,15,FALSE)="","",VLOOKUP(A226,'Charriage - Geschiebehaushalt'!$A$2:$S$273,15,FALSE))</f>
        <v>21-50%</v>
      </c>
      <c r="F226" s="45" t="str">
        <f>IF(VLOOKUP(A226,'Charriage - Geschiebehaushalt'!A195:S466,16,FALSE)="","",VLOOKUP(A226,'Charriage - Geschiebehaushalt'!$A$2:$S$273,16,FALSE))</f>
        <v>a</v>
      </c>
      <c r="G226" s="44" t="str">
        <f>IF(VLOOKUP(A226,'Débit - Abfluss'!$A$2:$K$273,6,FALSE)="","",VLOOKUP(A226,'Débit - Abfluss'!$A$2:$K$273,6,FALSE))</f>
        <v>81-100%</v>
      </c>
      <c r="H226" s="43" t="str">
        <f>IF(VLOOKUP(A226,'Débit - Abfluss'!$A$2:$K$273,8,FALSE)="","",VLOOKUP(A226,'Débit - Abfluss'!$A$2:$K$273,8,FALSE))</f>
        <v>Non affecté / nicht betroffen</v>
      </c>
      <c r="I226" s="47" t="str">
        <f>IF(VLOOKUP(A226,'Revitalisation-Revitalisierung'!$A$2:$O$273,11,FALSE)="","",VLOOKUP(A226,'Revitalisation-Revitalisierung'!$A$2:$O$273,11,FALSE))</f>
        <v>Non nécessaire / nicht nötig</v>
      </c>
      <c r="J226" s="42" t="str">
        <f>IF(VLOOKUP(A226,'Revitalisation-Revitalisierung'!$A$2:$O$273,12,FALSE)="","",VLOOKUP(A226,'Revitalisation-Revitalisierung'!$A$2:$O$273,12,FALSE))</f>
        <v>a</v>
      </c>
      <c r="K226" s="41"/>
    </row>
    <row r="227" spans="1:11" ht="20.100000000000001" customHeight="1" x14ac:dyDescent="0.25">
      <c r="A227" s="49">
        <v>320</v>
      </c>
      <c r="B227" s="68" t="s">
        <v>458</v>
      </c>
      <c r="C227" s="214" t="s">
        <v>459</v>
      </c>
      <c r="D227" s="69" t="s">
        <v>172</v>
      </c>
      <c r="E227" s="46" t="str">
        <f>IF(VLOOKUP(A227,'Charriage - Geschiebehaushalt'!A196:S467,15,FALSE)="","",VLOOKUP(A227,'Charriage - Geschiebehaushalt'!$A$2:$S$273,15,FALSE))</f>
        <v>21-50%</v>
      </c>
      <c r="F227" s="45" t="str">
        <f>IF(VLOOKUP(A227,'Charriage - Geschiebehaushalt'!A196:S467,16,FALSE)="","",VLOOKUP(A227,'Charriage - Geschiebehaushalt'!$A$2:$S$273,16,FALSE))</f>
        <v>a</v>
      </c>
      <c r="G227" s="44" t="str">
        <f>IF(VLOOKUP(A227,'Débit - Abfluss'!$A$2:$K$273,6,FALSE)="","",VLOOKUP(A227,'Débit - Abfluss'!$A$2:$K$273,6,FALSE))</f>
        <v>Régime présumé naturel (100%) / Abfluss vermutlich natürlich</v>
      </c>
      <c r="H227" s="43" t="str">
        <f>IF(VLOOKUP(A227,'Débit - Abfluss'!$A$2:$K$273,8,FALSE)="","",VLOOKUP(A227,'Débit - Abfluss'!$A$2:$K$273,8,FALSE))</f>
        <v>Non affecté / nicht betroffen</v>
      </c>
      <c r="I227" s="47" t="str">
        <f>IF(VLOOKUP(A227,'Revitalisation-Revitalisierung'!$A$2:$O$273,11,FALSE)="","",VLOOKUP(A227,'Revitalisation-Revitalisierung'!$A$2:$O$273,11,FALSE))</f>
        <v>Non nécessaire / nicht nötig</v>
      </c>
      <c r="J227" s="42" t="str">
        <f>IF(VLOOKUP(A227,'Revitalisation-Revitalisierung'!$A$2:$O$273,12,FALSE)="","",VLOOKUP(A227,'Revitalisation-Revitalisierung'!$A$2:$O$273,12,FALSE))</f>
        <v>a</v>
      </c>
      <c r="K227" s="41"/>
    </row>
    <row r="228" spans="1:11" ht="20.100000000000001" customHeight="1" x14ac:dyDescent="0.25">
      <c r="A228" s="48">
        <v>321</v>
      </c>
      <c r="B228" s="66" t="s">
        <v>460</v>
      </c>
      <c r="C228" s="66" t="s">
        <v>171</v>
      </c>
      <c r="D228" s="67" t="s">
        <v>172</v>
      </c>
      <c r="E228" s="46" t="str">
        <f>IF(VLOOKUP(A228,'Charriage - Geschiebehaushalt'!A197:S468,15,FALSE)="","",VLOOKUP(A228,'Charriage - Geschiebehaushalt'!$A$2:$S$273,15,FALSE))</f>
        <v>21-50%</v>
      </c>
      <c r="F228" s="45" t="str">
        <f>IF(VLOOKUP(A228,'Charriage - Geschiebehaushalt'!A197:S468,16,FALSE)="","",VLOOKUP(A228,'Charriage - Geschiebehaushalt'!$A$2:$S$273,16,FALSE))</f>
        <v>a</v>
      </c>
      <c r="G228" s="44" t="str">
        <f>IF(VLOOKUP(A228,'Débit - Abfluss'!$A$2:$K$273,6,FALSE)="","",VLOOKUP(A228,'Débit - Abfluss'!$A$2:$K$273,6,FALSE))</f>
        <v>100%</v>
      </c>
      <c r="H228" s="43" t="str">
        <f>IF(VLOOKUP(A228,'Débit - Abfluss'!$A$2:$K$273,8,FALSE)="","",VLOOKUP(A228,'Débit - Abfluss'!$A$2:$K$273,8,FALSE))</f>
        <v>Non affecté / nicht betroffen</v>
      </c>
      <c r="I228" s="47" t="str">
        <f>IF(VLOOKUP(A228,'Revitalisation-Revitalisierung'!$A$2:$O$273,11,FALSE)="","",VLOOKUP(A228,'Revitalisation-Revitalisierung'!$A$2:$O$273,11,FALSE))</f>
        <v>Non nécessaire / nicht nötig</v>
      </c>
      <c r="J228" s="42" t="str">
        <f>IF(VLOOKUP(A228,'Revitalisation-Revitalisierung'!$A$2:$O$273,12,FALSE)="","",VLOOKUP(A228,'Revitalisation-Revitalisierung'!$A$2:$O$273,12,FALSE))</f>
        <v>a</v>
      </c>
      <c r="K228" s="41"/>
    </row>
    <row r="229" spans="1:11" ht="20.100000000000001" customHeight="1" x14ac:dyDescent="0.25">
      <c r="A229" s="48">
        <v>322</v>
      </c>
      <c r="B229" s="66" t="s">
        <v>461</v>
      </c>
      <c r="C229" s="66" t="s">
        <v>462</v>
      </c>
      <c r="D229" s="67" t="s">
        <v>172</v>
      </c>
      <c r="E229" s="46" t="str">
        <f>IF(VLOOKUP(A229,'Charriage - Geschiebehaushalt'!A198:S469,15,FALSE)="","",VLOOKUP(A229,'Charriage - Geschiebehaushalt'!$A$2:$S$273,15,FALSE))</f>
        <v>0-20%</v>
      </c>
      <c r="F229" s="45" t="str">
        <f>IF(VLOOKUP(A229,'Charriage - Geschiebehaushalt'!A198:S469,16,FALSE)="","",VLOOKUP(A229,'Charriage - Geschiebehaushalt'!$A$2:$S$273,16,FALSE))</f>
        <v>a</v>
      </c>
      <c r="G229" s="44" t="str">
        <f>IF(VLOOKUP(A229,'Débit - Abfluss'!$A$2:$K$273,6,FALSE)="","",VLOOKUP(A229,'Débit - Abfluss'!$A$2:$K$273,6,FALSE))</f>
        <v>100%</v>
      </c>
      <c r="H229" s="43" t="str">
        <f>IF(VLOOKUP(A229,'Débit - Abfluss'!$A$2:$K$273,8,FALSE)="","",VLOOKUP(A229,'Débit - Abfluss'!$A$2:$K$273,8,FALSE))</f>
        <v>Non affecté / nicht betroffen</v>
      </c>
      <c r="I229" s="47" t="str">
        <f>IF(VLOOKUP(A229,'Revitalisation-Revitalisierung'!$A$2:$O$273,11,FALSE)="","",VLOOKUP(A229,'Revitalisation-Revitalisierung'!$A$2:$O$273,11,FALSE))</f>
        <v>Non nécessaire / nicht nötig</v>
      </c>
      <c r="J229" s="42" t="str">
        <f>IF(VLOOKUP(A229,'Revitalisation-Revitalisierung'!$A$2:$O$273,12,FALSE)="","",VLOOKUP(A229,'Revitalisation-Revitalisierung'!$A$2:$O$273,12,FALSE))</f>
        <v>b</v>
      </c>
      <c r="K229" s="41"/>
    </row>
    <row r="230" spans="1:11" ht="20.100000000000001" customHeight="1" x14ac:dyDescent="0.25">
      <c r="A230" s="48">
        <v>323</v>
      </c>
      <c r="B230" s="66" t="s">
        <v>463</v>
      </c>
      <c r="C230" s="66" t="s">
        <v>464</v>
      </c>
      <c r="D230" s="67" t="s">
        <v>172</v>
      </c>
      <c r="E230" s="46" t="str">
        <f>IF(VLOOKUP(A230,'Charriage - Geschiebehaushalt'!A199:S470,15,FALSE)="","",VLOOKUP(A230,'Charriage - Geschiebehaushalt'!$A$2:$S$273,15,FALSE))</f>
        <v>Charriage présumé naturel / Geschiebehaushalt vermutlich natürlich</v>
      </c>
      <c r="F230" s="45" t="str">
        <f>IF(VLOOKUP(A230,'Charriage - Geschiebehaushalt'!A199:S470,16,FALSE)="","",VLOOKUP(A230,'Charriage - Geschiebehaushalt'!$A$2:$S$273,16,FALSE))</f>
        <v>b</v>
      </c>
      <c r="G230" s="44" t="str">
        <f>IF(VLOOKUP(A230,'Débit - Abfluss'!$A$2:$K$273,6,FALSE)="","",VLOOKUP(A230,'Débit - Abfluss'!$A$2:$K$273,6,FALSE))</f>
        <v>100%</v>
      </c>
      <c r="H230" s="43" t="str">
        <f>IF(VLOOKUP(A230,'Débit - Abfluss'!$A$2:$K$273,8,FALSE)="","",VLOOKUP(A230,'Débit - Abfluss'!$A$2:$K$273,8,FALSE))</f>
        <v>Non affecté / nicht betroffen</v>
      </c>
      <c r="I230" s="47" t="str">
        <f>IF(VLOOKUP(A230,'Revitalisation-Revitalisierung'!$A$2:$O$273,11,FALSE)="","",VLOOKUP(A230,'Revitalisation-Revitalisierung'!$A$2:$O$273,11,FALSE))</f>
        <v>Partiellement nécessaire, facile / teilweise nötig, einfach</v>
      </c>
      <c r="J230" s="42" t="str">
        <f>IF(VLOOKUP(A230,'Revitalisation-Revitalisierung'!$A$2:$O$273,12,FALSE)="","",VLOOKUP(A230,'Revitalisation-Revitalisierung'!$A$2:$O$273,12,FALSE))</f>
        <v>a</v>
      </c>
      <c r="K230" s="41"/>
    </row>
    <row r="231" spans="1:11" ht="20.100000000000001" customHeight="1" x14ac:dyDescent="0.25">
      <c r="A231" s="48">
        <v>324</v>
      </c>
      <c r="B231" s="66" t="s">
        <v>465</v>
      </c>
      <c r="C231" s="66" t="s">
        <v>466</v>
      </c>
      <c r="D231" s="67" t="s">
        <v>172</v>
      </c>
      <c r="E231" s="46" t="str">
        <f>IF(VLOOKUP(A231,'Charriage - Geschiebehaushalt'!A200:S471,15,FALSE)="","",VLOOKUP(A231,'Charriage - Geschiebehaushalt'!$A$2:$S$273,15,FALSE))</f>
        <v>Charriage présumé naturel / Geschiebehaushalt vermutlich natürlich</v>
      </c>
      <c r="F231" s="45" t="str">
        <f>IF(VLOOKUP(A231,'Charriage - Geschiebehaushalt'!A200:S471,16,FALSE)="","",VLOOKUP(A231,'Charriage - Geschiebehaushalt'!$A$2:$S$273,16,FALSE))</f>
        <v>b</v>
      </c>
      <c r="G231" s="44" t="str">
        <f>IF(VLOOKUP(A231,'Débit - Abfluss'!$A$2:$K$273,6,FALSE)="","",VLOOKUP(A231,'Débit - Abfluss'!$A$2:$K$273,6,FALSE))</f>
        <v>100%</v>
      </c>
      <c r="H231" s="43" t="str">
        <f>IF(VLOOKUP(A231,'Débit - Abfluss'!$A$2:$K$273,8,FALSE)="","",VLOOKUP(A231,'Débit - Abfluss'!$A$2:$K$273,8,FALSE))</f>
        <v>Non affecté / nicht betroffen</v>
      </c>
      <c r="I231" s="47" t="str">
        <f>IF(VLOOKUP(A231,'Revitalisation-Revitalisierung'!$A$2:$O$273,11,FALSE)="","",VLOOKUP(A231,'Revitalisation-Revitalisierung'!$A$2:$O$273,11,FALSE))</f>
        <v>Partiellement nécessaire, facile / teilweise nötig, einfach</v>
      </c>
      <c r="J231" s="42" t="str">
        <f>IF(VLOOKUP(A231,'Revitalisation-Revitalisierung'!$A$2:$O$273,12,FALSE)="","",VLOOKUP(A231,'Revitalisation-Revitalisierung'!$A$2:$O$273,12,FALSE))</f>
        <v>a</v>
      </c>
      <c r="K231" s="41"/>
    </row>
    <row r="232" spans="1:11" ht="20.100000000000001" customHeight="1" x14ac:dyDescent="0.25">
      <c r="A232" s="48">
        <v>325</v>
      </c>
      <c r="B232" s="66" t="s">
        <v>467</v>
      </c>
      <c r="C232" s="66" t="s">
        <v>220</v>
      </c>
      <c r="D232" s="67" t="s">
        <v>172</v>
      </c>
      <c r="E232" s="46" t="str">
        <f>IF(VLOOKUP(A232,'Charriage - Geschiebehaushalt'!A201:S472,15,FALSE)="","",VLOOKUP(A232,'Charriage - Geschiebehaushalt'!$A$2:$S$273,15,FALSE))</f>
        <v>0-20%</v>
      </c>
      <c r="F232" s="45" t="str">
        <f>IF(VLOOKUP(A232,'Charriage - Geschiebehaushalt'!A201:S472,16,FALSE)="","",VLOOKUP(A232,'Charriage - Geschiebehaushalt'!$A$2:$S$273,16,FALSE))</f>
        <v>a</v>
      </c>
      <c r="G232" s="44" t="str">
        <f>IF(VLOOKUP(A232,'Débit - Abfluss'!$A$2:$K$273,6,FALSE)="","",VLOOKUP(A232,'Débit - Abfluss'!$A$2:$K$273,6,FALSE))</f>
        <v>81-100%</v>
      </c>
      <c r="H232" s="43" t="str">
        <f>IF(VLOOKUP(A232,'Débit - Abfluss'!$A$2:$K$273,8,FALSE)="","",VLOOKUP(A232,'Débit - Abfluss'!$A$2:$K$273,8,FALSE))</f>
        <v>Non affecté / nicht betroffen</v>
      </c>
      <c r="I232" s="47" t="str">
        <f>IF(VLOOKUP(A232,'Revitalisation-Revitalisierung'!$A$2:$O$273,11,FALSE)="","",VLOOKUP(A232,'Revitalisation-Revitalisierung'!$A$2:$O$273,11,FALSE))</f>
        <v>Non nécessaire / nicht nötig</v>
      </c>
      <c r="J232" s="42" t="str">
        <f>IF(VLOOKUP(A232,'Revitalisation-Revitalisierung'!$A$2:$O$273,12,FALSE)="","",VLOOKUP(A232,'Revitalisation-Revitalisierung'!$A$2:$O$273,12,FALSE))</f>
        <v>b</v>
      </c>
      <c r="K232" s="41"/>
    </row>
    <row r="233" spans="1:11" ht="20.100000000000001" customHeight="1" x14ac:dyDescent="0.25">
      <c r="A233" s="50">
        <v>326.10000000000002</v>
      </c>
      <c r="B233" s="66" t="s">
        <v>468</v>
      </c>
      <c r="C233" s="66" t="s">
        <v>469</v>
      </c>
      <c r="D233" s="67" t="s">
        <v>172</v>
      </c>
      <c r="E233" s="46" t="str">
        <f>IF(VLOOKUP(A233,'Charriage - Geschiebehaushalt'!A202:S473,15,FALSE)="","",VLOOKUP(A233,'Charriage - Geschiebehaushalt'!$A$2:$S$273,15,FALSE))</f>
        <v>Charriage présumé naturel / Geschiebehaushalt vermutlich natürlich</v>
      </c>
      <c r="F233" s="45" t="str">
        <f>IF(VLOOKUP(A233,'Charriage - Geschiebehaushalt'!A202:S473,16,FALSE)="","",VLOOKUP(A233,'Charriage - Geschiebehaushalt'!$A$2:$S$273,16,FALSE))</f>
        <v>b</v>
      </c>
      <c r="G233" s="44" t="str">
        <f>IF(VLOOKUP(A233,'Débit - Abfluss'!$A$2:$K$273,6,FALSE)="","",VLOOKUP(A233,'Débit - Abfluss'!$A$2:$K$273,6,FALSE))</f>
        <v>100%</v>
      </c>
      <c r="H233" s="43" t="str">
        <f>IF(VLOOKUP(A233,'Débit - Abfluss'!$A$2:$K$273,8,FALSE)="","",VLOOKUP(A233,'Débit - Abfluss'!$A$2:$K$273,8,FALSE))</f>
        <v>Non affecté / nicht betroffen</v>
      </c>
      <c r="I233" s="47" t="str">
        <f>IF(VLOOKUP(A233,'Revitalisation-Revitalisierung'!$A$2:$O$273,11,FALSE)="","",VLOOKUP(A233,'Revitalisation-Revitalisierung'!$A$2:$O$273,11,FALSE))</f>
        <v>Non nécessaire / nicht nötig</v>
      </c>
      <c r="J233" s="42" t="str">
        <f>IF(VLOOKUP(A233,'Revitalisation-Revitalisierung'!$A$2:$O$273,12,FALSE)="","",VLOOKUP(A233,'Revitalisation-Revitalisierung'!$A$2:$O$273,12,FALSE))</f>
        <v>b</v>
      </c>
      <c r="K233" s="41"/>
    </row>
    <row r="234" spans="1:11" ht="20.100000000000001" customHeight="1" x14ac:dyDescent="0.25">
      <c r="A234" s="50">
        <v>326.2</v>
      </c>
      <c r="B234" s="66" t="s">
        <v>468</v>
      </c>
      <c r="C234" s="66" t="s">
        <v>469</v>
      </c>
      <c r="D234" s="67" t="s">
        <v>172</v>
      </c>
      <c r="E234" s="46" t="str">
        <f>IF(VLOOKUP(A234,'Charriage - Geschiebehaushalt'!A203:S474,15,FALSE)="","",VLOOKUP(A234,'Charriage - Geschiebehaushalt'!$A$2:$S$273,15,FALSE))</f>
        <v>Charriage présumé naturel / Geschiebehaushalt vermutlich natürlich</v>
      </c>
      <c r="F234" s="45" t="str">
        <f>IF(VLOOKUP(A234,'Charriage - Geschiebehaushalt'!A203:S474,16,FALSE)="","",VLOOKUP(A234,'Charriage - Geschiebehaushalt'!$A$2:$S$273,16,FALSE))</f>
        <v>b</v>
      </c>
      <c r="G234" s="44" t="str">
        <f>IF(VLOOKUP(A234,'Débit - Abfluss'!$A$2:$K$273,6,FALSE)="","",VLOOKUP(A234,'Débit - Abfluss'!$A$2:$K$273,6,FALSE))</f>
        <v>100%</v>
      </c>
      <c r="H234" s="43" t="str">
        <f>IF(VLOOKUP(A234,'Débit - Abfluss'!$A$2:$K$273,8,FALSE)="","",VLOOKUP(A234,'Débit - Abfluss'!$A$2:$K$273,8,FALSE))</f>
        <v>Non affecté / nicht betroffen</v>
      </c>
      <c r="I234" s="47" t="str">
        <f>IF(VLOOKUP(A234,'Revitalisation-Revitalisierung'!$A$2:$O$273,11,FALSE)="","",VLOOKUP(A234,'Revitalisation-Revitalisierung'!$A$2:$O$273,11,FALSE))</f>
        <v>Non nécessaire / nicht nötig</v>
      </c>
      <c r="J234" s="42" t="str">
        <f>IF(VLOOKUP(A234,'Revitalisation-Revitalisierung'!$A$2:$O$273,12,FALSE)="","",VLOOKUP(A234,'Revitalisation-Revitalisierung'!$A$2:$O$273,12,FALSE))</f>
        <v>a</v>
      </c>
      <c r="K234" s="41"/>
    </row>
    <row r="235" spans="1:11" ht="20.100000000000001" customHeight="1" x14ac:dyDescent="0.25">
      <c r="A235" s="48">
        <v>327</v>
      </c>
      <c r="B235" s="66" t="s">
        <v>470</v>
      </c>
      <c r="C235" s="66" t="s">
        <v>471</v>
      </c>
      <c r="D235" s="67" t="s">
        <v>172</v>
      </c>
      <c r="E235" s="46" t="str">
        <f>IF(VLOOKUP(A235,'Charriage - Geschiebehaushalt'!A204:S475,15,FALSE)="","",VLOOKUP(A235,'Charriage - Geschiebehaushalt'!$A$2:$S$273,15,FALSE))</f>
        <v>Charriage présumé naturel / Geschiebehaushalt vermutlich natürlich</v>
      </c>
      <c r="F235" s="45" t="str">
        <f>IF(VLOOKUP(A235,'Charriage - Geschiebehaushalt'!A204:S475,16,FALSE)="","",VLOOKUP(A235,'Charriage - Geschiebehaushalt'!$A$2:$S$273,16,FALSE))</f>
        <v>b</v>
      </c>
      <c r="G235" s="44" t="str">
        <f>IF(VLOOKUP(A235,'Débit - Abfluss'!$A$2:$K$273,6,FALSE)="","",VLOOKUP(A235,'Débit - Abfluss'!$A$2:$K$273,6,FALSE))</f>
        <v>100%</v>
      </c>
      <c r="H235" s="43" t="str">
        <f>IF(VLOOKUP(A235,'Débit - Abfluss'!$A$2:$K$273,8,FALSE)="","",VLOOKUP(A235,'Débit - Abfluss'!$A$2:$K$273,8,FALSE))</f>
        <v>Non affecté / nicht betroffen</v>
      </c>
      <c r="I235" s="47" t="str">
        <f>IF(VLOOKUP(A235,'Revitalisation-Revitalisierung'!$A$2:$O$273,11,FALSE)="","",VLOOKUP(A235,'Revitalisation-Revitalisierung'!$A$2:$O$273,11,FALSE))</f>
        <v>Non nécessaire / nicht nötig</v>
      </c>
      <c r="J235" s="42" t="str">
        <f>IF(VLOOKUP(A235,'Revitalisation-Revitalisierung'!$A$2:$O$273,12,FALSE)="","",VLOOKUP(A235,'Revitalisation-Revitalisierung'!$A$2:$O$273,12,FALSE))</f>
        <v>a</v>
      </c>
      <c r="K235" s="41"/>
    </row>
    <row r="236" spans="1:11" ht="20.100000000000001" customHeight="1" x14ac:dyDescent="0.25">
      <c r="A236" s="49">
        <v>328</v>
      </c>
      <c r="B236" s="68" t="s">
        <v>472</v>
      </c>
      <c r="C236" s="214" t="s">
        <v>473</v>
      </c>
      <c r="D236" s="69" t="s">
        <v>172</v>
      </c>
      <c r="E236" s="46" t="str">
        <f>IF(VLOOKUP(A236,'Charriage - Geschiebehaushalt'!A205:S476,15,FALSE)="","",VLOOKUP(A236,'Charriage - Geschiebehaushalt'!$A$2:$S$273,15,FALSE))</f>
        <v>Charriage présumé naturel / Geschiebehaushalt vermutlich natürlich</v>
      </c>
      <c r="F236" s="45" t="str">
        <f>IF(VLOOKUP(A236,'Charriage - Geschiebehaushalt'!A205:S476,16,FALSE)="","",VLOOKUP(A236,'Charriage - Geschiebehaushalt'!$A$2:$S$273,16,FALSE))</f>
        <v>b</v>
      </c>
      <c r="G236" s="44" t="str">
        <f>IF(VLOOKUP(A236,'Débit - Abfluss'!$A$2:$K$273,6,FALSE)="","",VLOOKUP(A236,'Débit - Abfluss'!$A$2:$K$273,6,FALSE))</f>
        <v>Régime présumé naturel (100%) / Abfluss vermutlich natürlich</v>
      </c>
      <c r="H236" s="43" t="str">
        <f>IF(VLOOKUP(A236,'Débit - Abfluss'!$A$2:$K$273,8,FALSE)="","",VLOOKUP(A236,'Débit - Abfluss'!$A$2:$K$273,8,FALSE))</f>
        <v>Non affecté / nicht betroffen</v>
      </c>
      <c r="I236" s="47" t="str">
        <f>IF(VLOOKUP(A236,'Revitalisation-Revitalisierung'!$A$2:$O$273,11,FALSE)="","",VLOOKUP(A236,'Revitalisation-Revitalisierung'!$A$2:$O$273,11,FALSE))</f>
        <v>Non nécessaire / nicht nötig</v>
      </c>
      <c r="J236" s="42" t="str">
        <f>IF(VLOOKUP(A236,'Revitalisation-Revitalisierung'!$A$2:$O$273,12,FALSE)="","",VLOOKUP(A236,'Revitalisation-Revitalisierung'!$A$2:$O$273,12,FALSE))</f>
        <v>a</v>
      </c>
      <c r="K236" s="41"/>
    </row>
    <row r="237" spans="1:11" ht="20.100000000000001" customHeight="1" x14ac:dyDescent="0.25">
      <c r="A237" s="49">
        <v>329</v>
      </c>
      <c r="B237" s="68" t="s">
        <v>475</v>
      </c>
      <c r="C237" s="214" t="s">
        <v>476</v>
      </c>
      <c r="D237" s="69" t="s">
        <v>303</v>
      </c>
      <c r="E237" s="46" t="str">
        <f>IF(VLOOKUP(A237,'Charriage - Geschiebehaushalt'!A206:S477,15,FALSE)="","",VLOOKUP(A237,'Charriage - Geschiebehaushalt'!$A$2:$S$273,15,FALSE))</f>
        <v>Charriage présumé naturel / Geschiebehaushalt vermutlich natürlich</v>
      </c>
      <c r="F237" s="45" t="str">
        <f>IF(VLOOKUP(A237,'Charriage - Geschiebehaushalt'!A206:S477,16,FALSE)="","",VLOOKUP(A237,'Charriage - Geschiebehaushalt'!$A$2:$S$273,16,FALSE))</f>
        <v>a</v>
      </c>
      <c r="G237" s="44" t="str">
        <f>IF(VLOOKUP(A237,'Débit - Abfluss'!$A$2:$K$273,6,FALSE)="","",VLOOKUP(A237,'Débit - Abfluss'!$A$2:$K$273,6,FALSE))</f>
        <v>Régime présumé naturel (100%) / Abfluss vermutlich natürlich</v>
      </c>
      <c r="H237" s="43" t="str">
        <f>IF(VLOOKUP(A237,'Débit - Abfluss'!$A$2:$K$273,8,FALSE)="","",VLOOKUP(A237,'Débit - Abfluss'!$A$2:$K$273,8,FALSE))</f>
        <v>Non affecté / nicht betroffen</v>
      </c>
      <c r="I237" s="47" t="str">
        <f>IF(VLOOKUP(A237,'Revitalisation-Revitalisierung'!$A$2:$O$273,11,FALSE)="","",VLOOKUP(A237,'Revitalisation-Revitalisierung'!$A$2:$O$273,11,FALSE))</f>
        <v>Non nécessaire / nicht nötig</v>
      </c>
      <c r="J237" s="42" t="str">
        <f>IF(VLOOKUP(A237,'Revitalisation-Revitalisierung'!$A$2:$O$273,12,FALSE)="","",VLOOKUP(A237,'Revitalisation-Revitalisierung'!$A$2:$O$273,12,FALSE))</f>
        <v>a</v>
      </c>
      <c r="K237" s="41"/>
    </row>
    <row r="238" spans="1:11" ht="20.100000000000001" customHeight="1" x14ac:dyDescent="0.25">
      <c r="A238" s="49">
        <v>330</v>
      </c>
      <c r="B238" s="68" t="s">
        <v>478</v>
      </c>
      <c r="C238" s="214" t="s">
        <v>479</v>
      </c>
      <c r="D238" s="69" t="s">
        <v>303</v>
      </c>
      <c r="E238" s="46" t="str">
        <f>IF(VLOOKUP(A238,'Charriage - Geschiebehaushalt'!A207:S478,15,FALSE)="","",VLOOKUP(A238,'Charriage - Geschiebehaushalt'!$A$2:$S$273,15,FALSE))</f>
        <v>Charriage présumé naturel / Geschiebehaushalt vermutlich natürlich</v>
      </c>
      <c r="F238" s="45" t="str">
        <f>IF(VLOOKUP(A238,'Charriage - Geschiebehaushalt'!A207:S478,16,FALSE)="","",VLOOKUP(A238,'Charriage - Geschiebehaushalt'!$A$2:$S$273,16,FALSE))</f>
        <v>b</v>
      </c>
      <c r="G238" s="44" t="str">
        <f>IF(VLOOKUP(A238,'Débit - Abfluss'!$A$2:$K$273,6,FALSE)="","",VLOOKUP(A238,'Débit - Abfluss'!$A$2:$K$273,6,FALSE))</f>
        <v>Régime présumé naturel (100%) / Abfluss vermutlich natürlich</v>
      </c>
      <c r="H238" s="43" t="str">
        <f>IF(VLOOKUP(A238,'Débit - Abfluss'!$A$2:$K$273,8,FALSE)="","",VLOOKUP(A238,'Débit - Abfluss'!$A$2:$K$273,8,FALSE))</f>
        <v>Non affecté / nicht betroffen</v>
      </c>
      <c r="I238" s="47" t="str">
        <f>IF(VLOOKUP(A238,'Revitalisation-Revitalisierung'!$A$2:$O$273,11,FALSE)="","",VLOOKUP(A238,'Revitalisation-Revitalisierung'!$A$2:$O$273,11,FALSE))</f>
        <v>Non nécessaire / nicht nötig</v>
      </c>
      <c r="J238" s="42" t="str">
        <f>IF(VLOOKUP(A238,'Revitalisation-Revitalisierung'!$A$2:$O$273,12,FALSE)="","",VLOOKUP(A238,'Revitalisation-Revitalisierung'!$A$2:$O$273,12,FALSE))</f>
        <v>a</v>
      </c>
      <c r="K238" s="41"/>
    </row>
    <row r="239" spans="1:11" ht="20.100000000000001" customHeight="1" x14ac:dyDescent="0.25">
      <c r="A239" s="49">
        <v>331</v>
      </c>
      <c r="B239" s="68" t="s">
        <v>481</v>
      </c>
      <c r="C239" s="214" t="s">
        <v>482</v>
      </c>
      <c r="D239" s="69" t="s">
        <v>303</v>
      </c>
      <c r="E239" s="46" t="str">
        <f>IF(VLOOKUP(A239,'Charriage - Geschiebehaushalt'!A208:S479,15,FALSE)="","",VLOOKUP(A239,'Charriage - Geschiebehaushalt'!$A$2:$S$273,15,FALSE))</f>
        <v>Charriage présumé naturel / Geschiebehaushalt vermutlich natürlich</v>
      </c>
      <c r="F239" s="45" t="str">
        <f>IF(VLOOKUP(A239,'Charriage - Geschiebehaushalt'!A208:S479,16,FALSE)="","",VLOOKUP(A239,'Charriage - Geschiebehaushalt'!$A$2:$S$273,16,FALSE))</f>
        <v>b</v>
      </c>
      <c r="G239" s="44" t="str">
        <f>IF(VLOOKUP(A239,'Débit - Abfluss'!$A$2:$K$273,6,FALSE)="","",VLOOKUP(A239,'Débit - Abfluss'!$A$2:$K$273,6,FALSE))</f>
        <v>Régime présumé naturel (100%) / Abfluss vermutlich natürlich</v>
      </c>
      <c r="H239" s="43" t="str">
        <f>IF(VLOOKUP(A239,'Débit - Abfluss'!$A$2:$K$273,8,FALSE)="","",VLOOKUP(A239,'Débit - Abfluss'!$A$2:$K$273,8,FALSE))</f>
        <v>Non affecté / nicht betroffen</v>
      </c>
      <c r="I239" s="47" t="str">
        <f>IF(VLOOKUP(A239,'Revitalisation-Revitalisierung'!$A$2:$O$273,11,FALSE)="","",VLOOKUP(A239,'Revitalisation-Revitalisierung'!$A$2:$O$273,11,FALSE))</f>
        <v>Non nécessaire / nicht nötig</v>
      </c>
      <c r="J239" s="42" t="str">
        <f>IF(VLOOKUP(A239,'Revitalisation-Revitalisierung'!$A$2:$O$273,12,FALSE)="","",VLOOKUP(A239,'Revitalisation-Revitalisierung'!$A$2:$O$273,12,FALSE))</f>
        <v>a</v>
      </c>
      <c r="K239" s="41"/>
    </row>
    <row r="240" spans="1:11" ht="20.100000000000001" customHeight="1" x14ac:dyDescent="0.25">
      <c r="A240" s="49">
        <v>332</v>
      </c>
      <c r="B240" s="68" t="s">
        <v>484</v>
      </c>
      <c r="C240" s="214" t="s">
        <v>485</v>
      </c>
      <c r="D240" s="69" t="s">
        <v>303</v>
      </c>
      <c r="E240" s="46" t="str">
        <f>IF(VLOOKUP(A240,'Charriage - Geschiebehaushalt'!A209:S480,15,FALSE)="","",VLOOKUP(A240,'Charriage - Geschiebehaushalt'!$A$2:$S$273,15,FALSE))</f>
        <v>Charriage présumé naturel / Geschiebehaushalt vermutlich natürlich</v>
      </c>
      <c r="F240" s="45" t="str">
        <f>IF(VLOOKUP(A240,'Charriage - Geschiebehaushalt'!A209:S480,16,FALSE)="","",VLOOKUP(A240,'Charriage - Geschiebehaushalt'!$A$2:$S$273,16,FALSE))</f>
        <v>a</v>
      </c>
      <c r="G240" s="44" t="str">
        <f>IF(VLOOKUP(A240,'Débit - Abfluss'!$A$2:$K$273,6,FALSE)="","",VLOOKUP(A240,'Débit - Abfluss'!$A$2:$K$273,6,FALSE))</f>
        <v>0-20%</v>
      </c>
      <c r="H240" s="43" t="str">
        <f>IF(VLOOKUP(A240,'Débit - Abfluss'!$A$2:$K$273,8,FALSE)="","",VLOOKUP(A240,'Débit - Abfluss'!$A$2:$K$273,8,FALSE))</f>
        <v>Non affecté / nicht betroffen</v>
      </c>
      <c r="I240" s="47" t="str">
        <f>IF(VLOOKUP(A240,'Revitalisation-Revitalisierung'!$A$2:$O$273,11,FALSE)="","",VLOOKUP(A240,'Revitalisation-Revitalisierung'!$A$2:$O$273,11,FALSE))</f>
        <v>Très nécessaire, facile / unbedingt nötig, einfach</v>
      </c>
      <c r="J240" s="42" t="str">
        <f>IF(VLOOKUP(A240,'Revitalisation-Revitalisierung'!$A$2:$O$273,12,FALSE)="","",VLOOKUP(A240,'Revitalisation-Revitalisierung'!$A$2:$O$273,12,FALSE))</f>
        <v>b</v>
      </c>
      <c r="K240" s="41"/>
    </row>
    <row r="241" spans="1:11" ht="20.100000000000001" customHeight="1" x14ac:dyDescent="0.25">
      <c r="A241" s="49">
        <v>333</v>
      </c>
      <c r="B241" s="68" t="s">
        <v>487</v>
      </c>
      <c r="C241" s="214" t="s">
        <v>485</v>
      </c>
      <c r="D241" s="69" t="s">
        <v>303</v>
      </c>
      <c r="E241" s="46" t="str">
        <f>IF(VLOOKUP(A241,'Charriage - Geschiebehaushalt'!A210:S481,15,FALSE)="","",VLOOKUP(A241,'Charriage - Geschiebehaushalt'!$A$2:$S$273,15,FALSE))</f>
        <v>Charriage présumé naturel / Geschiebehaushalt vermutlich natürlich</v>
      </c>
      <c r="F241" s="45" t="str">
        <f>IF(VLOOKUP(A241,'Charriage - Geschiebehaushalt'!A210:S481,16,FALSE)="","",VLOOKUP(A241,'Charriage - Geschiebehaushalt'!$A$2:$S$273,16,FALSE))</f>
        <v>a</v>
      </c>
      <c r="G241" s="44" t="str">
        <f>IF(VLOOKUP(A241,'Débit - Abfluss'!$A$2:$K$273,6,FALSE)="","",VLOOKUP(A241,'Débit - Abfluss'!$A$2:$K$273,6,FALSE))</f>
        <v>0-20%</v>
      </c>
      <c r="H241" s="43" t="str">
        <f>IF(VLOOKUP(A241,'Débit - Abfluss'!$A$2:$K$273,8,FALSE)="","",VLOOKUP(A241,'Débit - Abfluss'!$A$2:$K$273,8,FALSE))</f>
        <v>Non affecté / nicht betroffen</v>
      </c>
      <c r="I241" s="47" t="str">
        <f>IF(VLOOKUP(A241,'Revitalisation-Revitalisierung'!$A$2:$O$273,11,FALSE)="","",VLOOKUP(A241,'Revitalisation-Revitalisierung'!$A$2:$O$273,11,FALSE))</f>
        <v>Très nécessaire, facile / unbedingt nötig, einfach</v>
      </c>
      <c r="J241" s="42" t="str">
        <f>IF(VLOOKUP(A241,'Revitalisation-Revitalisierung'!$A$2:$O$273,12,FALSE)="","",VLOOKUP(A241,'Revitalisation-Revitalisierung'!$A$2:$O$273,12,FALSE))</f>
        <v>b</v>
      </c>
      <c r="K241" s="41"/>
    </row>
    <row r="242" spans="1:11" ht="20.100000000000001" customHeight="1" x14ac:dyDescent="0.25">
      <c r="A242" s="49">
        <v>334</v>
      </c>
      <c r="B242" s="68" t="s">
        <v>489</v>
      </c>
      <c r="C242" s="214" t="s">
        <v>490</v>
      </c>
      <c r="D242" s="69" t="s">
        <v>303</v>
      </c>
      <c r="E242" s="46" t="str">
        <f>IF(VLOOKUP(A242,'Charriage - Geschiebehaushalt'!A211:S482,15,FALSE)="","",VLOOKUP(A242,'Charriage - Geschiebehaushalt'!$A$2:$S$273,15,FALSE))</f>
        <v>Charriage présumé naturel / Geschiebehaushalt vermutlich natürlich</v>
      </c>
      <c r="F242" s="45" t="str">
        <f>IF(VLOOKUP(A242,'Charriage - Geschiebehaushalt'!A211:S482,16,FALSE)="","",VLOOKUP(A242,'Charriage - Geschiebehaushalt'!$A$2:$S$273,16,FALSE))</f>
        <v>a</v>
      </c>
      <c r="G242" s="44" t="str">
        <f>IF(VLOOKUP(A242,'Débit - Abfluss'!$A$2:$K$273,6,FALSE)="","",VLOOKUP(A242,'Débit - Abfluss'!$A$2:$K$273,6,FALSE))</f>
        <v>Régime présumé naturel (100%) / Abfluss vermutlich natürlich</v>
      </c>
      <c r="H242" s="43" t="str">
        <f>IF(VLOOKUP(A242,'Débit - Abfluss'!$A$2:$K$273,8,FALSE)="","",VLOOKUP(A242,'Débit - Abfluss'!$A$2:$K$273,8,FALSE))</f>
        <v>Non affecté / nicht betroffen</v>
      </c>
      <c r="I242" s="47" t="str">
        <f>IF(VLOOKUP(A242,'Revitalisation-Revitalisierung'!$A$2:$O$273,11,FALSE)="","",VLOOKUP(A242,'Revitalisation-Revitalisierung'!$A$2:$O$273,11,FALSE))</f>
        <v>Très nécessaire, facile / unbedingt nötig, einfach</v>
      </c>
      <c r="J242" s="42" t="str">
        <f>IF(VLOOKUP(A242,'Revitalisation-Revitalisierung'!$A$2:$O$273,12,FALSE)="","",VLOOKUP(A242,'Revitalisation-Revitalisierung'!$A$2:$O$273,12,FALSE))</f>
        <v>a</v>
      </c>
      <c r="K242" s="41"/>
    </row>
    <row r="243" spans="1:11" ht="20.100000000000001" customHeight="1" x14ac:dyDescent="0.25">
      <c r="A243" s="49">
        <v>335</v>
      </c>
      <c r="B243" s="68" t="s">
        <v>492</v>
      </c>
      <c r="C243" s="214" t="s">
        <v>493</v>
      </c>
      <c r="D243" s="69" t="s">
        <v>303</v>
      </c>
      <c r="E243" s="46" t="str">
        <f>IF(VLOOKUP(A243,'Charriage - Geschiebehaushalt'!A212:S483,15,FALSE)="","",VLOOKUP(A243,'Charriage - Geschiebehaushalt'!$A$2:$S$273,15,FALSE))</f>
        <v>Charriage présumé naturel / Geschiebehaushalt vermutlich natürlich</v>
      </c>
      <c r="F243" s="45" t="str">
        <f>IF(VLOOKUP(A243,'Charriage - Geschiebehaushalt'!A212:S483,16,FALSE)="","",VLOOKUP(A243,'Charriage - Geschiebehaushalt'!$A$2:$S$273,16,FALSE))</f>
        <v>b</v>
      </c>
      <c r="G243" s="44" t="str">
        <f>IF(VLOOKUP(A243,'Débit - Abfluss'!$A$2:$K$273,6,FALSE)="","",VLOOKUP(A243,'Débit - Abfluss'!$A$2:$K$273,6,FALSE))</f>
        <v>0-20%</v>
      </c>
      <c r="H243" s="43" t="str">
        <f>IF(VLOOKUP(A243,'Débit - Abfluss'!$A$2:$K$273,8,FALSE)="","",VLOOKUP(A243,'Débit - Abfluss'!$A$2:$K$273,8,FALSE))</f>
        <v>Non affecté / nicht betroffen</v>
      </c>
      <c r="I243" s="47" t="str">
        <f>IF(VLOOKUP(A243,'Revitalisation-Revitalisierung'!$A$2:$O$273,11,FALSE)="","",VLOOKUP(A243,'Revitalisation-Revitalisierung'!$A$2:$O$273,11,FALSE))</f>
        <v>Non nécessaire / nicht nötig</v>
      </c>
      <c r="J243" s="42" t="str">
        <f>IF(VLOOKUP(A243,'Revitalisation-Revitalisierung'!$A$2:$O$273,12,FALSE)="","",VLOOKUP(A243,'Revitalisation-Revitalisierung'!$A$2:$O$273,12,FALSE))</f>
        <v>a</v>
      </c>
      <c r="K243" s="41"/>
    </row>
    <row r="244" spans="1:11" ht="20.100000000000001" customHeight="1" x14ac:dyDescent="0.25">
      <c r="A244" s="49">
        <v>336</v>
      </c>
      <c r="B244" s="68" t="s">
        <v>495</v>
      </c>
      <c r="C244" s="214" t="s">
        <v>496</v>
      </c>
      <c r="D244" s="69" t="s">
        <v>303</v>
      </c>
      <c r="E244" s="46" t="str">
        <f>IF(VLOOKUP(A244,'Charriage - Geschiebehaushalt'!A213:S484,15,FALSE)="","",VLOOKUP(A244,'Charriage - Geschiebehaushalt'!$A$2:$S$273,15,FALSE))</f>
        <v>Charriage présumé naturel / Geschiebehaushalt vermutlich natürlich</v>
      </c>
      <c r="F244" s="45" t="str">
        <f>IF(VLOOKUP(A244,'Charriage - Geschiebehaushalt'!A213:S484,16,FALSE)="","",VLOOKUP(A244,'Charriage - Geschiebehaushalt'!$A$2:$S$273,16,FALSE))</f>
        <v>b</v>
      </c>
      <c r="G244" s="44" t="str">
        <f>IF(VLOOKUP(A244,'Débit - Abfluss'!$A$2:$K$273,6,FALSE)="","",VLOOKUP(A244,'Débit - Abfluss'!$A$2:$K$273,6,FALSE))</f>
        <v>Régime présumé naturel (100%) / Abfluss vermutlich natürlich</v>
      </c>
      <c r="H244" s="43" t="str">
        <f>IF(VLOOKUP(A244,'Débit - Abfluss'!$A$2:$K$273,8,FALSE)="","",VLOOKUP(A244,'Débit - Abfluss'!$A$2:$K$273,8,FALSE))</f>
        <v>Non affecté / nicht betroffen</v>
      </c>
      <c r="I244" s="47" t="str">
        <f>IF(VLOOKUP(A244,'Revitalisation-Revitalisierung'!$A$2:$O$273,11,FALSE)="","",VLOOKUP(A244,'Revitalisation-Revitalisierung'!$A$2:$O$273,11,FALSE))</f>
        <v>Partiellement nécessaire, facile / teilweise nötig, einfach</v>
      </c>
      <c r="J244" s="42" t="str">
        <f>IF(VLOOKUP(A244,'Revitalisation-Revitalisierung'!$A$2:$O$273,12,FALSE)="","",VLOOKUP(A244,'Revitalisation-Revitalisierung'!$A$2:$O$273,12,FALSE))</f>
        <v>b</v>
      </c>
      <c r="K244" s="41"/>
    </row>
    <row r="245" spans="1:11" ht="20.100000000000001" customHeight="1" x14ac:dyDescent="0.25">
      <c r="A245" s="48">
        <v>337</v>
      </c>
      <c r="B245" s="66" t="s">
        <v>498</v>
      </c>
      <c r="C245" s="66" t="s">
        <v>499</v>
      </c>
      <c r="D245" s="67" t="s">
        <v>110</v>
      </c>
      <c r="E245" s="46" t="str">
        <f>IF(VLOOKUP(A245,'Charriage - Geschiebehaushalt'!A214:S485,15,FALSE)="","",VLOOKUP(A245,'Charriage - Geschiebehaushalt'!$A$2:$S$273,15,FALSE))</f>
        <v>La remobilisation des sédiments est perturbée / Mobilisierung von Geschiebe beeinträchtigt</v>
      </c>
      <c r="F245" s="45" t="str">
        <f>IF(VLOOKUP(A245,'Charriage - Geschiebehaushalt'!A214:S485,16,FALSE)="","",VLOOKUP(A245,'Charriage - Geschiebehaushalt'!$A$2:$S$273,16,FALSE))</f>
        <v>b</v>
      </c>
      <c r="G245" s="44" t="str">
        <f>IF(VLOOKUP(A245,'Débit - Abfluss'!$A$2:$K$273,6,FALSE)="","",VLOOKUP(A245,'Débit - Abfluss'!$A$2:$K$273,6,FALSE))</f>
        <v>100%</v>
      </c>
      <c r="H245" s="43" t="str">
        <f>IF(VLOOKUP(A245,'Débit - Abfluss'!$A$2:$K$273,8,FALSE)="","",VLOOKUP(A245,'Débit - Abfluss'!$A$2:$K$273,8,FALSE))</f>
        <v>Non affecté / nicht betroffen</v>
      </c>
      <c r="I245" s="47" t="str">
        <f>IF(VLOOKUP(A245,'Revitalisation-Revitalisierung'!$A$2:$O$273,11,FALSE)="","",VLOOKUP(A245,'Revitalisation-Revitalisierung'!$A$2:$O$273,11,FALSE))</f>
        <v>Très nécessaire, difficile / unbedingt nötig, schwierig</v>
      </c>
      <c r="J245" s="42" t="str">
        <f>IF(VLOOKUP(A245,'Revitalisation-Revitalisierung'!$A$2:$O$273,12,FALSE)="","",VLOOKUP(A245,'Revitalisation-Revitalisierung'!$A$2:$O$273,12,FALSE))</f>
        <v>a</v>
      </c>
      <c r="K245" s="41"/>
    </row>
    <row r="246" spans="1:11" ht="20.100000000000001" customHeight="1" x14ac:dyDescent="0.25">
      <c r="A246" s="48">
        <v>338</v>
      </c>
      <c r="B246" s="66" t="s">
        <v>501</v>
      </c>
      <c r="C246" s="66" t="s">
        <v>502</v>
      </c>
      <c r="D246" s="67" t="s">
        <v>252</v>
      </c>
      <c r="E246" s="46" t="str">
        <f>IF(VLOOKUP(A246,'Charriage - Geschiebehaushalt'!A215:S486,15,FALSE)="","",VLOOKUP(A246,'Charriage - Geschiebehaushalt'!$A$2:$S$273,15,FALSE))</f>
        <v>Charriage présumé naturel / Geschiebehaushalt vermutlich natürlich</v>
      </c>
      <c r="F246" s="45" t="str">
        <f>IF(VLOOKUP(A246,'Charriage - Geschiebehaushalt'!A215:S486,16,FALSE)="","",VLOOKUP(A246,'Charriage - Geschiebehaushalt'!$A$2:$S$273,16,FALSE))</f>
        <v>b</v>
      </c>
      <c r="G246" s="44" t="str">
        <f>IF(VLOOKUP(A246,'Débit - Abfluss'!$A$2:$K$273,6,FALSE)="","",VLOOKUP(A246,'Débit - Abfluss'!$A$2:$K$273,6,FALSE))</f>
        <v>100%</v>
      </c>
      <c r="H246" s="43" t="str">
        <f>IF(VLOOKUP(A246,'Débit - Abfluss'!$A$2:$K$273,8,FALSE)="","",VLOOKUP(A246,'Débit - Abfluss'!$A$2:$K$273,8,FALSE))</f>
        <v>Non affecté / nicht betroffen</v>
      </c>
      <c r="I246" s="47" t="str">
        <f>IF(VLOOKUP(A246,'Revitalisation-Revitalisierung'!$A$2:$O$273,11,FALSE)="","",VLOOKUP(A246,'Revitalisation-Revitalisierung'!$A$2:$O$273,11,FALSE))</f>
        <v>Très nécessaire, facile / unbedingt nötig, einfach</v>
      </c>
      <c r="J246" s="42" t="str">
        <f>IF(VLOOKUP(A246,'Revitalisation-Revitalisierung'!$A$2:$O$273,12,FALSE)="","",VLOOKUP(A246,'Revitalisation-Revitalisierung'!$A$2:$O$273,12,FALSE))</f>
        <v>b</v>
      </c>
      <c r="K246" s="41"/>
    </row>
    <row r="247" spans="1:11" ht="20.100000000000001" customHeight="1" x14ac:dyDescent="0.25">
      <c r="A247" s="48">
        <v>339</v>
      </c>
      <c r="B247" s="66" t="s">
        <v>503</v>
      </c>
      <c r="C247" s="66" t="s">
        <v>504</v>
      </c>
      <c r="D247" s="67" t="s">
        <v>252</v>
      </c>
      <c r="E247" s="46" t="str">
        <f>IF(VLOOKUP(A247,'Charriage - Geschiebehaushalt'!A216:S487,15,FALSE)="","",VLOOKUP(A247,'Charriage - Geschiebehaushalt'!$A$2:$S$273,15,FALSE))</f>
        <v>Charriage présumé naturel / Geschiebehaushalt vermutlich natürlich</v>
      </c>
      <c r="F247" s="45" t="str">
        <f>IF(VLOOKUP(A247,'Charriage - Geschiebehaushalt'!A216:S487,16,FALSE)="","",VLOOKUP(A247,'Charriage - Geschiebehaushalt'!$A$2:$S$273,16,FALSE))</f>
        <v>b</v>
      </c>
      <c r="G247" s="44" t="str">
        <f>IF(VLOOKUP(A247,'Débit - Abfluss'!$A$2:$K$273,6,FALSE)="","",VLOOKUP(A247,'Débit - Abfluss'!$A$2:$K$273,6,FALSE))</f>
        <v>100%</v>
      </c>
      <c r="H247" s="43" t="str">
        <f>IF(VLOOKUP(A247,'Débit - Abfluss'!$A$2:$K$273,8,FALSE)="","",VLOOKUP(A247,'Débit - Abfluss'!$A$2:$K$273,8,FALSE))</f>
        <v>Non affecté / nicht betroffen</v>
      </c>
      <c r="I247" s="47" t="str">
        <f>IF(VLOOKUP(A247,'Revitalisation-Revitalisierung'!$A$2:$O$273,11,FALSE)="","",VLOOKUP(A247,'Revitalisation-Revitalisierung'!$A$2:$O$273,11,FALSE))</f>
        <v>Partiellement nécessaire, facile / teilweise nötig, einfach</v>
      </c>
      <c r="J247" s="42" t="str">
        <f>IF(VLOOKUP(A247,'Revitalisation-Revitalisierung'!$A$2:$O$273,12,FALSE)="","",VLOOKUP(A247,'Revitalisation-Revitalisierung'!$A$2:$O$273,12,FALSE))</f>
        <v>b</v>
      </c>
      <c r="K247" s="41"/>
    </row>
    <row r="248" spans="1:11" ht="20.100000000000001" customHeight="1" x14ac:dyDescent="0.25">
      <c r="A248" s="48">
        <v>340</v>
      </c>
      <c r="B248" s="66" t="s">
        <v>505</v>
      </c>
      <c r="C248" s="66" t="s">
        <v>506</v>
      </c>
      <c r="D248" s="67" t="s">
        <v>252</v>
      </c>
      <c r="E248" s="46" t="str">
        <f>IF(VLOOKUP(A248,'Charriage - Geschiebehaushalt'!A217:S488,15,FALSE)="","",VLOOKUP(A248,'Charriage - Geschiebehaushalt'!$A$2:$S$273,15,FALSE))</f>
        <v>Charriage présumé naturel / Geschiebehaushalt vermutlich natürlich</v>
      </c>
      <c r="F248" s="45" t="str">
        <f>IF(VLOOKUP(A248,'Charriage - Geschiebehaushalt'!A217:S488,16,FALSE)="","",VLOOKUP(A248,'Charriage - Geschiebehaushalt'!$A$2:$S$273,16,FALSE))</f>
        <v>b</v>
      </c>
      <c r="G248" s="44" t="str">
        <f>IF(VLOOKUP(A248,'Débit - Abfluss'!$A$2:$K$273,6,FALSE)="","",VLOOKUP(A248,'Débit - Abfluss'!$A$2:$K$273,6,FALSE))</f>
        <v>100%</v>
      </c>
      <c r="H248" s="43" t="str">
        <f>IF(VLOOKUP(A248,'Débit - Abfluss'!$A$2:$K$273,8,FALSE)="","",VLOOKUP(A248,'Débit - Abfluss'!$A$2:$K$273,8,FALSE))</f>
        <v>Non affecté / nicht betroffen</v>
      </c>
      <c r="I248" s="47" t="str">
        <f>IF(VLOOKUP(A248,'Revitalisation-Revitalisierung'!$A$2:$O$273,11,FALSE)="","",VLOOKUP(A248,'Revitalisation-Revitalisierung'!$A$2:$O$273,11,FALSE))</f>
        <v>Non nécessaire / nicht nötig</v>
      </c>
      <c r="J248" s="42" t="str">
        <f>IF(VLOOKUP(A248,'Revitalisation-Revitalisierung'!$A$2:$O$273,12,FALSE)="","",VLOOKUP(A248,'Revitalisation-Revitalisierung'!$A$2:$O$273,12,FALSE))</f>
        <v>a</v>
      </c>
      <c r="K248" s="41"/>
    </row>
    <row r="249" spans="1:11" ht="20.100000000000001" customHeight="1" x14ac:dyDescent="0.25">
      <c r="A249" s="48">
        <v>341</v>
      </c>
      <c r="B249" s="66" t="s">
        <v>507</v>
      </c>
      <c r="C249" s="66" t="s">
        <v>508</v>
      </c>
      <c r="D249" s="67" t="s">
        <v>252</v>
      </c>
      <c r="E249" s="46" t="str">
        <f>IF(VLOOKUP(A249,'Charriage - Geschiebehaushalt'!A218:S489,15,FALSE)="","",VLOOKUP(A249,'Charriage - Geschiebehaushalt'!$A$2:$S$273,15,FALSE))</f>
        <v>La remobilisation des sédiments est perturbée / Mobilisierung von Geschiebe beeinträchtigt</v>
      </c>
      <c r="F249" s="45" t="str">
        <f>IF(VLOOKUP(A249,'Charriage - Geschiebehaushalt'!A218:S489,16,FALSE)="","",VLOOKUP(A249,'Charriage - Geschiebehaushalt'!$A$2:$S$273,16,FALSE))</f>
        <v>b</v>
      </c>
      <c r="G249" s="44" t="str">
        <f>IF(VLOOKUP(A249,'Débit - Abfluss'!$A$2:$K$273,6,FALSE)="","",VLOOKUP(A249,'Débit - Abfluss'!$A$2:$K$273,6,FALSE))</f>
        <v>100%</v>
      </c>
      <c r="H249" s="43" t="str">
        <f>IF(VLOOKUP(A249,'Débit - Abfluss'!$A$2:$K$273,8,FALSE)="","",VLOOKUP(A249,'Débit - Abfluss'!$A$2:$K$273,8,FALSE))</f>
        <v>Non affecté / nicht betroffen</v>
      </c>
      <c r="I249" s="47" t="str">
        <f>IF(VLOOKUP(A249,'Revitalisation-Revitalisierung'!$A$2:$O$273,11,FALSE)="","",VLOOKUP(A249,'Revitalisation-Revitalisierung'!$A$2:$O$273,11,FALSE))</f>
        <v>Très nécessaire, difficile / unbedingt nötig, schwierig</v>
      </c>
      <c r="J249" s="42" t="str">
        <f>IF(VLOOKUP(A249,'Revitalisation-Revitalisierung'!$A$2:$O$273,12,FALSE)="","",VLOOKUP(A249,'Revitalisation-Revitalisierung'!$A$2:$O$273,12,FALSE))</f>
        <v>a</v>
      </c>
      <c r="K249" s="41"/>
    </row>
    <row r="250" spans="1:11" ht="20.100000000000001" customHeight="1" x14ac:dyDescent="0.25">
      <c r="A250" s="48">
        <v>342</v>
      </c>
      <c r="B250" s="66" t="s">
        <v>509</v>
      </c>
      <c r="C250" s="66" t="s">
        <v>277</v>
      </c>
      <c r="D250" s="67" t="s">
        <v>116</v>
      </c>
      <c r="E250" s="46" t="str">
        <f>IF(VLOOKUP(A250,'Charriage - Geschiebehaushalt'!A219:S490,15,FALSE)="","",VLOOKUP(A250,'Charriage - Geschiebehaushalt'!$A$2:$S$273,15,FALSE))</f>
        <v>Déficit non apparent en charriage ou en remobilisation des sédiments / kein sichtbares Defizit beim Geschiebehaushalt bzw. bei der Mobilisierung von Geschiebe</v>
      </c>
      <c r="F250" s="45" t="str">
        <f>IF(VLOOKUP(A250,'Charriage - Geschiebehaushalt'!A219:S490,16,FALSE)="","",VLOOKUP(A250,'Charriage - Geschiebehaushalt'!$A$2:$S$273,16,FALSE))</f>
        <v>b</v>
      </c>
      <c r="G250" s="44" t="str">
        <f>IF(VLOOKUP(A250,'Débit - Abfluss'!$A$2:$K$273,6,FALSE)="","",VLOOKUP(A250,'Débit - Abfluss'!$A$2:$K$273,6,FALSE))</f>
        <v>100%</v>
      </c>
      <c r="H250" s="43" t="str">
        <f>IF(VLOOKUP(A250,'Débit - Abfluss'!$A$2:$K$273,8,FALSE)="","",VLOOKUP(A250,'Débit - Abfluss'!$A$2:$K$273,8,FALSE))</f>
        <v>Non affecté / nicht betroffen</v>
      </c>
      <c r="I250" s="47" t="str">
        <f>IF(VLOOKUP(A250,'Revitalisation-Revitalisierung'!$A$2:$O$273,11,FALSE)="","",VLOOKUP(A250,'Revitalisation-Revitalisierung'!$A$2:$O$273,11,FALSE))</f>
        <v>Partiellement nécessaire, facile / teilweise nötig, einfach</v>
      </c>
      <c r="J250" s="42" t="str">
        <f>IF(VLOOKUP(A250,'Revitalisation-Revitalisierung'!$A$2:$O$273,12,FALSE)="","",VLOOKUP(A250,'Revitalisation-Revitalisierung'!$A$2:$O$273,12,FALSE))</f>
        <v>a</v>
      </c>
      <c r="K250" s="41"/>
    </row>
    <row r="251" spans="1:11" ht="20.100000000000001" customHeight="1" x14ac:dyDescent="0.25">
      <c r="A251" s="48">
        <v>343</v>
      </c>
      <c r="B251" s="66" t="s">
        <v>510</v>
      </c>
      <c r="C251" s="66" t="s">
        <v>511</v>
      </c>
      <c r="D251" s="67" t="s">
        <v>512</v>
      </c>
      <c r="E251" s="46" t="str">
        <f>IF(VLOOKUP(A251,'Charriage - Geschiebehaushalt'!A220:S491,15,FALSE)="","",VLOOKUP(A251,'Charriage - Geschiebehaushalt'!$A$2:$S$273,15,FALSE))</f>
        <v>Charriage présumé faiblement perturbé / Geschiebe vermutlich leicht beeinträchtigt</v>
      </c>
      <c r="F251" s="45" t="str">
        <f>IF(VLOOKUP(A251,'Charriage - Geschiebehaushalt'!A220:S491,16,FALSE)="","",VLOOKUP(A251,'Charriage - Geschiebehaushalt'!$A$2:$S$273,16,FALSE))</f>
        <v>b</v>
      </c>
      <c r="G251" s="44" t="str">
        <f>IF(VLOOKUP(A251,'Débit - Abfluss'!$A$2:$K$273,6,FALSE)="","",VLOOKUP(A251,'Débit - Abfluss'!$A$2:$K$273,6,FALSE))</f>
        <v>100%</v>
      </c>
      <c r="H251" s="43" t="str">
        <f>IF(VLOOKUP(A251,'Débit - Abfluss'!$A$2:$K$273,8,FALSE)="","",VLOOKUP(A251,'Débit - Abfluss'!$A$2:$K$273,8,FALSE))</f>
        <v>Non affecté / nicht betroffen</v>
      </c>
      <c r="I251" s="47" t="str">
        <f>IF(VLOOKUP(A251,'Revitalisation-Revitalisierung'!$A$2:$O$273,11,FALSE)="","",VLOOKUP(A251,'Revitalisation-Revitalisierung'!$A$2:$O$273,11,FALSE))</f>
        <v>Partiellement nécessaire, facile / teilweise nötig, einfach</v>
      </c>
      <c r="J251" s="42" t="str">
        <f>IF(VLOOKUP(A251,'Revitalisation-Revitalisierung'!$A$2:$O$273,12,FALSE)="","",VLOOKUP(A251,'Revitalisation-Revitalisierung'!$A$2:$O$273,12,FALSE))</f>
        <v>a</v>
      </c>
      <c r="K251" s="41"/>
    </row>
    <row r="252" spans="1:11" ht="20.100000000000001" customHeight="1" x14ac:dyDescent="0.25">
      <c r="A252" s="48">
        <v>344</v>
      </c>
      <c r="B252" s="66" t="s">
        <v>513</v>
      </c>
      <c r="C252" s="66" t="s">
        <v>511</v>
      </c>
      <c r="D252" s="67" t="s">
        <v>512</v>
      </c>
      <c r="E252" s="46" t="str">
        <f>IF(VLOOKUP(A252,'Charriage - Geschiebehaushalt'!A221:S492,15,FALSE)="","",VLOOKUP(A252,'Charriage - Geschiebehaushalt'!$A$2:$S$273,15,FALSE))</f>
        <v>Charriage présumé faiblement perturbé / Geschiebe vermutlich leicht beeinträchtigt</v>
      </c>
      <c r="F252" s="45" t="str">
        <f>IF(VLOOKUP(A252,'Charriage - Geschiebehaushalt'!A221:S492,16,FALSE)="","",VLOOKUP(A252,'Charriage - Geschiebehaushalt'!$A$2:$S$273,16,FALSE))</f>
        <v>b</v>
      </c>
      <c r="G252" s="44" t="str">
        <f>IF(VLOOKUP(A252,'Débit - Abfluss'!$A$2:$K$273,6,FALSE)="","",VLOOKUP(A252,'Débit - Abfluss'!$A$2:$K$273,6,FALSE))</f>
        <v>100%</v>
      </c>
      <c r="H252" s="43" t="str">
        <f>IF(VLOOKUP(A252,'Débit - Abfluss'!$A$2:$K$273,8,FALSE)="","",VLOOKUP(A252,'Débit - Abfluss'!$A$2:$K$273,8,FALSE))</f>
        <v>Non affecté / nicht betroffen</v>
      </c>
      <c r="I252" s="47" t="str">
        <f>IF(VLOOKUP(A252,'Revitalisation-Revitalisierung'!$A$2:$O$273,11,FALSE)="","",VLOOKUP(A252,'Revitalisation-Revitalisierung'!$A$2:$O$273,11,FALSE))</f>
        <v>Non nécessaire / nicht nötig</v>
      </c>
      <c r="J252" s="42" t="str">
        <f>IF(VLOOKUP(A252,'Revitalisation-Revitalisierung'!$A$2:$O$273,12,FALSE)="","",VLOOKUP(A252,'Revitalisation-Revitalisierung'!$A$2:$O$273,12,FALSE))</f>
        <v>a</v>
      </c>
      <c r="K252" s="41"/>
    </row>
    <row r="253" spans="1:11" ht="20.100000000000001" customHeight="1" x14ac:dyDescent="0.25">
      <c r="A253" s="48">
        <v>345</v>
      </c>
      <c r="B253" s="66" t="s">
        <v>514</v>
      </c>
      <c r="C253" s="66" t="s">
        <v>134</v>
      </c>
      <c r="D253" s="67" t="s">
        <v>512</v>
      </c>
      <c r="E253" s="46" t="str">
        <f>IF(VLOOKUP(A253,'Charriage - Geschiebehaushalt'!A222:S493,15,FALSE)="","",VLOOKUP(A253,'Charriage - Geschiebehaushalt'!$A$2:$S$273,15,FALSE))</f>
        <v>La remobilisation des sédiments est perturbée / Mobilisierung von Geschiebe beeinträchtigt</v>
      </c>
      <c r="F253" s="45" t="str">
        <f>IF(VLOOKUP(A253,'Charriage - Geschiebehaushalt'!A222:S493,16,FALSE)="","",VLOOKUP(A253,'Charriage - Geschiebehaushalt'!$A$2:$S$273,16,FALSE))</f>
        <v>b</v>
      </c>
      <c r="G253" s="44" t="str">
        <f>IF(VLOOKUP(A253,'Débit - Abfluss'!$A$2:$K$273,6,FALSE)="","",VLOOKUP(A253,'Débit - Abfluss'!$A$2:$K$273,6,FALSE))</f>
        <v>100%</v>
      </c>
      <c r="H253" s="43" t="str">
        <f>IF(VLOOKUP(A253,'Débit - Abfluss'!$A$2:$K$273,8,FALSE)="","",VLOOKUP(A253,'Débit - Abfluss'!$A$2:$K$273,8,FALSE))</f>
        <v>Non affecté / nicht betroffen</v>
      </c>
      <c r="I253" s="47" t="str">
        <f>IF(VLOOKUP(A253,'Revitalisation-Revitalisierung'!$A$2:$O$273,11,FALSE)="","",VLOOKUP(A253,'Revitalisation-Revitalisierung'!$A$2:$O$273,11,FALSE))</f>
        <v>Très nécessaire, difficile / unbedingt nötig, schwierig</v>
      </c>
      <c r="J253" s="42" t="str">
        <f>IF(VLOOKUP(A253,'Revitalisation-Revitalisierung'!$A$2:$O$273,12,FALSE)="","",VLOOKUP(A253,'Revitalisation-Revitalisierung'!$A$2:$O$273,12,FALSE))</f>
        <v>b</v>
      </c>
      <c r="K253" s="41"/>
    </row>
    <row r="254" spans="1:11" ht="20.100000000000001" customHeight="1" x14ac:dyDescent="0.25">
      <c r="A254" s="51">
        <v>346</v>
      </c>
      <c r="B254" s="66" t="s">
        <v>515</v>
      </c>
      <c r="C254" s="66" t="s">
        <v>263</v>
      </c>
      <c r="D254" s="67" t="s">
        <v>264</v>
      </c>
      <c r="E254" s="46" t="str">
        <f>IF(VLOOKUP(A254,'Charriage - Geschiebehaushalt'!A223:S494,15,FALSE)="","",VLOOKUP(A254,'Charriage - Geschiebehaushalt'!$A$2:$S$273,15,FALSE))</f>
        <v>Charriage présumé perturbé / Geschiebehaushalt vermutlich beeinträchtigt</v>
      </c>
      <c r="F254" s="45" t="str">
        <f>IF(VLOOKUP(A254,'Charriage - Geschiebehaushalt'!A223:S494,16,FALSE)="","",VLOOKUP(A254,'Charriage - Geschiebehaushalt'!$A$2:$S$273,16,FALSE))</f>
        <v>b</v>
      </c>
      <c r="G254" s="44" t="str">
        <f>IF(VLOOKUP(A254,'Débit - Abfluss'!$A$2:$K$273,6,FALSE)="","",VLOOKUP(A254,'Débit - Abfluss'!$A$2:$K$273,6,FALSE))</f>
        <v>21-40%</v>
      </c>
      <c r="H254" s="43" t="str">
        <f>IF(VLOOKUP(A254,'Débit - Abfluss'!$A$2:$K$273,8,FALSE)="","",VLOOKUP(A254,'Débit - Abfluss'!$A$2:$K$273,8,FALSE))</f>
        <v>Potentiellement affecté / möglicherweise betroffen</v>
      </c>
      <c r="I254" s="47" t="str">
        <f>IF(VLOOKUP(A254,'Revitalisation-Revitalisierung'!$A$2:$O$273,11,FALSE)="","",VLOOKUP(A254,'Revitalisation-Revitalisierung'!$A$2:$O$273,11,FALSE))</f>
        <v>Très nécessaire, difficile / unbedingt nötig, schwierig</v>
      </c>
      <c r="J254" s="42" t="str">
        <f>IF(VLOOKUP(A254,'Revitalisation-Revitalisierung'!$A$2:$O$273,12,FALSE)="","",VLOOKUP(A254,'Revitalisation-Revitalisierung'!$A$2:$O$273,12,FALSE))</f>
        <v>b</v>
      </c>
      <c r="K254" s="41"/>
    </row>
    <row r="255" spans="1:11" ht="20.100000000000001" customHeight="1" x14ac:dyDescent="0.25">
      <c r="A255" s="51">
        <v>347</v>
      </c>
      <c r="B255" s="66" t="s">
        <v>517</v>
      </c>
      <c r="C255" s="66" t="s">
        <v>518</v>
      </c>
      <c r="D255" s="67" t="s">
        <v>275</v>
      </c>
      <c r="E255" s="46" t="str">
        <f>IF(VLOOKUP(A255,'Charriage - Geschiebehaushalt'!A224:S495,15,FALSE)="","",VLOOKUP(A255,'Charriage - Geschiebehaushalt'!$A$2:$S$273,15,FALSE))</f>
        <v>Charriage présumé naturel / Geschiebehaushalt vermutlich natürlich</v>
      </c>
      <c r="F255" s="45" t="str">
        <f>IF(VLOOKUP(A255,'Charriage - Geschiebehaushalt'!A224:S495,16,FALSE)="","",VLOOKUP(A255,'Charriage - Geschiebehaushalt'!$A$2:$S$273,16,FALSE))</f>
        <v>b</v>
      </c>
      <c r="G255" s="44" t="str">
        <f>IF(VLOOKUP(A255,'Débit - Abfluss'!$A$2:$K$273,6,FALSE)="","",VLOOKUP(A255,'Débit - Abfluss'!$A$2:$K$273,6,FALSE))</f>
        <v>Régime présumé naturel (100%) / Abfluss vermutlich natürlich</v>
      </c>
      <c r="H255" s="43" t="str">
        <f>IF(VLOOKUP(A255,'Débit - Abfluss'!$A$2:$K$273,8,FALSE)="","",VLOOKUP(A255,'Débit - Abfluss'!$A$2:$K$273,8,FALSE))</f>
        <v>Non affecté / nicht betroffen</v>
      </c>
      <c r="I255" s="47" t="str">
        <f>IF(VLOOKUP(A255,'Revitalisation-Revitalisierung'!$A$2:$O$273,11,FALSE)="","",VLOOKUP(A255,'Revitalisation-Revitalisierung'!$A$2:$O$273,11,FALSE))</f>
        <v>Non nécessaire / nicht nötig</v>
      </c>
      <c r="J255" s="42" t="str">
        <f>IF(VLOOKUP(A255,'Revitalisation-Revitalisierung'!$A$2:$O$273,12,FALSE)="","",VLOOKUP(A255,'Revitalisation-Revitalisierung'!$A$2:$O$273,12,FALSE))</f>
        <v>b</v>
      </c>
      <c r="K255" s="41"/>
    </row>
    <row r="256" spans="1:11" ht="20.100000000000001" customHeight="1" x14ac:dyDescent="0.25">
      <c r="A256" s="49">
        <v>348</v>
      </c>
      <c r="B256" s="68" t="s">
        <v>519</v>
      </c>
      <c r="C256" s="214" t="s">
        <v>520</v>
      </c>
      <c r="D256" s="69" t="s">
        <v>275</v>
      </c>
      <c r="E256" s="46" t="str">
        <f>IF(VLOOKUP(A256,'Charriage - Geschiebehaushalt'!A225:S496,15,FALSE)="","",VLOOKUP(A256,'Charriage - Geschiebehaushalt'!$A$2:$S$273,15,FALSE))</f>
        <v>21-50%</v>
      </c>
      <c r="F256" s="45" t="str">
        <f>IF(VLOOKUP(A256,'Charriage - Geschiebehaushalt'!A225:S496,16,FALSE)="","",VLOOKUP(A256,'Charriage - Geschiebehaushalt'!$A$2:$S$273,16,FALSE))</f>
        <v>a</v>
      </c>
      <c r="G256" s="44" t="str">
        <f>IF(VLOOKUP(A256,'Débit - Abfluss'!$A$2:$K$273,6,FALSE)="","",VLOOKUP(A256,'Débit - Abfluss'!$A$2:$K$273,6,FALSE))</f>
        <v>81-100%</v>
      </c>
      <c r="H256" s="43" t="str">
        <f>IF(VLOOKUP(A256,'Débit - Abfluss'!$A$2:$K$273,8,FALSE)="","",VLOOKUP(A256,'Débit - Abfluss'!$A$2:$K$273,8,FALSE))</f>
        <v>Potentiellement affecté / möglicherweise betroffen</v>
      </c>
      <c r="I256" s="47" t="str">
        <f>IF(VLOOKUP(A256,'Revitalisation-Revitalisierung'!$A$2:$O$273,11,FALSE)="","",VLOOKUP(A256,'Revitalisation-Revitalisierung'!$A$2:$O$273,11,FALSE))</f>
        <v>Très nécessaire, difficile / unbedingt nötig, schwierig</v>
      </c>
      <c r="J256" s="42" t="str">
        <f>IF(VLOOKUP(A256,'Revitalisation-Revitalisierung'!$A$2:$O$273,12,FALSE)="","",VLOOKUP(A256,'Revitalisation-Revitalisierung'!$A$2:$O$273,12,FALSE))</f>
        <v>a</v>
      </c>
      <c r="K256" s="41"/>
    </row>
    <row r="257" spans="1:11" ht="20.100000000000001" customHeight="1" x14ac:dyDescent="0.25">
      <c r="A257" s="48">
        <v>349</v>
      </c>
      <c r="B257" s="66" t="s">
        <v>522</v>
      </c>
      <c r="C257" s="66" t="s">
        <v>523</v>
      </c>
      <c r="D257" s="67" t="s">
        <v>267</v>
      </c>
      <c r="E257" s="46" t="str">
        <f>IF(VLOOKUP(A257,'Charriage - Geschiebehaushalt'!A226:S497,15,FALSE)="","",VLOOKUP(A257,'Charriage - Geschiebehaushalt'!$A$2:$S$273,15,FALSE))</f>
        <v>Charriage présumé naturel / Geschiebehaushalt vermutlich natürlich</v>
      </c>
      <c r="F257" s="45" t="str">
        <f>IF(VLOOKUP(A257,'Charriage - Geschiebehaushalt'!A226:S497,16,FALSE)="","",VLOOKUP(A257,'Charriage - Geschiebehaushalt'!$A$2:$S$273,16,FALSE))</f>
        <v>b</v>
      </c>
      <c r="G257" s="44" t="str">
        <f>IF(VLOOKUP(A257,'Débit - Abfluss'!$A$2:$K$273,6,FALSE)="","",VLOOKUP(A257,'Débit - Abfluss'!$A$2:$K$273,6,FALSE))</f>
        <v>100%</v>
      </c>
      <c r="H257" s="43" t="str">
        <f>IF(VLOOKUP(A257,'Débit - Abfluss'!$A$2:$K$273,8,FALSE)="","",VLOOKUP(A257,'Débit - Abfluss'!$A$2:$K$273,8,FALSE))</f>
        <v>Non affecté / nicht betroffen</v>
      </c>
      <c r="I257" s="47" t="str">
        <f>IF(VLOOKUP(A257,'Revitalisation-Revitalisierung'!$A$2:$O$273,11,FALSE)="","",VLOOKUP(A257,'Revitalisation-Revitalisierung'!$A$2:$O$273,11,FALSE))</f>
        <v>Partiellement nécessaire, facile / teilweise nötig, einfach</v>
      </c>
      <c r="J257" s="42" t="str">
        <f>IF(VLOOKUP(A257,'Revitalisation-Revitalisierung'!$A$2:$O$273,12,FALSE)="","",VLOOKUP(A257,'Revitalisation-Revitalisierung'!$A$2:$O$273,12,FALSE))</f>
        <v>a</v>
      </c>
      <c r="K257" s="41"/>
    </row>
    <row r="258" spans="1:11" ht="20.100000000000001" customHeight="1" x14ac:dyDescent="0.25">
      <c r="A258" s="49">
        <v>350</v>
      </c>
      <c r="B258" s="68" t="s">
        <v>524</v>
      </c>
      <c r="C258" s="214" t="s">
        <v>525</v>
      </c>
      <c r="D258" s="69" t="s">
        <v>267</v>
      </c>
      <c r="E258" s="46" t="str">
        <f>IF(VLOOKUP(A258,'Charriage - Geschiebehaushalt'!A227:S498,15,FALSE)="","",VLOOKUP(A258,'Charriage - Geschiebehaushalt'!$A$2:$S$273,15,FALSE))</f>
        <v>La remobilisation des sédiments est perturbée / Mobilisierung von Geschiebe beeinträchtigt</v>
      </c>
      <c r="F258" s="45" t="str">
        <f>IF(VLOOKUP(A258,'Charriage - Geschiebehaushalt'!A227:S498,16,FALSE)="","",VLOOKUP(A258,'Charriage - Geschiebehaushalt'!$A$2:$S$273,16,FALSE))</f>
        <v>b</v>
      </c>
      <c r="G258" s="44" t="str">
        <f>IF(VLOOKUP(A258,'Débit - Abfluss'!$A$2:$K$273,6,FALSE)="","",VLOOKUP(A258,'Débit - Abfluss'!$A$2:$K$273,6,FALSE))</f>
        <v>Régime présumé naturel (100%) / Abfluss vermutlich natürlich</v>
      </c>
      <c r="H258" s="43" t="str">
        <f>IF(VLOOKUP(A258,'Débit - Abfluss'!$A$2:$K$273,8,FALSE)="","",VLOOKUP(A258,'Débit - Abfluss'!$A$2:$K$273,8,FALSE))</f>
        <v>Non affecté / nicht betroffen</v>
      </c>
      <c r="I258" s="47" t="str">
        <f>IF(VLOOKUP(A258,'Revitalisation-Revitalisierung'!$A$2:$O$273,11,FALSE)="","",VLOOKUP(A258,'Revitalisation-Revitalisierung'!$A$2:$O$273,11,FALSE))</f>
        <v>Très nécessaire, facile / unbedingt nötig, einfach</v>
      </c>
      <c r="J258" s="42" t="str">
        <f>IF(VLOOKUP(A258,'Revitalisation-Revitalisierung'!$A$2:$O$273,12,FALSE)="","",VLOOKUP(A258,'Revitalisation-Revitalisierung'!$A$2:$O$273,12,FALSE))</f>
        <v>a</v>
      </c>
      <c r="K258" s="41"/>
    </row>
    <row r="259" spans="1:11" ht="20.100000000000001" customHeight="1" x14ac:dyDescent="0.25">
      <c r="A259" s="48">
        <v>351</v>
      </c>
      <c r="B259" s="66" t="s">
        <v>527</v>
      </c>
      <c r="C259" s="66" t="s">
        <v>528</v>
      </c>
      <c r="D259" s="67" t="s">
        <v>267</v>
      </c>
      <c r="E259" s="46" t="str">
        <f>IF(VLOOKUP(A259,'Charriage - Geschiebehaushalt'!A228:S499,15,FALSE)="","",VLOOKUP(A259,'Charriage - Geschiebehaushalt'!$A$2:$S$273,15,FALSE))</f>
        <v>21-50%</v>
      </c>
      <c r="F259" s="45" t="str">
        <f>IF(VLOOKUP(A259,'Charriage - Geschiebehaushalt'!A228:S499,16,FALSE)="","",VLOOKUP(A259,'Charriage - Geschiebehaushalt'!$A$2:$S$273,16,FALSE))</f>
        <v>a</v>
      </c>
      <c r="G259" s="44" t="str">
        <f>IF(VLOOKUP(A259,'Débit - Abfluss'!$A$2:$K$273,6,FALSE)="","",VLOOKUP(A259,'Débit - Abfluss'!$A$2:$K$273,6,FALSE))</f>
        <v>21-40%</v>
      </c>
      <c r="H259" s="43" t="str">
        <f>IF(VLOOKUP(A259,'Débit - Abfluss'!$A$2:$K$273,8,FALSE)="","",VLOOKUP(A259,'Débit - Abfluss'!$A$2:$K$273,8,FALSE))</f>
        <v>Non affecté / nicht betroffen</v>
      </c>
      <c r="I259" s="47" t="str">
        <f>IF(VLOOKUP(A259,'Revitalisation-Revitalisierung'!$A$2:$O$273,11,FALSE)="","",VLOOKUP(A259,'Revitalisation-Revitalisierung'!$A$2:$O$273,11,FALSE))</f>
        <v>Partiellement nécessaire, facile / teilweise nötig, einfach</v>
      </c>
      <c r="J259" s="42" t="str">
        <f>IF(VLOOKUP(A259,'Revitalisation-Revitalisierung'!$A$2:$O$273,12,FALSE)="","",VLOOKUP(A259,'Revitalisation-Revitalisierung'!$A$2:$O$273,12,FALSE))</f>
        <v>a</v>
      </c>
      <c r="K259" s="41"/>
    </row>
    <row r="260" spans="1:11" ht="20.100000000000001" customHeight="1" x14ac:dyDescent="0.25">
      <c r="A260" s="48">
        <v>352</v>
      </c>
      <c r="B260" s="66" t="s">
        <v>529</v>
      </c>
      <c r="C260" s="66" t="s">
        <v>530</v>
      </c>
      <c r="D260" s="67" t="s">
        <v>531</v>
      </c>
      <c r="E260" s="46" t="str">
        <f>IF(VLOOKUP(A260,'Charriage - Geschiebehaushalt'!A229:S500,15,FALSE)="","",VLOOKUP(A260,'Charriage - Geschiebehaushalt'!$A$2:$S$273,15,FALSE))</f>
        <v>Déficit non apparent en charriage ou en remobilisation des sédiments / kein sichtbares Defizit beim Geschiebehaushalt bzw. bei der Mobilisierung von Geschiebe</v>
      </c>
      <c r="F260" s="45" t="str">
        <f>IF(VLOOKUP(A260,'Charriage - Geschiebehaushalt'!A229:S500,16,FALSE)="","",VLOOKUP(A260,'Charriage - Geschiebehaushalt'!$A$2:$S$273,16,FALSE))</f>
        <v>b</v>
      </c>
      <c r="G260" s="44" t="str">
        <f>IF(VLOOKUP(A260,'Débit - Abfluss'!$A$2:$K$273,6,FALSE)="","",VLOOKUP(A260,'Débit - Abfluss'!$A$2:$K$273,6,FALSE))</f>
        <v>100%</v>
      </c>
      <c r="H260" s="43" t="str">
        <f>IF(VLOOKUP(A260,'Débit - Abfluss'!$A$2:$K$273,8,FALSE)="","",VLOOKUP(A260,'Débit - Abfluss'!$A$2:$K$273,8,FALSE))</f>
        <v>Non affecté / nicht betroffen</v>
      </c>
      <c r="I260" s="47" t="str">
        <f>IF(VLOOKUP(A260,'Revitalisation-Revitalisierung'!$A$2:$O$273,11,FALSE)="","",VLOOKUP(A260,'Revitalisation-Revitalisierung'!$A$2:$O$273,11,FALSE))</f>
        <v>Partiellement nécessaire, facile / teilweise nötig, einfach</v>
      </c>
      <c r="J260" s="42" t="str">
        <f>IF(VLOOKUP(A260,'Revitalisation-Revitalisierung'!$A$2:$O$273,12,FALSE)="","",VLOOKUP(A260,'Revitalisation-Revitalisierung'!$A$2:$O$273,12,FALSE))</f>
        <v>b</v>
      </c>
      <c r="K260" s="41"/>
    </row>
    <row r="261" spans="1:11" ht="20.100000000000001" customHeight="1" x14ac:dyDescent="0.25">
      <c r="A261" s="48">
        <v>353</v>
      </c>
      <c r="B261" s="66" t="s">
        <v>532</v>
      </c>
      <c r="C261" s="66" t="s">
        <v>533</v>
      </c>
      <c r="D261" s="67" t="s">
        <v>267</v>
      </c>
      <c r="E261" s="46" t="str">
        <f>IF(VLOOKUP(A261,'Charriage - Geschiebehaushalt'!A230:S501,15,FALSE)="","",VLOOKUP(A261,'Charriage - Geschiebehaushalt'!$A$2:$S$273,15,FALSE))</f>
        <v>Charriage présumé naturel / Geschiebehaushalt vermutlich natürlich</v>
      </c>
      <c r="F261" s="45" t="str">
        <f>IF(VLOOKUP(A261,'Charriage - Geschiebehaushalt'!A230:S501,16,FALSE)="","",VLOOKUP(A261,'Charriage - Geschiebehaushalt'!$A$2:$S$273,16,FALSE))</f>
        <v>b</v>
      </c>
      <c r="G261" s="44" t="str">
        <f>IF(VLOOKUP(A261,'Débit - Abfluss'!$A$2:$K$273,6,FALSE)="","",VLOOKUP(A261,'Débit - Abfluss'!$A$2:$K$273,6,FALSE))</f>
        <v>100%</v>
      </c>
      <c r="H261" s="43" t="str">
        <f>IF(VLOOKUP(A261,'Débit - Abfluss'!$A$2:$K$273,8,FALSE)="","",VLOOKUP(A261,'Débit - Abfluss'!$A$2:$K$273,8,FALSE))</f>
        <v>Non affecté / nicht betroffen</v>
      </c>
      <c r="I261" s="47" t="str">
        <f>IF(VLOOKUP(A261,'Revitalisation-Revitalisierung'!$A$2:$O$273,11,FALSE)="","",VLOOKUP(A261,'Revitalisation-Revitalisierung'!$A$2:$O$273,11,FALSE))</f>
        <v>Non nécessaire / nicht nötig</v>
      </c>
      <c r="J261" s="42" t="str">
        <f>IF(VLOOKUP(A261,'Revitalisation-Revitalisierung'!$A$2:$O$273,12,FALSE)="","",VLOOKUP(A261,'Revitalisation-Revitalisierung'!$A$2:$O$273,12,FALSE))</f>
        <v>a</v>
      </c>
      <c r="K261" s="41"/>
    </row>
    <row r="262" spans="1:11" ht="20.100000000000001" customHeight="1" x14ac:dyDescent="0.25">
      <c r="A262" s="48">
        <v>354</v>
      </c>
      <c r="B262" s="66" t="s">
        <v>534</v>
      </c>
      <c r="C262" s="66" t="s">
        <v>535</v>
      </c>
      <c r="D262" s="67" t="s">
        <v>267</v>
      </c>
      <c r="E262" s="46" t="str">
        <f>IF(VLOOKUP(A262,'Charriage - Geschiebehaushalt'!A231:S502,15,FALSE)="","",VLOOKUP(A262,'Charriage - Geschiebehaushalt'!$A$2:$S$273,15,FALSE))</f>
        <v>Charriage présumé naturel / Geschiebehaushalt vermutlich natürlich</v>
      </c>
      <c r="F262" s="45" t="str">
        <f>IF(VLOOKUP(A262,'Charriage - Geschiebehaushalt'!A231:S502,16,FALSE)="","",VLOOKUP(A262,'Charriage - Geschiebehaushalt'!$A$2:$S$273,16,FALSE))</f>
        <v>b</v>
      </c>
      <c r="G262" s="44" t="str">
        <f>IF(VLOOKUP(A262,'Débit - Abfluss'!$A$2:$K$273,6,FALSE)="","",VLOOKUP(A262,'Débit - Abfluss'!$A$2:$K$273,6,FALSE))</f>
        <v>100%</v>
      </c>
      <c r="H262" s="43" t="str">
        <f>IF(VLOOKUP(A262,'Débit - Abfluss'!$A$2:$K$273,8,FALSE)="","",VLOOKUP(A262,'Débit - Abfluss'!$A$2:$K$273,8,FALSE))</f>
        <v>Non affecté / nicht betroffen</v>
      </c>
      <c r="I262" s="47" t="str">
        <f>IF(VLOOKUP(A262,'Revitalisation-Revitalisierung'!$A$2:$O$273,11,FALSE)="","",VLOOKUP(A262,'Revitalisation-Revitalisierung'!$A$2:$O$273,11,FALSE))</f>
        <v>Partiellement nécessaire, facile / teilweise nötig, einfach</v>
      </c>
      <c r="J262" s="42" t="str">
        <f>IF(VLOOKUP(A262,'Revitalisation-Revitalisierung'!$A$2:$O$273,12,FALSE)="","",VLOOKUP(A262,'Revitalisation-Revitalisierung'!$A$2:$O$273,12,FALSE))</f>
        <v>a</v>
      </c>
      <c r="K262" s="41"/>
    </row>
    <row r="263" spans="1:11" ht="20.100000000000001" customHeight="1" x14ac:dyDescent="0.25">
      <c r="A263" s="48">
        <v>355</v>
      </c>
      <c r="B263" s="66" t="s">
        <v>536</v>
      </c>
      <c r="C263" s="66" t="s">
        <v>269</v>
      </c>
      <c r="D263" s="67" t="s">
        <v>267</v>
      </c>
      <c r="E263" s="46" t="str">
        <f>IF(VLOOKUP(A263,'Charriage - Geschiebehaushalt'!A232:S503,15,FALSE)="","",VLOOKUP(A263,'Charriage - Geschiebehaushalt'!$A$2:$S$273,15,FALSE))</f>
        <v>0-20%</v>
      </c>
      <c r="F263" s="45" t="str">
        <f>IF(VLOOKUP(A263,'Charriage - Geschiebehaushalt'!A232:S503,16,FALSE)="","",VLOOKUP(A263,'Charriage - Geschiebehaushalt'!$A$2:$S$273,16,FALSE))</f>
        <v>a</v>
      </c>
      <c r="G263" s="44" t="str">
        <f>IF(VLOOKUP(A263,'Débit - Abfluss'!$A$2:$K$273,6,FALSE)="","",VLOOKUP(A263,'Débit - Abfluss'!$A$2:$K$273,6,FALSE))</f>
        <v>100%</v>
      </c>
      <c r="H263" s="43" t="str">
        <f>IF(VLOOKUP(A263,'Débit - Abfluss'!$A$2:$K$273,8,FALSE)="","",VLOOKUP(A263,'Débit - Abfluss'!$A$2:$K$273,8,FALSE))</f>
        <v>Non affecté / nicht betroffen</v>
      </c>
      <c r="I263" s="47" t="str">
        <f>IF(VLOOKUP(A263,'Revitalisation-Revitalisierung'!$A$2:$O$273,11,FALSE)="","",VLOOKUP(A263,'Revitalisation-Revitalisierung'!$A$2:$O$273,11,FALSE))</f>
        <v>Non nécessaire / nicht nötig</v>
      </c>
      <c r="J263" s="42" t="str">
        <f>IF(VLOOKUP(A263,'Revitalisation-Revitalisierung'!$A$2:$O$273,12,FALSE)="","",VLOOKUP(A263,'Revitalisation-Revitalisierung'!$A$2:$O$273,12,FALSE))</f>
        <v>a</v>
      </c>
      <c r="K263" s="41"/>
    </row>
    <row r="264" spans="1:11" ht="20.100000000000001" customHeight="1" x14ac:dyDescent="0.25">
      <c r="A264" s="48">
        <v>356</v>
      </c>
      <c r="B264" s="66" t="s">
        <v>537</v>
      </c>
      <c r="C264" s="66" t="s">
        <v>538</v>
      </c>
      <c r="D264" s="67" t="s">
        <v>267</v>
      </c>
      <c r="E264" s="46" t="str">
        <f>IF(VLOOKUP(A264,'Charriage - Geschiebehaushalt'!A233:S504,15,FALSE)="","",VLOOKUP(A264,'Charriage - Geschiebehaushalt'!$A$2:$S$273,15,FALSE))</f>
        <v>La remobilisation des sédiments est perturbée / Mobilisierung von Geschiebe beeinträchtigt</v>
      </c>
      <c r="F264" s="45" t="str">
        <f>IF(VLOOKUP(A264,'Charriage - Geschiebehaushalt'!A233:S504,16,FALSE)="","",VLOOKUP(A264,'Charriage - Geschiebehaushalt'!$A$2:$S$273,16,FALSE))</f>
        <v>b</v>
      </c>
      <c r="G264" s="44" t="str">
        <f>IF(VLOOKUP(A264,'Débit - Abfluss'!$A$2:$K$273,6,FALSE)="","",VLOOKUP(A264,'Débit - Abfluss'!$A$2:$K$273,6,FALSE))</f>
        <v>41-60%</v>
      </c>
      <c r="H264" s="43" t="str">
        <f>IF(VLOOKUP(A264,'Débit - Abfluss'!$A$2:$K$273,8,FALSE)="","",VLOOKUP(A264,'Débit - Abfluss'!$A$2:$K$273,8,FALSE))</f>
        <v>Potentiellement affecté / möglicherweise betroffen</v>
      </c>
      <c r="I264" s="47" t="str">
        <f>IF(VLOOKUP(A264,'Revitalisation-Revitalisierung'!$A$2:$O$273,11,FALSE)="","",VLOOKUP(A264,'Revitalisation-Revitalisierung'!$A$2:$O$273,11,FALSE))</f>
        <v>Très nécessaire, facile / unbedingt nötig, einfach</v>
      </c>
      <c r="J264" s="42" t="str">
        <f>IF(VLOOKUP(A264,'Revitalisation-Revitalisierung'!$A$2:$O$273,12,FALSE)="","",VLOOKUP(A264,'Revitalisation-Revitalisierung'!$A$2:$O$273,12,FALSE))</f>
        <v>a</v>
      </c>
      <c r="K264" s="41"/>
    </row>
    <row r="265" spans="1:11" ht="20.100000000000001" customHeight="1" x14ac:dyDescent="0.25">
      <c r="A265" s="48">
        <v>357</v>
      </c>
      <c r="B265" s="66" t="s">
        <v>539</v>
      </c>
      <c r="C265" s="66" t="s">
        <v>540</v>
      </c>
      <c r="D265" s="67" t="s">
        <v>335</v>
      </c>
      <c r="E265" s="46" t="str">
        <f>IF(VLOOKUP(A265,'Charriage - Geschiebehaushalt'!A234:S505,15,FALSE)="","",VLOOKUP(A265,'Charriage - Geschiebehaushalt'!$A$2:$S$273,15,FALSE))</f>
        <v>La remobilisation des sédiments est perturbée / Mobilisierung von Geschiebe beeinträchtigt</v>
      </c>
      <c r="F265" s="45" t="str">
        <f>IF(VLOOKUP(A265,'Charriage - Geschiebehaushalt'!A234:S505,16,FALSE)="","",VLOOKUP(A265,'Charriage - Geschiebehaushalt'!$A$2:$S$273,16,FALSE))</f>
        <v>b</v>
      </c>
      <c r="G265" s="44" t="str">
        <f>IF(VLOOKUP(A265,'Débit - Abfluss'!$A$2:$K$273,6,FALSE)="","",VLOOKUP(A265,'Débit - Abfluss'!$A$2:$K$273,6,FALSE))</f>
        <v>21-40%</v>
      </c>
      <c r="H265" s="43" t="str">
        <f>IF(VLOOKUP(A265,'Débit - Abfluss'!$A$2:$K$273,8,FALSE)="","",VLOOKUP(A265,'Débit - Abfluss'!$A$2:$K$273,8,FALSE))</f>
        <v>Non affecté / nicht betroffen</v>
      </c>
      <c r="I265" s="47" t="str">
        <f>IF(VLOOKUP(A265,'Revitalisation-Revitalisierung'!$A$2:$O$273,11,FALSE)="","",VLOOKUP(A265,'Revitalisation-Revitalisierung'!$A$2:$O$273,11,FALSE))</f>
        <v>Très nécessaire, facile / unbedingt nötig, einfach</v>
      </c>
      <c r="J265" s="42" t="str">
        <f>IF(VLOOKUP(A265,'Revitalisation-Revitalisierung'!$A$2:$O$273,12,FALSE)="","",VLOOKUP(A265,'Revitalisation-Revitalisierung'!$A$2:$O$273,12,FALSE))</f>
        <v>b</v>
      </c>
      <c r="K265" s="41"/>
    </row>
    <row r="266" spans="1:11" ht="20.100000000000001" customHeight="1" x14ac:dyDescent="0.25">
      <c r="A266" s="48">
        <v>358</v>
      </c>
      <c r="B266" s="66" t="s">
        <v>541</v>
      </c>
      <c r="C266" s="66" t="s">
        <v>334</v>
      </c>
      <c r="D266" s="67" t="s">
        <v>335</v>
      </c>
      <c r="E266" s="46" t="str">
        <f>IF(VLOOKUP(A266,'Charriage - Geschiebehaushalt'!A235:S506,15,FALSE)="","",VLOOKUP(A266,'Charriage - Geschiebehaushalt'!$A$2:$S$273,15,FALSE))</f>
        <v>Charriage présumé perturbé / Geschiebehaushalt vermutlich beeinträchtigt</v>
      </c>
      <c r="F266" s="45" t="str">
        <f>IF(VLOOKUP(A266,'Charriage - Geschiebehaushalt'!A235:S506,16,FALSE)="","",VLOOKUP(A266,'Charriage - Geschiebehaushalt'!$A$2:$S$273,16,FALSE))</f>
        <v>b</v>
      </c>
      <c r="G266" s="44" t="str">
        <f>IF(VLOOKUP(A266,'Débit - Abfluss'!$A$2:$K$273,6,FALSE)="","",VLOOKUP(A266,'Débit - Abfluss'!$A$2:$K$273,6,FALSE))</f>
        <v>0-20%</v>
      </c>
      <c r="H266" s="43" t="str">
        <f>IF(VLOOKUP(A266,'Débit - Abfluss'!$A$2:$K$273,8,FALSE)="","",VLOOKUP(A266,'Débit - Abfluss'!$A$2:$K$273,8,FALSE))</f>
        <v>Potentiellement affecté / möglicherweise betroffen</v>
      </c>
      <c r="I266" s="47" t="str">
        <f>IF(VLOOKUP(A266,'Revitalisation-Revitalisierung'!$A$2:$O$273,11,FALSE)="","",VLOOKUP(A266,'Revitalisation-Revitalisierung'!$A$2:$O$273,11,FALSE))</f>
        <v>Partiellement nécessaire, difficile / teilweise nötig, schwierig</v>
      </c>
      <c r="J266" s="42" t="str">
        <f>IF(VLOOKUP(A266,'Revitalisation-Revitalisierung'!$A$2:$O$273,12,FALSE)="","",VLOOKUP(A266,'Revitalisation-Revitalisierung'!$A$2:$O$273,12,FALSE))</f>
        <v>a</v>
      </c>
      <c r="K266" s="41"/>
    </row>
    <row r="267" spans="1:11" ht="20.100000000000001" customHeight="1" x14ac:dyDescent="0.25">
      <c r="A267" s="48">
        <v>359</v>
      </c>
      <c r="B267" s="66" t="s">
        <v>542</v>
      </c>
      <c r="C267" s="66" t="s">
        <v>334</v>
      </c>
      <c r="D267" s="67" t="s">
        <v>335</v>
      </c>
      <c r="E267" s="46" t="str">
        <f>IF(VLOOKUP(A267,'Charriage - Geschiebehaushalt'!A236:S507,15,FALSE)="","",VLOOKUP(A267,'Charriage - Geschiebehaushalt'!$A$2:$S$273,15,FALSE))</f>
        <v>Charriage présumé perturbé / Geschiebehaushalt vermutlich beeinträchtigt</v>
      </c>
      <c r="F267" s="45" t="str">
        <f>IF(VLOOKUP(A267,'Charriage - Geschiebehaushalt'!A236:S507,16,FALSE)="","",VLOOKUP(A267,'Charriage - Geschiebehaushalt'!$A$2:$S$273,16,FALSE))</f>
        <v>b</v>
      </c>
      <c r="G267" s="44" t="str">
        <f>IF(VLOOKUP(A267,'Débit - Abfluss'!$A$2:$K$273,6,FALSE)="","",VLOOKUP(A267,'Débit - Abfluss'!$A$2:$K$273,6,FALSE))</f>
        <v>0-20%</v>
      </c>
      <c r="H267" s="43" t="str">
        <f>IF(VLOOKUP(A267,'Débit - Abfluss'!$A$2:$K$273,8,FALSE)="","",VLOOKUP(A267,'Débit - Abfluss'!$A$2:$K$273,8,FALSE))</f>
        <v>Potentiellement affecté / möglicherweise betroffen</v>
      </c>
      <c r="I267" s="47" t="str">
        <f>IF(VLOOKUP(A267,'Revitalisation-Revitalisierung'!$A$2:$O$273,11,FALSE)="","",VLOOKUP(A267,'Revitalisation-Revitalisierung'!$A$2:$O$273,11,FALSE))</f>
        <v>Partiellement nécessaire, facile / teilweise nötig, einfach</v>
      </c>
      <c r="J267" s="42" t="str">
        <f>IF(VLOOKUP(A267,'Revitalisation-Revitalisierung'!$A$2:$O$273,12,FALSE)="","",VLOOKUP(A267,'Revitalisation-Revitalisierung'!$A$2:$O$273,12,FALSE))</f>
        <v>a</v>
      </c>
      <c r="K267" s="41"/>
    </row>
    <row r="268" spans="1:11" ht="20.100000000000001" customHeight="1" x14ac:dyDescent="0.25">
      <c r="A268" s="48">
        <v>360</v>
      </c>
      <c r="B268" s="66" t="s">
        <v>543</v>
      </c>
      <c r="C268" s="66" t="s">
        <v>544</v>
      </c>
      <c r="D268" s="67" t="s">
        <v>335</v>
      </c>
      <c r="E268" s="46" t="str">
        <f>IF(VLOOKUP(A268,'Charriage - Geschiebehaushalt'!A237:S508,15,FALSE)="","",VLOOKUP(A268,'Charriage - Geschiebehaushalt'!$A$2:$S$273,15,FALSE))</f>
        <v>Charriage présumé naturel / Geschiebehaushalt vermutlich natürlich</v>
      </c>
      <c r="F268" s="45" t="str">
        <f>IF(VLOOKUP(A268,'Charriage - Geschiebehaushalt'!A237:S508,16,FALSE)="","",VLOOKUP(A268,'Charriage - Geschiebehaushalt'!$A$2:$S$273,16,FALSE))</f>
        <v>b</v>
      </c>
      <c r="G268" s="44" t="str">
        <f>IF(VLOOKUP(A268,'Débit - Abfluss'!$A$2:$K$273,6,FALSE)="","",VLOOKUP(A268,'Débit - Abfluss'!$A$2:$K$273,6,FALSE))</f>
        <v>81-100%</v>
      </c>
      <c r="H268" s="43" t="str">
        <f>IF(VLOOKUP(A268,'Débit - Abfluss'!$A$2:$K$273,8,FALSE)="","",VLOOKUP(A268,'Débit - Abfluss'!$A$2:$K$273,8,FALSE))</f>
        <v>Non affecté / nicht betroffen</v>
      </c>
      <c r="I268" s="47" t="str">
        <f>IF(VLOOKUP(A268,'Revitalisation-Revitalisierung'!$A$2:$O$273,11,FALSE)="","",VLOOKUP(A268,'Revitalisation-Revitalisierung'!$A$2:$O$273,11,FALSE))</f>
        <v>Non nécessaire / nicht nötig</v>
      </c>
      <c r="J268" s="42" t="str">
        <f>IF(VLOOKUP(A268,'Revitalisation-Revitalisierung'!$A$2:$O$273,12,FALSE)="","",VLOOKUP(A268,'Revitalisation-Revitalisierung'!$A$2:$O$273,12,FALSE))</f>
        <v>a</v>
      </c>
      <c r="K268" s="41"/>
    </row>
    <row r="269" spans="1:11" ht="20.100000000000001" customHeight="1" x14ac:dyDescent="0.25">
      <c r="A269" s="48">
        <v>361</v>
      </c>
      <c r="B269" s="66" t="s">
        <v>545</v>
      </c>
      <c r="C269" s="66" t="s">
        <v>544</v>
      </c>
      <c r="D269" s="67" t="s">
        <v>335</v>
      </c>
      <c r="E269" s="46" t="str">
        <f>IF(VLOOKUP(A269,'Charriage - Geschiebehaushalt'!A238:S509,15,FALSE)="","",VLOOKUP(A269,'Charriage - Geschiebehaushalt'!$A$2:$S$273,15,FALSE))</f>
        <v>Charriage présumé naturel / Geschiebehaushalt vermutlich natürlich</v>
      </c>
      <c r="F269" s="45" t="str">
        <f>IF(VLOOKUP(A269,'Charriage - Geschiebehaushalt'!A238:S509,16,FALSE)="","",VLOOKUP(A269,'Charriage - Geschiebehaushalt'!$A$2:$S$273,16,FALSE))</f>
        <v>b</v>
      </c>
      <c r="G269" s="44" t="str">
        <f>IF(VLOOKUP(A269,'Débit - Abfluss'!$A$2:$K$273,6,FALSE)="","",VLOOKUP(A269,'Débit - Abfluss'!$A$2:$K$273,6,FALSE))</f>
        <v>81-100%</v>
      </c>
      <c r="H269" s="43" t="str">
        <f>IF(VLOOKUP(A269,'Débit - Abfluss'!$A$2:$K$273,8,FALSE)="","",VLOOKUP(A269,'Débit - Abfluss'!$A$2:$K$273,8,FALSE))</f>
        <v>Non affecté / nicht betroffen</v>
      </c>
      <c r="I269" s="47" t="str">
        <f>IF(VLOOKUP(A269,'Revitalisation-Revitalisierung'!$A$2:$O$273,11,FALSE)="","",VLOOKUP(A269,'Revitalisation-Revitalisierung'!$A$2:$O$273,11,FALSE))</f>
        <v>Non nécessaire / nicht nötig</v>
      </c>
      <c r="J269" s="42" t="str">
        <f>IF(VLOOKUP(A269,'Revitalisation-Revitalisierung'!$A$2:$O$273,12,FALSE)="","",VLOOKUP(A269,'Revitalisation-Revitalisierung'!$A$2:$O$273,12,FALSE))</f>
        <v>a</v>
      </c>
      <c r="K269" s="41"/>
    </row>
    <row r="270" spans="1:11" ht="20.100000000000001" customHeight="1" x14ac:dyDescent="0.25">
      <c r="A270" s="48">
        <v>362</v>
      </c>
      <c r="B270" s="66" t="s">
        <v>546</v>
      </c>
      <c r="C270" s="66" t="s">
        <v>547</v>
      </c>
      <c r="D270" s="67" t="s">
        <v>335</v>
      </c>
      <c r="E270" s="46" t="str">
        <f>IF(VLOOKUP(A270,'Charriage - Geschiebehaushalt'!A239:S510,15,FALSE)="","",VLOOKUP(A270,'Charriage - Geschiebehaushalt'!$A$2:$S$273,15,FALSE))</f>
        <v>Charriage présumé naturel / Geschiebehaushalt vermutlich natürlich</v>
      </c>
      <c r="F270" s="45" t="str">
        <f>IF(VLOOKUP(A270,'Charriage - Geschiebehaushalt'!A239:S510,16,FALSE)="","",VLOOKUP(A270,'Charriage - Geschiebehaushalt'!$A$2:$S$273,16,FALSE))</f>
        <v>b</v>
      </c>
      <c r="G270" s="44" t="str">
        <f>IF(VLOOKUP(A270,'Débit - Abfluss'!$A$2:$K$273,6,FALSE)="","",VLOOKUP(A270,'Débit - Abfluss'!$A$2:$K$273,6,FALSE))</f>
        <v>100%</v>
      </c>
      <c r="H270" s="43" t="str">
        <f>IF(VLOOKUP(A270,'Débit - Abfluss'!$A$2:$K$273,8,FALSE)="","",VLOOKUP(A270,'Débit - Abfluss'!$A$2:$K$273,8,FALSE))</f>
        <v>Non affecté / nicht betroffen</v>
      </c>
      <c r="I270" s="47" t="str">
        <f>IF(VLOOKUP(A270,'Revitalisation-Revitalisierung'!$A$2:$O$273,11,FALSE)="","",VLOOKUP(A270,'Revitalisation-Revitalisierung'!$A$2:$O$273,11,FALSE))</f>
        <v>Non nécessaire / nicht nötig</v>
      </c>
      <c r="J270" s="42" t="str">
        <f>IF(VLOOKUP(A270,'Revitalisation-Revitalisierung'!$A$2:$O$273,12,FALSE)="","",VLOOKUP(A270,'Revitalisation-Revitalisierung'!$A$2:$O$273,12,FALSE))</f>
        <v>a</v>
      </c>
      <c r="K270" s="41"/>
    </row>
    <row r="271" spans="1:11" ht="20.100000000000001" customHeight="1" x14ac:dyDescent="0.25">
      <c r="A271" s="48">
        <v>363</v>
      </c>
      <c r="B271" s="66" t="s">
        <v>548</v>
      </c>
      <c r="C271" s="66" t="s">
        <v>549</v>
      </c>
      <c r="D271" s="67" t="s">
        <v>335</v>
      </c>
      <c r="E271" s="46" t="str">
        <f>IF(VLOOKUP(A271,'Charriage - Geschiebehaushalt'!A240:S511,15,FALSE)="","",VLOOKUP(A271,'Charriage - Geschiebehaushalt'!$A$2:$S$273,15,FALSE))</f>
        <v>Déficit non apparent en charriage ou en remobilisation des sédiments / kein sichtbares Defizit beim Geschiebehaushalt bzw. bei der Mobilisierung von Geschiebe</v>
      </c>
      <c r="F271" s="45" t="str">
        <f>IF(VLOOKUP(A271,'Charriage - Geschiebehaushalt'!A240:S511,16,FALSE)="","",VLOOKUP(A271,'Charriage - Geschiebehaushalt'!$A$2:$S$273,16,FALSE))</f>
        <v>b</v>
      </c>
      <c r="G271" s="44" t="str">
        <f>IF(VLOOKUP(A271,'Débit - Abfluss'!$A$2:$K$273,6,FALSE)="","",VLOOKUP(A271,'Débit - Abfluss'!$A$2:$K$273,6,FALSE))</f>
        <v>100%</v>
      </c>
      <c r="H271" s="43" t="str">
        <f>IF(VLOOKUP(A271,'Débit - Abfluss'!$A$2:$K$273,8,FALSE)="","",VLOOKUP(A271,'Débit - Abfluss'!$A$2:$K$273,8,FALSE))</f>
        <v>Non affecté / nicht betroffen</v>
      </c>
      <c r="I271" s="47" t="str">
        <f>IF(VLOOKUP(A271,'Revitalisation-Revitalisierung'!$A$2:$O$273,11,FALSE)="","",VLOOKUP(A271,'Revitalisation-Revitalisierung'!$A$2:$O$273,11,FALSE))</f>
        <v>Non nécessaire / nicht nötig</v>
      </c>
      <c r="J271" s="42" t="str">
        <f>IF(VLOOKUP(A271,'Revitalisation-Revitalisierung'!$A$2:$O$273,12,FALSE)="","",VLOOKUP(A271,'Revitalisation-Revitalisierung'!$A$2:$O$273,12,FALSE))</f>
        <v>b</v>
      </c>
      <c r="K271" s="41"/>
    </row>
    <row r="272" spans="1:11" ht="20.100000000000001" customHeight="1" x14ac:dyDescent="0.25">
      <c r="A272" s="48">
        <v>364</v>
      </c>
      <c r="B272" s="66" t="s">
        <v>550</v>
      </c>
      <c r="C272" s="66" t="s">
        <v>551</v>
      </c>
      <c r="D272" s="67" t="s">
        <v>335</v>
      </c>
      <c r="E272" s="46" t="str">
        <f>IF(VLOOKUP(A272,'Charriage - Geschiebehaushalt'!A241:S512,15,FALSE)="","",VLOOKUP(A272,'Charriage - Geschiebehaushalt'!$A$2:$S$273,15,FALSE))</f>
        <v>La remobilisation des sédiments est perturbée / Mobilisierung von Geschiebe beeinträchtigt</v>
      </c>
      <c r="F272" s="45" t="str">
        <f>IF(VLOOKUP(A272,'Charriage - Geschiebehaushalt'!A241:S512,16,FALSE)="","",VLOOKUP(A272,'Charriage - Geschiebehaushalt'!$A$2:$S$273,16,FALSE))</f>
        <v>b</v>
      </c>
      <c r="G272" s="44" t="str">
        <f>IF(VLOOKUP(A272,'Débit - Abfluss'!$A$2:$K$273,6,FALSE)="","",VLOOKUP(A272,'Débit - Abfluss'!$A$2:$K$273,6,FALSE))</f>
        <v>100%</v>
      </c>
      <c r="H272" s="43" t="str">
        <f>IF(VLOOKUP(A272,'Débit - Abfluss'!$A$2:$K$273,8,FALSE)="","",VLOOKUP(A272,'Débit - Abfluss'!$A$2:$K$273,8,FALSE))</f>
        <v>Non affecté / nicht betroffen</v>
      </c>
      <c r="I272" s="47" t="str">
        <f>IF(VLOOKUP(A272,'Revitalisation-Revitalisierung'!$A$2:$O$273,11,FALSE)="","",VLOOKUP(A272,'Revitalisation-Revitalisierung'!$A$2:$O$273,11,FALSE))</f>
        <v>Très nécessaire, facile / unbedingt nötig, einfach</v>
      </c>
      <c r="J272" s="42" t="str">
        <f>IF(VLOOKUP(A272,'Revitalisation-Revitalisierung'!$A$2:$O$273,12,FALSE)="","",VLOOKUP(A272,'Revitalisation-Revitalisierung'!$A$2:$O$273,12,FALSE))</f>
        <v>a</v>
      </c>
      <c r="K272" s="41"/>
    </row>
    <row r="273" spans="1:11" ht="20.100000000000001" customHeight="1" x14ac:dyDescent="0.25">
      <c r="A273" s="48">
        <v>365</v>
      </c>
      <c r="B273" s="66" t="s">
        <v>552</v>
      </c>
      <c r="C273" s="66" t="s">
        <v>553</v>
      </c>
      <c r="D273" s="67" t="s">
        <v>335</v>
      </c>
      <c r="E273" s="46" t="str">
        <f>IF(VLOOKUP(A273,'Charriage - Geschiebehaushalt'!A242:S513,15,FALSE)="","",VLOOKUP(A273,'Charriage - Geschiebehaushalt'!$A$2:$S$273,15,FALSE))</f>
        <v>Charriage présumé naturel / Geschiebehaushalt vermutlich natürlich</v>
      </c>
      <c r="F273" s="45" t="str">
        <f>IF(VLOOKUP(A273,'Charriage - Geschiebehaushalt'!A242:S513,16,FALSE)="","",VLOOKUP(A273,'Charriage - Geschiebehaushalt'!$A$2:$S$273,16,FALSE))</f>
        <v>b</v>
      </c>
      <c r="G273" s="44" t="str">
        <f>IF(VLOOKUP(A273,'Débit - Abfluss'!$A$2:$K$273,6,FALSE)="","",VLOOKUP(A273,'Débit - Abfluss'!$A$2:$K$273,6,FALSE))</f>
        <v>100%</v>
      </c>
      <c r="H273" s="43" t="str">
        <f>IF(VLOOKUP(A273,'Débit - Abfluss'!$A$2:$K$273,8,FALSE)="","",VLOOKUP(A273,'Débit - Abfluss'!$A$2:$K$273,8,FALSE))</f>
        <v>Non affecté / nicht betroffen</v>
      </c>
      <c r="I273" s="47" t="str">
        <f>IF(VLOOKUP(A273,'Revitalisation-Revitalisierung'!$A$2:$O$273,11,FALSE)="","",VLOOKUP(A273,'Revitalisation-Revitalisierung'!$A$2:$O$273,11,FALSE))</f>
        <v>Non nécessaire / nicht nötig</v>
      </c>
      <c r="J273" s="42" t="str">
        <f>IF(VLOOKUP(A273,'Revitalisation-Revitalisierung'!$A$2:$O$273,12,FALSE)="","",VLOOKUP(A273,'Revitalisation-Revitalisierung'!$A$2:$O$273,12,FALSE))</f>
        <v>a</v>
      </c>
      <c r="K273" s="41"/>
    </row>
    <row r="274" spans="1:11" ht="20.100000000000001" customHeight="1" x14ac:dyDescent="0.25">
      <c r="A274" s="48">
        <v>366</v>
      </c>
      <c r="B274" s="66" t="s">
        <v>554</v>
      </c>
      <c r="C274" s="66" t="s">
        <v>555</v>
      </c>
      <c r="D274" s="67" t="s">
        <v>335</v>
      </c>
      <c r="E274" s="46" t="str">
        <f>IF(VLOOKUP(A274,'Charriage - Geschiebehaushalt'!A243:S514,15,FALSE)="","",VLOOKUP(A274,'Charriage - Geschiebehaushalt'!$A$2:$S$273,15,FALSE))</f>
        <v>Charriage présumé naturel / Geschiebehaushalt vermutlich natürlich</v>
      </c>
      <c r="F274" s="45" t="str">
        <f>IF(VLOOKUP(A274,'Charriage - Geschiebehaushalt'!A243:S514,16,FALSE)="","",VLOOKUP(A274,'Charriage - Geschiebehaushalt'!$A$2:$S$273,16,FALSE))</f>
        <v>b</v>
      </c>
      <c r="G274" s="44" t="str">
        <f>IF(VLOOKUP(A274,'Débit - Abfluss'!$A$2:$K$273,6,FALSE)="","",VLOOKUP(A274,'Débit - Abfluss'!$A$2:$K$273,6,FALSE))</f>
        <v>100%</v>
      </c>
      <c r="H274" s="43" t="str">
        <f>IF(VLOOKUP(A274,'Débit - Abfluss'!$A$2:$K$273,8,FALSE)="","",VLOOKUP(A274,'Débit - Abfluss'!$A$2:$K$273,8,FALSE))</f>
        <v>Non affecté / nicht betroffen</v>
      </c>
      <c r="I274" s="47" t="str">
        <f>IF(VLOOKUP(A274,'Revitalisation-Revitalisierung'!$A$2:$O$273,11,FALSE)="","",VLOOKUP(A274,'Revitalisation-Revitalisierung'!$A$2:$O$273,11,FALSE))</f>
        <v>Non nécessaire / nicht nötig</v>
      </c>
      <c r="J274" s="42" t="str">
        <f>IF(VLOOKUP(A274,'Revitalisation-Revitalisierung'!$A$2:$O$273,12,FALSE)="","",VLOOKUP(A274,'Revitalisation-Revitalisierung'!$A$2:$O$273,12,FALSE))</f>
        <v>a</v>
      </c>
      <c r="K274" s="41"/>
    </row>
    <row r="275" spans="1:11" ht="20.100000000000001" customHeight="1" x14ac:dyDescent="0.25">
      <c r="A275" s="48">
        <v>367</v>
      </c>
      <c r="B275" s="66" t="s">
        <v>556</v>
      </c>
      <c r="C275" s="66" t="s">
        <v>557</v>
      </c>
      <c r="D275" s="67" t="s">
        <v>335</v>
      </c>
      <c r="E275" s="46" t="str">
        <f>IF(VLOOKUP(A275,'Charriage - Geschiebehaushalt'!A244:S515,15,FALSE)="","",VLOOKUP(A275,'Charriage - Geschiebehaushalt'!$A$2:$S$273,15,FALSE))</f>
        <v>La remobilisation des sédiments est perturbée / Mobilisierung von Geschiebe beeinträchtigt</v>
      </c>
      <c r="F275" s="45" t="str">
        <f>IF(VLOOKUP(A275,'Charriage - Geschiebehaushalt'!A244:S515,16,FALSE)="","",VLOOKUP(A275,'Charriage - Geschiebehaushalt'!$A$2:$S$273,16,FALSE))</f>
        <v>b</v>
      </c>
      <c r="G275" s="44" t="str">
        <f>IF(VLOOKUP(A275,'Débit - Abfluss'!$A$2:$K$273,6,FALSE)="","",VLOOKUP(A275,'Débit - Abfluss'!$A$2:$K$273,6,FALSE))</f>
        <v>100%</v>
      </c>
      <c r="H275" s="43" t="str">
        <f>IF(VLOOKUP(A275,'Débit - Abfluss'!$A$2:$K$273,8,FALSE)="","",VLOOKUP(A275,'Débit - Abfluss'!$A$2:$K$273,8,FALSE))</f>
        <v>Non affecté / nicht betroffen</v>
      </c>
      <c r="I275" s="47" t="str">
        <f>IF(VLOOKUP(A275,'Revitalisation-Revitalisierung'!$A$2:$O$273,11,FALSE)="","",VLOOKUP(A275,'Revitalisation-Revitalisierung'!$A$2:$O$273,11,FALSE))</f>
        <v>Très nécessaire, facile / unbedingt nötig, einfach</v>
      </c>
      <c r="J275" s="42" t="str">
        <f>IF(VLOOKUP(A275,'Revitalisation-Revitalisierung'!$A$2:$O$273,12,FALSE)="","",VLOOKUP(A275,'Revitalisation-Revitalisierung'!$A$2:$O$273,12,FALSE))</f>
        <v>b</v>
      </c>
      <c r="K275" s="41"/>
    </row>
    <row r="276" spans="1:11" ht="20.100000000000001" customHeight="1" x14ac:dyDescent="0.25">
      <c r="A276" s="51">
        <v>368</v>
      </c>
      <c r="B276" s="66" t="s">
        <v>558</v>
      </c>
      <c r="C276" s="66" t="s">
        <v>559</v>
      </c>
      <c r="D276" s="67" t="s">
        <v>335</v>
      </c>
      <c r="E276" s="46" t="str">
        <f>IF(VLOOKUP(A276,'Charriage - Geschiebehaushalt'!A245:S516,15,FALSE)="","",VLOOKUP(A276,'Charriage - Geschiebehaushalt'!$A$2:$S$273,15,FALSE))</f>
        <v>Charriage présumé naturel / Geschiebehaushalt vermutlich natürlich</v>
      </c>
      <c r="F276" s="45" t="str">
        <f>IF(VLOOKUP(A276,'Charriage - Geschiebehaushalt'!A245:S516,16,FALSE)="","",VLOOKUP(A276,'Charriage - Geschiebehaushalt'!$A$2:$S$273,16,FALSE))</f>
        <v>b</v>
      </c>
      <c r="G276" s="44" t="str">
        <f>IF(VLOOKUP(A276,'Débit - Abfluss'!$A$2:$K$273,6,FALSE)="","",VLOOKUP(A276,'Débit - Abfluss'!$A$2:$K$273,6,FALSE))</f>
        <v>Régime présumé naturel (100%) / Abfluss vermutlich natürlich</v>
      </c>
      <c r="H276" s="43" t="str">
        <f>IF(VLOOKUP(A276,'Débit - Abfluss'!$A$2:$K$273,8,FALSE)="","",VLOOKUP(A276,'Débit - Abfluss'!$A$2:$K$273,8,FALSE))</f>
        <v>Non affecté / nicht betroffen</v>
      </c>
      <c r="I276" s="47" t="str">
        <f>IF(VLOOKUP(A276,'Revitalisation-Revitalisierung'!$A$2:$O$273,11,FALSE)="","",VLOOKUP(A276,'Revitalisation-Revitalisierung'!$A$2:$O$273,11,FALSE))</f>
        <v>Très nécessaire, facile / unbedingt nötig, einfach</v>
      </c>
      <c r="J276" s="42" t="str">
        <f>IF(VLOOKUP(A276,'Revitalisation-Revitalisierung'!$A$2:$O$273,12,FALSE)="","",VLOOKUP(A276,'Revitalisation-Revitalisierung'!$A$2:$O$273,12,FALSE))</f>
        <v>a</v>
      </c>
      <c r="K276" s="41"/>
    </row>
    <row r="277" spans="1:11" ht="20.100000000000001" customHeight="1" x14ac:dyDescent="0.25">
      <c r="A277" s="48">
        <v>369</v>
      </c>
      <c r="B277" s="66" t="s">
        <v>560</v>
      </c>
      <c r="C277" s="66" t="s">
        <v>561</v>
      </c>
      <c r="D277" s="67" t="s">
        <v>135</v>
      </c>
      <c r="E277" s="46" t="str">
        <f>IF(VLOOKUP(A277,'Charriage - Geschiebehaushalt'!A246:S517,15,FALSE)="","",VLOOKUP(A277,'Charriage - Geschiebehaushalt'!$A$2:$S$273,15,FALSE))</f>
        <v>Charriage présumé naturel / Geschiebehaushalt vermutlich natürlich</v>
      </c>
      <c r="F277" s="45" t="str">
        <f>IF(VLOOKUP(A277,'Charriage - Geschiebehaushalt'!A246:S517,16,FALSE)="","",VLOOKUP(A277,'Charriage - Geschiebehaushalt'!$A$2:$S$273,16,FALSE))</f>
        <v>b</v>
      </c>
      <c r="G277" s="44" t="str">
        <f>IF(VLOOKUP(A277,'Débit - Abfluss'!$A$2:$K$273,6,FALSE)="","",VLOOKUP(A277,'Débit - Abfluss'!$A$2:$K$273,6,FALSE))</f>
        <v>41-60%</v>
      </c>
      <c r="H277" s="43" t="str">
        <f>IF(VLOOKUP(A277,'Débit - Abfluss'!$A$2:$K$273,8,FALSE)="","",VLOOKUP(A277,'Débit - Abfluss'!$A$2:$K$273,8,FALSE))</f>
        <v>Non affecté / nicht betroffen</v>
      </c>
      <c r="I277" s="47" t="str">
        <f>IF(VLOOKUP(A277,'Revitalisation-Revitalisierung'!$A$2:$O$273,11,FALSE)="","",VLOOKUP(A277,'Revitalisation-Revitalisierung'!$A$2:$O$273,11,FALSE))</f>
        <v>Partiellement nécessaire, difficile / teilweise nötig, schwierig</v>
      </c>
      <c r="J277" s="42" t="str">
        <f>IF(VLOOKUP(A277,'Revitalisation-Revitalisierung'!$A$2:$O$273,12,FALSE)="","",VLOOKUP(A277,'Revitalisation-Revitalisierung'!$A$2:$O$273,12,FALSE))</f>
        <v>b</v>
      </c>
      <c r="K277" s="41"/>
    </row>
    <row r="278" spans="1:11" ht="20.100000000000001" customHeight="1" x14ac:dyDescent="0.25">
      <c r="A278" s="48">
        <v>371</v>
      </c>
      <c r="B278" s="66" t="s">
        <v>562</v>
      </c>
      <c r="C278" s="66" t="s">
        <v>563</v>
      </c>
      <c r="D278" s="67" t="s">
        <v>564</v>
      </c>
      <c r="E278" s="46" t="str">
        <f>IF(VLOOKUP(A278,'Charriage - Geschiebehaushalt'!A247:S518,15,FALSE)="","",VLOOKUP(A278,'Charriage - Geschiebehaushalt'!$A$2:$S$273,15,FALSE))</f>
        <v>0-20%</v>
      </c>
      <c r="F278" s="45" t="str">
        <f>IF(VLOOKUP(A278,'Charriage - Geschiebehaushalt'!A247:S518,16,FALSE)="","",VLOOKUP(A278,'Charriage - Geschiebehaushalt'!$A$2:$S$273,16,FALSE))</f>
        <v>a</v>
      </c>
      <c r="G278" s="44" t="str">
        <f>IF(VLOOKUP(A278,'Débit - Abfluss'!$A$2:$K$273,6,FALSE)="","",VLOOKUP(A278,'Débit - Abfluss'!$A$2:$K$273,6,FALSE))</f>
        <v>100%</v>
      </c>
      <c r="H278" s="43" t="str">
        <f>IF(VLOOKUP(A278,'Débit - Abfluss'!$A$2:$K$273,8,FALSE)="","",VLOOKUP(A278,'Débit - Abfluss'!$A$2:$K$273,8,FALSE))</f>
        <v>Non affecté / nicht betroffen</v>
      </c>
      <c r="I278" s="47" t="str">
        <f>IF(VLOOKUP(A278,'Revitalisation-Revitalisierung'!$A$2:$O$273,11,FALSE)="","",VLOOKUP(A278,'Revitalisation-Revitalisierung'!$A$2:$O$273,11,FALSE))</f>
        <v>Non nécessaire / nicht nötig</v>
      </c>
      <c r="J278" s="42" t="str">
        <f>IF(VLOOKUP(A278,'Revitalisation-Revitalisierung'!$A$2:$O$273,12,FALSE)="","",VLOOKUP(A278,'Revitalisation-Revitalisierung'!$A$2:$O$273,12,FALSE))</f>
        <v>a</v>
      </c>
      <c r="K278" s="41"/>
    </row>
    <row r="279" spans="1:11" ht="20.100000000000001" customHeight="1" x14ac:dyDescent="0.25">
      <c r="A279" s="49">
        <v>372</v>
      </c>
      <c r="B279" s="68" t="s">
        <v>565</v>
      </c>
      <c r="C279" s="214" t="s">
        <v>566</v>
      </c>
      <c r="D279" s="69" t="s">
        <v>567</v>
      </c>
      <c r="E279" s="46" t="str">
        <f>IF(VLOOKUP(A279,'Charriage - Geschiebehaushalt'!A248:S519,15,FALSE)="","",VLOOKUP(A279,'Charriage - Geschiebehaushalt'!$A$2:$S$273,15,FALSE))</f>
        <v>Charriage présumé naturel / Geschiebehaushalt vermutlich natürlich</v>
      </c>
      <c r="F279" s="45" t="str">
        <f>IF(VLOOKUP(A279,'Charriage - Geschiebehaushalt'!A248:S519,16,FALSE)="","",VLOOKUP(A279,'Charriage - Geschiebehaushalt'!$A$2:$S$273,16,FALSE))</f>
        <v>a</v>
      </c>
      <c r="G279" s="44" t="str">
        <f>IF(VLOOKUP(A279,'Débit - Abfluss'!$A$2:$K$273,6,FALSE)="","",VLOOKUP(A279,'Débit - Abfluss'!$A$2:$K$273,6,FALSE))</f>
        <v>Régime présumé naturel (100%) / Abfluss vermutlich natürlich</v>
      </c>
      <c r="H279" s="43" t="str">
        <f>IF(VLOOKUP(A279,'Débit - Abfluss'!$A$2:$K$273,8,FALSE)="","",VLOOKUP(A279,'Débit - Abfluss'!$A$2:$K$273,8,FALSE))</f>
        <v>Non affecté / nicht betroffen</v>
      </c>
      <c r="I279" s="47" t="str">
        <f>IF(VLOOKUP(A279,'Revitalisation-Revitalisierung'!$A$2:$O$273,11,FALSE)="","",VLOOKUP(A279,'Revitalisation-Revitalisierung'!$A$2:$O$273,11,FALSE))</f>
        <v>Non nécessaire / nicht nötig</v>
      </c>
      <c r="J279" s="42" t="str">
        <f>IF(VLOOKUP(A279,'Revitalisation-Revitalisierung'!$A$2:$O$273,12,FALSE)="","",VLOOKUP(A279,'Revitalisation-Revitalisierung'!$A$2:$O$273,12,FALSE))</f>
        <v>a</v>
      </c>
      <c r="K279" s="41"/>
    </row>
    <row r="280" spans="1:11" ht="20.100000000000001" customHeight="1" x14ac:dyDescent="0.25">
      <c r="A280" s="48">
        <v>373</v>
      </c>
      <c r="B280" s="66" t="s">
        <v>568</v>
      </c>
      <c r="C280" s="66" t="s">
        <v>569</v>
      </c>
      <c r="D280" s="67" t="s">
        <v>135</v>
      </c>
      <c r="E280" s="46" t="str">
        <f>IF(VLOOKUP(A280,'Charriage - Geschiebehaushalt'!A249:S520,15,FALSE)="","",VLOOKUP(A280,'Charriage - Geschiebehaushalt'!$A$2:$S$273,15,FALSE))</f>
        <v>Déficit non apparent en charriage ou en remobilisation des sédiments / kein sichtbares Defizit beim Geschiebehaushalt bzw. bei der Mobilisierung von Geschiebe</v>
      </c>
      <c r="F280" s="45" t="str">
        <f>IF(VLOOKUP(A280,'Charriage - Geschiebehaushalt'!A249:S520,16,FALSE)="","",VLOOKUP(A280,'Charriage - Geschiebehaushalt'!$A$2:$S$273,16,FALSE))</f>
        <v>b</v>
      </c>
      <c r="G280" s="44" t="str">
        <f>IF(VLOOKUP(A280,'Débit - Abfluss'!$A$2:$K$273,6,FALSE)="","",VLOOKUP(A280,'Débit - Abfluss'!$A$2:$K$273,6,FALSE))</f>
        <v>100%</v>
      </c>
      <c r="H280" s="43" t="str">
        <f>IF(VLOOKUP(A280,'Débit - Abfluss'!$A$2:$K$273,8,FALSE)="","",VLOOKUP(A280,'Débit - Abfluss'!$A$2:$K$273,8,FALSE))</f>
        <v>Non affecté / nicht betroffen</v>
      </c>
      <c r="I280" s="47" t="str">
        <f>IF(VLOOKUP(A280,'Revitalisation-Revitalisierung'!$A$2:$O$273,11,FALSE)="","",VLOOKUP(A280,'Revitalisation-Revitalisierung'!$A$2:$O$273,11,FALSE))</f>
        <v>Non nécessaire / nicht nötig</v>
      </c>
      <c r="J280" s="42" t="str">
        <f>IF(VLOOKUP(A280,'Revitalisation-Revitalisierung'!$A$2:$O$273,12,FALSE)="","",VLOOKUP(A280,'Revitalisation-Revitalisierung'!$A$2:$O$273,12,FALSE))</f>
        <v>b</v>
      </c>
      <c r="K280" s="41"/>
    </row>
    <row r="281" spans="1:11" ht="20.100000000000001" customHeight="1" x14ac:dyDescent="0.25">
      <c r="A281" s="48">
        <v>374</v>
      </c>
      <c r="B281" s="66" t="s">
        <v>570</v>
      </c>
      <c r="C281" s="66" t="s">
        <v>571</v>
      </c>
      <c r="D281" s="67" t="s">
        <v>135</v>
      </c>
      <c r="E281" s="46" t="str">
        <f>IF(VLOOKUP(A281,'Charriage - Geschiebehaushalt'!A250:S521,15,FALSE)="","",VLOOKUP(A281,'Charriage - Geschiebehaushalt'!$A$2:$S$273,15,FALSE))</f>
        <v>21-50%</v>
      </c>
      <c r="F281" s="45" t="str">
        <f>IF(VLOOKUP(A281,'Charriage - Geschiebehaushalt'!A250:S521,16,FALSE)="","",VLOOKUP(A281,'Charriage - Geschiebehaushalt'!$A$2:$S$273,16,FALSE))</f>
        <v>a</v>
      </c>
      <c r="G281" s="44" t="str">
        <f>IF(VLOOKUP(A281,'Débit - Abfluss'!$A$2:$K$273,6,FALSE)="","",VLOOKUP(A281,'Débit - Abfluss'!$A$2:$K$273,6,FALSE))</f>
        <v>81-100%</v>
      </c>
      <c r="H281" s="43" t="str">
        <f>IF(VLOOKUP(A281,'Débit - Abfluss'!$A$2:$K$273,8,FALSE)="","",VLOOKUP(A281,'Débit - Abfluss'!$A$2:$K$273,8,FALSE))</f>
        <v>Potentiellement affecté / möglicherweise betroffen</v>
      </c>
      <c r="I281" s="47" t="str">
        <f>IF(VLOOKUP(A281,'Revitalisation-Revitalisierung'!$A$2:$O$273,11,FALSE)="","",VLOOKUP(A281,'Revitalisation-Revitalisierung'!$A$2:$O$273,11,FALSE))</f>
        <v>Très nécessaire, facile / unbedingt nötig, einfach</v>
      </c>
      <c r="J281" s="42" t="str">
        <f>IF(VLOOKUP(A281,'Revitalisation-Revitalisierung'!$A$2:$O$273,12,FALSE)="","",VLOOKUP(A281,'Revitalisation-Revitalisierung'!$A$2:$O$273,12,FALSE))</f>
        <v>b</v>
      </c>
      <c r="K281" s="41"/>
    </row>
    <row r="282" spans="1:11" ht="20.100000000000001" customHeight="1" x14ac:dyDescent="0.25">
      <c r="A282" s="49">
        <v>375</v>
      </c>
      <c r="B282" s="68" t="s">
        <v>572</v>
      </c>
      <c r="C282" s="214" t="s">
        <v>109</v>
      </c>
      <c r="D282" s="69" t="s">
        <v>142</v>
      </c>
      <c r="E282" s="46" t="str">
        <f>IF(VLOOKUP(A282,'Charriage - Geschiebehaushalt'!A251:S522,15,FALSE)="","",VLOOKUP(A282,'Charriage - Geschiebehaushalt'!$A$2:$S$273,15,FALSE))</f>
        <v>51-80%</v>
      </c>
      <c r="F282" s="45" t="str">
        <f>IF(VLOOKUP(A282,'Charriage - Geschiebehaushalt'!A251:S522,16,FALSE)="","",VLOOKUP(A282,'Charriage - Geschiebehaushalt'!$A$2:$S$273,16,FALSE))</f>
        <v>a</v>
      </c>
      <c r="G282" s="44" t="str">
        <f>IF(VLOOKUP(A282,'Débit - Abfluss'!$A$2:$K$273,6,FALSE)="","",VLOOKUP(A282,'Débit - Abfluss'!$A$2:$K$273,6,FALSE))</f>
        <v>81-100%</v>
      </c>
      <c r="H282" s="43" t="str">
        <f>IF(VLOOKUP(A282,'Débit - Abfluss'!$A$2:$K$273,8,FALSE)="","",VLOOKUP(A282,'Débit - Abfluss'!$A$2:$K$273,8,FALSE))</f>
        <v>Potentiellement affecté / möglicherweise betroffen</v>
      </c>
      <c r="I282" s="47" t="str">
        <f>IF(VLOOKUP(A282,'Revitalisation-Revitalisierung'!$A$2:$O$273,11,FALSE)="","",VLOOKUP(A282,'Revitalisation-Revitalisierung'!$A$2:$O$273,11,FALSE))</f>
        <v>Très nécessaire, facile / unbedingt nötig, einfach</v>
      </c>
      <c r="J282" s="42" t="str">
        <f>IF(VLOOKUP(A282,'Revitalisation-Revitalisierung'!$A$2:$O$273,12,FALSE)="","",VLOOKUP(A282,'Revitalisation-Revitalisierung'!$A$2:$O$273,12,FALSE))</f>
        <v>a</v>
      </c>
      <c r="K282" s="41"/>
    </row>
    <row r="283" spans="1:11" ht="20.100000000000001" customHeight="1" x14ac:dyDescent="0.25">
      <c r="A283" s="48">
        <v>376</v>
      </c>
      <c r="B283" s="66" t="s">
        <v>574</v>
      </c>
      <c r="C283" s="66" t="s">
        <v>109</v>
      </c>
      <c r="D283" s="67" t="s">
        <v>135</v>
      </c>
      <c r="E283" s="46" t="str">
        <f>IF(VLOOKUP(A283,'Charriage - Geschiebehaushalt'!A252:S523,15,FALSE)="","",VLOOKUP(A283,'Charriage - Geschiebehaushalt'!$A$2:$S$273,15,FALSE))</f>
        <v>51-80%</v>
      </c>
      <c r="F283" s="45" t="str">
        <f>IF(VLOOKUP(A283,'Charriage - Geschiebehaushalt'!A252:S523,16,FALSE)="","",VLOOKUP(A283,'Charriage - Geschiebehaushalt'!$A$2:$S$273,16,FALSE))</f>
        <v>a</v>
      </c>
      <c r="G283" s="44" t="str">
        <f>IF(VLOOKUP(A283,'Débit - Abfluss'!$A$2:$K$273,6,FALSE)="","",VLOOKUP(A283,'Débit - Abfluss'!$A$2:$K$273,6,FALSE))</f>
        <v>81-100%</v>
      </c>
      <c r="H283" s="43" t="str">
        <f>IF(VLOOKUP(A283,'Débit - Abfluss'!$A$2:$K$273,8,FALSE)="","",VLOOKUP(A283,'Débit - Abfluss'!$A$2:$K$273,8,FALSE))</f>
        <v>Potentiellement affecté / möglicherweise betroffen</v>
      </c>
      <c r="I283" s="47" t="str">
        <f>IF(VLOOKUP(A283,'Revitalisation-Revitalisierung'!$A$2:$O$273,11,FALSE)="","",VLOOKUP(A283,'Revitalisation-Revitalisierung'!$A$2:$O$273,11,FALSE))</f>
        <v>Très nécessaire, facile / unbedingt nötig, einfach</v>
      </c>
      <c r="J283" s="42" t="str">
        <f>IF(VLOOKUP(A283,'Revitalisation-Revitalisierung'!$A$2:$O$273,12,FALSE)="","",VLOOKUP(A283,'Revitalisation-Revitalisierung'!$A$2:$O$273,12,FALSE))</f>
        <v>a</v>
      </c>
      <c r="K283" s="41"/>
    </row>
    <row r="284" spans="1:11" ht="20.100000000000001" customHeight="1" x14ac:dyDescent="0.25">
      <c r="A284" s="49">
        <v>379</v>
      </c>
      <c r="B284" s="68" t="s">
        <v>575</v>
      </c>
      <c r="C284" s="214" t="s">
        <v>576</v>
      </c>
      <c r="D284" s="69" t="s">
        <v>142</v>
      </c>
      <c r="E284" s="46" t="str">
        <f>IF(VLOOKUP(A284,'Charriage - Geschiebehaushalt'!A253:S524,15,FALSE)="","",VLOOKUP(A284,'Charriage - Geschiebehaushalt'!$A$2:$S$273,15,FALSE))</f>
        <v>Charriage présumé naturel / Geschiebehaushalt vermutlich natürlich</v>
      </c>
      <c r="F284" s="45" t="str">
        <f>IF(VLOOKUP(A284,'Charriage - Geschiebehaushalt'!A253:S524,16,FALSE)="","",VLOOKUP(A284,'Charriage - Geschiebehaushalt'!$A$2:$S$273,16,FALSE))</f>
        <v>a</v>
      </c>
      <c r="G284" s="44" t="str">
        <f>IF(VLOOKUP(A284,'Débit - Abfluss'!$A$2:$K$273,6,FALSE)="","",VLOOKUP(A284,'Débit - Abfluss'!$A$2:$K$273,6,FALSE))</f>
        <v>21-40%</v>
      </c>
      <c r="H284" s="43" t="str">
        <f>IF(VLOOKUP(A284,'Débit - Abfluss'!$A$2:$K$273,8,FALSE)="","",VLOOKUP(A284,'Débit - Abfluss'!$A$2:$K$273,8,FALSE))</f>
        <v>Non affecté / nicht betroffen</v>
      </c>
      <c r="I284" s="47" t="str">
        <f>IF(VLOOKUP(A284,'Revitalisation-Revitalisierung'!$A$2:$O$273,11,FALSE)="","",VLOOKUP(A284,'Revitalisation-Revitalisierung'!$A$2:$O$273,11,FALSE))</f>
        <v>Non nécessaire / nicht nötig</v>
      </c>
      <c r="J284" s="42" t="str">
        <f>IF(VLOOKUP(A284,'Revitalisation-Revitalisierung'!$A$2:$O$273,12,FALSE)="","",VLOOKUP(A284,'Revitalisation-Revitalisierung'!$A$2:$O$273,12,FALSE))</f>
        <v>a</v>
      </c>
      <c r="K284" s="41"/>
    </row>
    <row r="285" spans="1:11" ht="20.100000000000001" customHeight="1" x14ac:dyDescent="0.25">
      <c r="A285" s="48">
        <v>380</v>
      </c>
      <c r="B285" s="66" t="s">
        <v>578</v>
      </c>
      <c r="C285" s="66" t="s">
        <v>579</v>
      </c>
      <c r="D285" s="67" t="s">
        <v>142</v>
      </c>
      <c r="E285" s="46" t="str">
        <f>IF(VLOOKUP(A285,'Charriage - Geschiebehaushalt'!A254:S525,15,FALSE)="","",VLOOKUP(A285,'Charriage - Geschiebehaushalt'!$A$2:$S$273,15,FALSE))</f>
        <v>0-20%</v>
      </c>
      <c r="F285" s="45" t="str">
        <f>IF(VLOOKUP(A285,'Charriage - Geschiebehaushalt'!A254:S525,16,FALSE)="","",VLOOKUP(A285,'Charriage - Geschiebehaushalt'!$A$2:$S$273,16,FALSE))</f>
        <v>a</v>
      </c>
      <c r="G285" s="44" t="str">
        <f>IF(VLOOKUP(A285,'Débit - Abfluss'!$A$2:$K$273,6,FALSE)="","",VLOOKUP(A285,'Débit - Abfluss'!$A$2:$K$273,6,FALSE))</f>
        <v>100%</v>
      </c>
      <c r="H285" s="43" t="str">
        <f>IF(VLOOKUP(A285,'Débit - Abfluss'!$A$2:$K$273,8,FALSE)="","",VLOOKUP(A285,'Débit - Abfluss'!$A$2:$K$273,8,FALSE))</f>
        <v>Non affecté / nicht betroffen</v>
      </c>
      <c r="I285" s="47" t="str">
        <f>IF(VLOOKUP(A285,'Revitalisation-Revitalisierung'!$A$2:$O$273,11,FALSE)="","",VLOOKUP(A285,'Revitalisation-Revitalisierung'!$A$2:$O$273,11,FALSE))</f>
        <v>Non nécessaire / nicht nötig</v>
      </c>
      <c r="J285" s="42" t="str">
        <f>IF(VLOOKUP(A285,'Revitalisation-Revitalisierung'!$A$2:$O$273,12,FALSE)="","",VLOOKUP(A285,'Revitalisation-Revitalisierung'!$A$2:$O$273,12,FALSE))</f>
        <v>a</v>
      </c>
      <c r="K285" s="41"/>
    </row>
    <row r="286" spans="1:11" ht="20.100000000000001" customHeight="1" x14ac:dyDescent="0.25">
      <c r="A286" s="49">
        <v>381</v>
      </c>
      <c r="B286" s="68" t="s">
        <v>580</v>
      </c>
      <c r="C286" s="214" t="s">
        <v>155</v>
      </c>
      <c r="D286" s="69" t="s">
        <v>142</v>
      </c>
      <c r="E286" s="46" t="str">
        <f>IF(VLOOKUP(A286,'Charriage - Geschiebehaushalt'!A255:S526,15,FALSE)="","",VLOOKUP(A286,'Charriage - Geschiebehaushalt'!$A$2:$S$273,15,FALSE))</f>
        <v>21-50%</v>
      </c>
      <c r="F286" s="45" t="str">
        <f>IF(VLOOKUP(A286,'Charriage - Geschiebehaushalt'!A255:S526,16,FALSE)="","",VLOOKUP(A286,'Charriage - Geschiebehaushalt'!$A$2:$S$273,16,FALSE))</f>
        <v>a</v>
      </c>
      <c r="G286" s="44" t="str">
        <f>IF(VLOOKUP(A286,'Débit - Abfluss'!$A$2:$K$273,6,FALSE)="","",VLOOKUP(A286,'Débit - Abfluss'!$A$2:$K$273,6,FALSE))</f>
        <v>21-40%</v>
      </c>
      <c r="H286" s="43" t="str">
        <f>IF(VLOOKUP(A286,'Débit - Abfluss'!$A$2:$K$273,8,FALSE)="","",VLOOKUP(A286,'Débit - Abfluss'!$A$2:$K$273,8,FALSE))</f>
        <v>Potentiellement affecté / möglicherweise betroffen</v>
      </c>
      <c r="I286" s="47" t="str">
        <f>IF(VLOOKUP(A286,'Revitalisation-Revitalisierung'!$A$2:$O$273,11,FALSE)="","",VLOOKUP(A286,'Revitalisation-Revitalisierung'!$A$2:$O$273,11,FALSE))</f>
        <v>Très nécessaire, difficile / unbedingt nötig, schwierig</v>
      </c>
      <c r="J286" s="42" t="str">
        <f>IF(VLOOKUP(A286,'Revitalisation-Revitalisierung'!$A$2:$O$273,12,FALSE)="","",VLOOKUP(A286,'Revitalisation-Revitalisierung'!$A$2:$O$273,12,FALSE))</f>
        <v>a</v>
      </c>
      <c r="K286" s="41"/>
    </row>
    <row r="287" spans="1:11" ht="20.100000000000001" customHeight="1" x14ac:dyDescent="0.25">
      <c r="A287" s="49">
        <v>382</v>
      </c>
      <c r="B287" s="68" t="s">
        <v>582</v>
      </c>
      <c r="C287" s="214" t="s">
        <v>583</v>
      </c>
      <c r="D287" s="69" t="s">
        <v>142</v>
      </c>
      <c r="E287" s="46" t="str">
        <f>IF(VLOOKUP(A287,'Charriage - Geschiebehaushalt'!A256:S527,15,FALSE)="","",VLOOKUP(A287,'Charriage - Geschiebehaushalt'!$A$2:$S$273,15,FALSE))</f>
        <v>0-20%</v>
      </c>
      <c r="F287" s="45" t="str">
        <f>IF(VLOOKUP(A287,'Charriage - Geschiebehaushalt'!A256:S527,16,FALSE)="","",VLOOKUP(A287,'Charriage - Geschiebehaushalt'!$A$2:$S$273,16,FALSE))</f>
        <v>a</v>
      </c>
      <c r="G287" s="44" t="str">
        <f>IF(VLOOKUP(A287,'Débit - Abfluss'!$A$2:$K$273,6,FALSE)="","",VLOOKUP(A287,'Débit - Abfluss'!$A$2:$K$273,6,FALSE))</f>
        <v>Régime présumé naturel (100%) / Abfluss vermutlich natürlich</v>
      </c>
      <c r="H287" s="43" t="str">
        <f>IF(VLOOKUP(A287,'Débit - Abfluss'!$A$2:$K$273,8,FALSE)="","",VLOOKUP(A287,'Débit - Abfluss'!$A$2:$K$273,8,FALSE))</f>
        <v>Non affecté / nicht betroffen</v>
      </c>
      <c r="I287" s="47" t="str">
        <f>IF(VLOOKUP(A287,'Revitalisation-Revitalisierung'!$A$2:$O$273,11,FALSE)="","",VLOOKUP(A287,'Revitalisation-Revitalisierung'!$A$2:$O$273,11,FALSE))</f>
        <v>Non nécessaire / nicht nötig</v>
      </c>
      <c r="J287" s="42" t="str">
        <f>IF(VLOOKUP(A287,'Revitalisation-Revitalisierung'!$A$2:$O$273,12,FALSE)="","",VLOOKUP(A287,'Revitalisation-Revitalisierung'!$A$2:$O$273,12,FALSE))</f>
        <v>a</v>
      </c>
      <c r="K287" s="41"/>
    </row>
    <row r="288" spans="1:11" ht="20.100000000000001" customHeight="1" x14ac:dyDescent="0.25">
      <c r="A288" s="49">
        <v>383</v>
      </c>
      <c r="B288" s="68" t="s">
        <v>585</v>
      </c>
      <c r="C288" s="214" t="s">
        <v>583</v>
      </c>
      <c r="D288" s="69" t="s">
        <v>142</v>
      </c>
      <c r="E288" s="46" t="str">
        <f>IF(VLOOKUP(A288,'Charriage - Geschiebehaushalt'!A257:S528,15,FALSE)="","",VLOOKUP(A288,'Charriage - Geschiebehaushalt'!$A$2:$S$273,15,FALSE))</f>
        <v>0-20%</v>
      </c>
      <c r="F288" s="45" t="str">
        <f>IF(VLOOKUP(A288,'Charriage - Geschiebehaushalt'!A257:S528,16,FALSE)="","",VLOOKUP(A288,'Charriage - Geschiebehaushalt'!$A$2:$S$273,16,FALSE))</f>
        <v>a</v>
      </c>
      <c r="G288" s="44" t="str">
        <f>IF(VLOOKUP(A288,'Débit - Abfluss'!$A$2:$K$273,6,FALSE)="","",VLOOKUP(A288,'Débit - Abfluss'!$A$2:$K$273,6,FALSE))</f>
        <v>41-60%</v>
      </c>
      <c r="H288" s="43" t="str">
        <f>IF(VLOOKUP(A288,'Débit - Abfluss'!$A$2:$K$273,8,FALSE)="","",VLOOKUP(A288,'Débit - Abfluss'!$A$2:$K$273,8,FALSE))</f>
        <v>Non affecté / nicht betroffen</v>
      </c>
      <c r="I288" s="47" t="str">
        <f>IF(VLOOKUP(A288,'Revitalisation-Revitalisierung'!$A$2:$O$273,11,FALSE)="","",VLOOKUP(A288,'Revitalisation-Revitalisierung'!$A$2:$O$273,11,FALSE))</f>
        <v>Non nécessaire / nicht nötig</v>
      </c>
      <c r="J288" s="42" t="str">
        <f>IF(VLOOKUP(A288,'Revitalisation-Revitalisierung'!$A$2:$O$273,12,FALSE)="","",VLOOKUP(A288,'Revitalisation-Revitalisierung'!$A$2:$O$273,12,FALSE))</f>
        <v>a</v>
      </c>
      <c r="K288" s="41"/>
    </row>
    <row r="289" spans="1:11" ht="20.100000000000001" customHeight="1" x14ac:dyDescent="0.25">
      <c r="A289" s="49">
        <v>384</v>
      </c>
      <c r="B289" s="68" t="s">
        <v>587</v>
      </c>
      <c r="C289" s="214" t="s">
        <v>583</v>
      </c>
      <c r="D289" s="69" t="s">
        <v>142</v>
      </c>
      <c r="E289" s="46" t="str">
        <f>IF(VLOOKUP(A289,'Charriage - Geschiebehaushalt'!A258:S529,15,FALSE)="","",VLOOKUP(A289,'Charriage - Geschiebehaushalt'!$A$2:$S$273,15,FALSE))</f>
        <v>0-20%</v>
      </c>
      <c r="F289" s="45" t="str">
        <f>IF(VLOOKUP(A289,'Charriage - Geschiebehaushalt'!A258:S529,16,FALSE)="","",VLOOKUP(A289,'Charriage - Geschiebehaushalt'!$A$2:$S$273,16,FALSE))</f>
        <v>a</v>
      </c>
      <c r="G289" s="44" t="str">
        <f>IF(VLOOKUP(A289,'Débit - Abfluss'!$A$2:$K$273,6,FALSE)="","",VLOOKUP(A289,'Débit - Abfluss'!$A$2:$K$273,6,FALSE))</f>
        <v>61-80%</v>
      </c>
      <c r="H289" s="43" t="str">
        <f>IF(VLOOKUP(A289,'Débit - Abfluss'!$A$2:$K$273,8,FALSE)="","",VLOOKUP(A289,'Débit - Abfluss'!$A$2:$K$273,8,FALSE))</f>
        <v>Non affecté / nicht betroffen</v>
      </c>
      <c r="I289" s="47" t="str">
        <f>IF(VLOOKUP(A289,'Revitalisation-Revitalisierung'!$A$2:$O$273,11,FALSE)="","",VLOOKUP(A289,'Revitalisation-Revitalisierung'!$A$2:$O$273,11,FALSE))</f>
        <v>Très nécessaire, difficile / unbedingt nötig, schwierig</v>
      </c>
      <c r="J289" s="42" t="str">
        <f>IF(VLOOKUP(A289,'Revitalisation-Revitalisierung'!$A$2:$O$273,12,FALSE)="","",VLOOKUP(A289,'Revitalisation-Revitalisierung'!$A$2:$O$273,12,FALSE))</f>
        <v>b</v>
      </c>
      <c r="K289" s="41"/>
    </row>
    <row r="290" spans="1:11" ht="20.100000000000001" customHeight="1" x14ac:dyDescent="0.25">
      <c r="A290" s="49">
        <v>385</v>
      </c>
      <c r="B290" s="68" t="s">
        <v>589</v>
      </c>
      <c r="C290" s="214" t="s">
        <v>590</v>
      </c>
      <c r="D290" s="69" t="s">
        <v>142</v>
      </c>
      <c r="E290" s="46" t="str">
        <f>IF(VLOOKUP(A290,'Charriage - Geschiebehaushalt'!A259:S530,15,FALSE)="","",VLOOKUP(A290,'Charriage - Geschiebehaushalt'!$A$2:$S$273,15,FALSE))</f>
        <v>0-20%</v>
      </c>
      <c r="F290" s="45" t="str">
        <f>IF(VLOOKUP(A290,'Charriage - Geschiebehaushalt'!A259:S530,16,FALSE)="","",VLOOKUP(A290,'Charriage - Geschiebehaushalt'!$A$2:$S$273,16,FALSE))</f>
        <v>a</v>
      </c>
      <c r="G290" s="44" t="str">
        <f>IF(VLOOKUP(A290,'Débit - Abfluss'!$A$2:$K$273,6,FALSE)="","",VLOOKUP(A290,'Débit - Abfluss'!$A$2:$K$273,6,FALSE))</f>
        <v>81-100%</v>
      </c>
      <c r="H290" s="43" t="str">
        <f>IF(VLOOKUP(A290,'Débit - Abfluss'!$A$2:$K$273,8,FALSE)="","",VLOOKUP(A290,'Débit - Abfluss'!$A$2:$K$273,8,FALSE))</f>
        <v>Potentiellement affecté / möglicherweise betroffen</v>
      </c>
      <c r="I290" s="47" t="str">
        <f>IF(VLOOKUP(A290,'Revitalisation-Revitalisierung'!$A$2:$O$273,11,FALSE)="","",VLOOKUP(A290,'Revitalisation-Revitalisierung'!$A$2:$O$273,11,FALSE))</f>
        <v>Partiellement nécessaire, difficile / teilweise nötig, schwierig</v>
      </c>
      <c r="J290" s="42" t="str">
        <f>IF(VLOOKUP(A290,'Revitalisation-Revitalisierung'!$A$2:$O$273,12,FALSE)="","",VLOOKUP(A290,'Revitalisation-Revitalisierung'!$A$2:$O$273,12,FALSE))</f>
        <v>b</v>
      </c>
      <c r="K290" s="41"/>
    </row>
    <row r="291" spans="1:11" ht="20.100000000000001" customHeight="1" x14ac:dyDescent="0.25">
      <c r="A291" s="49">
        <v>386</v>
      </c>
      <c r="B291" s="68" t="s">
        <v>592</v>
      </c>
      <c r="C291" s="214" t="s">
        <v>593</v>
      </c>
      <c r="D291" s="69" t="s">
        <v>142</v>
      </c>
      <c r="E291" s="46" t="str">
        <f>IF(VLOOKUP(A291,'Charriage - Geschiebehaushalt'!A260:S531,15,FALSE)="","",VLOOKUP(A291,'Charriage - Geschiebehaushalt'!$A$2:$S$273,15,FALSE))</f>
        <v>0-20%</v>
      </c>
      <c r="F291" s="45" t="str">
        <f>IF(VLOOKUP(A291,'Charriage - Geschiebehaushalt'!A260:S531,16,FALSE)="","",VLOOKUP(A291,'Charriage - Geschiebehaushalt'!$A$2:$S$273,16,FALSE))</f>
        <v>a</v>
      </c>
      <c r="G291" s="44" t="str">
        <f>IF(VLOOKUP(A291,'Débit - Abfluss'!$A$2:$K$273,6,FALSE)="","",VLOOKUP(A291,'Débit - Abfluss'!$A$2:$K$273,6,FALSE))</f>
        <v>0-20%</v>
      </c>
      <c r="H291" s="43" t="str">
        <f>IF(VLOOKUP(A291,'Débit - Abfluss'!$A$2:$K$273,8,FALSE)="","",VLOOKUP(A291,'Débit - Abfluss'!$A$2:$K$273,8,FALSE))</f>
        <v>Non affecté / nicht betroffen</v>
      </c>
      <c r="I291" s="47" t="str">
        <f>IF(VLOOKUP(A291,'Revitalisation-Revitalisierung'!$A$2:$O$273,11,FALSE)="","",VLOOKUP(A291,'Revitalisation-Revitalisierung'!$A$2:$O$273,11,FALSE))</f>
        <v>Non nécessaire / nicht nötig</v>
      </c>
      <c r="J291" s="42" t="str">
        <f>IF(VLOOKUP(A291,'Revitalisation-Revitalisierung'!$A$2:$O$273,12,FALSE)="","",VLOOKUP(A291,'Revitalisation-Revitalisierung'!$A$2:$O$273,12,FALSE))</f>
        <v>a</v>
      </c>
      <c r="K291" s="41"/>
    </row>
    <row r="292" spans="1:11" ht="20.100000000000001" customHeight="1" x14ac:dyDescent="0.25">
      <c r="A292" s="49">
        <v>387</v>
      </c>
      <c r="B292" s="68" t="s">
        <v>594</v>
      </c>
      <c r="C292" s="214" t="s">
        <v>593</v>
      </c>
      <c r="D292" s="69" t="s">
        <v>142</v>
      </c>
      <c r="E292" s="46" t="str">
        <f>IF(VLOOKUP(A292,'Charriage - Geschiebehaushalt'!A261:S532,15,FALSE)="","",VLOOKUP(A292,'Charriage - Geschiebehaushalt'!$A$2:$S$273,15,FALSE))</f>
        <v>0-20%</v>
      </c>
      <c r="F292" s="45" t="str">
        <f>IF(VLOOKUP(A292,'Charriage - Geschiebehaushalt'!A261:S532,16,FALSE)="","",VLOOKUP(A292,'Charriage - Geschiebehaushalt'!$A$2:$S$273,16,FALSE))</f>
        <v>a</v>
      </c>
      <c r="G292" s="44" t="str">
        <f>IF(VLOOKUP(A292,'Débit - Abfluss'!$A$2:$K$273,6,FALSE)="","",VLOOKUP(A292,'Débit - Abfluss'!$A$2:$K$273,6,FALSE))</f>
        <v>0-20%</v>
      </c>
      <c r="H292" s="43" t="str">
        <f>IF(VLOOKUP(A292,'Débit - Abfluss'!$A$2:$K$273,8,FALSE)="","",VLOOKUP(A292,'Débit - Abfluss'!$A$2:$K$273,8,FALSE))</f>
        <v>Non affecté / nicht betroffen</v>
      </c>
      <c r="I292" s="47" t="str">
        <f>IF(VLOOKUP(A292,'Revitalisation-Revitalisierung'!$A$2:$O$273,11,FALSE)="","",VLOOKUP(A292,'Revitalisation-Revitalisierung'!$A$2:$O$273,11,FALSE))</f>
        <v>Non nécessaire / nicht nötig</v>
      </c>
      <c r="J292" s="42" t="str">
        <f>IF(VLOOKUP(A292,'Revitalisation-Revitalisierung'!$A$2:$O$273,12,FALSE)="","",VLOOKUP(A292,'Revitalisation-Revitalisierung'!$A$2:$O$273,12,FALSE))</f>
        <v>a</v>
      </c>
      <c r="K292" s="41"/>
    </row>
    <row r="293" spans="1:11" ht="20.100000000000001" customHeight="1" x14ac:dyDescent="0.25">
      <c r="A293" s="49">
        <v>388</v>
      </c>
      <c r="B293" s="68" t="s">
        <v>596</v>
      </c>
      <c r="C293" s="214" t="s">
        <v>597</v>
      </c>
      <c r="D293" s="69" t="s">
        <v>142</v>
      </c>
      <c r="E293" s="46" t="str">
        <f>IF(VLOOKUP(A293,'Charriage - Geschiebehaushalt'!A262:S533,15,FALSE)="","",VLOOKUP(A293,'Charriage - Geschiebehaushalt'!$A$2:$S$273,15,FALSE))</f>
        <v>0-20%</v>
      </c>
      <c r="F293" s="45" t="str">
        <f>IF(VLOOKUP(A293,'Charriage - Geschiebehaushalt'!A262:S533,16,FALSE)="","",VLOOKUP(A293,'Charriage - Geschiebehaushalt'!$A$2:$S$273,16,FALSE))</f>
        <v>a</v>
      </c>
      <c r="G293" s="44" t="str">
        <f>IF(VLOOKUP(A293,'Débit - Abfluss'!$A$2:$K$273,6,FALSE)="","",VLOOKUP(A293,'Débit - Abfluss'!$A$2:$K$273,6,FALSE))</f>
        <v>21-40%</v>
      </c>
      <c r="H293" s="43" t="str">
        <f>IF(VLOOKUP(A293,'Débit - Abfluss'!$A$2:$K$273,8,FALSE)="","",VLOOKUP(A293,'Débit - Abfluss'!$A$2:$K$273,8,FALSE))</f>
        <v>Potentiellement affecté / möglicherweise betroffen</v>
      </c>
      <c r="I293" s="47" t="str">
        <f>IF(VLOOKUP(A293,'Revitalisation-Revitalisierung'!$A$2:$O$273,11,FALSE)="","",VLOOKUP(A293,'Revitalisation-Revitalisierung'!$A$2:$O$273,11,FALSE))</f>
        <v>Non nécessaire / nicht nötig</v>
      </c>
      <c r="J293" s="42" t="str">
        <f>IF(VLOOKUP(A293,'Revitalisation-Revitalisierung'!$A$2:$O$273,12,FALSE)="","",VLOOKUP(A293,'Revitalisation-Revitalisierung'!$A$2:$O$273,12,FALSE))</f>
        <v>a</v>
      </c>
      <c r="K293" s="41"/>
    </row>
    <row r="294" spans="1:11" ht="20.100000000000001" customHeight="1" x14ac:dyDescent="0.25">
      <c r="A294" s="49">
        <v>389</v>
      </c>
      <c r="B294" s="68" t="s">
        <v>599</v>
      </c>
      <c r="C294" s="214" t="s">
        <v>600</v>
      </c>
      <c r="D294" s="69" t="s">
        <v>142</v>
      </c>
      <c r="E294" s="46" t="str">
        <f>IF(VLOOKUP(A294,'Charriage - Geschiebehaushalt'!A263:S534,15,FALSE)="","",VLOOKUP(A294,'Charriage - Geschiebehaushalt'!$A$2:$S$273,15,FALSE))</f>
        <v>0-20%</v>
      </c>
      <c r="F294" s="45" t="str">
        <f>IF(VLOOKUP(A294,'Charriage - Geschiebehaushalt'!A263:S534,16,FALSE)="","",VLOOKUP(A294,'Charriage - Geschiebehaushalt'!$A$2:$S$273,16,FALSE))</f>
        <v>a</v>
      </c>
      <c r="G294" s="44" t="str">
        <f>IF(VLOOKUP(A294,'Débit - Abfluss'!$A$2:$K$273,6,FALSE)="","",VLOOKUP(A294,'Débit - Abfluss'!$A$2:$K$273,6,FALSE))</f>
        <v>41-60%</v>
      </c>
      <c r="H294" s="43" t="str">
        <f>IF(VLOOKUP(A294,'Débit - Abfluss'!$A$2:$K$273,8,FALSE)="","",VLOOKUP(A294,'Débit - Abfluss'!$A$2:$K$273,8,FALSE))</f>
        <v>Potentiellement affecté / möglicherweise betroffen</v>
      </c>
      <c r="I294" s="47" t="str">
        <f>IF(VLOOKUP(A294,'Revitalisation-Revitalisierung'!$A$2:$O$273,11,FALSE)="","",VLOOKUP(A294,'Revitalisation-Revitalisierung'!$A$2:$O$273,11,FALSE))</f>
        <v>Partiellement nécessaire, facile / teilweise nötig, einfach</v>
      </c>
      <c r="J294" s="42" t="str">
        <f>IF(VLOOKUP(A294,'Revitalisation-Revitalisierung'!$A$2:$O$273,12,FALSE)="","",VLOOKUP(A294,'Revitalisation-Revitalisierung'!$A$2:$O$273,12,FALSE))</f>
        <v>b</v>
      </c>
      <c r="K294" s="41"/>
    </row>
    <row r="295" spans="1:11" ht="20.100000000000001" customHeight="1" x14ac:dyDescent="0.25">
      <c r="A295" s="49">
        <v>390</v>
      </c>
      <c r="B295" s="68" t="s">
        <v>601</v>
      </c>
      <c r="C295" s="214" t="s">
        <v>602</v>
      </c>
      <c r="D295" s="69" t="s">
        <v>142</v>
      </c>
      <c r="E295" s="46" t="str">
        <f>IF(VLOOKUP(A295,'Charriage - Geschiebehaushalt'!A264:S535,15,FALSE)="","",VLOOKUP(A295,'Charriage - Geschiebehaushalt'!$A$2:$S$273,15,FALSE))</f>
        <v>Déficit non apparent en charriage ou en remobilisation des sédiments / kein sichtbares Defizit beim Geschiebehaushalt bzw. bei der Mobilisierung von Geschiebe</v>
      </c>
      <c r="F295" s="45" t="str">
        <f>IF(VLOOKUP(A295,'Charriage - Geschiebehaushalt'!A264:S535,16,FALSE)="","",VLOOKUP(A295,'Charriage - Geschiebehaushalt'!$A$2:$S$273,16,FALSE))</f>
        <v>b</v>
      </c>
      <c r="G295" s="44" t="str">
        <f>IF(VLOOKUP(A295,'Débit - Abfluss'!$A$2:$K$273,6,FALSE)="","",VLOOKUP(A295,'Débit - Abfluss'!$A$2:$K$273,6,FALSE))</f>
        <v>Régime présumé naturel (100%) / Abfluss vermutlich natürlich</v>
      </c>
      <c r="H295" s="43" t="str">
        <f>IF(VLOOKUP(A295,'Débit - Abfluss'!$A$2:$K$273,8,FALSE)="","",VLOOKUP(A295,'Débit - Abfluss'!$A$2:$K$273,8,FALSE))</f>
        <v>Non affecté / nicht betroffen</v>
      </c>
      <c r="I295" s="47" t="str">
        <f>IF(VLOOKUP(A295,'Revitalisation-Revitalisierung'!$A$2:$O$273,11,FALSE)="","",VLOOKUP(A295,'Revitalisation-Revitalisierung'!$A$2:$O$273,11,FALSE))</f>
        <v>Non nécessaire / nicht nötig</v>
      </c>
      <c r="J295" s="42" t="str">
        <f>IF(VLOOKUP(A295,'Revitalisation-Revitalisierung'!$A$2:$O$273,12,FALSE)="","",VLOOKUP(A295,'Revitalisation-Revitalisierung'!$A$2:$O$273,12,FALSE))</f>
        <v>a</v>
      </c>
      <c r="K295" s="41"/>
    </row>
    <row r="296" spans="1:11" ht="20.100000000000001" customHeight="1" x14ac:dyDescent="0.25">
      <c r="A296" s="49">
        <v>391</v>
      </c>
      <c r="B296" s="68" t="s">
        <v>604</v>
      </c>
      <c r="C296" s="214" t="s">
        <v>605</v>
      </c>
      <c r="D296" s="69" t="s">
        <v>142</v>
      </c>
      <c r="E296" s="46" t="str">
        <f>IF(VLOOKUP(A296,'Charriage - Geschiebehaushalt'!A265:S536,15,FALSE)="","",VLOOKUP(A296,'Charriage - Geschiebehaushalt'!$A$2:$S$273,15,FALSE))</f>
        <v>La remobilisation des sédiments est perturbée / Mobilisierung von Geschiebe beeinträchtigt</v>
      </c>
      <c r="F296" s="45" t="str">
        <f>IF(VLOOKUP(A296,'Charriage - Geschiebehaushalt'!A265:S536,16,FALSE)="","",VLOOKUP(A296,'Charriage - Geschiebehaushalt'!$A$2:$S$273,16,FALSE))</f>
        <v>b</v>
      </c>
      <c r="G296" s="44" t="str">
        <f>IF(VLOOKUP(A296,'Débit - Abfluss'!$A$2:$K$273,6,FALSE)="","",VLOOKUP(A296,'Débit - Abfluss'!$A$2:$K$273,6,FALSE))</f>
        <v>21-40%</v>
      </c>
      <c r="H296" s="43" t="str">
        <f>IF(VLOOKUP(A296,'Débit - Abfluss'!$A$2:$K$273,8,FALSE)="","",VLOOKUP(A296,'Débit - Abfluss'!$A$2:$K$273,8,FALSE))</f>
        <v>Non affecté / nicht betroffen</v>
      </c>
      <c r="I296" s="47" t="str">
        <f>IF(VLOOKUP(A296,'Revitalisation-Revitalisierung'!$A$2:$O$273,11,FALSE)="","",VLOOKUP(A296,'Revitalisation-Revitalisierung'!$A$2:$O$273,11,FALSE))</f>
        <v>Partiellement nécessaire, difficile / teilweise nötig, schwierig</v>
      </c>
      <c r="J296" s="42" t="str">
        <f>IF(VLOOKUP(A296,'Revitalisation-Revitalisierung'!$A$2:$O$273,12,FALSE)="","",VLOOKUP(A296,'Revitalisation-Revitalisierung'!$A$2:$O$273,12,FALSE))</f>
        <v>b</v>
      </c>
      <c r="K296" s="41"/>
    </row>
    <row r="297" spans="1:11" ht="20.100000000000001" customHeight="1" x14ac:dyDescent="0.25">
      <c r="A297" s="49">
        <v>392</v>
      </c>
      <c r="B297" s="68" t="s">
        <v>607</v>
      </c>
      <c r="C297" s="214" t="s">
        <v>608</v>
      </c>
      <c r="D297" s="69" t="s">
        <v>142</v>
      </c>
      <c r="E297" s="46" t="str">
        <f>IF(VLOOKUP(A297,'Charriage - Geschiebehaushalt'!A266:S537,15,FALSE)="","",VLOOKUP(A297,'Charriage - Geschiebehaushalt'!$A$2:$S$273,15,FALSE))</f>
        <v>0-20%</v>
      </c>
      <c r="F297" s="45" t="str">
        <f>IF(VLOOKUP(A297,'Charriage - Geschiebehaushalt'!A266:S537,16,FALSE)="","",VLOOKUP(A297,'Charriage - Geschiebehaushalt'!$A$2:$S$273,16,FALSE))</f>
        <v>a</v>
      </c>
      <c r="G297" s="44" t="str">
        <f>IF(VLOOKUP(A297,'Débit - Abfluss'!$A$2:$K$273,6,FALSE)="","",VLOOKUP(A297,'Débit - Abfluss'!$A$2:$K$273,6,FALSE))</f>
        <v>0-20%</v>
      </c>
      <c r="H297" s="43" t="str">
        <f>IF(VLOOKUP(A297,'Débit - Abfluss'!$A$2:$K$273,8,FALSE)="","",VLOOKUP(A297,'Débit - Abfluss'!$A$2:$K$273,8,FALSE))</f>
        <v>Potentiellement affecté / möglicherweise betroffen</v>
      </c>
      <c r="I297" s="47" t="str">
        <f>IF(VLOOKUP(A297,'Revitalisation-Revitalisierung'!$A$2:$O$273,11,FALSE)="","",VLOOKUP(A297,'Revitalisation-Revitalisierung'!$A$2:$O$273,11,FALSE))</f>
        <v>Partiellement nécessaire, difficile / teilweise nötig, schwierig</v>
      </c>
      <c r="J297" s="42" t="str">
        <f>IF(VLOOKUP(A297,'Revitalisation-Revitalisierung'!$A$2:$O$273,12,FALSE)="","",VLOOKUP(A297,'Revitalisation-Revitalisierung'!$A$2:$O$273,12,FALSE))</f>
        <v>b</v>
      </c>
      <c r="K297" s="41"/>
    </row>
    <row r="298" spans="1:11" ht="20.100000000000001" customHeight="1" x14ac:dyDescent="0.25">
      <c r="A298" s="48">
        <v>393</v>
      </c>
      <c r="B298" s="66" t="s">
        <v>610</v>
      </c>
      <c r="C298" s="66" t="s">
        <v>611</v>
      </c>
      <c r="D298" s="67" t="s">
        <v>142</v>
      </c>
      <c r="E298" s="46" t="str">
        <f>IF(VLOOKUP(A298,'Charriage - Geschiebehaushalt'!A267:S538,15,FALSE)="","",VLOOKUP(A298,'Charriage - Geschiebehaushalt'!$A$2:$S$273,15,FALSE))</f>
        <v>Déficit non apparent en charriage ou en remobilisation des sédiments / kein sichtbares Defizit beim Geschiebehaushalt bzw. bei der Mobilisierung von Geschiebe</v>
      </c>
      <c r="F298" s="45" t="str">
        <f>IF(VLOOKUP(A298,'Charriage - Geschiebehaushalt'!A267:S538,16,FALSE)="","",VLOOKUP(A298,'Charriage - Geschiebehaushalt'!$A$2:$S$273,16,FALSE))</f>
        <v>b</v>
      </c>
      <c r="G298" s="44" t="str">
        <f>IF(VLOOKUP(A298,'Débit - Abfluss'!$A$2:$K$273,6,FALSE)="","",VLOOKUP(A298,'Débit - Abfluss'!$A$2:$K$273,6,FALSE))</f>
        <v>100%</v>
      </c>
      <c r="H298" s="43" t="str">
        <f>IF(VLOOKUP(A298,'Débit - Abfluss'!$A$2:$K$273,8,FALSE)="","",VLOOKUP(A298,'Débit - Abfluss'!$A$2:$K$273,8,FALSE))</f>
        <v>Non affecté / nicht betroffen</v>
      </c>
      <c r="I298" s="47" t="str">
        <f>IF(VLOOKUP(A298,'Revitalisation-Revitalisierung'!$A$2:$O$273,11,FALSE)="","",VLOOKUP(A298,'Revitalisation-Revitalisierung'!$A$2:$O$273,11,FALSE))</f>
        <v>Non nécessaire / nicht nötig</v>
      </c>
      <c r="J298" s="42" t="str">
        <f>IF(VLOOKUP(A298,'Revitalisation-Revitalisierung'!$A$2:$O$273,12,FALSE)="","",VLOOKUP(A298,'Revitalisation-Revitalisierung'!$A$2:$O$273,12,FALSE))</f>
        <v>a</v>
      </c>
      <c r="K298" s="41"/>
    </row>
    <row r="299" spans="1:11" ht="20.100000000000001" customHeight="1" x14ac:dyDescent="0.25">
      <c r="A299" s="48">
        <v>394</v>
      </c>
      <c r="B299" s="66" t="s">
        <v>612</v>
      </c>
      <c r="C299" s="66" t="s">
        <v>612</v>
      </c>
      <c r="D299" s="67" t="s">
        <v>142</v>
      </c>
      <c r="E299" s="46" t="str">
        <f>IF(VLOOKUP(A299,'Charriage - Geschiebehaushalt'!A268:S539,15,FALSE)="","",VLOOKUP(A299,'Charriage - Geschiebehaushalt'!$A$2:$S$273,15,FALSE))</f>
        <v>La remobilisation des sédiments est perturbée / Mobilisierung von Geschiebe beeinträchtigt</v>
      </c>
      <c r="F299" s="45" t="str">
        <f>IF(VLOOKUP(A299,'Charriage - Geschiebehaushalt'!A268:S539,16,FALSE)="","",VLOOKUP(A299,'Charriage - Geschiebehaushalt'!$A$2:$S$273,16,FALSE))</f>
        <v>b</v>
      </c>
      <c r="G299" s="44" t="str">
        <f>IF(VLOOKUP(A299,'Débit - Abfluss'!$A$2:$K$273,6,FALSE)="","",VLOOKUP(A299,'Débit - Abfluss'!$A$2:$K$273,6,FALSE))</f>
        <v>0-20%</v>
      </c>
      <c r="H299" s="43" t="str">
        <f>IF(VLOOKUP(A299,'Débit - Abfluss'!$A$2:$K$273,8,FALSE)="","",VLOOKUP(A299,'Débit - Abfluss'!$A$2:$K$273,8,FALSE))</f>
        <v>Non affecté / nicht betroffen</v>
      </c>
      <c r="I299" s="47" t="str">
        <f>IF(VLOOKUP(A299,'Revitalisation-Revitalisierung'!$A$2:$O$273,11,FALSE)="","",VLOOKUP(A299,'Revitalisation-Revitalisierung'!$A$2:$O$273,11,FALSE))</f>
        <v>Très nécessaire, facile / unbedingt nötig, einfach</v>
      </c>
      <c r="J299" s="42" t="str">
        <f>IF(VLOOKUP(A299,'Revitalisation-Revitalisierung'!$A$2:$O$273,12,FALSE)="","",VLOOKUP(A299,'Revitalisation-Revitalisierung'!$A$2:$O$273,12,FALSE))</f>
        <v>a</v>
      </c>
      <c r="K299" s="41"/>
    </row>
    <row r="300" spans="1:11" ht="20.100000000000001" customHeight="1" x14ac:dyDescent="0.25">
      <c r="A300" s="49">
        <v>395</v>
      </c>
      <c r="B300" s="68" t="s">
        <v>613</v>
      </c>
      <c r="C300" s="214" t="s">
        <v>614</v>
      </c>
      <c r="D300" s="69" t="s">
        <v>142</v>
      </c>
      <c r="E300" s="46" t="str">
        <f>IF(VLOOKUP(A300,'Charriage - Geschiebehaushalt'!A269:S540,15,FALSE)="","",VLOOKUP(A300,'Charriage - Geschiebehaushalt'!$A$2:$S$273,15,FALSE))</f>
        <v>Charriage présumé naturel / Geschiebehaushalt vermutlich natürlich</v>
      </c>
      <c r="F300" s="45" t="str">
        <f>IF(VLOOKUP(A300,'Charriage - Geschiebehaushalt'!A269:S540,16,FALSE)="","",VLOOKUP(A300,'Charriage - Geschiebehaushalt'!$A$2:$S$273,16,FALSE))</f>
        <v>b</v>
      </c>
      <c r="G300" s="44" t="str">
        <f>IF(VLOOKUP(A300,'Débit - Abfluss'!$A$2:$K$273,6,FALSE)="","",VLOOKUP(A300,'Débit - Abfluss'!$A$2:$K$273,6,FALSE))</f>
        <v>0-20%</v>
      </c>
      <c r="H300" s="43" t="str">
        <f>IF(VLOOKUP(A300,'Débit - Abfluss'!$A$2:$K$273,8,FALSE)="","",VLOOKUP(A300,'Débit - Abfluss'!$A$2:$K$273,8,FALSE))</f>
        <v>Non affecté / nicht betroffen</v>
      </c>
      <c r="I300" s="47" t="str">
        <f>IF(VLOOKUP(A300,'Revitalisation-Revitalisierung'!$A$2:$O$273,11,FALSE)="","",VLOOKUP(A300,'Revitalisation-Revitalisierung'!$A$2:$O$273,11,FALSE))</f>
        <v>Non nécessaire / nicht nötig</v>
      </c>
      <c r="J300" s="42" t="str">
        <f>IF(VLOOKUP(A300,'Revitalisation-Revitalisierung'!$A$2:$O$273,12,FALSE)="","",VLOOKUP(A300,'Revitalisation-Revitalisierung'!$A$2:$O$273,12,FALSE))</f>
        <v>a</v>
      </c>
      <c r="K300" s="41"/>
    </row>
    <row r="301" spans="1:11" ht="20.100000000000001" customHeight="1" x14ac:dyDescent="0.25">
      <c r="A301" s="48">
        <v>396</v>
      </c>
      <c r="B301" s="66" t="s">
        <v>616</v>
      </c>
      <c r="C301" s="66" t="s">
        <v>616</v>
      </c>
      <c r="D301" s="67" t="s">
        <v>142</v>
      </c>
      <c r="E301" s="46" t="str">
        <f>IF(VLOOKUP(A301,'Charriage - Geschiebehaushalt'!A270:S541,15,FALSE)="","",VLOOKUP(A301,'Charriage - Geschiebehaushalt'!$A$2:$S$273,15,FALSE))</f>
        <v>Charriage présumé naturel / Geschiebehaushalt vermutlich natürlich</v>
      </c>
      <c r="F301" s="45" t="str">
        <f>IF(VLOOKUP(A301,'Charriage - Geschiebehaushalt'!A270:S541,16,FALSE)="","",VLOOKUP(A301,'Charriage - Geschiebehaushalt'!$A$2:$S$273,16,FALSE))</f>
        <v>b</v>
      </c>
      <c r="G301" s="44" t="str">
        <f>IF(VLOOKUP(A301,'Débit - Abfluss'!$A$2:$K$273,6,FALSE)="","",VLOOKUP(A301,'Débit - Abfluss'!$A$2:$K$273,6,FALSE))</f>
        <v>100%</v>
      </c>
      <c r="H301" s="43" t="str">
        <f>IF(VLOOKUP(A301,'Débit - Abfluss'!$A$2:$K$273,8,FALSE)="","",VLOOKUP(A301,'Débit - Abfluss'!$A$2:$K$273,8,FALSE))</f>
        <v>Non affecté / nicht betroffen</v>
      </c>
      <c r="I301" s="47" t="str">
        <f>IF(VLOOKUP(A301,'Revitalisation-Revitalisierung'!$A$2:$O$273,11,FALSE)="","",VLOOKUP(A301,'Revitalisation-Revitalisierung'!$A$2:$O$273,11,FALSE))</f>
        <v>Non nécessaire / nicht nötig</v>
      </c>
      <c r="J301" s="42" t="str">
        <f>IF(VLOOKUP(A301,'Revitalisation-Revitalisierung'!$A$2:$O$273,12,FALSE)="","",VLOOKUP(A301,'Revitalisation-Revitalisierung'!$A$2:$O$273,12,FALSE))</f>
        <v>a</v>
      </c>
      <c r="K301" s="41"/>
    </row>
    <row r="302" spans="1:11" ht="20.100000000000001" customHeight="1" x14ac:dyDescent="0.25">
      <c r="A302" s="49">
        <v>397</v>
      </c>
      <c r="B302" s="68" t="s">
        <v>617</v>
      </c>
      <c r="C302" s="214" t="s">
        <v>618</v>
      </c>
      <c r="D302" s="69" t="s">
        <v>142</v>
      </c>
      <c r="E302" s="46" t="str">
        <f>IF(VLOOKUP(A302,'Charriage - Geschiebehaushalt'!A271:S542,15,FALSE)="","",VLOOKUP(A302,'Charriage - Geschiebehaushalt'!$A$2:$S$273,15,FALSE))</f>
        <v>Charriage présumé naturel / Geschiebehaushalt vermutlich natürlich</v>
      </c>
      <c r="F302" s="45" t="str">
        <f>IF(VLOOKUP(A302,'Charriage - Geschiebehaushalt'!A271:S542,16,FALSE)="","",VLOOKUP(A302,'Charriage - Geschiebehaushalt'!$A$2:$S$273,16,FALSE))</f>
        <v>b</v>
      </c>
      <c r="G302" s="44" t="str">
        <f>IF(VLOOKUP(A302,'Débit - Abfluss'!$A$2:$K$273,6,FALSE)="","",VLOOKUP(A302,'Débit - Abfluss'!$A$2:$K$273,6,FALSE))</f>
        <v>Régime présumé naturel (100%) / Abfluss vermutlich natürlich</v>
      </c>
      <c r="H302" s="43" t="str">
        <f>IF(VLOOKUP(A302,'Débit - Abfluss'!$A$2:$K$273,8,FALSE)="","",VLOOKUP(A302,'Débit - Abfluss'!$A$2:$K$273,8,FALSE))</f>
        <v>Non affecté / nicht betroffen</v>
      </c>
      <c r="I302" s="47" t="str">
        <f>IF(VLOOKUP(A302,'Revitalisation-Revitalisierung'!$A$2:$O$273,11,FALSE)="","",VLOOKUP(A302,'Revitalisation-Revitalisierung'!$A$2:$O$273,11,FALSE))</f>
        <v>Non nécessaire / nicht nötig</v>
      </c>
      <c r="J302" s="42" t="str">
        <f>IF(VLOOKUP(A302,'Revitalisation-Revitalisierung'!$A$2:$O$273,12,FALSE)="","",VLOOKUP(A302,'Revitalisation-Revitalisierung'!$A$2:$O$273,12,FALSE))</f>
        <v>b</v>
      </c>
      <c r="K302" s="41"/>
    </row>
    <row r="303" spans="1:11" ht="20.100000000000001" customHeight="1" x14ac:dyDescent="0.25">
      <c r="A303" s="49">
        <v>398</v>
      </c>
      <c r="B303" s="68" t="s">
        <v>619</v>
      </c>
      <c r="C303" s="214" t="s">
        <v>334</v>
      </c>
      <c r="D303" s="69" t="s">
        <v>335</v>
      </c>
      <c r="E303" s="46" t="str">
        <f>IF(VLOOKUP(A303,'Charriage - Geschiebehaushalt'!A272:S543,15,FALSE)="","",VLOOKUP(A303,'Charriage - Geschiebehaushalt'!$A$2:$S$273,15,FALSE))</f>
        <v>La remobilisation des sédiments est perturbée / Mobilisierung von Geschiebe beeinträchtigt</v>
      </c>
      <c r="F303" s="45" t="str">
        <f>IF(VLOOKUP(A303,'Charriage - Geschiebehaushalt'!A272:S543,16,FALSE)="","",VLOOKUP(A303,'Charriage - Geschiebehaushalt'!$A$2:$S$273,16,FALSE))</f>
        <v>b</v>
      </c>
      <c r="G303" s="44" t="str">
        <f>IF(VLOOKUP(A303,'Débit - Abfluss'!$A$2:$K$273,6,FALSE)="","",VLOOKUP(A303,'Débit - Abfluss'!$A$2:$K$273,6,FALSE))</f>
        <v>81-100%</v>
      </c>
      <c r="H303" s="43" t="str">
        <f>IF(VLOOKUP(A303,'Débit - Abfluss'!$A$2:$K$273,8,FALSE)="","",VLOOKUP(A303,'Débit - Abfluss'!$A$2:$K$273,8,FALSE))</f>
        <v>Potentiellement affecté / möglicherweise betroffen</v>
      </c>
      <c r="I303" s="47" t="str">
        <f>IF(VLOOKUP(A303,'Revitalisation-Revitalisierung'!$A$2:$O$273,11,FALSE)="","",VLOOKUP(A303,'Revitalisation-Revitalisierung'!$A$2:$O$273,11,FALSE))</f>
        <v>Très nécessaire, facile / unbedingt nötig, einfach</v>
      </c>
      <c r="J303" s="42" t="str">
        <f>IF(VLOOKUP(A303,'Revitalisation-Revitalisierung'!$A$2:$O$273,12,FALSE)="","",VLOOKUP(A303,'Revitalisation-Revitalisierung'!$A$2:$O$273,12,FALSE))</f>
        <v>a</v>
      </c>
      <c r="K303" s="41"/>
    </row>
    <row r="304" spans="1:11" ht="20.100000000000001" customHeight="1" x14ac:dyDescent="0.25">
      <c r="A304" s="52">
        <v>399</v>
      </c>
      <c r="B304" s="68" t="s">
        <v>740</v>
      </c>
      <c r="C304" s="214" t="s">
        <v>330</v>
      </c>
      <c r="D304" s="69" t="s">
        <v>331</v>
      </c>
      <c r="E304" s="46" t="str">
        <f>IF(VLOOKUP(A304,'Charriage - Geschiebehaushalt'!A273:S544,15,FALSE)="","",VLOOKUP(A304,'Charriage - Geschiebehaushalt'!$A$2:$S$273,15,FALSE))</f>
        <v>Charriage présumé perturbé / Geschiebehaushalt vermutlich beeinträchtigt</v>
      </c>
      <c r="F304" s="45" t="str">
        <f>IF(VLOOKUP(A304,'Charriage - Geschiebehaushalt'!A273:S544,16,FALSE)="","",VLOOKUP(A304,'Charriage - Geschiebehaushalt'!$A$2:$S$273,16,FALSE))</f>
        <v>b</v>
      </c>
      <c r="G304" s="44" t="str">
        <f>IF(VLOOKUP(A304,'Débit - Abfluss'!$A$2:$K$273,6,FALSE)="","",VLOOKUP(A304,'Débit - Abfluss'!$A$2:$K$273,6,FALSE))</f>
        <v>81-100%</v>
      </c>
      <c r="H304" s="43" t="str">
        <f>IF(VLOOKUP(A304,'Débit - Abfluss'!$A$2:$K$273,8,FALSE)="","",VLOOKUP(A304,'Débit - Abfluss'!$A$2:$K$273,8,FALSE))</f>
        <v>Potentiellement affecté / möglicherweise betroffen</v>
      </c>
      <c r="I304" s="47" t="str">
        <f>IF(VLOOKUP(A304,'Revitalisation-Revitalisierung'!$A$2:$O$273,11,FALSE)="","",VLOOKUP(A304,'Revitalisation-Revitalisierung'!$A$2:$O$273,11,FALSE))</f>
        <v>Très nécessaire, facile / unbedingt nötig, einfach</v>
      </c>
      <c r="J304" s="42" t="str">
        <f>IF(VLOOKUP(A304,'Revitalisation-Revitalisierung'!$A$2:$O$273,12,FALSE)="","",VLOOKUP(A304,'Revitalisation-Revitalisierung'!$A$2:$O$273,12,FALSE))</f>
        <v>b</v>
      </c>
      <c r="K304" s="41"/>
    </row>
  </sheetData>
  <mergeCells count="2">
    <mergeCell ref="E32:F32"/>
    <mergeCell ref="I32:J32"/>
  </mergeCells>
  <conditionalFormatting sqref="F33:F304">
    <cfRule type="cellIs" dxfId="65" priority="33" stopIfTrue="1" operator="equal">
      <formula>"81 -100%"</formula>
    </cfRule>
    <cfRule type="cellIs" dxfId="64" priority="34" stopIfTrue="1" operator="equal">
      <formula>"0-20%"</formula>
    </cfRule>
  </conditionalFormatting>
  <conditionalFormatting sqref="F33:F304">
    <cfRule type="cellIs" dxfId="63" priority="30" stopIfTrue="1" operator="equal">
      <formula>"non pertinent "</formula>
    </cfRule>
    <cfRule type="cellIs" dxfId="62" priority="31" stopIfTrue="1" operator="equal">
      <formula>"21-50%"</formula>
    </cfRule>
    <cfRule type="cellIs" dxfId="61" priority="32" stopIfTrue="1" operator="equal">
      <formula>"51-80%"</formula>
    </cfRule>
  </conditionalFormatting>
  <conditionalFormatting sqref="E33:E304">
    <cfRule type="cellIs" dxfId="43" priority="28" stopIfTrue="1" operator="equal">
      <formula>"81 -100%"</formula>
    </cfRule>
    <cfRule type="cellIs" dxfId="42" priority="29" stopIfTrue="1" operator="equal">
      <formula>"0-20%"</formula>
    </cfRule>
  </conditionalFormatting>
  <conditionalFormatting sqref="E33:E304">
    <cfRule type="cellIs" dxfId="41" priority="19" stopIfTrue="1" operator="equal">
      <formula>"Charriage présumé faiblement perturbé / Geschiebe vermutlich leicht beeinträchtigt"</formula>
    </cfRule>
    <cfRule type="cellIs" dxfId="40" priority="20" stopIfTrue="1" operator="equal">
      <formula>"La remobilisation des sédiments est perturbée / Mobilisierung von Geschiebe beeinträchtigt"</formula>
    </cfRule>
    <cfRule type="cellIs" dxfId="39" priority="21" stopIfTrue="1" operator="equal">
      <formula>"Problème lié à un manque de charriage ou à un manque de remobilisation des sédiments / Problem aufgrund Geschiebemangels bzw. mangelnder Mobilisierung von Geschiebe"</formula>
    </cfRule>
    <cfRule type="cellIs" dxfId="38" priority="22" stopIfTrue="1" operator="equal">
      <formula>"Déficit non apparent en charriage ou en remobilisation des sédiments / kein sichtbares Defizit beim Geschiebehaushalt bzw. bei der Mobilisierung von Geschiebe"</formula>
    </cfRule>
    <cfRule type="cellIs" dxfId="37" priority="23" stopIfTrue="1" operator="equal">
      <formula>"Charriage présumé perturbé / Geschiebehaushalt vermutlich beeinträchtigt"</formula>
    </cfRule>
    <cfRule type="cellIs" dxfId="36" priority="24" stopIfTrue="1" operator="equal">
      <formula>"Charriage présumé naturel / Geschiebehaushalt vermutlich natürlich"</formula>
    </cfRule>
    <cfRule type="cellIs" dxfId="35" priority="25" stopIfTrue="1" operator="equal">
      <formula>"non pertinent / nicht relevant"</formula>
    </cfRule>
    <cfRule type="cellIs" dxfId="34" priority="26" stopIfTrue="1" operator="equal">
      <formula>"21-50%"</formula>
    </cfRule>
    <cfRule type="cellIs" dxfId="33" priority="27" stopIfTrue="1" operator="equal">
      <formula>"51-80%"</formula>
    </cfRule>
  </conditionalFormatting>
  <conditionalFormatting sqref="G33:G304">
    <cfRule type="cellIs" dxfId="60" priority="10" stopIfTrue="1" operator="equal">
      <formula>"Régime présumé naturel (100%) / Abfluss vermutlich natürlich"</formula>
    </cfRule>
    <cfRule type="cellIs" dxfId="59" priority="11" stopIfTrue="1" operator="equal">
      <formula>"non pertinent / nicht relevant"</formula>
    </cfRule>
    <cfRule type="cellIs" dxfId="58" priority="12" stopIfTrue="1" operator="equal">
      <formula>"61-80%"</formula>
    </cfRule>
    <cfRule type="cellIs" dxfId="57" priority="13" stopIfTrue="1" operator="equal">
      <formula>"41-60%"</formula>
    </cfRule>
    <cfRule type="cellIs" dxfId="56" priority="14" stopIfTrue="1" operator="equal">
      <formula>"21-40%"</formula>
    </cfRule>
    <cfRule type="cellIs" dxfId="55" priority="15" stopIfTrue="1" operator="equal">
      <formula>"0-20%"</formula>
    </cfRule>
    <cfRule type="cellIs" dxfId="54" priority="16" stopIfTrue="1" operator="equal">
      <formula>"81-100%"</formula>
    </cfRule>
    <cfRule type="cellIs" dxfId="53" priority="17" stopIfTrue="1" operator="equal">
      <formula>"100%"</formula>
    </cfRule>
  </conditionalFormatting>
  <conditionalFormatting sqref="H33:H304">
    <cfRule type="cellIs" dxfId="52" priority="7" stopIfTrue="1" operator="equal">
      <formula>"Non affecté / nicht betroffen"</formula>
    </cfRule>
    <cfRule type="cellIs" dxfId="51" priority="8" stopIfTrue="1" operator="equal">
      <formula>"Potentiellement affecté mais non plausible / möglicherweise betroffen aber nicht nachweisbar"</formula>
    </cfRule>
    <cfRule type="cellIs" dxfId="50" priority="9" stopIfTrue="1" operator="equal">
      <formula>"Potentiellement affecté / möglicherweise betroffen"</formula>
    </cfRule>
  </conditionalFormatting>
  <conditionalFormatting sqref="I33:I304">
    <cfRule type="cellIs" dxfId="49" priority="1" stopIfTrue="1" operator="equal">
      <formula>"non pertinent / nicht relevant"</formula>
    </cfRule>
    <cfRule type="cellIs" dxfId="48" priority="2" stopIfTrue="1" operator="equal">
      <formula>"Très nécessaire, difficile / unbedingt nötig, schwierig"</formula>
    </cfRule>
    <cfRule type="cellIs" dxfId="47" priority="3" stopIfTrue="1" operator="equal">
      <formula>"Partiellement nécessaire, facile / teilweise nötig, einfach"</formula>
    </cfRule>
    <cfRule type="cellIs" dxfId="46" priority="4" stopIfTrue="1" operator="equal">
      <formula>"Partiellement nécessaire, difficile / teilweise nötig, schwierig"</formula>
    </cfRule>
    <cfRule type="cellIs" dxfId="45" priority="5" stopIfTrue="1" operator="equal">
      <formula>"Très nécessaire, facile / unbedingt nötig, einfach"</formula>
    </cfRule>
    <cfRule type="cellIs" dxfId="44" priority="6" stopIfTrue="1" operator="equal">
      <formula>"Non nécessaire / nicht nötig"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5"/>
  <sheetViews>
    <sheetView topLeftCell="A139" zoomScale="55" zoomScaleNormal="55" workbookViewId="0">
      <selection activeCell="F116" sqref="F116"/>
    </sheetView>
  </sheetViews>
  <sheetFormatPr baseColWidth="10" defaultRowHeight="15" x14ac:dyDescent="0.25"/>
  <cols>
    <col min="1" max="1" width="46.42578125" customWidth="1"/>
  </cols>
  <sheetData>
    <row r="1" spans="1:16" x14ac:dyDescent="0.25">
      <c r="A1" s="54" t="s">
        <v>822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60" x14ac:dyDescent="0.25">
      <c r="B2" s="174" t="s">
        <v>754</v>
      </c>
      <c r="C2" s="56" t="s">
        <v>741</v>
      </c>
      <c r="D2" t="s">
        <v>102</v>
      </c>
      <c r="E2" t="s">
        <v>742</v>
      </c>
    </row>
    <row r="3" spans="1:16" ht="30" x14ac:dyDescent="0.25">
      <c r="A3" s="174" t="s">
        <v>755</v>
      </c>
      <c r="B3">
        <f>COUNTIF('Charriage - Geschiebehaushalt'!O2:O273,"non pertinent / nicht relevant")</f>
        <v>23</v>
      </c>
      <c r="C3">
        <f>COUNTIF(B114:B385,"non pertinent / nicht relevant")</f>
        <v>23</v>
      </c>
      <c r="D3">
        <f>COUNTIF(C114:C385,"non pertinent / nicht relevant")</f>
        <v>0</v>
      </c>
      <c r="E3" s="57">
        <f>B3/$B$10</f>
        <v>8.455882352941177E-2</v>
      </c>
    </row>
    <row r="4" spans="1:16" ht="45" x14ac:dyDescent="0.25">
      <c r="A4" s="174" t="s">
        <v>759</v>
      </c>
      <c r="B4">
        <f>SUM(COUNTIF('Charriage - Geschiebehaushalt'!O2:O273,"0-20%"),COUNTIF('Charriage - Geschiebehaushalt'!O2:O273,"Charriage présumé naturel / Geschiebehaushalt vermutlich natürlich"),COUNTIF('Charriage - Geschiebehaushalt'!O2:O273,"Déficit non apparent en charriage ou en remobilisation des sédiments / kein sichtbares Defizit beim Geschiebehaushalt bzw. bei der Mobilisierung von Geschiebe"))</f>
        <v>117</v>
      </c>
      <c r="C4">
        <f>SUM(COUNTIF(B114:B385,"0-20%"),COUNTIF(B114:B385,"Charriage présumé naturel / Geschiebehaushalt vermutlich natürlich"),COUNTIF(B114:B385,"Déficit non apparent en charriage ou en remobilisation des sédiments / kein sichtbares Defizit beim Geschiebehaushalt bzw. bei der Mobilisierung von Geschiebe"))</f>
        <v>51</v>
      </c>
      <c r="D4">
        <f>SUM(COUNTIF(C114:C385,"0-20%"),COUNTIF(C114:C385,"Charriage présumé naturel / Geschiebehaushalt vermutlich natürlich"),COUNTIF(C114:C385,"Déficit non apparent en charriage ou en remobilisation des sédiments / kein sichtbares Defizit beim Geschiebehaushalt bzw. bei der Mobilisierung von Geschiebe"))</f>
        <v>66</v>
      </c>
      <c r="E4" s="57">
        <f t="shared" ref="E4:E7" si="0">B4/$B$10</f>
        <v>0.43014705882352944</v>
      </c>
    </row>
    <row r="5" spans="1:16" ht="30" x14ac:dyDescent="0.25">
      <c r="A5" s="174" t="s">
        <v>756</v>
      </c>
      <c r="B5">
        <f>SUM(COUNTIF('Charriage - Geschiebehaushalt'!O2:O273,"21-50%"),COUNTIF('Charriage - Geschiebehaushalt'!O2:O273,"La remobilisation des sédiments est perturbée / Mobilisierung von Geschiebe beeinträchtigt"),COUNTIF('Charriage - Geschiebehaushalt'!O2:O273,"Charriage présumé faiblement perturbé / Geschiebe vermutlich leicht beeinträchtigt"))</f>
        <v>70</v>
      </c>
      <c r="C5">
        <f>SUM(COUNTIF(B114:B385,"21-50%"),COUNTIF(B114:B385,"La remobilisation des sédiments est perturbée / Mobilisierung von Geschiebe beeinträchtigt"),COUNTIF(B114:B385,"Charriage présumé faiblement perturbé / Geschiebe vermutlich leicht beeinträchtigt"))</f>
        <v>36</v>
      </c>
      <c r="D5">
        <f>SUM(COUNTIF(C114:C385,"21-50%"),COUNTIF(C114:C385,"La remobilisation des sédiments est perturbée / Mobilisierung von Geschiebe beeinträchtigt"),COUNTIF(C114:C385,"Charriage présumé faiblement perturbé / Geschiebe vermutlich leicht beeinträchtigt"))</f>
        <v>34</v>
      </c>
      <c r="E5" s="57">
        <f t="shared" si="0"/>
        <v>0.25735294117647056</v>
      </c>
    </row>
    <row r="6" spans="1:16" ht="30" x14ac:dyDescent="0.25">
      <c r="A6" s="174" t="s">
        <v>757</v>
      </c>
      <c r="B6">
        <f>SUM(COUNTIF('Charriage - Geschiebehaushalt'!O2:O273,"51-80%"),COUNTIF('Charriage - Geschiebehaushalt'!O2:O273,"Charriage présumé perturbé / Geschiebehaushalt vermutlich beeinträchtigt"))</f>
        <v>41</v>
      </c>
      <c r="C6">
        <f>SUM(COUNTIF(B114:B385,"51-80%"),COUNTIF(B114:B385,"Charriage présumé perturbé / Geschiebehaushalt vermutlich beeinträchtigt"))</f>
        <v>18</v>
      </c>
      <c r="D6">
        <f>SUM(COUNTIF(C114:C385,"51-80%"),COUNTIF(C114:C385,"Charriage présumé perturbé / Geschiebehaushalt vermutlich beeinträchtigt"))</f>
        <v>23</v>
      </c>
      <c r="E6" s="57">
        <f t="shared" si="0"/>
        <v>0.15073529411764705</v>
      </c>
    </row>
    <row r="7" spans="1:16" ht="30" x14ac:dyDescent="0.25">
      <c r="A7" s="174" t="s">
        <v>758</v>
      </c>
      <c r="B7">
        <f>SUM(COUNTIF('Charriage - Geschiebehaushalt'!O2:O273,"81 -100%"),COUNTIF('Charriage - Geschiebehaushalt'!O2:O273,"Problème lié à un manque de charriage ou à un manque de remobilisation des sédiments / Problem aufgrund Geschiebemangels bzw. mangelnder Mobilisierung von Geschiebe"))</f>
        <v>21</v>
      </c>
      <c r="C7">
        <f>SUM(COUNTIF(B114:B385,"81 -100%"),COUNTIF(B114:B385,"Problème lié à un manque de charriage ou à un manque de remobilisation des sédiments / Problem aufgrund Geschiebemangels bzw. mangelnder Mobilisierung von Geschiebe"))</f>
        <v>17</v>
      </c>
      <c r="D7">
        <f>SUM(COUNTIF(C114:C385,"81 -100%"),COUNTIF(C114:C385,"Problème lié à un manque de charriage ou à un manque de remobilisation des sédiments / Problem aufgrund Geschiebemangels bzw. mangelnder Mobilisierung von Geschiebe"))</f>
        <v>4</v>
      </c>
      <c r="E7" s="57">
        <f t="shared" si="0"/>
        <v>7.720588235294118E-2</v>
      </c>
    </row>
    <row r="10" spans="1:16" x14ac:dyDescent="0.25">
      <c r="A10" t="s">
        <v>737</v>
      </c>
      <c r="B10">
        <f>SUM(B3:B7)</f>
        <v>272</v>
      </c>
      <c r="C10">
        <f t="shared" ref="C10:E10" si="1">SUM(C3:C7)</f>
        <v>145</v>
      </c>
      <c r="D10">
        <f t="shared" si="1"/>
        <v>127</v>
      </c>
      <c r="E10">
        <f t="shared" si="1"/>
        <v>1</v>
      </c>
    </row>
    <row r="33" spans="1:16" x14ac:dyDescent="0.25">
      <c r="A33" s="54" t="s">
        <v>823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</row>
    <row r="34" spans="1:16" ht="60" x14ac:dyDescent="0.25">
      <c r="B34" s="174" t="s">
        <v>754</v>
      </c>
      <c r="C34" t="s">
        <v>742</v>
      </c>
    </row>
    <row r="35" spans="1:16" x14ac:dyDescent="0.25">
      <c r="A35" t="s">
        <v>753</v>
      </c>
      <c r="B35">
        <f>COUNTIF('Débit - Abfluss'!F2:F273,"non pertinent / nicht relevant")</f>
        <v>25</v>
      </c>
      <c r="C35" s="57">
        <f>B35/$B$43</f>
        <v>9.1911764705882359E-2</v>
      </c>
    </row>
    <row r="36" spans="1:16" ht="30" x14ac:dyDescent="0.25">
      <c r="A36" s="174" t="s">
        <v>760</v>
      </c>
      <c r="B36">
        <f>SUM(COUNTIF('Débit - Abfluss'!F2:F273,"100%"),COUNTIF('Débit - Abfluss'!F2:F273,"Régime présumé naturel (100%) / Abfluss vermutlich natürlich"),COUNTIF('Débit - Abfluss'!F2:F273,"81-100%"))</f>
        <v>170</v>
      </c>
      <c r="C36" s="57">
        <f t="shared" ref="C36:C40" si="2">B36/$B$43</f>
        <v>0.625</v>
      </c>
    </row>
    <row r="37" spans="1:16" ht="30" x14ac:dyDescent="0.25">
      <c r="A37" s="174" t="s">
        <v>761</v>
      </c>
      <c r="B37">
        <f>COUNTIF('Débit - Abfluss'!F2:F273,"61-80%")</f>
        <v>7</v>
      </c>
      <c r="C37" s="57">
        <f t="shared" si="2"/>
        <v>2.5735294117647058E-2</v>
      </c>
    </row>
    <row r="38" spans="1:16" ht="30" x14ac:dyDescent="0.25">
      <c r="A38" s="174" t="s">
        <v>762</v>
      </c>
      <c r="B38">
        <f>COUNTIF('Débit - Abfluss'!F2:F273,"41-60%")</f>
        <v>14</v>
      </c>
      <c r="C38" s="57">
        <f t="shared" si="2"/>
        <v>5.1470588235294115E-2</v>
      </c>
    </row>
    <row r="39" spans="1:16" ht="30" x14ac:dyDescent="0.25">
      <c r="A39" s="174" t="s">
        <v>763</v>
      </c>
      <c r="B39">
        <f>COUNTIF('Débit - Abfluss'!F2:F273,"21-40%")</f>
        <v>27</v>
      </c>
      <c r="C39" s="57">
        <f t="shared" si="2"/>
        <v>9.9264705882352935E-2</v>
      </c>
    </row>
    <row r="40" spans="1:16" ht="30" x14ac:dyDescent="0.25">
      <c r="A40" s="174" t="s">
        <v>764</v>
      </c>
      <c r="B40">
        <f>COUNTIF('Débit - Abfluss'!F2:F273,"0-20%")</f>
        <v>29</v>
      </c>
      <c r="C40" s="57">
        <f t="shared" si="2"/>
        <v>0.10661764705882353</v>
      </c>
    </row>
    <row r="43" spans="1:16" x14ac:dyDescent="0.25">
      <c r="A43" t="s">
        <v>737</v>
      </c>
      <c r="B43">
        <f>SUM(B35:B40)</f>
        <v>272</v>
      </c>
      <c r="C43">
        <f>SUM(C35:C40)</f>
        <v>1</v>
      </c>
    </row>
    <row r="53" spans="1:16" x14ac:dyDescent="0.25">
      <c r="A53" s="54" t="s">
        <v>824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</row>
    <row r="54" spans="1:16" ht="60" x14ac:dyDescent="0.25">
      <c r="B54" s="174" t="s">
        <v>754</v>
      </c>
      <c r="C54" t="s">
        <v>742</v>
      </c>
    </row>
    <row r="55" spans="1:16" ht="30" x14ac:dyDescent="0.25">
      <c r="A55" s="174" t="s">
        <v>766</v>
      </c>
      <c r="B55">
        <f>COUNTIF('Débit - Abfluss'!H2:H273,"Non affecté / nicht betroffen")</f>
        <v>202</v>
      </c>
      <c r="C55" s="57">
        <f>B55/$B$60</f>
        <v>0.74264705882352944</v>
      </c>
    </row>
    <row r="56" spans="1:16" ht="45" x14ac:dyDescent="0.25">
      <c r="A56" s="174" t="s">
        <v>767</v>
      </c>
      <c r="B56">
        <f>COUNTIF('Débit - Abfluss'!H2:H273,"Potentiellement affecté mais non plausible / möglicherweise betroffen aber nicht nachweisbar")</f>
        <v>13</v>
      </c>
      <c r="C56" s="57">
        <f t="shared" ref="C56:C57" si="3">B56/$B$60</f>
        <v>4.779411764705882E-2</v>
      </c>
    </row>
    <row r="57" spans="1:16" ht="30" x14ac:dyDescent="0.25">
      <c r="A57" s="174" t="s">
        <v>768</v>
      </c>
      <c r="B57">
        <f>COUNTIF('Débit - Abfluss'!H2:H273,"Potentiellement affecté / möglicherweise betroffen")</f>
        <v>57</v>
      </c>
      <c r="C57" s="57">
        <f t="shared" si="3"/>
        <v>0.20955882352941177</v>
      </c>
    </row>
    <row r="60" spans="1:16" x14ac:dyDescent="0.25">
      <c r="A60" t="s">
        <v>737</v>
      </c>
      <c r="B60">
        <f>SUM(B55:B57)</f>
        <v>272</v>
      </c>
      <c r="C60">
        <f>SUM(C55:C57)</f>
        <v>1</v>
      </c>
    </row>
    <row r="76" spans="1:16" x14ac:dyDescent="0.25">
      <c r="A76" s="54" t="s">
        <v>825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</row>
    <row r="77" spans="1:16" ht="60" x14ac:dyDescent="0.25">
      <c r="B77" s="174" t="s">
        <v>754</v>
      </c>
      <c r="C77" s="56" t="s">
        <v>101</v>
      </c>
      <c r="D77" t="s">
        <v>102</v>
      </c>
      <c r="E77" t="s">
        <v>742</v>
      </c>
    </row>
    <row r="78" spans="1:16" ht="30" x14ac:dyDescent="0.25">
      <c r="A78" s="174" t="s">
        <v>771</v>
      </c>
      <c r="B78">
        <f>COUNTIF('Revitalisation-Revitalisierung'!K2:K273,"non pertinent / nicht relevant")</f>
        <v>14</v>
      </c>
      <c r="C78">
        <f>COUNTIF(D114:D385,"non pertinent / nicht relevant")</f>
        <v>14</v>
      </c>
      <c r="D78">
        <f>COUNTIF(E114:E385,"non pertinent / nicht relevant")</f>
        <v>0</v>
      </c>
      <c r="E78" s="57">
        <f>B78/$B$86</f>
        <v>5.1470588235294115E-2</v>
      </c>
    </row>
    <row r="79" spans="1:16" ht="30" x14ac:dyDescent="0.25">
      <c r="A79" s="174" t="s">
        <v>772</v>
      </c>
      <c r="B79">
        <f>COUNTIF('Revitalisation-Revitalisierung'!K2:K273,"Non nécessaire / nicht nötig")</f>
        <v>101</v>
      </c>
      <c r="C79">
        <f>COUNTIF(D114:D385,"Non nécessaire / nicht nötig")</f>
        <v>72</v>
      </c>
      <c r="D79">
        <f>COUNTIF(E114:E385,"Non nécessaire / nicht nötig")</f>
        <v>29</v>
      </c>
      <c r="E79" s="57">
        <f t="shared" ref="E79:E83" si="4">B79/$B$86</f>
        <v>0.37132352941176472</v>
      </c>
    </row>
    <row r="80" spans="1:16" ht="30" x14ac:dyDescent="0.25">
      <c r="A80" s="174" t="s">
        <v>773</v>
      </c>
      <c r="B80">
        <f>COUNTIF('Revitalisation-Revitalisierung'!K2:K273,"Partiellement nécessaire, difficile / teilweise nötig, schwierig")</f>
        <v>15</v>
      </c>
      <c r="C80">
        <f>COUNTIF(D114:D385,"Partiellement nécessaire, difficile / teilweise nötig, schwierig")</f>
        <v>5</v>
      </c>
      <c r="D80">
        <f>COUNTIF(E114:E385,"Partiellement nécessaire, difficile / teilweise nötig, schwierig")</f>
        <v>10</v>
      </c>
      <c r="E80" s="57">
        <f t="shared" si="4"/>
        <v>5.514705882352941E-2</v>
      </c>
    </row>
    <row r="81" spans="1:5" ht="30" x14ac:dyDescent="0.25">
      <c r="A81" s="174" t="s">
        <v>774</v>
      </c>
      <c r="B81">
        <f>COUNTIF('Revitalisation-Revitalisierung'!K2:K273,"Partiellement nécessaire, facile / teilweise nötig, einfach")</f>
        <v>41</v>
      </c>
      <c r="C81">
        <f>COUNTIF(D114:D385,"Partiellement nécessaire, facile / teilweise nötig, einfach")</f>
        <v>26</v>
      </c>
      <c r="D81">
        <f>COUNTIF(E114:E385,"Partiellement nécessaire, facile / teilweise nötig, einfach")</f>
        <v>15</v>
      </c>
      <c r="E81" s="57">
        <f t="shared" si="4"/>
        <v>0.15073529411764705</v>
      </c>
    </row>
    <row r="82" spans="1:5" ht="30" x14ac:dyDescent="0.25">
      <c r="A82" s="174" t="s">
        <v>788</v>
      </c>
      <c r="B82">
        <f>COUNTIF('Revitalisation-Revitalisierung'!K2:K273,"Très nécessaire, difficile / unbedingt nötig, schwierig")</f>
        <v>24</v>
      </c>
      <c r="C82">
        <f>COUNTIF(D114:D385,"Très nécessaire, difficile / unbedingt nötig, schwierig")</f>
        <v>9</v>
      </c>
      <c r="D82">
        <f>COUNTIF(E114:E385,"Très nécessaire, difficile / unbedingt nötig, schwierig")</f>
        <v>15</v>
      </c>
      <c r="E82" s="57">
        <f t="shared" si="4"/>
        <v>8.8235294117647065E-2</v>
      </c>
    </row>
    <row r="83" spans="1:5" ht="30" x14ac:dyDescent="0.25">
      <c r="A83" s="174" t="s">
        <v>789</v>
      </c>
      <c r="B83">
        <f>COUNTIF('Revitalisation-Revitalisierung'!K2:K273,"Très nécessaire, facile / unbedingt nötig, einfach")</f>
        <v>77</v>
      </c>
      <c r="C83">
        <f>COUNTIF(D114:D385,"Très nécessaire, facile / unbedingt nötig, einfach")</f>
        <v>41</v>
      </c>
      <c r="D83">
        <f>COUNTIF(E114:E385,"Très nécessaire, facile / unbedingt nötig, einfach")</f>
        <v>36</v>
      </c>
      <c r="E83" s="57">
        <f t="shared" si="4"/>
        <v>0.28308823529411764</v>
      </c>
    </row>
    <row r="86" spans="1:5" x14ac:dyDescent="0.25">
      <c r="A86" t="s">
        <v>737</v>
      </c>
      <c r="B86">
        <f>SUM(B78:B83)</f>
        <v>272</v>
      </c>
      <c r="C86">
        <f t="shared" ref="C86:E86" si="5">SUM(C78:C83)</f>
        <v>167</v>
      </c>
      <c r="D86">
        <f t="shared" si="5"/>
        <v>105</v>
      </c>
      <c r="E86">
        <f t="shared" si="5"/>
        <v>1</v>
      </c>
    </row>
    <row r="114" spans="1:5" x14ac:dyDescent="0.25">
      <c r="A114" t="s">
        <v>743</v>
      </c>
      <c r="B114" t="str">
        <f>IF('Charriage - Geschiebehaushalt'!P2="a",'Charriage - Geschiebehaushalt'!O2,"")</f>
        <v>81 -100%</v>
      </c>
      <c r="C114" t="str">
        <f>IF('Charriage - Geschiebehaushalt'!P2="b",'Charriage - Geschiebehaushalt'!O2,"")</f>
        <v/>
      </c>
      <c r="D114" t="str">
        <f>IF('Revitalisation-Revitalisierung'!L2="a",'Revitalisation-Revitalisierung'!K2,"")</f>
        <v/>
      </c>
      <c r="E114" t="str">
        <f>IF('Revitalisation-Revitalisierung'!L2="b",'Revitalisation-Revitalisierung'!K2,"")</f>
        <v>Partiellement nécessaire, facile / teilweise nötig, einfach</v>
      </c>
    </row>
    <row r="115" spans="1:5" x14ac:dyDescent="0.25">
      <c r="B115" t="str">
        <f>IF('Charriage - Geschiebehaushalt'!P3="a",'Charriage - Geschiebehaushalt'!O3,"")</f>
        <v>81 -100%</v>
      </c>
      <c r="C115" t="str">
        <f>IF('Charriage - Geschiebehaushalt'!P3="b",'Charriage - Geschiebehaushalt'!O3,"")</f>
        <v/>
      </c>
      <c r="D115" t="str">
        <f>IF('Revitalisation-Revitalisierung'!L3="a",'Revitalisation-Revitalisierung'!K3,"")</f>
        <v/>
      </c>
      <c r="E115" t="str">
        <f>IF('Revitalisation-Revitalisierung'!L3="b",'Revitalisation-Revitalisierung'!K3,"")</f>
        <v>Partiellement nécessaire, difficile / teilweise nötig, schwierig</v>
      </c>
    </row>
    <row r="116" spans="1:5" x14ac:dyDescent="0.25">
      <c r="B116" t="str">
        <f>IF('Charriage - Geschiebehaushalt'!P4="a",'Charriage - Geschiebehaushalt'!O4,"")</f>
        <v/>
      </c>
      <c r="C116" t="str">
        <f>IF('Charriage - Geschiebehaushalt'!P4="b",'Charriage - Geschiebehaushalt'!O4,"")</f>
        <v>Charriage présumé naturel / Geschiebehaushalt vermutlich natürlich</v>
      </c>
      <c r="D116" t="str">
        <f>IF('Revitalisation-Revitalisierung'!L4="a",'Revitalisation-Revitalisierung'!K4,"")</f>
        <v>Non nécessaire / nicht nötig</v>
      </c>
      <c r="E116" t="str">
        <f>IF('Revitalisation-Revitalisierung'!L4="b",'Revitalisation-Revitalisierung'!K4,"")</f>
        <v/>
      </c>
    </row>
    <row r="117" spans="1:5" x14ac:dyDescent="0.25">
      <c r="B117" t="str">
        <f>IF('Charriage - Geschiebehaushalt'!P5="a",'Charriage - Geschiebehaushalt'!O5,"")</f>
        <v>0-20%</v>
      </c>
      <c r="C117" t="str">
        <f>IF('Charriage - Geschiebehaushalt'!P5="b",'Charriage - Geschiebehaushalt'!O5,"")</f>
        <v/>
      </c>
      <c r="D117" t="str">
        <f>IF('Revitalisation-Revitalisierung'!L5="a",'Revitalisation-Revitalisierung'!K5,"")</f>
        <v/>
      </c>
      <c r="E117" t="str">
        <f>IF('Revitalisation-Revitalisierung'!L5="b",'Revitalisation-Revitalisierung'!K5,"")</f>
        <v>Partiellement nécessaire, facile / teilweise nötig, einfach</v>
      </c>
    </row>
    <row r="118" spans="1:5" x14ac:dyDescent="0.25">
      <c r="B118" t="str">
        <f>IF('Charriage - Geschiebehaushalt'!P6="a",'Charriage - Geschiebehaushalt'!O6,"")</f>
        <v>0-20%</v>
      </c>
      <c r="C118" t="str">
        <f>IF('Charriage - Geschiebehaushalt'!P6="b",'Charriage - Geschiebehaushalt'!O6,"")</f>
        <v/>
      </c>
      <c r="D118" t="str">
        <f>IF('Revitalisation-Revitalisierung'!L6="a",'Revitalisation-Revitalisierung'!K6,"")</f>
        <v/>
      </c>
      <c r="E118" t="str">
        <f>IF('Revitalisation-Revitalisierung'!L6="b",'Revitalisation-Revitalisierung'!K6,"")</f>
        <v>Partiellement nécessaire, difficile / teilweise nötig, schwierig</v>
      </c>
    </row>
    <row r="119" spans="1:5" x14ac:dyDescent="0.25">
      <c r="B119" t="str">
        <f>IF('Charriage - Geschiebehaushalt'!P7="a",'Charriage - Geschiebehaushalt'!O7,"")</f>
        <v>0-20%</v>
      </c>
      <c r="C119" t="str">
        <f>IF('Charriage - Geschiebehaushalt'!P7="b",'Charriage - Geschiebehaushalt'!O7,"")</f>
        <v/>
      </c>
      <c r="D119" t="str">
        <f>IF('Revitalisation-Revitalisierung'!L7="a",'Revitalisation-Revitalisierung'!K7,"")</f>
        <v>Très nécessaire, facile / unbedingt nötig, einfach</v>
      </c>
      <c r="E119" t="str">
        <f>IF('Revitalisation-Revitalisierung'!L7="b",'Revitalisation-Revitalisierung'!K7,"")</f>
        <v/>
      </c>
    </row>
    <row r="120" spans="1:5" x14ac:dyDescent="0.25">
      <c r="B120" t="str">
        <f>IF('Charriage - Geschiebehaushalt'!P8="a",'Charriage - Geschiebehaushalt'!O8,"")</f>
        <v>0-20%</v>
      </c>
      <c r="C120" t="str">
        <f>IF('Charriage - Geschiebehaushalt'!P8="b",'Charriage - Geschiebehaushalt'!O8,"")</f>
        <v/>
      </c>
      <c r="D120" t="str">
        <f>IF('Revitalisation-Revitalisierung'!L8="a",'Revitalisation-Revitalisierung'!K8,"")</f>
        <v>Très nécessaire, facile / unbedingt nötig, einfach</v>
      </c>
      <c r="E120" t="str">
        <f>IF('Revitalisation-Revitalisierung'!L8="b",'Revitalisation-Revitalisierung'!K8,"")</f>
        <v/>
      </c>
    </row>
    <row r="121" spans="1:5" x14ac:dyDescent="0.25">
      <c r="B121" t="str">
        <f>IF('Charriage - Geschiebehaushalt'!P9="a",'Charriage - Geschiebehaushalt'!O9,"")</f>
        <v>0-20%</v>
      </c>
      <c r="C121" t="str">
        <f>IF('Charriage - Geschiebehaushalt'!P9="b",'Charriage - Geschiebehaushalt'!O9,"")</f>
        <v/>
      </c>
      <c r="D121" t="str">
        <f>IF('Revitalisation-Revitalisierung'!L9="a",'Revitalisation-Revitalisierung'!K9,"")</f>
        <v>Très nécessaire, facile / unbedingt nötig, einfach</v>
      </c>
      <c r="E121" t="str">
        <f>IF('Revitalisation-Revitalisierung'!L9="b",'Revitalisation-Revitalisierung'!K9,"")</f>
        <v/>
      </c>
    </row>
    <row r="122" spans="1:5" x14ac:dyDescent="0.25">
      <c r="B122" t="str">
        <f>IF('Charriage - Geschiebehaushalt'!P10="a",'Charriage - Geschiebehaushalt'!O10,"")</f>
        <v>0-20%</v>
      </c>
      <c r="C122" t="str">
        <f>IF('Charriage - Geschiebehaushalt'!P10="b",'Charriage - Geschiebehaushalt'!O10,"")</f>
        <v/>
      </c>
      <c r="D122" t="str">
        <f>IF('Revitalisation-Revitalisierung'!L10="a",'Revitalisation-Revitalisierung'!K10,"")</f>
        <v/>
      </c>
      <c r="E122" t="str">
        <f>IF('Revitalisation-Revitalisierung'!L10="b",'Revitalisation-Revitalisierung'!K10,"")</f>
        <v>Partiellement nécessaire, difficile / teilweise nötig, schwierig</v>
      </c>
    </row>
    <row r="123" spans="1:5" x14ac:dyDescent="0.25">
      <c r="B123" t="str">
        <f>IF('Charriage - Geschiebehaushalt'!P11="a",'Charriage - Geschiebehaushalt'!O11,"")</f>
        <v>0-20%</v>
      </c>
      <c r="C123" t="str">
        <f>IF('Charriage - Geschiebehaushalt'!P11="b",'Charriage - Geschiebehaushalt'!O11,"")</f>
        <v/>
      </c>
      <c r="D123" t="str">
        <f>IF('Revitalisation-Revitalisierung'!L11="a",'Revitalisation-Revitalisierung'!K11,"")</f>
        <v>Très nécessaire, facile / unbedingt nötig, einfach</v>
      </c>
      <c r="E123" t="str">
        <f>IF('Revitalisation-Revitalisierung'!L11="b",'Revitalisation-Revitalisierung'!K11,"")</f>
        <v/>
      </c>
    </row>
    <row r="124" spans="1:5" x14ac:dyDescent="0.25">
      <c r="B124" t="str">
        <f>IF('Charriage - Geschiebehaushalt'!P12="a",'Charriage - Geschiebehaushalt'!O12,"")</f>
        <v>51-80%</v>
      </c>
      <c r="C124" t="str">
        <f>IF('Charriage - Geschiebehaushalt'!P12="b",'Charriage - Geschiebehaushalt'!O12,"")</f>
        <v/>
      </c>
      <c r="D124" t="str">
        <f>IF('Revitalisation-Revitalisierung'!L12="a",'Revitalisation-Revitalisierung'!K12,"")</f>
        <v>Partiellement nécessaire, difficile / teilweise nötig, schwierig</v>
      </c>
      <c r="E124" t="str">
        <f>IF('Revitalisation-Revitalisierung'!L12="b",'Revitalisation-Revitalisierung'!K12,"")</f>
        <v/>
      </c>
    </row>
    <row r="125" spans="1:5" x14ac:dyDescent="0.25">
      <c r="B125" t="str">
        <f>IF('Charriage - Geschiebehaushalt'!P13="a",'Charriage - Geschiebehaushalt'!O13,"")</f>
        <v>0-20%</v>
      </c>
      <c r="C125" t="str">
        <f>IF('Charriage - Geschiebehaushalt'!P13="b",'Charriage - Geschiebehaushalt'!O13,"")</f>
        <v/>
      </c>
      <c r="D125" t="str">
        <f>IF('Revitalisation-Revitalisierung'!L13="a",'Revitalisation-Revitalisierung'!K13,"")</f>
        <v>Très nécessaire, facile / unbedingt nötig, einfach</v>
      </c>
      <c r="E125" t="str">
        <f>IF('Revitalisation-Revitalisierung'!L13="b",'Revitalisation-Revitalisierung'!K13,"")</f>
        <v/>
      </c>
    </row>
    <row r="126" spans="1:5" x14ac:dyDescent="0.25">
      <c r="B126" t="str">
        <f>IF('Charriage - Geschiebehaushalt'!P14="a",'Charriage - Geschiebehaushalt'!O14,"")</f>
        <v>0-20%</v>
      </c>
      <c r="C126" t="str">
        <f>IF('Charriage - Geschiebehaushalt'!P14="b",'Charriage - Geschiebehaushalt'!O14,"")</f>
        <v/>
      </c>
      <c r="D126" t="str">
        <f>IF('Revitalisation-Revitalisierung'!L14="a",'Revitalisation-Revitalisierung'!K14,"")</f>
        <v/>
      </c>
      <c r="E126" t="str">
        <f>IF('Revitalisation-Revitalisierung'!L14="b",'Revitalisation-Revitalisierung'!K14,"")</f>
        <v>Très nécessaire, facile / unbedingt nötig, einfach</v>
      </c>
    </row>
    <row r="127" spans="1:5" x14ac:dyDescent="0.25">
      <c r="B127" t="str">
        <f>IF('Charriage - Geschiebehaushalt'!P15="a",'Charriage - Geschiebehaushalt'!O15,"")</f>
        <v>0-20%</v>
      </c>
      <c r="C127" t="str">
        <f>IF('Charriage - Geschiebehaushalt'!P15="b",'Charriage - Geschiebehaushalt'!O15,"")</f>
        <v/>
      </c>
      <c r="D127" t="str">
        <f>IF('Revitalisation-Revitalisierung'!L15="a",'Revitalisation-Revitalisierung'!K15,"")</f>
        <v>Non nécessaire / nicht nötig</v>
      </c>
      <c r="E127" t="str">
        <f>IF('Revitalisation-Revitalisierung'!L15="b",'Revitalisation-Revitalisierung'!K15,"")</f>
        <v/>
      </c>
    </row>
    <row r="128" spans="1:5" x14ac:dyDescent="0.25">
      <c r="B128" t="str">
        <f>IF('Charriage - Geschiebehaushalt'!P16="a",'Charriage - Geschiebehaushalt'!O16,"")</f>
        <v>51-80%</v>
      </c>
      <c r="C128" t="str">
        <f>IF('Charriage - Geschiebehaushalt'!P16="b",'Charriage - Geschiebehaushalt'!O16,"")</f>
        <v/>
      </c>
      <c r="D128" t="str">
        <f>IF('Revitalisation-Revitalisierung'!L16="a",'Revitalisation-Revitalisierung'!K16,"")</f>
        <v/>
      </c>
      <c r="E128" t="str">
        <f>IF('Revitalisation-Revitalisierung'!L16="b",'Revitalisation-Revitalisierung'!K16,"")</f>
        <v>Partiellement nécessaire, facile / teilweise nötig, einfach</v>
      </c>
    </row>
    <row r="129" spans="2:5" x14ac:dyDescent="0.25">
      <c r="B129" t="str">
        <f>IF('Charriage - Geschiebehaushalt'!P17="a",'Charriage - Geschiebehaushalt'!O17,"")</f>
        <v>51-80%</v>
      </c>
      <c r="C129" t="str">
        <f>IF('Charriage - Geschiebehaushalt'!P17="b",'Charriage - Geschiebehaushalt'!O17,"")</f>
        <v/>
      </c>
      <c r="D129" t="str">
        <f>IF('Revitalisation-Revitalisierung'!L17="a",'Revitalisation-Revitalisierung'!K17,"")</f>
        <v/>
      </c>
      <c r="E129" t="str">
        <f>IF('Revitalisation-Revitalisierung'!L17="b",'Revitalisation-Revitalisierung'!K17,"")</f>
        <v>Très nécessaire, facile / unbedingt nötig, einfach</v>
      </c>
    </row>
    <row r="130" spans="2:5" x14ac:dyDescent="0.25">
      <c r="B130" t="str">
        <f>IF('Charriage - Geschiebehaushalt'!P18="a",'Charriage - Geschiebehaushalt'!O18,"")</f>
        <v/>
      </c>
      <c r="C130" t="str">
        <f>IF('Charriage - Geschiebehaushalt'!P18="b",'Charriage - Geschiebehaushalt'!O18,"")</f>
        <v>Charriage présumé perturbé / Geschiebehaushalt vermutlich beeinträchtigt</v>
      </c>
      <c r="D130" t="str">
        <f>IF('Revitalisation-Revitalisierung'!L18="a",'Revitalisation-Revitalisierung'!K18,"")</f>
        <v/>
      </c>
      <c r="E130" t="str">
        <f>IF('Revitalisation-Revitalisierung'!L18="b",'Revitalisation-Revitalisierung'!K18,"")</f>
        <v>Partiellement nécessaire, facile / teilweise nötig, einfach</v>
      </c>
    </row>
    <row r="131" spans="2:5" x14ac:dyDescent="0.25">
      <c r="B131" t="str">
        <f>IF('Charriage - Geschiebehaushalt'!P19="a",'Charriage - Geschiebehaushalt'!O19,"")</f>
        <v>81 -100%</v>
      </c>
      <c r="C131" t="str">
        <f>IF('Charriage - Geschiebehaushalt'!P19="b",'Charriage - Geschiebehaushalt'!O19,"")</f>
        <v/>
      </c>
      <c r="D131" t="str">
        <f>IF('Revitalisation-Revitalisierung'!L19="a",'Revitalisation-Revitalisierung'!K19,"")</f>
        <v/>
      </c>
      <c r="E131" t="str">
        <f>IF('Revitalisation-Revitalisierung'!L19="b",'Revitalisation-Revitalisierung'!K19,"")</f>
        <v>Très nécessaire, difficile / unbedingt nötig, schwierig</v>
      </c>
    </row>
    <row r="132" spans="2:5" x14ac:dyDescent="0.25">
      <c r="B132" t="str">
        <f>IF('Charriage - Geschiebehaushalt'!P20="a",'Charriage - Geschiebehaushalt'!O20,"")</f>
        <v>0-20%</v>
      </c>
      <c r="C132" t="str">
        <f>IF('Charriage - Geschiebehaushalt'!P20="b",'Charriage - Geschiebehaushalt'!O20,"")</f>
        <v/>
      </c>
      <c r="D132" t="str">
        <f>IF('Revitalisation-Revitalisierung'!L20="a",'Revitalisation-Revitalisierung'!K20,"")</f>
        <v/>
      </c>
      <c r="E132" t="str">
        <f>IF('Revitalisation-Revitalisierung'!L20="b",'Revitalisation-Revitalisierung'!K20,"")</f>
        <v>Non nécessaire / nicht nötig</v>
      </c>
    </row>
    <row r="133" spans="2:5" x14ac:dyDescent="0.25">
      <c r="B133" t="str">
        <f>IF('Charriage - Geschiebehaushalt'!P21="a",'Charriage - Geschiebehaushalt'!O21,"")</f>
        <v>21-50%</v>
      </c>
      <c r="C133" t="str">
        <f>IF('Charriage - Geschiebehaushalt'!P21="b",'Charriage - Geschiebehaushalt'!O21,"")</f>
        <v/>
      </c>
      <c r="D133" t="str">
        <f>IF('Revitalisation-Revitalisierung'!L21="a",'Revitalisation-Revitalisierung'!K21,"")</f>
        <v>Très nécessaire, facile / unbedingt nötig, einfach</v>
      </c>
      <c r="E133" t="str">
        <f>IF('Revitalisation-Revitalisierung'!L21="b",'Revitalisation-Revitalisierung'!K21,"")</f>
        <v/>
      </c>
    </row>
    <row r="134" spans="2:5" x14ac:dyDescent="0.25">
      <c r="B134" t="str">
        <f>IF('Charriage - Geschiebehaushalt'!P22="a",'Charriage - Geschiebehaushalt'!O22,"")</f>
        <v>21-50%</v>
      </c>
      <c r="C134" t="str">
        <f>IF('Charriage - Geschiebehaushalt'!P22="b",'Charriage - Geschiebehaushalt'!O22,"")</f>
        <v/>
      </c>
      <c r="D134" t="str">
        <f>IF('Revitalisation-Revitalisierung'!L22="a",'Revitalisation-Revitalisierung'!K22,"")</f>
        <v>Partiellement nécessaire, facile / teilweise nötig, einfach</v>
      </c>
      <c r="E134" t="str">
        <f>IF('Revitalisation-Revitalisierung'!L22="b",'Revitalisation-Revitalisierung'!K22,"")</f>
        <v/>
      </c>
    </row>
    <row r="135" spans="2:5" x14ac:dyDescent="0.25">
      <c r="B135" t="str">
        <f>IF('Charriage - Geschiebehaushalt'!P23="a",'Charriage - Geschiebehaushalt'!O23,"")</f>
        <v>21-50%</v>
      </c>
      <c r="C135" t="str">
        <f>IF('Charriage - Geschiebehaushalt'!P23="b",'Charriage - Geschiebehaushalt'!O23,"")</f>
        <v/>
      </c>
      <c r="D135" t="str">
        <f>IF('Revitalisation-Revitalisierung'!L23="a",'Revitalisation-Revitalisierung'!K23,"")</f>
        <v>Non nécessaire / nicht nötig</v>
      </c>
      <c r="E135" t="str">
        <f>IF('Revitalisation-Revitalisierung'!L23="b",'Revitalisation-Revitalisierung'!K23,"")</f>
        <v/>
      </c>
    </row>
    <row r="136" spans="2:5" x14ac:dyDescent="0.25">
      <c r="B136" t="str">
        <f>IF('Charriage - Geschiebehaushalt'!P24="a",'Charriage - Geschiebehaushalt'!O24,"")</f>
        <v>21-50%</v>
      </c>
      <c r="C136" t="str">
        <f>IF('Charriage - Geschiebehaushalt'!P24="b",'Charriage - Geschiebehaushalt'!O24,"")</f>
        <v/>
      </c>
      <c r="D136" t="str">
        <f>IF('Revitalisation-Revitalisierung'!L24="a",'Revitalisation-Revitalisierung'!K24,"")</f>
        <v>Partiellement nécessaire, facile / teilweise nötig, einfach</v>
      </c>
      <c r="E136" t="str">
        <f>IF('Revitalisation-Revitalisierung'!L24="b",'Revitalisation-Revitalisierung'!K24,"")</f>
        <v/>
      </c>
    </row>
    <row r="137" spans="2:5" x14ac:dyDescent="0.25">
      <c r="B137" t="str">
        <f>IF('Charriage - Geschiebehaushalt'!P25="a",'Charriage - Geschiebehaushalt'!O25,"")</f>
        <v>21-50%</v>
      </c>
      <c r="C137" t="str">
        <f>IF('Charriage - Geschiebehaushalt'!P25="b",'Charriage - Geschiebehaushalt'!O25,"")</f>
        <v/>
      </c>
      <c r="D137" t="str">
        <f>IF('Revitalisation-Revitalisierung'!L25="a",'Revitalisation-Revitalisierung'!K25,"")</f>
        <v>Non nécessaire / nicht nötig</v>
      </c>
      <c r="E137" t="str">
        <f>IF('Revitalisation-Revitalisierung'!L25="b",'Revitalisation-Revitalisierung'!K25,"")</f>
        <v/>
      </c>
    </row>
    <row r="138" spans="2:5" x14ac:dyDescent="0.25">
      <c r="B138" t="str">
        <f>IF('Charriage - Geschiebehaushalt'!P26="a",'Charriage - Geschiebehaushalt'!O26,"")</f>
        <v>21-50%</v>
      </c>
      <c r="C138" t="str">
        <f>IF('Charriage - Geschiebehaushalt'!P26="b",'Charriage - Geschiebehaushalt'!O26,"")</f>
        <v/>
      </c>
      <c r="D138" t="str">
        <f>IF('Revitalisation-Revitalisierung'!L26="a",'Revitalisation-Revitalisierung'!K26,"")</f>
        <v>Très nécessaire, difficile / unbedingt nötig, schwierig</v>
      </c>
      <c r="E138" t="str">
        <f>IF('Revitalisation-Revitalisierung'!L26="b",'Revitalisation-Revitalisierung'!K26,"")</f>
        <v/>
      </c>
    </row>
    <row r="139" spans="2:5" x14ac:dyDescent="0.25">
      <c r="B139" t="str">
        <f>IF('Charriage - Geschiebehaushalt'!P27="a",'Charriage - Geschiebehaushalt'!O27,"")</f>
        <v>non pertinent / nicht relevant</v>
      </c>
      <c r="C139" t="str">
        <f>IF('Charriage - Geschiebehaushalt'!P27="b",'Charriage - Geschiebehaushalt'!O27,"")</f>
        <v/>
      </c>
      <c r="D139" t="str">
        <f>IF('Revitalisation-Revitalisierung'!L27="a",'Revitalisation-Revitalisierung'!K27,"")</f>
        <v/>
      </c>
      <c r="E139" t="str">
        <f>IF('Revitalisation-Revitalisierung'!L27="b",'Revitalisation-Revitalisierung'!K27,"")</f>
        <v>Partiellement nécessaire, facile / teilweise nötig, einfach</v>
      </c>
    </row>
    <row r="140" spans="2:5" x14ac:dyDescent="0.25">
      <c r="B140" t="str">
        <f>IF('Charriage - Geschiebehaushalt'!P28="a",'Charriage - Geschiebehaushalt'!O28,"")</f>
        <v>81 -100%</v>
      </c>
      <c r="C140" t="str">
        <f>IF('Charriage - Geschiebehaushalt'!P28="b",'Charriage - Geschiebehaushalt'!O28,"")</f>
        <v/>
      </c>
      <c r="D140" t="str">
        <f>IF('Revitalisation-Revitalisierung'!L28="a",'Revitalisation-Revitalisierung'!K28,"")</f>
        <v/>
      </c>
      <c r="E140" t="str">
        <f>IF('Revitalisation-Revitalisierung'!L28="b",'Revitalisation-Revitalisierung'!K28,"")</f>
        <v>Partiellement nécessaire, difficile / teilweise nötig, schwierig</v>
      </c>
    </row>
    <row r="141" spans="2:5" x14ac:dyDescent="0.25">
      <c r="B141" t="str">
        <f>IF('Charriage - Geschiebehaushalt'!P29="a",'Charriage - Geschiebehaushalt'!O29,"")</f>
        <v>81 -100%</v>
      </c>
      <c r="C141" t="str">
        <f>IF('Charriage - Geschiebehaushalt'!P29="b",'Charriage - Geschiebehaushalt'!O29,"")</f>
        <v/>
      </c>
      <c r="D141" t="str">
        <f>IF('Revitalisation-Revitalisierung'!L29="a",'Revitalisation-Revitalisierung'!K29,"")</f>
        <v/>
      </c>
      <c r="E141" t="str">
        <f>IF('Revitalisation-Revitalisierung'!L29="b",'Revitalisation-Revitalisierung'!K29,"")</f>
        <v>Partiellement nécessaire, difficile / teilweise nötig, schwierig</v>
      </c>
    </row>
    <row r="142" spans="2:5" x14ac:dyDescent="0.25">
      <c r="B142" t="str">
        <f>IF('Charriage - Geschiebehaushalt'!P30="a",'Charriage - Geschiebehaushalt'!O30,"")</f>
        <v>21-50%</v>
      </c>
      <c r="C142" t="str">
        <f>IF('Charriage - Geschiebehaushalt'!P30="b",'Charriage - Geschiebehaushalt'!O30,"")</f>
        <v/>
      </c>
      <c r="D142" t="str">
        <f>IF('Revitalisation-Revitalisierung'!L30="a",'Revitalisation-Revitalisierung'!K30,"")</f>
        <v>Très nécessaire, facile / unbedingt nötig, einfach</v>
      </c>
      <c r="E142" t="str">
        <f>IF('Revitalisation-Revitalisierung'!L30="b",'Revitalisation-Revitalisierung'!K30,"")</f>
        <v/>
      </c>
    </row>
    <row r="143" spans="2:5" x14ac:dyDescent="0.25">
      <c r="B143" t="str">
        <f>IF('Charriage - Geschiebehaushalt'!P31="a",'Charriage - Geschiebehaushalt'!O31,"")</f>
        <v>21-50%</v>
      </c>
      <c r="C143" t="str">
        <f>IF('Charriage - Geschiebehaushalt'!P31="b",'Charriage - Geschiebehaushalt'!O31,"")</f>
        <v/>
      </c>
      <c r="D143" t="str">
        <f>IF('Revitalisation-Revitalisierung'!L31="a",'Revitalisation-Revitalisierung'!K31,"")</f>
        <v>Très nécessaire, facile / unbedingt nötig, einfach</v>
      </c>
      <c r="E143" t="str">
        <f>IF('Revitalisation-Revitalisierung'!L31="b",'Revitalisation-Revitalisierung'!K31,"")</f>
        <v/>
      </c>
    </row>
    <row r="144" spans="2:5" x14ac:dyDescent="0.25">
      <c r="B144" t="str">
        <f>IF('Charriage - Geschiebehaushalt'!P32="a",'Charriage - Geschiebehaushalt'!O32,"")</f>
        <v>21-50%</v>
      </c>
      <c r="C144" t="str">
        <f>IF('Charriage - Geschiebehaushalt'!P32="b",'Charriage - Geschiebehaushalt'!O32,"")</f>
        <v/>
      </c>
      <c r="D144" t="str">
        <f>IF('Revitalisation-Revitalisierung'!L32="a",'Revitalisation-Revitalisierung'!K32,"")</f>
        <v>Très nécessaire, facile / unbedingt nötig, einfach</v>
      </c>
      <c r="E144" t="str">
        <f>IF('Revitalisation-Revitalisierung'!L32="b",'Revitalisation-Revitalisierung'!K32,"")</f>
        <v/>
      </c>
    </row>
    <row r="145" spans="2:5" x14ac:dyDescent="0.25">
      <c r="B145" t="str">
        <f>IF('Charriage - Geschiebehaushalt'!P33="a",'Charriage - Geschiebehaushalt'!O33,"")</f>
        <v>Déficit non apparent en charriage ou en remobilisation des sédiments / kein sichtbares Defizit beim Geschiebehaushalt bzw. bei der Mobilisierung von Geschiebe</v>
      </c>
      <c r="C145" t="str">
        <f>IF('Charriage - Geschiebehaushalt'!P33="b",'Charriage - Geschiebehaushalt'!O33,"")</f>
        <v/>
      </c>
      <c r="D145" t="str">
        <f>IF('Revitalisation-Revitalisierung'!L33="a",'Revitalisation-Revitalisierung'!K33,"")</f>
        <v/>
      </c>
      <c r="E145" t="str">
        <f>IF('Revitalisation-Revitalisierung'!L33="b",'Revitalisation-Revitalisierung'!K33,"")</f>
        <v>Très nécessaire, difficile / unbedingt nötig, schwierig</v>
      </c>
    </row>
    <row r="146" spans="2:5" x14ac:dyDescent="0.25">
      <c r="B146" t="str">
        <f>IF('Charriage - Geschiebehaushalt'!P34="a",'Charriage - Geschiebehaushalt'!O34,"")</f>
        <v/>
      </c>
      <c r="C146" t="str">
        <f>IF('Charriage - Geschiebehaushalt'!P34="b",'Charriage - Geschiebehaushalt'!O34,"")</f>
        <v>La remobilisation des sédiments est perturbée / Mobilisierung von Geschiebe beeinträchtigt</v>
      </c>
      <c r="D146" t="str">
        <f>IF('Revitalisation-Revitalisierung'!L34="a",'Revitalisation-Revitalisierung'!K34,"")</f>
        <v/>
      </c>
      <c r="E146" t="str">
        <f>IF('Revitalisation-Revitalisierung'!L34="b",'Revitalisation-Revitalisierung'!K34,"")</f>
        <v>Non nécessaire / nicht nötig</v>
      </c>
    </row>
    <row r="147" spans="2:5" x14ac:dyDescent="0.25">
      <c r="B147" t="str">
        <f>IF('Charriage - Geschiebehaushalt'!P35="a",'Charriage - Geschiebehaushalt'!O35,"")</f>
        <v/>
      </c>
      <c r="C147" t="str">
        <f>IF('Charriage - Geschiebehaushalt'!P35="b",'Charriage - Geschiebehaushalt'!O35,"")</f>
        <v>Charriage présumé perturbé / Geschiebehaushalt vermutlich beeinträchtigt</v>
      </c>
      <c r="D147" t="str">
        <f>IF('Revitalisation-Revitalisierung'!L35="a",'Revitalisation-Revitalisierung'!K35,"")</f>
        <v/>
      </c>
      <c r="E147" t="str">
        <f>IF('Revitalisation-Revitalisierung'!L35="b",'Revitalisation-Revitalisierung'!K35,"")</f>
        <v>Partiellement nécessaire, facile / teilweise nötig, einfach</v>
      </c>
    </row>
    <row r="148" spans="2:5" x14ac:dyDescent="0.25">
      <c r="B148" t="str">
        <f>IF('Charriage - Geschiebehaushalt'!P36="a",'Charriage - Geschiebehaushalt'!O36,"")</f>
        <v/>
      </c>
      <c r="C148" t="str">
        <f>IF('Charriage - Geschiebehaushalt'!P36="b",'Charriage - Geschiebehaushalt'!O36,"")</f>
        <v>Charriage présumé perturbé / Geschiebehaushalt vermutlich beeinträchtigt</v>
      </c>
      <c r="D148" t="str">
        <f>IF('Revitalisation-Revitalisierung'!L36="a",'Revitalisation-Revitalisierung'!K36,"")</f>
        <v/>
      </c>
      <c r="E148" t="str">
        <f>IF('Revitalisation-Revitalisierung'!L36="b",'Revitalisation-Revitalisierung'!K36,"")</f>
        <v>Partiellement nécessaire, facile / teilweise nötig, einfach</v>
      </c>
    </row>
    <row r="149" spans="2:5" x14ac:dyDescent="0.25">
      <c r="B149" t="str">
        <f>IF('Charriage - Geschiebehaushalt'!P37="a",'Charriage - Geschiebehaushalt'!O37,"")</f>
        <v/>
      </c>
      <c r="C149" t="str">
        <f>IF('Charriage - Geschiebehaushalt'!P37="b",'Charriage - Geschiebehaushalt'!O37,"")</f>
        <v>Déficit non apparent en charriage ou en remobilisation des sédiments / kein sichtbares Defizit beim Geschiebehaushalt bzw. bei der Mobilisierung von Geschiebe</v>
      </c>
      <c r="D149" t="str">
        <f>IF('Revitalisation-Revitalisierung'!L37="a",'Revitalisation-Revitalisierung'!K37,"")</f>
        <v>Non nécessaire / nicht nötig</v>
      </c>
      <c r="E149" t="str">
        <f>IF('Revitalisation-Revitalisierung'!L37="b",'Revitalisation-Revitalisierung'!K37,"")</f>
        <v/>
      </c>
    </row>
    <row r="150" spans="2:5" x14ac:dyDescent="0.25">
      <c r="B150" t="str">
        <f>IF('Charriage - Geschiebehaushalt'!P38="a",'Charriage - Geschiebehaushalt'!O38,"")</f>
        <v>81 -100%</v>
      </c>
      <c r="C150" t="str">
        <f>IF('Charriage - Geschiebehaushalt'!P38="b",'Charriage - Geschiebehaushalt'!O38,"")</f>
        <v/>
      </c>
      <c r="D150" t="str">
        <f>IF('Revitalisation-Revitalisierung'!L38="a",'Revitalisation-Revitalisierung'!K38,"")</f>
        <v/>
      </c>
      <c r="E150" t="str">
        <f>IF('Revitalisation-Revitalisierung'!L38="b",'Revitalisation-Revitalisierung'!K38,"")</f>
        <v>Partiellement nécessaire, facile / teilweise nötig, einfach</v>
      </c>
    </row>
    <row r="151" spans="2:5" x14ac:dyDescent="0.25">
      <c r="B151" t="str">
        <f>IF('Charriage - Geschiebehaushalt'!P39="a",'Charriage - Geschiebehaushalt'!O39,"")</f>
        <v/>
      </c>
      <c r="C151" t="str">
        <f>IF('Charriage - Geschiebehaushalt'!P39="b",'Charriage - Geschiebehaushalt'!O39,"")</f>
        <v>Problème lié à un manque de charriage ou à un manque de remobilisation des sédiments / Problem aufgrund Geschiebemangels bzw. mangelnder Mobilisierung von Geschiebe</v>
      </c>
      <c r="D151" t="str">
        <f>IF('Revitalisation-Revitalisierung'!L39="a",'Revitalisation-Revitalisierung'!K39,"")</f>
        <v>Très nécessaire, facile / unbedingt nötig, einfach</v>
      </c>
      <c r="E151" t="str">
        <f>IF('Revitalisation-Revitalisierung'!L39="b",'Revitalisation-Revitalisierung'!K39,"")</f>
        <v/>
      </c>
    </row>
    <row r="152" spans="2:5" x14ac:dyDescent="0.25">
      <c r="B152" t="str">
        <f>IF('Charriage - Geschiebehaushalt'!P40="a",'Charriage - Geschiebehaushalt'!O40,"")</f>
        <v/>
      </c>
      <c r="C152" t="str">
        <f>IF('Charriage - Geschiebehaushalt'!P40="b",'Charriage - Geschiebehaushalt'!O40,"")</f>
        <v>La remobilisation des sédiments est perturbée / Mobilisierung von Geschiebe beeinträchtigt</v>
      </c>
      <c r="D152" t="str">
        <f>IF('Revitalisation-Revitalisierung'!L40="a",'Revitalisation-Revitalisierung'!K40,"")</f>
        <v/>
      </c>
      <c r="E152" t="str">
        <f>IF('Revitalisation-Revitalisierung'!L40="b",'Revitalisation-Revitalisierung'!K40,"")</f>
        <v>Très nécessaire, facile / unbedingt nötig, einfach</v>
      </c>
    </row>
    <row r="153" spans="2:5" x14ac:dyDescent="0.25">
      <c r="B153" t="str">
        <f>IF('Charriage - Geschiebehaushalt'!P41="a",'Charriage - Geschiebehaushalt'!O41,"")</f>
        <v>0-20%</v>
      </c>
      <c r="C153" t="str">
        <f>IF('Charriage - Geschiebehaushalt'!P41="b",'Charriage - Geschiebehaushalt'!O41,"")</f>
        <v/>
      </c>
      <c r="D153" t="str">
        <f>IF('Revitalisation-Revitalisierung'!L41="a",'Revitalisation-Revitalisierung'!K41,"")</f>
        <v>Non nécessaire / nicht nötig</v>
      </c>
      <c r="E153" t="str">
        <f>IF('Revitalisation-Revitalisierung'!L41="b",'Revitalisation-Revitalisierung'!K41,"")</f>
        <v/>
      </c>
    </row>
    <row r="154" spans="2:5" x14ac:dyDescent="0.25">
      <c r="B154" t="str">
        <f>IF('Charriage - Geschiebehaushalt'!P42="a",'Charriage - Geschiebehaushalt'!O42,"")</f>
        <v>0-20%</v>
      </c>
      <c r="C154" t="str">
        <f>IF('Charriage - Geschiebehaushalt'!P42="b",'Charriage - Geschiebehaushalt'!O42,"")</f>
        <v/>
      </c>
      <c r="D154" t="str">
        <f>IF('Revitalisation-Revitalisierung'!L42="a",'Revitalisation-Revitalisierung'!K42,"")</f>
        <v>Partiellement nécessaire, difficile / teilweise nötig, schwierig</v>
      </c>
      <c r="E154" t="str">
        <f>IF('Revitalisation-Revitalisierung'!L42="b",'Revitalisation-Revitalisierung'!K42,"")</f>
        <v/>
      </c>
    </row>
    <row r="155" spans="2:5" x14ac:dyDescent="0.25">
      <c r="B155" t="str">
        <f>IF('Charriage - Geschiebehaushalt'!P43="a",'Charriage - Geschiebehaushalt'!O43,"")</f>
        <v>51-80%</v>
      </c>
      <c r="C155" t="str">
        <f>IF('Charriage - Geschiebehaushalt'!P43="b",'Charriage - Geschiebehaushalt'!O43,"")</f>
        <v/>
      </c>
      <c r="D155" t="str">
        <f>IF('Revitalisation-Revitalisierung'!L43="a",'Revitalisation-Revitalisierung'!K43,"")</f>
        <v>Très nécessaire, facile / unbedingt nötig, einfach</v>
      </c>
      <c r="E155" t="str">
        <f>IF('Revitalisation-Revitalisierung'!L43="b",'Revitalisation-Revitalisierung'!K43,"")</f>
        <v/>
      </c>
    </row>
    <row r="156" spans="2:5" x14ac:dyDescent="0.25">
      <c r="B156" t="str">
        <f>IF('Charriage - Geschiebehaushalt'!P44="a",'Charriage - Geschiebehaushalt'!O44,"")</f>
        <v/>
      </c>
      <c r="C156" t="str">
        <f>IF('Charriage - Geschiebehaushalt'!P44="b",'Charriage - Geschiebehaushalt'!O44,"")</f>
        <v>Charriage présumé faiblement perturbé / Geschiebe vermutlich leicht beeinträchtigt</v>
      </c>
      <c r="D156" t="str">
        <f>IF('Revitalisation-Revitalisierung'!L44="a",'Revitalisation-Revitalisierung'!K44,"")</f>
        <v/>
      </c>
      <c r="E156" t="str">
        <f>IF('Revitalisation-Revitalisierung'!L44="b",'Revitalisation-Revitalisierung'!K44,"")</f>
        <v>Non nécessaire / nicht nötig</v>
      </c>
    </row>
    <row r="157" spans="2:5" x14ac:dyDescent="0.25">
      <c r="B157" t="str">
        <f>IF('Charriage - Geschiebehaushalt'!P45="a",'Charriage - Geschiebehaushalt'!O45,"")</f>
        <v/>
      </c>
      <c r="C157" t="str">
        <f>IF('Charriage - Geschiebehaushalt'!P45="b",'Charriage - Geschiebehaushalt'!O45,"")</f>
        <v>Charriage présumé naturel / Geschiebehaushalt vermutlich natürlich</v>
      </c>
      <c r="D157" t="str">
        <f>IF('Revitalisation-Revitalisierung'!L45="a",'Revitalisation-Revitalisierung'!K45,"")</f>
        <v>Partiellement nécessaire, facile / teilweise nötig, einfach</v>
      </c>
      <c r="E157" t="str">
        <f>IF('Revitalisation-Revitalisierung'!L45="b",'Revitalisation-Revitalisierung'!K45,"")</f>
        <v/>
      </c>
    </row>
    <row r="158" spans="2:5" x14ac:dyDescent="0.25">
      <c r="B158" t="str">
        <f>IF('Charriage - Geschiebehaushalt'!P46="a",'Charriage - Geschiebehaushalt'!O46,"")</f>
        <v>81 -100%</v>
      </c>
      <c r="C158" t="str">
        <f>IF('Charriage - Geschiebehaushalt'!P46="b",'Charriage - Geschiebehaushalt'!O46,"")</f>
        <v/>
      </c>
      <c r="D158" t="str">
        <f>IF('Revitalisation-Revitalisierung'!L46="a",'Revitalisation-Revitalisierung'!K46,"")</f>
        <v>Non nécessaire / nicht nötig</v>
      </c>
      <c r="E158" t="str">
        <f>IF('Revitalisation-Revitalisierung'!L46="b",'Revitalisation-Revitalisierung'!K46,"")</f>
        <v/>
      </c>
    </row>
    <row r="159" spans="2:5" x14ac:dyDescent="0.25">
      <c r="B159" t="str">
        <f>IF('Charriage - Geschiebehaushalt'!P47="a",'Charriage - Geschiebehaushalt'!O47,"")</f>
        <v>81 -100%</v>
      </c>
      <c r="C159" t="str">
        <f>IF('Charriage - Geschiebehaushalt'!P47="b",'Charriage - Geschiebehaushalt'!O47,"")</f>
        <v/>
      </c>
      <c r="D159" t="str">
        <f>IF('Revitalisation-Revitalisierung'!L47="a",'Revitalisation-Revitalisierung'!K47,"")</f>
        <v/>
      </c>
      <c r="E159" t="str">
        <f>IF('Revitalisation-Revitalisierung'!L47="b",'Revitalisation-Revitalisierung'!K47,"")</f>
        <v>Partiellement nécessaire, facile / teilweise nötig, einfach</v>
      </c>
    </row>
    <row r="160" spans="2:5" x14ac:dyDescent="0.25">
      <c r="B160" t="str">
        <f>IF('Charriage - Geschiebehaushalt'!P48="a",'Charriage - Geschiebehaushalt'!O48,"")</f>
        <v/>
      </c>
      <c r="C160" t="str">
        <f>IF('Charriage - Geschiebehaushalt'!P48="b",'Charriage - Geschiebehaushalt'!O48,"")</f>
        <v>Charriage présumé perturbé / Geschiebehaushalt vermutlich beeinträchtigt</v>
      </c>
      <c r="D160" t="str">
        <f>IF('Revitalisation-Revitalisierung'!L48="a",'Revitalisation-Revitalisierung'!K48,"")</f>
        <v>Partiellement nécessaire, facile / teilweise nötig, einfach</v>
      </c>
      <c r="E160" t="str">
        <f>IF('Revitalisation-Revitalisierung'!L48="b",'Revitalisation-Revitalisierung'!K48,"")</f>
        <v/>
      </c>
    </row>
    <row r="161" spans="2:5" x14ac:dyDescent="0.25">
      <c r="B161" t="str">
        <f>IF('Charriage - Geschiebehaushalt'!P49="a",'Charriage - Geschiebehaushalt'!O49,"")</f>
        <v>Problème lié à un manque de charriage ou à un manque de remobilisation des sédiments / Problem aufgrund Geschiebemangels bzw. mangelnder Mobilisierung von Geschiebe</v>
      </c>
      <c r="C161" t="str">
        <f>IF('Charriage - Geschiebehaushalt'!P49="b",'Charriage - Geschiebehaushalt'!O49,"")</f>
        <v/>
      </c>
      <c r="D161" t="str">
        <f>IF('Revitalisation-Revitalisierung'!L49="a",'Revitalisation-Revitalisierung'!K49,"")</f>
        <v>Très nécessaire, facile / unbedingt nötig, einfach</v>
      </c>
      <c r="E161" t="str">
        <f>IF('Revitalisation-Revitalisierung'!L49="b",'Revitalisation-Revitalisierung'!K49,"")</f>
        <v/>
      </c>
    </row>
    <row r="162" spans="2:5" x14ac:dyDescent="0.25">
      <c r="B162" t="str">
        <f>IF('Charriage - Geschiebehaushalt'!P50="a",'Charriage - Geschiebehaushalt'!O50,"")</f>
        <v>Problème lié à un manque de charriage ou à un manque de remobilisation des sédiments / Problem aufgrund Geschiebemangels bzw. mangelnder Mobilisierung von Geschiebe</v>
      </c>
      <c r="C162" t="str">
        <f>IF('Charriage - Geschiebehaushalt'!P50="b",'Charriage - Geschiebehaushalt'!O50,"")</f>
        <v/>
      </c>
      <c r="D162" t="str">
        <f>IF('Revitalisation-Revitalisierung'!L50="a",'Revitalisation-Revitalisierung'!K50,"")</f>
        <v>Très nécessaire, facile / unbedingt nötig, einfach</v>
      </c>
      <c r="E162" t="str">
        <f>IF('Revitalisation-Revitalisierung'!L50="b",'Revitalisation-Revitalisierung'!K50,"")</f>
        <v/>
      </c>
    </row>
    <row r="163" spans="2:5" x14ac:dyDescent="0.25">
      <c r="B163" t="str">
        <f>IF('Charriage - Geschiebehaushalt'!P51="a",'Charriage - Geschiebehaushalt'!O51,"")</f>
        <v/>
      </c>
      <c r="C163" t="str">
        <f>IF('Charriage - Geschiebehaushalt'!P51="b",'Charriage - Geschiebehaushalt'!O51,"")</f>
        <v>Déficit non apparent en charriage ou en remobilisation des sédiments / kein sichtbares Defizit beim Geschiebehaushalt bzw. bei der Mobilisierung von Geschiebe</v>
      </c>
      <c r="D163" t="str">
        <f>IF('Revitalisation-Revitalisierung'!L51="a",'Revitalisation-Revitalisierung'!K51,"")</f>
        <v>Partiellement nécessaire, facile / teilweise nötig, einfach</v>
      </c>
      <c r="E163" t="str">
        <f>IF('Revitalisation-Revitalisierung'!L51="b",'Revitalisation-Revitalisierung'!K51,"")</f>
        <v/>
      </c>
    </row>
    <row r="164" spans="2:5" x14ac:dyDescent="0.25">
      <c r="B164" t="str">
        <f>IF('Charriage - Geschiebehaushalt'!P52="a",'Charriage - Geschiebehaushalt'!O52,"")</f>
        <v>21-50%</v>
      </c>
      <c r="C164" t="str">
        <f>IF('Charriage - Geschiebehaushalt'!P52="b",'Charriage - Geschiebehaushalt'!O52,"")</f>
        <v/>
      </c>
      <c r="D164" t="str">
        <f>IF('Revitalisation-Revitalisierung'!L52="a",'Revitalisation-Revitalisierung'!K52,"")</f>
        <v>Très nécessaire, difficile / unbedingt nötig, schwierig</v>
      </c>
      <c r="E164" t="str">
        <f>IF('Revitalisation-Revitalisierung'!L52="b",'Revitalisation-Revitalisierung'!K52,"")</f>
        <v/>
      </c>
    </row>
    <row r="165" spans="2:5" x14ac:dyDescent="0.25">
      <c r="B165" t="str">
        <f>IF('Charriage - Geschiebehaushalt'!P53="a",'Charriage - Geschiebehaushalt'!O53,"")</f>
        <v>51-80%</v>
      </c>
      <c r="C165" t="str">
        <f>IF('Charriage - Geschiebehaushalt'!P53="b",'Charriage - Geschiebehaushalt'!O53,"")</f>
        <v/>
      </c>
      <c r="D165" t="str">
        <f>IF('Revitalisation-Revitalisierung'!L53="a",'Revitalisation-Revitalisierung'!K53,"")</f>
        <v/>
      </c>
      <c r="E165" t="str">
        <f>IF('Revitalisation-Revitalisierung'!L53="b",'Revitalisation-Revitalisierung'!K53,"")</f>
        <v>Très nécessaire, facile / unbedingt nötig, einfach</v>
      </c>
    </row>
    <row r="166" spans="2:5" x14ac:dyDescent="0.25">
      <c r="B166" t="str">
        <f>IF('Charriage - Geschiebehaushalt'!P54="a",'Charriage - Geschiebehaushalt'!O54,"")</f>
        <v>51-80%</v>
      </c>
      <c r="C166" t="str">
        <f>IF('Charriage - Geschiebehaushalt'!P54="b",'Charriage - Geschiebehaushalt'!O54,"")</f>
        <v/>
      </c>
      <c r="D166" t="str">
        <f>IF('Revitalisation-Revitalisierung'!L54="a",'Revitalisation-Revitalisierung'!K54,"")</f>
        <v/>
      </c>
      <c r="E166" t="str">
        <f>IF('Revitalisation-Revitalisierung'!L54="b",'Revitalisation-Revitalisierung'!K54,"")</f>
        <v>Non nécessaire / nicht nötig</v>
      </c>
    </row>
    <row r="167" spans="2:5" x14ac:dyDescent="0.25">
      <c r="B167" t="str">
        <f>IF('Charriage - Geschiebehaushalt'!P55="a",'Charriage - Geschiebehaushalt'!O55,"")</f>
        <v>81 -100%</v>
      </c>
      <c r="C167" t="str">
        <f>IF('Charriage - Geschiebehaushalt'!P55="b",'Charriage - Geschiebehaushalt'!O55,"")</f>
        <v/>
      </c>
      <c r="D167" t="str">
        <f>IF('Revitalisation-Revitalisierung'!L55="a",'Revitalisation-Revitalisierung'!K55,"")</f>
        <v/>
      </c>
      <c r="E167" t="str">
        <f>IF('Revitalisation-Revitalisierung'!L55="b",'Revitalisation-Revitalisierung'!K55,"")</f>
        <v>Très nécessaire, facile / unbedingt nötig, einfach</v>
      </c>
    </row>
    <row r="168" spans="2:5" x14ac:dyDescent="0.25">
      <c r="B168" t="str">
        <f>IF('Charriage - Geschiebehaushalt'!P56="a",'Charriage - Geschiebehaushalt'!O56,"")</f>
        <v>0-20%</v>
      </c>
      <c r="C168" t="str">
        <f>IF('Charriage - Geschiebehaushalt'!P56="b",'Charriage - Geschiebehaushalt'!O56,"")</f>
        <v/>
      </c>
      <c r="D168" t="str">
        <f>IF('Revitalisation-Revitalisierung'!L56="a",'Revitalisation-Revitalisierung'!K56,"")</f>
        <v/>
      </c>
      <c r="E168" t="str">
        <f>IF('Revitalisation-Revitalisierung'!L56="b",'Revitalisation-Revitalisierung'!K56,"")</f>
        <v>Non nécessaire / nicht nötig</v>
      </c>
    </row>
    <row r="169" spans="2:5" x14ac:dyDescent="0.25">
      <c r="B169" t="str">
        <f>IF('Charriage - Geschiebehaushalt'!P57="a",'Charriage - Geschiebehaushalt'!O57,"")</f>
        <v>21-50%</v>
      </c>
      <c r="C169" t="str">
        <f>IF('Charriage - Geschiebehaushalt'!P57="b",'Charriage - Geschiebehaushalt'!O57,"")</f>
        <v/>
      </c>
      <c r="D169" t="str">
        <f>IF('Revitalisation-Revitalisierung'!L57="a",'Revitalisation-Revitalisierung'!K57,"")</f>
        <v>Très nécessaire, facile / unbedingt nötig, einfach</v>
      </c>
      <c r="E169" t="str">
        <f>IF('Revitalisation-Revitalisierung'!L57="b",'Revitalisation-Revitalisierung'!K57,"")</f>
        <v/>
      </c>
    </row>
    <row r="170" spans="2:5" x14ac:dyDescent="0.25">
      <c r="B170" t="str">
        <f>IF('Charriage - Geschiebehaushalt'!P58="a",'Charriage - Geschiebehaushalt'!O58,"")</f>
        <v>21-50%</v>
      </c>
      <c r="C170" t="str">
        <f>IF('Charriage - Geschiebehaushalt'!P58="b",'Charriage - Geschiebehaushalt'!O58,"")</f>
        <v/>
      </c>
      <c r="D170" t="str">
        <f>IF('Revitalisation-Revitalisierung'!L58="a",'Revitalisation-Revitalisierung'!K58,"")</f>
        <v>Très nécessaire, facile / unbedingt nötig, einfach</v>
      </c>
      <c r="E170" t="str">
        <f>IF('Revitalisation-Revitalisierung'!L58="b",'Revitalisation-Revitalisierung'!K58,"")</f>
        <v/>
      </c>
    </row>
    <row r="171" spans="2:5" x14ac:dyDescent="0.25">
      <c r="B171" t="str">
        <f>IF('Charriage - Geschiebehaushalt'!P59="a",'Charriage - Geschiebehaushalt'!O59,"")</f>
        <v>21-50%</v>
      </c>
      <c r="C171" t="str">
        <f>IF('Charriage - Geschiebehaushalt'!P59="b",'Charriage - Geschiebehaushalt'!O59,"")</f>
        <v/>
      </c>
      <c r="D171" t="str">
        <f>IF('Revitalisation-Revitalisierung'!L59="a",'Revitalisation-Revitalisierung'!K59,"")</f>
        <v>Partiellement nécessaire, facile / teilweise nötig, einfach</v>
      </c>
      <c r="E171" t="str">
        <f>IF('Revitalisation-Revitalisierung'!L59="b",'Revitalisation-Revitalisierung'!K59,"")</f>
        <v/>
      </c>
    </row>
    <row r="172" spans="2:5" x14ac:dyDescent="0.25">
      <c r="B172" t="str">
        <f>IF('Charriage - Geschiebehaushalt'!P60="a",'Charriage - Geschiebehaushalt'!O60,"")</f>
        <v>0-20%</v>
      </c>
      <c r="C172" t="str">
        <f>IF('Charriage - Geschiebehaushalt'!P60="b",'Charriage - Geschiebehaushalt'!O60,"")</f>
        <v/>
      </c>
      <c r="D172" t="str">
        <f>IF('Revitalisation-Revitalisierung'!L60="a",'Revitalisation-Revitalisierung'!K60,"")</f>
        <v>Partiellement nécessaire, facile / teilweise nötig, einfach</v>
      </c>
      <c r="E172" t="str">
        <f>IF('Revitalisation-Revitalisierung'!L60="b",'Revitalisation-Revitalisierung'!K60,"")</f>
        <v/>
      </c>
    </row>
    <row r="173" spans="2:5" x14ac:dyDescent="0.25">
      <c r="B173" t="str">
        <f>IF('Charriage - Geschiebehaushalt'!P61="a",'Charriage - Geschiebehaushalt'!O61,"")</f>
        <v/>
      </c>
      <c r="C173" t="str">
        <f>IF('Charriage - Geschiebehaushalt'!P61="b",'Charriage - Geschiebehaushalt'!O61,"")</f>
        <v>La remobilisation des sédiments est perturbée / Mobilisierung von Geschiebe beeinträchtigt</v>
      </c>
      <c r="D173" t="str">
        <f>IF('Revitalisation-Revitalisierung'!L61="a",'Revitalisation-Revitalisierung'!K61,"")</f>
        <v>Très nécessaire, facile / unbedingt nötig, einfach</v>
      </c>
      <c r="E173" t="str">
        <f>IF('Revitalisation-Revitalisierung'!L61="b",'Revitalisation-Revitalisierung'!K61,"")</f>
        <v/>
      </c>
    </row>
    <row r="174" spans="2:5" x14ac:dyDescent="0.25">
      <c r="B174" t="str">
        <f>IF('Charriage - Geschiebehaushalt'!P62="a",'Charriage - Geschiebehaushalt'!O62,"")</f>
        <v>non pertinent / nicht relevant</v>
      </c>
      <c r="C174" t="str">
        <f>IF('Charriage - Geschiebehaushalt'!P62="b",'Charriage - Geschiebehaushalt'!O62,"")</f>
        <v/>
      </c>
      <c r="D174" t="str">
        <f>IF('Revitalisation-Revitalisierung'!L62="a",'Revitalisation-Revitalisierung'!K62,"")</f>
        <v/>
      </c>
      <c r="E174" t="str">
        <f>IF('Revitalisation-Revitalisierung'!L62="b",'Revitalisation-Revitalisierung'!K62,"")</f>
        <v>Non nécessaire / nicht nötig</v>
      </c>
    </row>
    <row r="175" spans="2:5" x14ac:dyDescent="0.25">
      <c r="B175" t="str">
        <f>IF('Charriage - Geschiebehaushalt'!P63="a",'Charriage - Geschiebehaushalt'!O63,"")</f>
        <v/>
      </c>
      <c r="C175" t="str">
        <f>IF('Charriage - Geschiebehaushalt'!P63="b",'Charriage - Geschiebehaushalt'!O63,"")</f>
        <v>La remobilisation des sédiments est perturbée / Mobilisierung von Geschiebe beeinträchtigt</v>
      </c>
      <c r="D175" t="str">
        <f>IF('Revitalisation-Revitalisierung'!L63="a",'Revitalisation-Revitalisierung'!K63,"")</f>
        <v/>
      </c>
      <c r="E175" t="str">
        <f>IF('Revitalisation-Revitalisierung'!L63="b",'Revitalisation-Revitalisierung'!K63,"")</f>
        <v>Très nécessaire, difficile / unbedingt nötig, schwierig</v>
      </c>
    </row>
    <row r="176" spans="2:5" x14ac:dyDescent="0.25">
      <c r="B176" t="str">
        <f>IF('Charriage - Geschiebehaushalt'!P64="a",'Charriage - Geschiebehaushalt'!O64,"")</f>
        <v>51-80%</v>
      </c>
      <c r="C176" t="str">
        <f>IF('Charriage - Geschiebehaushalt'!P64="b",'Charriage - Geschiebehaushalt'!O64,"")</f>
        <v/>
      </c>
      <c r="D176" t="str">
        <f>IF('Revitalisation-Revitalisierung'!L64="a",'Revitalisation-Revitalisierung'!K64,"")</f>
        <v>Très nécessaire, facile / unbedingt nötig, einfach</v>
      </c>
      <c r="E176" t="str">
        <f>IF('Revitalisation-Revitalisierung'!L64="b",'Revitalisation-Revitalisierung'!K64,"")</f>
        <v/>
      </c>
    </row>
    <row r="177" spans="2:5" x14ac:dyDescent="0.25">
      <c r="B177" t="str">
        <f>IF('Charriage - Geschiebehaushalt'!P65="a",'Charriage - Geschiebehaushalt'!O65,"")</f>
        <v>non pertinent / nicht relevant</v>
      </c>
      <c r="C177" t="str">
        <f>IF('Charriage - Geschiebehaushalt'!P65="b",'Charriage - Geschiebehaushalt'!O65,"")</f>
        <v/>
      </c>
      <c r="D177" t="str">
        <f>IF('Revitalisation-Revitalisierung'!L65="a",'Revitalisation-Revitalisierung'!K65,"")</f>
        <v>Non nécessaire / nicht nötig</v>
      </c>
      <c r="E177" t="str">
        <f>IF('Revitalisation-Revitalisierung'!L65="b",'Revitalisation-Revitalisierung'!K65,"")</f>
        <v/>
      </c>
    </row>
    <row r="178" spans="2:5" x14ac:dyDescent="0.25">
      <c r="B178" t="str">
        <f>IF('Charriage - Geschiebehaushalt'!P66="a",'Charriage - Geschiebehaushalt'!O66,"")</f>
        <v>21-50%</v>
      </c>
      <c r="C178" t="str">
        <f>IF('Charriage - Geschiebehaushalt'!P66="b",'Charriage - Geschiebehaushalt'!O66,"")</f>
        <v/>
      </c>
      <c r="D178" t="str">
        <f>IF('Revitalisation-Revitalisierung'!L66="a",'Revitalisation-Revitalisierung'!K66,"")</f>
        <v/>
      </c>
      <c r="E178" t="str">
        <f>IF('Revitalisation-Revitalisierung'!L66="b",'Revitalisation-Revitalisierung'!K66,"")</f>
        <v>Très nécessaire, difficile / unbedingt nötig, schwierig</v>
      </c>
    </row>
    <row r="179" spans="2:5" x14ac:dyDescent="0.25">
      <c r="B179" t="str">
        <f>IF('Charriage - Geschiebehaushalt'!P67="a",'Charriage - Geschiebehaushalt'!O67,"")</f>
        <v>Déficit non apparent en charriage ou en remobilisation des sédiments / kein sichtbares Defizit beim Geschiebehaushalt bzw. bei der Mobilisierung von Geschiebe</v>
      </c>
      <c r="C179" t="str">
        <f>IF('Charriage - Geschiebehaushalt'!P67="b",'Charriage - Geschiebehaushalt'!O67,"")</f>
        <v/>
      </c>
      <c r="D179" t="str">
        <f>IF('Revitalisation-Revitalisierung'!L67="a",'Revitalisation-Revitalisierung'!K67,"")</f>
        <v/>
      </c>
      <c r="E179" t="str">
        <f>IF('Revitalisation-Revitalisierung'!L67="b",'Revitalisation-Revitalisierung'!K67,"")</f>
        <v>Très nécessaire, facile / unbedingt nötig, einfach</v>
      </c>
    </row>
    <row r="180" spans="2:5" x14ac:dyDescent="0.25">
      <c r="B180" t="str">
        <f>IF('Charriage - Geschiebehaushalt'!P68="a",'Charriage - Geschiebehaushalt'!O68,"")</f>
        <v>81 -100%</v>
      </c>
      <c r="C180" t="str">
        <f>IF('Charriage - Geschiebehaushalt'!P68="b",'Charriage - Geschiebehaushalt'!O68,"")</f>
        <v/>
      </c>
      <c r="D180" t="str">
        <f>IF('Revitalisation-Revitalisierung'!L68="a",'Revitalisation-Revitalisierung'!K68,"")</f>
        <v/>
      </c>
      <c r="E180" t="str">
        <f>IF('Revitalisation-Revitalisierung'!L68="b",'Revitalisation-Revitalisierung'!K68,"")</f>
        <v>Très nécessaire, facile / unbedingt nötig, einfach</v>
      </c>
    </row>
    <row r="181" spans="2:5" x14ac:dyDescent="0.25">
      <c r="B181" t="str">
        <f>IF('Charriage - Geschiebehaushalt'!P69="a",'Charriage - Geschiebehaushalt'!O69,"")</f>
        <v>81 -100%</v>
      </c>
      <c r="C181" t="str">
        <f>IF('Charriage - Geschiebehaushalt'!P69="b",'Charriage - Geschiebehaushalt'!O69,"")</f>
        <v/>
      </c>
      <c r="D181" t="str">
        <f>IF('Revitalisation-Revitalisierung'!L69="a",'Revitalisation-Revitalisierung'!K69,"")</f>
        <v/>
      </c>
      <c r="E181" t="str">
        <f>IF('Revitalisation-Revitalisierung'!L69="b",'Revitalisation-Revitalisierung'!K69,"")</f>
        <v>Très nécessaire, difficile / unbedingt nötig, schwierig</v>
      </c>
    </row>
    <row r="182" spans="2:5" x14ac:dyDescent="0.25">
      <c r="B182" t="str">
        <f>IF('Charriage - Geschiebehaushalt'!P70="a",'Charriage - Geschiebehaushalt'!O70,"")</f>
        <v>51-80%</v>
      </c>
      <c r="C182" t="str">
        <f>IF('Charriage - Geschiebehaushalt'!P70="b",'Charriage - Geschiebehaushalt'!O70,"")</f>
        <v/>
      </c>
      <c r="D182" t="str">
        <f>IF('Revitalisation-Revitalisierung'!L70="a",'Revitalisation-Revitalisierung'!K70,"")</f>
        <v>Très nécessaire, facile / unbedingt nötig, einfach</v>
      </c>
      <c r="E182" t="str">
        <f>IF('Revitalisation-Revitalisierung'!L70="b",'Revitalisation-Revitalisierung'!K70,"")</f>
        <v/>
      </c>
    </row>
    <row r="183" spans="2:5" x14ac:dyDescent="0.25">
      <c r="B183" t="str">
        <f>IF('Charriage - Geschiebehaushalt'!P71="a",'Charriage - Geschiebehaushalt'!O71,"")</f>
        <v>51-80%</v>
      </c>
      <c r="C183" t="str">
        <f>IF('Charriage - Geschiebehaushalt'!P71="b",'Charriage - Geschiebehaushalt'!O71,"")</f>
        <v/>
      </c>
      <c r="D183" t="str">
        <f>IF('Revitalisation-Revitalisierung'!L71="a",'Revitalisation-Revitalisierung'!K71,"")</f>
        <v/>
      </c>
      <c r="E183" t="str">
        <f>IF('Revitalisation-Revitalisierung'!L71="b",'Revitalisation-Revitalisierung'!K71,"")</f>
        <v>Très nécessaire, facile / unbedingt nötig, einfach</v>
      </c>
    </row>
    <row r="184" spans="2:5" x14ac:dyDescent="0.25">
      <c r="B184" t="str">
        <f>IF('Charriage - Geschiebehaushalt'!P72="a",'Charriage - Geschiebehaushalt'!O72,"")</f>
        <v>51-80%</v>
      </c>
      <c r="C184" t="str">
        <f>IF('Charriage - Geschiebehaushalt'!P72="b",'Charriage - Geschiebehaushalt'!O72,"")</f>
        <v/>
      </c>
      <c r="D184" t="str">
        <f>IF('Revitalisation-Revitalisierung'!L72="a",'Revitalisation-Revitalisierung'!K72,"")</f>
        <v/>
      </c>
      <c r="E184" t="str">
        <f>IF('Revitalisation-Revitalisierung'!L72="b",'Revitalisation-Revitalisierung'!K72,"")</f>
        <v>Très nécessaire, facile / unbedingt nötig, einfach</v>
      </c>
    </row>
    <row r="185" spans="2:5" x14ac:dyDescent="0.25">
      <c r="B185" t="str">
        <f>IF('Charriage - Geschiebehaushalt'!P73="a",'Charriage - Geschiebehaushalt'!O73,"")</f>
        <v/>
      </c>
      <c r="C185" t="str">
        <f>IF('Charriage - Geschiebehaushalt'!P73="b",'Charriage - Geschiebehaushalt'!O73,"")</f>
        <v>Charriage présumé perturbé / Geschiebehaushalt vermutlich beeinträchtigt</v>
      </c>
      <c r="D185" t="str">
        <f>IF('Revitalisation-Revitalisierung'!L73="a",'Revitalisation-Revitalisierung'!K73,"")</f>
        <v>Non nécessaire / nicht nötig</v>
      </c>
      <c r="E185" t="str">
        <f>IF('Revitalisation-Revitalisierung'!L73="b",'Revitalisation-Revitalisierung'!K73,"")</f>
        <v/>
      </c>
    </row>
    <row r="186" spans="2:5" x14ac:dyDescent="0.25">
      <c r="B186" t="str">
        <f>IF('Charriage - Geschiebehaushalt'!P74="a",'Charriage - Geschiebehaushalt'!O74,"")</f>
        <v>0-20%</v>
      </c>
      <c r="C186" t="str">
        <f>IF('Charriage - Geschiebehaushalt'!P74="b",'Charriage - Geschiebehaushalt'!O74,"")</f>
        <v/>
      </c>
      <c r="D186" t="str">
        <f>IF('Revitalisation-Revitalisierung'!L74="a",'Revitalisation-Revitalisierung'!K74,"")</f>
        <v>Partiellement nécessaire, facile / teilweise nötig, einfach</v>
      </c>
      <c r="E186" t="str">
        <f>IF('Revitalisation-Revitalisierung'!L74="b",'Revitalisation-Revitalisierung'!K74,"")</f>
        <v/>
      </c>
    </row>
    <row r="187" spans="2:5" x14ac:dyDescent="0.25">
      <c r="B187" t="str">
        <f>IF('Charriage - Geschiebehaushalt'!P75="a",'Charriage - Geschiebehaushalt'!O75,"")</f>
        <v/>
      </c>
      <c r="C187" t="str">
        <f>IF('Charriage - Geschiebehaushalt'!P75="b",'Charriage - Geschiebehaushalt'!O75,"")</f>
        <v>La remobilisation des sédiments est perturbée / Mobilisierung von Geschiebe beeinträchtigt</v>
      </c>
      <c r="D187" t="str">
        <f>IF('Revitalisation-Revitalisierung'!L75="a",'Revitalisation-Revitalisierung'!K75,"")</f>
        <v>Partiellement nécessaire, facile / teilweise nötig, einfach</v>
      </c>
      <c r="E187" t="str">
        <f>IF('Revitalisation-Revitalisierung'!L75="b",'Revitalisation-Revitalisierung'!K75,"")</f>
        <v/>
      </c>
    </row>
    <row r="188" spans="2:5" x14ac:dyDescent="0.25">
      <c r="B188" t="str">
        <f>IF('Charriage - Geschiebehaushalt'!P76="a",'Charriage - Geschiebehaushalt'!O76,"")</f>
        <v>non pertinent / nicht relevant</v>
      </c>
      <c r="C188" t="str">
        <f>IF('Charriage - Geschiebehaushalt'!P76="b",'Charriage - Geschiebehaushalt'!O76,"")</f>
        <v/>
      </c>
      <c r="D188" t="str">
        <f>IF('Revitalisation-Revitalisierung'!L76="a",'Revitalisation-Revitalisierung'!K76,"")</f>
        <v/>
      </c>
      <c r="E188" t="str">
        <f>IF('Revitalisation-Revitalisierung'!L76="b",'Revitalisation-Revitalisierung'!K76,"")</f>
        <v>Très nécessaire, facile / unbedingt nötig, einfach</v>
      </c>
    </row>
    <row r="189" spans="2:5" x14ac:dyDescent="0.25">
      <c r="B189" t="str">
        <f>IF('Charriage - Geschiebehaushalt'!P77="a",'Charriage - Geschiebehaushalt'!O77,"")</f>
        <v>La remobilisation des sédiments est perturbée / Mobilisierung von Geschiebe beeinträchtigt</v>
      </c>
      <c r="C189" t="str">
        <f>IF('Charriage - Geschiebehaushalt'!P77="b",'Charriage - Geschiebehaushalt'!O77,"")</f>
        <v/>
      </c>
      <c r="D189" t="str">
        <f>IF('Revitalisation-Revitalisierung'!L77="a",'Revitalisation-Revitalisierung'!K77,"")</f>
        <v/>
      </c>
      <c r="E189" t="str">
        <f>IF('Revitalisation-Revitalisierung'!L77="b",'Revitalisation-Revitalisierung'!K77,"")</f>
        <v>Très nécessaire, difficile / unbedingt nötig, schwierig</v>
      </c>
    </row>
    <row r="190" spans="2:5" x14ac:dyDescent="0.25">
      <c r="B190" t="str">
        <f>IF('Charriage - Geschiebehaushalt'!P78="a",'Charriage - Geschiebehaushalt'!O78,"")</f>
        <v>La remobilisation des sédiments est perturbée / Mobilisierung von Geschiebe beeinträchtigt</v>
      </c>
      <c r="C190" t="str">
        <f>IF('Charriage - Geschiebehaushalt'!P78="b",'Charriage - Geschiebehaushalt'!O78,"")</f>
        <v/>
      </c>
      <c r="D190" t="str">
        <f>IF('Revitalisation-Revitalisierung'!L78="a",'Revitalisation-Revitalisierung'!K78,"")</f>
        <v/>
      </c>
      <c r="E190" t="str">
        <f>IF('Revitalisation-Revitalisierung'!L78="b",'Revitalisation-Revitalisierung'!K78,"")</f>
        <v>Très nécessaire, difficile / unbedingt nötig, schwierig</v>
      </c>
    </row>
    <row r="191" spans="2:5" x14ac:dyDescent="0.25">
      <c r="B191" t="str">
        <f>IF('Charriage - Geschiebehaushalt'!P79="a",'Charriage - Geschiebehaushalt'!O79,"")</f>
        <v/>
      </c>
      <c r="C191" t="str">
        <f>IF('Charriage - Geschiebehaushalt'!P79="b",'Charriage - Geschiebehaushalt'!O79,"")</f>
        <v>La remobilisation des sédiments est perturbée / Mobilisierung von Geschiebe beeinträchtigt</v>
      </c>
      <c r="D191" t="str">
        <f>IF('Revitalisation-Revitalisierung'!L79="a",'Revitalisation-Revitalisierung'!K79,"")</f>
        <v/>
      </c>
      <c r="E191" t="str">
        <f>IF('Revitalisation-Revitalisierung'!L79="b",'Revitalisation-Revitalisierung'!K79,"")</f>
        <v>Non nécessaire / nicht nötig</v>
      </c>
    </row>
    <row r="192" spans="2:5" x14ac:dyDescent="0.25">
      <c r="B192" t="str">
        <f>IF('Charriage - Geschiebehaushalt'!P80="a",'Charriage - Geschiebehaushalt'!O80,"")</f>
        <v>51-80%</v>
      </c>
      <c r="C192" t="str">
        <f>IF('Charriage - Geschiebehaushalt'!P80="b",'Charriage - Geschiebehaushalt'!O80,"")</f>
        <v/>
      </c>
      <c r="D192" t="str">
        <f>IF('Revitalisation-Revitalisierung'!L80="a",'Revitalisation-Revitalisierung'!K80,"")</f>
        <v/>
      </c>
      <c r="E192" t="str">
        <f>IF('Revitalisation-Revitalisierung'!L80="b",'Revitalisation-Revitalisierung'!K80,"")</f>
        <v>Non nécessaire / nicht nötig</v>
      </c>
    </row>
    <row r="193" spans="2:5" x14ac:dyDescent="0.25">
      <c r="B193" t="str">
        <f>IF('Charriage - Geschiebehaushalt'!P81="a",'Charriage - Geschiebehaushalt'!O81,"")</f>
        <v>non pertinent / nicht relevant</v>
      </c>
      <c r="C193" t="str">
        <f>IF('Charriage - Geschiebehaushalt'!P81="b",'Charriage - Geschiebehaushalt'!O81,"")</f>
        <v/>
      </c>
      <c r="D193" t="str">
        <f>IF('Revitalisation-Revitalisierung'!L81="a",'Revitalisation-Revitalisierung'!K81,"")</f>
        <v/>
      </c>
      <c r="E193" t="str">
        <f>IF('Revitalisation-Revitalisierung'!L81="b",'Revitalisation-Revitalisierung'!K81,"")</f>
        <v>Non nécessaire / nicht nötig</v>
      </c>
    </row>
    <row r="194" spans="2:5" x14ac:dyDescent="0.25">
      <c r="B194" t="str">
        <f>IF('Charriage - Geschiebehaushalt'!P82="a",'Charriage - Geschiebehaushalt'!O82,"")</f>
        <v>0-20%</v>
      </c>
      <c r="C194" t="str">
        <f>IF('Charriage - Geschiebehaushalt'!P82="b",'Charriage - Geschiebehaushalt'!O82,"")</f>
        <v/>
      </c>
      <c r="D194" t="str">
        <f>IF('Revitalisation-Revitalisierung'!L82="a",'Revitalisation-Revitalisierung'!K82,"")</f>
        <v>Non nécessaire / nicht nötig</v>
      </c>
      <c r="E194" t="str">
        <f>IF('Revitalisation-Revitalisierung'!L82="b",'Revitalisation-Revitalisierung'!K82,"")</f>
        <v/>
      </c>
    </row>
    <row r="195" spans="2:5" x14ac:dyDescent="0.25">
      <c r="B195" t="str">
        <f>IF('Charriage - Geschiebehaushalt'!P83="a",'Charriage - Geschiebehaushalt'!O83,"")</f>
        <v>0-20%</v>
      </c>
      <c r="C195" t="str">
        <f>IF('Charriage - Geschiebehaushalt'!P83="b",'Charriage - Geschiebehaushalt'!O83,"")</f>
        <v/>
      </c>
      <c r="D195" t="str">
        <f>IF('Revitalisation-Revitalisierung'!L83="a",'Revitalisation-Revitalisierung'!K83,"")</f>
        <v/>
      </c>
      <c r="E195" t="str">
        <f>IF('Revitalisation-Revitalisierung'!L83="b",'Revitalisation-Revitalisierung'!K83,"")</f>
        <v>Très nécessaire, facile / unbedingt nötig, einfach</v>
      </c>
    </row>
    <row r="196" spans="2:5" x14ac:dyDescent="0.25">
      <c r="B196" t="str">
        <f>IF('Charriage - Geschiebehaushalt'!P84="a",'Charriage - Geschiebehaushalt'!O84,"")</f>
        <v/>
      </c>
      <c r="C196" t="str">
        <f>IF('Charriage - Geschiebehaushalt'!P84="b",'Charriage - Geschiebehaushalt'!O84,"")</f>
        <v>Déficit non apparent en charriage ou en remobilisation des sédiments / kein sichtbares Defizit beim Geschiebehaushalt bzw. bei der Mobilisierung von Geschiebe</v>
      </c>
      <c r="D196" t="str">
        <f>IF('Revitalisation-Revitalisierung'!L84="a",'Revitalisation-Revitalisierung'!K84,"")</f>
        <v>Non nécessaire / nicht nötig</v>
      </c>
      <c r="E196" t="str">
        <f>IF('Revitalisation-Revitalisierung'!L84="b",'Revitalisation-Revitalisierung'!K84,"")</f>
        <v/>
      </c>
    </row>
    <row r="197" spans="2:5" x14ac:dyDescent="0.25">
      <c r="B197" t="str">
        <f>IF('Charriage - Geschiebehaushalt'!P85="a",'Charriage - Geschiebehaushalt'!O85,"")</f>
        <v/>
      </c>
      <c r="C197" t="str">
        <f>IF('Charriage - Geschiebehaushalt'!P85="b",'Charriage - Geschiebehaushalt'!O85,"")</f>
        <v>Déficit non apparent en charriage ou en remobilisation des sédiments / kein sichtbares Defizit beim Geschiebehaushalt bzw. bei der Mobilisierung von Geschiebe</v>
      </c>
      <c r="D197" t="str">
        <f>IF('Revitalisation-Revitalisierung'!L85="a",'Revitalisation-Revitalisierung'!K85,"")</f>
        <v/>
      </c>
      <c r="E197" t="str">
        <f>IF('Revitalisation-Revitalisierung'!L85="b",'Revitalisation-Revitalisierung'!K85,"")</f>
        <v>Partiellement nécessaire, facile / teilweise nötig, einfach</v>
      </c>
    </row>
    <row r="198" spans="2:5" x14ac:dyDescent="0.25">
      <c r="B198" t="str">
        <f>IF('Charriage - Geschiebehaushalt'!P86="a",'Charriage - Geschiebehaushalt'!O86,"")</f>
        <v/>
      </c>
      <c r="C198" t="str">
        <f>IF('Charriage - Geschiebehaushalt'!P86="b",'Charriage - Geschiebehaushalt'!O86,"")</f>
        <v>Déficit non apparent en charriage ou en remobilisation des sédiments / kein sichtbares Defizit beim Geschiebehaushalt bzw. bei der Mobilisierung von Geschiebe</v>
      </c>
      <c r="D198" t="str">
        <f>IF('Revitalisation-Revitalisierung'!L86="a",'Revitalisation-Revitalisierung'!K86,"")</f>
        <v>Non nécessaire / nicht nötig</v>
      </c>
      <c r="E198" t="str">
        <f>IF('Revitalisation-Revitalisierung'!L86="b",'Revitalisation-Revitalisierung'!K86,"")</f>
        <v/>
      </c>
    </row>
    <row r="199" spans="2:5" x14ac:dyDescent="0.25">
      <c r="B199" t="str">
        <f>IF('Charriage - Geschiebehaushalt'!P87="a",'Charriage - Geschiebehaushalt'!O87,"")</f>
        <v/>
      </c>
      <c r="C199" t="str">
        <f>IF('Charriage - Geschiebehaushalt'!P87="b",'Charriage - Geschiebehaushalt'!O87,"")</f>
        <v>Charriage présumé faiblement perturbé / Geschiebe vermutlich leicht beeinträchtigt</v>
      </c>
      <c r="D199" t="str">
        <f>IF('Revitalisation-Revitalisierung'!L87="a",'Revitalisation-Revitalisierung'!K87,"")</f>
        <v/>
      </c>
      <c r="E199" t="str">
        <f>IF('Revitalisation-Revitalisierung'!L87="b",'Revitalisation-Revitalisierung'!K87,"")</f>
        <v>Très nécessaire, facile / unbedingt nötig, einfach</v>
      </c>
    </row>
    <row r="200" spans="2:5" x14ac:dyDescent="0.25">
      <c r="B200" t="str">
        <f>IF('Charriage - Geschiebehaushalt'!P88="a",'Charriage - Geschiebehaushalt'!O88,"")</f>
        <v/>
      </c>
      <c r="C200" t="str">
        <f>IF('Charriage - Geschiebehaushalt'!P88="b",'Charriage - Geschiebehaushalt'!O88,"")</f>
        <v>La remobilisation des sédiments est perturbée / Mobilisierung von Geschiebe beeinträchtigt</v>
      </c>
      <c r="D200" t="str">
        <f>IF('Revitalisation-Revitalisierung'!L88="a",'Revitalisation-Revitalisierung'!K88,"")</f>
        <v/>
      </c>
      <c r="E200" t="str">
        <f>IF('Revitalisation-Revitalisierung'!L88="b",'Revitalisation-Revitalisierung'!K88,"")</f>
        <v>Non nécessaire / nicht nötig</v>
      </c>
    </row>
    <row r="201" spans="2:5" x14ac:dyDescent="0.25">
      <c r="B201" t="str">
        <f>IF('Charriage - Geschiebehaushalt'!P89="a",'Charriage - Geschiebehaushalt'!O89,"")</f>
        <v>81 -100%</v>
      </c>
      <c r="C201" t="str">
        <f>IF('Charriage - Geschiebehaushalt'!P89="b",'Charriage - Geschiebehaushalt'!O89,"")</f>
        <v/>
      </c>
      <c r="D201" t="str">
        <f>IF('Revitalisation-Revitalisierung'!L89="a",'Revitalisation-Revitalisierung'!K89,"")</f>
        <v/>
      </c>
      <c r="E201" t="str">
        <f>IF('Revitalisation-Revitalisierung'!L89="b",'Revitalisation-Revitalisierung'!K89,"")</f>
        <v>Partiellement nécessaire, difficile / teilweise nötig, schwierig</v>
      </c>
    </row>
    <row r="202" spans="2:5" x14ac:dyDescent="0.25">
      <c r="B202" t="str">
        <f>IF('Charriage - Geschiebehaushalt'!P90="a",'Charriage - Geschiebehaushalt'!O90,"")</f>
        <v/>
      </c>
      <c r="C202" t="str">
        <f>IF('Charriage - Geschiebehaushalt'!P90="b",'Charriage - Geschiebehaushalt'!O90,"")</f>
        <v>Charriage présumé naturel / Geschiebehaushalt vermutlich natürlich</v>
      </c>
      <c r="D202" t="str">
        <f>IF('Revitalisation-Revitalisierung'!L90="a",'Revitalisation-Revitalisierung'!K90,"")</f>
        <v/>
      </c>
      <c r="E202" t="str">
        <f>IF('Revitalisation-Revitalisierung'!L90="b",'Revitalisation-Revitalisierung'!K90,"")</f>
        <v>Très nécessaire, facile / unbedingt nötig, einfach</v>
      </c>
    </row>
    <row r="203" spans="2:5" x14ac:dyDescent="0.25">
      <c r="B203" t="str">
        <f>IF('Charriage - Geschiebehaushalt'!P91="a",'Charriage - Geschiebehaushalt'!O91,"")</f>
        <v/>
      </c>
      <c r="C203" t="str">
        <f>IF('Charriage - Geschiebehaushalt'!P91="b",'Charriage - Geschiebehaushalt'!O91,"")</f>
        <v>Déficit non apparent en charriage ou en remobilisation des sédiments / kein sichtbares Defizit beim Geschiebehaushalt bzw. bei der Mobilisierung von Geschiebe</v>
      </c>
      <c r="D203" t="str">
        <f>IF('Revitalisation-Revitalisierung'!L91="a",'Revitalisation-Revitalisierung'!K91,"")</f>
        <v>Non nécessaire / nicht nötig</v>
      </c>
      <c r="E203" t="str">
        <f>IF('Revitalisation-Revitalisierung'!L91="b",'Revitalisation-Revitalisierung'!K91,"")</f>
        <v/>
      </c>
    </row>
    <row r="204" spans="2:5" x14ac:dyDescent="0.25">
      <c r="B204" t="str">
        <f>IF('Charriage - Geschiebehaushalt'!P92="a",'Charriage - Geschiebehaushalt'!O92,"")</f>
        <v/>
      </c>
      <c r="C204" t="str">
        <f>IF('Charriage - Geschiebehaushalt'!P92="b",'Charriage - Geschiebehaushalt'!O92,"")</f>
        <v>Problème lié à un manque de charriage ou à un manque de remobilisation des sédiments / Problem aufgrund Geschiebemangels bzw. mangelnder Mobilisierung von Geschiebe</v>
      </c>
      <c r="D204" t="str">
        <f>IF('Revitalisation-Revitalisierung'!L92="a",'Revitalisation-Revitalisierung'!K92,"")</f>
        <v>Très nécessaire, facile / unbedingt nötig, einfach</v>
      </c>
      <c r="E204" t="str">
        <f>IF('Revitalisation-Revitalisierung'!L92="b",'Revitalisation-Revitalisierung'!K92,"")</f>
        <v/>
      </c>
    </row>
    <row r="205" spans="2:5" x14ac:dyDescent="0.25">
      <c r="B205" t="str">
        <f>IF('Charriage - Geschiebehaushalt'!P93="a",'Charriage - Geschiebehaushalt'!O93,"")</f>
        <v/>
      </c>
      <c r="C205" t="str">
        <f>IF('Charriage - Geschiebehaushalt'!P93="b",'Charriage - Geschiebehaushalt'!O93,"")</f>
        <v>Charriage présumé faiblement perturbé / Geschiebe vermutlich leicht beeinträchtigt</v>
      </c>
      <c r="D205" t="str">
        <f>IF('Revitalisation-Revitalisierung'!L93="a",'Revitalisation-Revitalisierung'!K93,"")</f>
        <v>Partiellement nécessaire, facile / teilweise nötig, einfach</v>
      </c>
      <c r="E205" t="str">
        <f>IF('Revitalisation-Revitalisierung'!L93="b",'Revitalisation-Revitalisierung'!K93,"")</f>
        <v/>
      </c>
    </row>
    <row r="206" spans="2:5" x14ac:dyDescent="0.25">
      <c r="B206" t="str">
        <f>IF('Charriage - Geschiebehaushalt'!P94="a",'Charriage - Geschiebehaushalt'!O94,"")</f>
        <v>non pertinent / nicht relevant</v>
      </c>
      <c r="C206" t="str">
        <f>IF('Charriage - Geschiebehaushalt'!P94="b",'Charriage - Geschiebehaushalt'!O94,"")</f>
        <v/>
      </c>
      <c r="D206" t="str">
        <f>IF('Revitalisation-Revitalisierung'!L94="a",'Revitalisation-Revitalisierung'!K94,"")</f>
        <v/>
      </c>
      <c r="E206" t="str">
        <f>IF('Revitalisation-Revitalisierung'!L94="b",'Revitalisation-Revitalisierung'!K94,"")</f>
        <v>Non nécessaire / nicht nötig</v>
      </c>
    </row>
    <row r="207" spans="2:5" x14ac:dyDescent="0.25">
      <c r="B207" t="str">
        <f>IF('Charriage - Geschiebehaushalt'!P95="a",'Charriage - Geschiebehaushalt'!O95,"")</f>
        <v/>
      </c>
      <c r="C207" t="str">
        <f>IF('Charriage - Geschiebehaushalt'!P95="b",'Charriage - Geschiebehaushalt'!O95,"")</f>
        <v>Charriage présumé naturel / Geschiebehaushalt vermutlich natürlich</v>
      </c>
      <c r="D207" t="str">
        <f>IF('Revitalisation-Revitalisierung'!L95="a",'Revitalisation-Revitalisierung'!K95,"")</f>
        <v>Non nécessaire / nicht nötig</v>
      </c>
      <c r="E207" t="str">
        <f>IF('Revitalisation-Revitalisierung'!L95="b",'Revitalisation-Revitalisierung'!K95,"")</f>
        <v/>
      </c>
    </row>
    <row r="208" spans="2:5" x14ac:dyDescent="0.25">
      <c r="B208" t="str">
        <f>IF('Charriage - Geschiebehaushalt'!P96="a",'Charriage - Geschiebehaushalt'!O96,"")</f>
        <v/>
      </c>
      <c r="C208" t="str">
        <f>IF('Charriage - Geschiebehaushalt'!P96="b",'Charriage - Geschiebehaushalt'!O96,"")</f>
        <v>Charriage présumé naturel / Geschiebehaushalt vermutlich natürlich</v>
      </c>
      <c r="D208" t="str">
        <f>IF('Revitalisation-Revitalisierung'!L96="a",'Revitalisation-Revitalisierung'!K96,"")</f>
        <v/>
      </c>
      <c r="E208" t="str">
        <f>IF('Revitalisation-Revitalisierung'!L96="b",'Revitalisation-Revitalisierung'!K96,"")</f>
        <v>Partiellement nécessaire, facile / teilweise nötig, einfach</v>
      </c>
    </row>
    <row r="209" spans="2:5" x14ac:dyDescent="0.25">
      <c r="B209" t="str">
        <f>IF('Charriage - Geschiebehaushalt'!P97="a",'Charriage - Geschiebehaushalt'!O97,"")</f>
        <v/>
      </c>
      <c r="C209" t="str">
        <f>IF('Charriage - Geschiebehaushalt'!P97="b",'Charriage - Geschiebehaushalt'!O97,"")</f>
        <v>Charriage présumé perturbé / Geschiebehaushalt vermutlich beeinträchtigt</v>
      </c>
      <c r="D209" t="str">
        <f>IF('Revitalisation-Revitalisierung'!L97="a",'Revitalisation-Revitalisierung'!K97,"")</f>
        <v/>
      </c>
      <c r="E209" t="str">
        <f>IF('Revitalisation-Revitalisierung'!L97="b",'Revitalisation-Revitalisierung'!K97,"")</f>
        <v>Très nécessaire, facile / unbedingt nötig, einfach</v>
      </c>
    </row>
    <row r="210" spans="2:5" x14ac:dyDescent="0.25">
      <c r="B210" t="str">
        <f>IF('Charriage - Geschiebehaushalt'!P98="a",'Charriage - Geschiebehaushalt'!O98,"")</f>
        <v>21-50%</v>
      </c>
      <c r="C210" t="str">
        <f>IF('Charriage - Geschiebehaushalt'!P98="b",'Charriage - Geschiebehaushalt'!O98,"")</f>
        <v/>
      </c>
      <c r="D210" t="str">
        <f>IF('Revitalisation-Revitalisierung'!L98="a",'Revitalisation-Revitalisierung'!K98,"")</f>
        <v>Très nécessaire, facile / unbedingt nötig, einfach</v>
      </c>
      <c r="E210" t="str">
        <f>IF('Revitalisation-Revitalisierung'!L98="b",'Revitalisation-Revitalisierung'!K98,"")</f>
        <v/>
      </c>
    </row>
    <row r="211" spans="2:5" x14ac:dyDescent="0.25">
      <c r="B211" t="str">
        <f>IF('Charriage - Geschiebehaushalt'!P99="a",'Charriage - Geschiebehaushalt'!O99,"")</f>
        <v>21-50%</v>
      </c>
      <c r="C211" t="str">
        <f>IF('Charriage - Geschiebehaushalt'!P99="b",'Charriage - Geschiebehaushalt'!O99,"")</f>
        <v/>
      </c>
      <c r="D211" t="str">
        <f>IF('Revitalisation-Revitalisierung'!L99="a",'Revitalisation-Revitalisierung'!K99,"")</f>
        <v>Très nécessaire, facile / unbedingt nötig, einfach</v>
      </c>
      <c r="E211" t="str">
        <f>IF('Revitalisation-Revitalisierung'!L99="b",'Revitalisation-Revitalisierung'!K99,"")</f>
        <v/>
      </c>
    </row>
    <row r="212" spans="2:5" x14ac:dyDescent="0.25">
      <c r="B212" t="str">
        <f>IF('Charriage - Geschiebehaushalt'!P100="a",'Charriage - Geschiebehaushalt'!O100,"")</f>
        <v>non pertinent / nicht relevant</v>
      </c>
      <c r="C212" t="str">
        <f>IF('Charriage - Geschiebehaushalt'!P100="b",'Charriage - Geschiebehaushalt'!O100,"")</f>
        <v/>
      </c>
      <c r="D212" t="str">
        <f>IF('Revitalisation-Revitalisierung'!L100="a",'Revitalisation-Revitalisierung'!K100,"")</f>
        <v>Non nécessaire / nicht nötig</v>
      </c>
      <c r="E212" t="str">
        <f>IF('Revitalisation-Revitalisierung'!L100="b",'Revitalisation-Revitalisierung'!K100,"")</f>
        <v/>
      </c>
    </row>
    <row r="213" spans="2:5" x14ac:dyDescent="0.25">
      <c r="B213" t="str">
        <f>IF('Charriage - Geschiebehaushalt'!P101="a",'Charriage - Geschiebehaushalt'!O101,"")</f>
        <v>21-50%</v>
      </c>
      <c r="C213" t="str">
        <f>IF('Charriage - Geschiebehaushalt'!P101="b",'Charriage - Geschiebehaushalt'!O101,"")</f>
        <v/>
      </c>
      <c r="D213" t="str">
        <f>IF('Revitalisation-Revitalisierung'!L101="a",'Revitalisation-Revitalisierung'!K101,"")</f>
        <v>Très nécessaire, facile / unbedingt nötig, einfach</v>
      </c>
      <c r="E213" t="str">
        <f>IF('Revitalisation-Revitalisierung'!L101="b",'Revitalisation-Revitalisierung'!K101,"")</f>
        <v/>
      </c>
    </row>
    <row r="214" spans="2:5" x14ac:dyDescent="0.25">
      <c r="B214" t="str">
        <f>IF('Charriage - Geschiebehaushalt'!P102="a",'Charriage - Geschiebehaushalt'!O102,"")</f>
        <v/>
      </c>
      <c r="C214" t="str">
        <f>IF('Charriage - Geschiebehaushalt'!P102="b",'Charriage - Geschiebehaushalt'!O102,"")</f>
        <v>Charriage présumé naturel / Geschiebehaushalt vermutlich natürlich</v>
      </c>
      <c r="D214" t="str">
        <f>IF('Revitalisation-Revitalisierung'!L102="a",'Revitalisation-Revitalisierung'!K102,"")</f>
        <v/>
      </c>
      <c r="E214" t="str">
        <f>IF('Revitalisation-Revitalisierung'!L102="b",'Revitalisation-Revitalisierung'!K102,"")</f>
        <v>Non nécessaire / nicht nötig</v>
      </c>
    </row>
    <row r="215" spans="2:5" x14ac:dyDescent="0.25">
      <c r="B215" t="str">
        <f>IF('Charriage - Geschiebehaushalt'!P103="a",'Charriage - Geschiebehaushalt'!O103,"")</f>
        <v>La remobilisation des sédiments est perturbée / Mobilisierung von Geschiebe beeinträchtigt</v>
      </c>
      <c r="C215" t="str">
        <f>IF('Charriage - Geschiebehaushalt'!P103="b",'Charriage - Geschiebehaushalt'!O103,"")</f>
        <v/>
      </c>
      <c r="D215" t="str">
        <f>IF('Revitalisation-Revitalisierung'!L103="a",'Revitalisation-Revitalisierung'!K103,"")</f>
        <v>Très nécessaire, facile / unbedingt nötig, einfach</v>
      </c>
      <c r="E215" t="str">
        <f>IF('Revitalisation-Revitalisierung'!L103="b",'Revitalisation-Revitalisierung'!K103,"")</f>
        <v/>
      </c>
    </row>
    <row r="216" spans="2:5" x14ac:dyDescent="0.25">
      <c r="B216" t="str">
        <f>IF('Charriage - Geschiebehaushalt'!P104="a",'Charriage - Geschiebehaushalt'!O104,"")</f>
        <v>Charriage présumé naturel / Geschiebehaushalt vermutlich natürlich</v>
      </c>
      <c r="C216" t="str">
        <f>IF('Charriage - Geschiebehaushalt'!P104="b",'Charriage - Geschiebehaushalt'!O104,"")</f>
        <v/>
      </c>
      <c r="D216" t="str">
        <f>IF('Revitalisation-Revitalisierung'!L104="a",'Revitalisation-Revitalisierung'!K104,"")</f>
        <v>Non nécessaire / nicht nötig</v>
      </c>
      <c r="E216" t="str">
        <f>IF('Revitalisation-Revitalisierung'!L104="b",'Revitalisation-Revitalisierung'!K104,"")</f>
        <v/>
      </c>
    </row>
    <row r="217" spans="2:5" x14ac:dyDescent="0.25">
      <c r="B217" t="str">
        <f>IF('Charriage - Geschiebehaushalt'!P105="a",'Charriage - Geschiebehaushalt'!O105,"")</f>
        <v/>
      </c>
      <c r="C217" t="str">
        <f>IF('Charriage - Geschiebehaushalt'!P105="b",'Charriage - Geschiebehaushalt'!O105,"")</f>
        <v>Charriage présumé naturel / Geschiebehaushalt vermutlich natürlich</v>
      </c>
      <c r="D217" t="str">
        <f>IF('Revitalisation-Revitalisierung'!L105="a",'Revitalisation-Revitalisierung'!K105,"")</f>
        <v/>
      </c>
      <c r="E217" t="str">
        <f>IF('Revitalisation-Revitalisierung'!L105="b",'Revitalisation-Revitalisierung'!K105,"")</f>
        <v>Non nécessaire / nicht nötig</v>
      </c>
    </row>
    <row r="218" spans="2:5" x14ac:dyDescent="0.25">
      <c r="B218" t="str">
        <f>IF('Charriage - Geschiebehaushalt'!P106="a",'Charriage - Geschiebehaushalt'!O106,"")</f>
        <v/>
      </c>
      <c r="C218" t="str">
        <f>IF('Charriage - Geschiebehaushalt'!P106="b",'Charriage - Geschiebehaushalt'!O106,"")</f>
        <v>Déficit non apparent en charriage ou en remobilisation des sédiments / kein sichtbares Defizit beim Geschiebehaushalt bzw. bei der Mobilisierung von Geschiebe</v>
      </c>
      <c r="D218" t="str">
        <f>IF('Revitalisation-Revitalisierung'!L106="a",'Revitalisation-Revitalisierung'!K106,"")</f>
        <v/>
      </c>
      <c r="E218" t="str">
        <f>IF('Revitalisation-Revitalisierung'!L106="b",'Revitalisation-Revitalisierung'!K106,"")</f>
        <v>Non nécessaire / nicht nötig</v>
      </c>
    </row>
    <row r="219" spans="2:5" x14ac:dyDescent="0.25">
      <c r="B219" t="str">
        <f>IF('Charriage - Geschiebehaushalt'!P107="a",'Charriage - Geschiebehaushalt'!O107,"")</f>
        <v/>
      </c>
      <c r="C219" t="str">
        <f>IF('Charriage - Geschiebehaushalt'!P107="b",'Charriage - Geschiebehaushalt'!O107,"")</f>
        <v>Déficit non apparent en charriage ou en remobilisation des sédiments / kein sichtbares Defizit beim Geschiebehaushalt bzw. bei der Mobilisierung von Geschiebe</v>
      </c>
      <c r="D219" t="str">
        <f>IF('Revitalisation-Revitalisierung'!L107="a",'Revitalisation-Revitalisierung'!K107,"")</f>
        <v/>
      </c>
      <c r="E219" t="str">
        <f>IF('Revitalisation-Revitalisierung'!L107="b",'Revitalisation-Revitalisierung'!K107,"")</f>
        <v>Non nécessaire / nicht nötig</v>
      </c>
    </row>
    <row r="220" spans="2:5" x14ac:dyDescent="0.25">
      <c r="B220" t="str">
        <f>IF('Charriage - Geschiebehaushalt'!P108="a",'Charriage - Geschiebehaushalt'!O108,"")</f>
        <v>Déficit non apparent en charriage ou en remobilisation des sédiments / kein sichtbares Defizit beim Geschiebehaushalt bzw. bei der Mobilisierung von Geschiebe</v>
      </c>
      <c r="C220" t="str">
        <f>IF('Charriage - Geschiebehaushalt'!P108="b",'Charriage - Geschiebehaushalt'!O108,"")</f>
        <v/>
      </c>
      <c r="D220" t="str">
        <f>IF('Revitalisation-Revitalisierung'!L108="a",'Revitalisation-Revitalisierung'!K108,"")</f>
        <v>Non nécessaire / nicht nötig</v>
      </c>
      <c r="E220" t="str">
        <f>IF('Revitalisation-Revitalisierung'!L108="b",'Revitalisation-Revitalisierung'!K108,"")</f>
        <v/>
      </c>
    </row>
    <row r="221" spans="2:5" x14ac:dyDescent="0.25">
      <c r="B221" t="str">
        <f>IF('Charriage - Geschiebehaushalt'!P109="a",'Charriage - Geschiebehaushalt'!O109,"")</f>
        <v>51-80%</v>
      </c>
      <c r="C221" t="str">
        <f>IF('Charriage - Geschiebehaushalt'!P109="b",'Charriage - Geschiebehaushalt'!O109,"")</f>
        <v/>
      </c>
      <c r="D221" t="str">
        <f>IF('Revitalisation-Revitalisierung'!L109="a",'Revitalisation-Revitalisierung'!K109,"")</f>
        <v/>
      </c>
      <c r="E221" t="str">
        <f>IF('Revitalisation-Revitalisierung'!L109="b",'Revitalisation-Revitalisierung'!K109,"")</f>
        <v>Très nécessaire, facile / unbedingt nötig, einfach</v>
      </c>
    </row>
    <row r="222" spans="2:5" x14ac:dyDescent="0.25">
      <c r="B222" t="str">
        <f>IF('Charriage - Geschiebehaushalt'!P110="a",'Charriage - Geschiebehaushalt'!O110,"")</f>
        <v>Charriage présumé naturel / Geschiebehaushalt vermutlich natürlich</v>
      </c>
      <c r="C222" t="str">
        <f>IF('Charriage - Geschiebehaushalt'!P110="b",'Charriage - Geschiebehaushalt'!O110,"")</f>
        <v/>
      </c>
      <c r="D222" t="str">
        <f>IF('Revitalisation-Revitalisierung'!L110="a",'Revitalisation-Revitalisierung'!K110,"")</f>
        <v/>
      </c>
      <c r="E222" t="str">
        <f>IF('Revitalisation-Revitalisierung'!L110="b",'Revitalisation-Revitalisierung'!K110,"")</f>
        <v>Très nécessaire, facile / unbedingt nötig, einfach</v>
      </c>
    </row>
    <row r="223" spans="2:5" x14ac:dyDescent="0.25">
      <c r="B223" t="str">
        <f>IF('Charriage - Geschiebehaushalt'!P111="a",'Charriage - Geschiebehaushalt'!O111,"")</f>
        <v>Charriage présumé naturel / Geschiebehaushalt vermutlich natürlich</v>
      </c>
      <c r="C223" t="str">
        <f>IF('Charriage - Geschiebehaushalt'!P111="b",'Charriage - Geschiebehaushalt'!O111,"")</f>
        <v/>
      </c>
      <c r="D223" t="str">
        <f>IF('Revitalisation-Revitalisierung'!L111="a",'Revitalisation-Revitalisierung'!K111,"")</f>
        <v>Partiellement nécessaire, facile / teilweise nötig, einfach</v>
      </c>
      <c r="E223" t="str">
        <f>IF('Revitalisation-Revitalisierung'!L111="b",'Revitalisation-Revitalisierung'!K111,"")</f>
        <v/>
      </c>
    </row>
    <row r="224" spans="2:5" x14ac:dyDescent="0.25">
      <c r="B224" t="str">
        <f>IF('Charriage - Geschiebehaushalt'!P112="a",'Charriage - Geschiebehaushalt'!O112,"")</f>
        <v/>
      </c>
      <c r="C224" t="str">
        <f>IF('Charriage - Geschiebehaushalt'!P112="b",'Charriage - Geschiebehaushalt'!O112,"")</f>
        <v>Charriage présumé naturel / Geschiebehaushalt vermutlich natürlich</v>
      </c>
      <c r="D224" t="str">
        <f>IF('Revitalisation-Revitalisierung'!L112="a",'Revitalisation-Revitalisierung'!K112,"")</f>
        <v>Non nécessaire / nicht nötig</v>
      </c>
      <c r="E224" t="str">
        <f>IF('Revitalisation-Revitalisierung'!L112="b",'Revitalisation-Revitalisierung'!K112,"")</f>
        <v/>
      </c>
    </row>
    <row r="225" spans="2:5" x14ac:dyDescent="0.25">
      <c r="B225" t="str">
        <f>IF('Charriage - Geschiebehaushalt'!P113="a",'Charriage - Geschiebehaushalt'!O113,"")</f>
        <v>51-80%</v>
      </c>
      <c r="C225" t="str">
        <f>IF('Charriage - Geschiebehaushalt'!P113="b",'Charriage - Geschiebehaushalt'!O113,"")</f>
        <v/>
      </c>
      <c r="D225" t="str">
        <f>IF('Revitalisation-Revitalisierung'!L113="a",'Revitalisation-Revitalisierung'!K113,"")</f>
        <v/>
      </c>
      <c r="E225" t="str">
        <f>IF('Revitalisation-Revitalisierung'!L113="b",'Revitalisation-Revitalisierung'!K113,"")</f>
        <v>Très nécessaire, difficile / unbedingt nötig, schwierig</v>
      </c>
    </row>
    <row r="226" spans="2:5" x14ac:dyDescent="0.25">
      <c r="B226" t="str">
        <f>IF('Charriage - Geschiebehaushalt'!P114="a",'Charriage - Geschiebehaushalt'!O114,"")</f>
        <v>21-50%</v>
      </c>
      <c r="C226" t="str">
        <f>IF('Charriage - Geschiebehaushalt'!P114="b",'Charriage - Geschiebehaushalt'!O114,"")</f>
        <v/>
      </c>
      <c r="D226" t="str">
        <f>IF('Revitalisation-Revitalisierung'!L114="a",'Revitalisation-Revitalisierung'!K114,"")</f>
        <v/>
      </c>
      <c r="E226" t="str">
        <f>IF('Revitalisation-Revitalisierung'!L114="b",'Revitalisation-Revitalisierung'!K114,"")</f>
        <v>Très nécessaire, facile / unbedingt nötig, einfach</v>
      </c>
    </row>
    <row r="227" spans="2:5" x14ac:dyDescent="0.25">
      <c r="B227" t="str">
        <f>IF('Charriage - Geschiebehaushalt'!P115="a",'Charriage - Geschiebehaushalt'!O115,"")</f>
        <v>21-50%</v>
      </c>
      <c r="C227" t="str">
        <f>IF('Charriage - Geschiebehaushalt'!P115="b",'Charriage - Geschiebehaushalt'!O115,"")</f>
        <v/>
      </c>
      <c r="D227" t="str">
        <f>IF('Revitalisation-Revitalisierung'!L115="a",'Revitalisation-Revitalisierung'!K115,"")</f>
        <v>Très nécessaire, facile / unbedingt nötig, einfach</v>
      </c>
      <c r="E227" t="str">
        <f>IF('Revitalisation-Revitalisierung'!L115="b",'Revitalisation-Revitalisierung'!K115,"")</f>
        <v/>
      </c>
    </row>
    <row r="228" spans="2:5" x14ac:dyDescent="0.25">
      <c r="B228" t="str">
        <f>IF('Charriage - Geschiebehaushalt'!P116="a",'Charriage - Geschiebehaushalt'!O116,"")</f>
        <v>21-50%</v>
      </c>
      <c r="C228" t="str">
        <f>IF('Charriage - Geschiebehaushalt'!P116="b",'Charriage - Geschiebehaushalt'!O116,"")</f>
        <v/>
      </c>
      <c r="D228" t="str">
        <f>IF('Revitalisation-Revitalisierung'!L116="a",'Revitalisation-Revitalisierung'!K116,"")</f>
        <v/>
      </c>
      <c r="E228" t="str">
        <f>IF('Revitalisation-Revitalisierung'!L116="b",'Revitalisation-Revitalisierung'!K116,"")</f>
        <v>Très nécessaire, difficile / unbedingt nötig, schwierig</v>
      </c>
    </row>
    <row r="229" spans="2:5" x14ac:dyDescent="0.25">
      <c r="B229" t="str">
        <f>IF('Charriage - Geschiebehaushalt'!P117="a",'Charriage - Geschiebehaushalt'!O117,"")</f>
        <v/>
      </c>
      <c r="C229" t="str">
        <f>IF('Charriage - Geschiebehaushalt'!P117="b",'Charriage - Geschiebehaushalt'!O117,"")</f>
        <v>La remobilisation des sédiments est perturbée / Mobilisierung von Geschiebe beeinträchtigt</v>
      </c>
      <c r="D229" t="str">
        <f>IF('Revitalisation-Revitalisierung'!L117="a",'Revitalisation-Revitalisierung'!K117,"")</f>
        <v>Partiellement nécessaire, facile / teilweise nötig, einfach</v>
      </c>
      <c r="E229" t="str">
        <f>IF('Revitalisation-Revitalisierung'!L117="b",'Revitalisation-Revitalisierung'!K117,"")</f>
        <v/>
      </c>
    </row>
    <row r="230" spans="2:5" x14ac:dyDescent="0.25">
      <c r="B230" t="str">
        <f>IF('Charriage - Geschiebehaushalt'!P118="a",'Charriage - Geschiebehaushalt'!O118,"")</f>
        <v/>
      </c>
      <c r="C230" t="str">
        <f>IF('Charriage - Geschiebehaushalt'!P118="b",'Charriage - Geschiebehaushalt'!O118,"")</f>
        <v>La remobilisation des sédiments est perturbée / Mobilisierung von Geschiebe beeinträchtigt</v>
      </c>
      <c r="D230" t="str">
        <f>IF('Revitalisation-Revitalisierung'!L118="a",'Revitalisation-Revitalisierung'!K118,"")</f>
        <v>Non nécessaire / nicht nötig</v>
      </c>
      <c r="E230" t="str">
        <f>IF('Revitalisation-Revitalisierung'!L118="b",'Revitalisation-Revitalisierung'!K118,"")</f>
        <v/>
      </c>
    </row>
    <row r="231" spans="2:5" x14ac:dyDescent="0.25">
      <c r="B231" t="str">
        <f>IF('Charriage - Geschiebehaushalt'!P119="a",'Charriage - Geschiebehaushalt'!O119,"")</f>
        <v>La remobilisation des sédiments est perturbée / Mobilisierung von Geschiebe beeinträchtigt</v>
      </c>
      <c r="C231" t="str">
        <f>IF('Charriage - Geschiebehaushalt'!P119="b",'Charriage - Geschiebehaushalt'!O119,"")</f>
        <v/>
      </c>
      <c r="D231" t="str">
        <f>IF('Revitalisation-Revitalisierung'!L119="a",'Revitalisation-Revitalisierung'!K119,"")</f>
        <v>Très nécessaire, difficile / unbedingt nötig, schwierig</v>
      </c>
      <c r="E231" t="str">
        <f>IF('Revitalisation-Revitalisierung'!L119="b",'Revitalisation-Revitalisierung'!K119,"")</f>
        <v/>
      </c>
    </row>
    <row r="232" spans="2:5" x14ac:dyDescent="0.25">
      <c r="B232" t="str">
        <f>IF('Charriage - Geschiebehaushalt'!P120="a",'Charriage - Geschiebehaushalt'!O120,"")</f>
        <v/>
      </c>
      <c r="C232" t="str">
        <f>IF('Charriage - Geschiebehaushalt'!P120="b",'Charriage - Geschiebehaushalt'!O120,"")</f>
        <v>Déficit non apparent en charriage ou en remobilisation des sédiments / kein sichtbares Defizit beim Geschiebehaushalt bzw. bei der Mobilisierung von Geschiebe</v>
      </c>
      <c r="D232" t="str">
        <f>IF('Revitalisation-Revitalisierung'!L120="a",'Revitalisation-Revitalisierung'!K120,"")</f>
        <v>Non nécessaire / nicht nötig</v>
      </c>
      <c r="E232" t="str">
        <f>IF('Revitalisation-Revitalisierung'!L120="b",'Revitalisation-Revitalisierung'!K120,"")</f>
        <v/>
      </c>
    </row>
    <row r="233" spans="2:5" x14ac:dyDescent="0.25">
      <c r="B233" t="str">
        <f>IF('Charriage - Geschiebehaushalt'!P121="a",'Charriage - Geschiebehaushalt'!O121,"")</f>
        <v>La remobilisation des sédiments est perturbée / Mobilisierung von Geschiebe beeinträchtigt</v>
      </c>
      <c r="C233" t="str">
        <f>IF('Charriage - Geschiebehaushalt'!P121="b",'Charriage - Geschiebehaushalt'!O121,"")</f>
        <v/>
      </c>
      <c r="D233" t="str">
        <f>IF('Revitalisation-Revitalisierung'!L121="a",'Revitalisation-Revitalisierung'!K121,"")</f>
        <v>Très nécessaire, facile / unbedingt nötig, einfach</v>
      </c>
      <c r="E233" t="str">
        <f>IF('Revitalisation-Revitalisierung'!L121="b",'Revitalisation-Revitalisierung'!K121,"")</f>
        <v/>
      </c>
    </row>
    <row r="234" spans="2:5" x14ac:dyDescent="0.25">
      <c r="B234" t="str">
        <f>IF('Charriage - Geschiebehaushalt'!P122="a",'Charriage - Geschiebehaushalt'!O122,"")</f>
        <v/>
      </c>
      <c r="C234" t="str">
        <f>IF('Charriage - Geschiebehaushalt'!P122="b",'Charriage - Geschiebehaushalt'!O122,"")</f>
        <v>Déficit non apparent en charriage ou en remobilisation des sédiments / kein sichtbares Defizit beim Geschiebehaushalt bzw. bei der Mobilisierung von Geschiebe</v>
      </c>
      <c r="D234" t="str">
        <f>IF('Revitalisation-Revitalisierung'!L122="a",'Revitalisation-Revitalisierung'!K122,"")</f>
        <v>Non nécessaire / nicht nötig</v>
      </c>
      <c r="E234" t="str">
        <f>IF('Revitalisation-Revitalisierung'!L122="b",'Revitalisation-Revitalisierung'!K122,"")</f>
        <v/>
      </c>
    </row>
    <row r="235" spans="2:5" x14ac:dyDescent="0.25">
      <c r="B235" t="str">
        <f>IF('Charriage - Geschiebehaushalt'!P123="a",'Charriage - Geschiebehaushalt'!O123,"")</f>
        <v>21-50%</v>
      </c>
      <c r="C235" t="str">
        <f>IF('Charriage - Geschiebehaushalt'!P123="b",'Charriage - Geschiebehaushalt'!O123,"")</f>
        <v/>
      </c>
      <c r="D235" t="str">
        <f>IF('Revitalisation-Revitalisierung'!L123="a",'Revitalisation-Revitalisierung'!K123,"")</f>
        <v>Très nécessaire, facile / unbedingt nötig, einfach</v>
      </c>
      <c r="E235" t="str">
        <f>IF('Revitalisation-Revitalisierung'!L123="b",'Revitalisation-Revitalisierung'!K123,"")</f>
        <v/>
      </c>
    </row>
    <row r="236" spans="2:5" x14ac:dyDescent="0.25">
      <c r="B236" t="str">
        <f>IF('Charriage - Geschiebehaushalt'!P124="a",'Charriage - Geschiebehaushalt'!O124,"")</f>
        <v>21-50%</v>
      </c>
      <c r="C236" t="str">
        <f>IF('Charriage - Geschiebehaushalt'!P124="b",'Charriage - Geschiebehaushalt'!O124,"")</f>
        <v/>
      </c>
      <c r="D236" t="str">
        <f>IF('Revitalisation-Revitalisierung'!L124="a",'Revitalisation-Revitalisierung'!K124,"")</f>
        <v>Partiellement nécessaire, facile / teilweise nötig, einfach</v>
      </c>
      <c r="E236" t="str">
        <f>IF('Revitalisation-Revitalisierung'!L124="b",'Revitalisation-Revitalisierung'!K124,"")</f>
        <v/>
      </c>
    </row>
    <row r="237" spans="2:5" x14ac:dyDescent="0.25">
      <c r="B237" t="str">
        <f>IF('Charriage - Geschiebehaushalt'!P125="a",'Charriage - Geschiebehaushalt'!O125,"")</f>
        <v>21-50%</v>
      </c>
      <c r="C237" t="str">
        <f>IF('Charriage - Geschiebehaushalt'!P125="b",'Charriage - Geschiebehaushalt'!O125,"")</f>
        <v/>
      </c>
      <c r="D237" t="str">
        <f>IF('Revitalisation-Revitalisierung'!L125="a",'Revitalisation-Revitalisierung'!K125,"")</f>
        <v>Partiellement nécessaire, difficile / teilweise nötig, schwierig</v>
      </c>
      <c r="E237" t="str">
        <f>IF('Revitalisation-Revitalisierung'!L125="b",'Revitalisation-Revitalisierung'!K125,"")</f>
        <v/>
      </c>
    </row>
    <row r="238" spans="2:5" x14ac:dyDescent="0.25">
      <c r="B238" t="str">
        <f>IF('Charriage - Geschiebehaushalt'!P126="a",'Charriage - Geschiebehaushalt'!O126,"")</f>
        <v/>
      </c>
      <c r="C238" t="str">
        <f>IF('Charriage - Geschiebehaushalt'!P126="b",'Charriage - Geschiebehaushalt'!O126,"")</f>
        <v>Déficit non apparent en charriage ou en remobilisation des sédiments / kein sichtbares Defizit beim Geschiebehaushalt bzw. bei der Mobilisierung von Geschiebe</v>
      </c>
      <c r="D238" t="str">
        <f>IF('Revitalisation-Revitalisierung'!L126="a",'Revitalisation-Revitalisierung'!K126,"")</f>
        <v>Non nécessaire / nicht nötig</v>
      </c>
      <c r="E238" t="str">
        <f>IF('Revitalisation-Revitalisierung'!L126="b",'Revitalisation-Revitalisierung'!K126,"")</f>
        <v/>
      </c>
    </row>
    <row r="239" spans="2:5" x14ac:dyDescent="0.25">
      <c r="B239" t="str">
        <f>IF('Charriage - Geschiebehaushalt'!P127="a",'Charriage - Geschiebehaushalt'!O127,"")</f>
        <v/>
      </c>
      <c r="C239" t="str">
        <f>IF('Charriage - Geschiebehaushalt'!P127="b",'Charriage - Geschiebehaushalt'!O127,"")</f>
        <v>Charriage présumé perturbé / Geschiebehaushalt vermutlich beeinträchtigt</v>
      </c>
      <c r="D239" t="str">
        <f>IF('Revitalisation-Revitalisierung'!L127="a",'Revitalisation-Revitalisierung'!K127,"")</f>
        <v/>
      </c>
      <c r="E239" t="str">
        <f>IF('Revitalisation-Revitalisierung'!L127="b",'Revitalisation-Revitalisierung'!K127,"")</f>
        <v>Très nécessaire, facile / unbedingt nötig, einfach</v>
      </c>
    </row>
    <row r="240" spans="2:5" x14ac:dyDescent="0.25">
      <c r="B240" t="str">
        <f>IF('Charriage - Geschiebehaushalt'!P128="a",'Charriage - Geschiebehaushalt'!O128,"")</f>
        <v/>
      </c>
      <c r="C240" t="str">
        <f>IF('Charriage - Geschiebehaushalt'!P128="b",'Charriage - Geschiebehaushalt'!O128,"")</f>
        <v>Charriage présumé perturbé / Geschiebehaushalt vermutlich beeinträchtigt</v>
      </c>
      <c r="D240" t="str">
        <f>IF('Revitalisation-Revitalisierung'!L128="a",'Revitalisation-Revitalisierung'!K128,"")</f>
        <v/>
      </c>
      <c r="E240" t="str">
        <f>IF('Revitalisation-Revitalisierung'!L128="b",'Revitalisation-Revitalisierung'!K128,"")</f>
        <v>Très nécessaire, difficile / unbedingt nötig, schwierig</v>
      </c>
    </row>
    <row r="241" spans="2:5" x14ac:dyDescent="0.25">
      <c r="B241" t="str">
        <f>IF('Charriage - Geschiebehaushalt'!P129="a",'Charriage - Geschiebehaushalt'!O129,"")</f>
        <v/>
      </c>
      <c r="C241" t="str">
        <f>IF('Charriage - Geschiebehaushalt'!P129="b",'Charriage - Geschiebehaushalt'!O129,"")</f>
        <v>La remobilisation des sédiments est perturbée / Mobilisierung von Geschiebe beeinträchtigt</v>
      </c>
      <c r="D241" t="str">
        <f>IF('Revitalisation-Revitalisierung'!L129="a",'Revitalisation-Revitalisierung'!K129,"")</f>
        <v/>
      </c>
      <c r="E241" t="str">
        <f>IF('Revitalisation-Revitalisierung'!L129="b",'Revitalisation-Revitalisierung'!K129,"")</f>
        <v>Très nécessaire, facile / unbedingt nötig, einfach</v>
      </c>
    </row>
    <row r="242" spans="2:5" x14ac:dyDescent="0.25">
      <c r="B242" t="str">
        <f>IF('Charriage - Geschiebehaushalt'!P130="a",'Charriage - Geschiebehaushalt'!O130,"")</f>
        <v/>
      </c>
      <c r="C242" t="str">
        <f>IF('Charriage - Geschiebehaushalt'!P130="b",'Charriage - Geschiebehaushalt'!O130,"")</f>
        <v>Problème lié à un manque de charriage ou à un manque de remobilisation des sédiments / Problem aufgrund Geschiebemangels bzw. mangelnder Mobilisierung von Geschiebe</v>
      </c>
      <c r="D242" t="str">
        <f>IF('Revitalisation-Revitalisierung'!L130="a",'Revitalisation-Revitalisierung'!K130,"")</f>
        <v/>
      </c>
      <c r="E242" t="str">
        <f>IF('Revitalisation-Revitalisierung'!L130="b",'Revitalisation-Revitalisierung'!K130,"")</f>
        <v>Non nécessaire / nicht nötig</v>
      </c>
    </row>
    <row r="243" spans="2:5" x14ac:dyDescent="0.25">
      <c r="B243" t="str">
        <f>IF('Charriage - Geschiebehaushalt'!P131="a",'Charriage - Geschiebehaushalt'!O131,"")</f>
        <v/>
      </c>
      <c r="C243" t="str">
        <f>IF('Charriage - Geschiebehaushalt'!P131="b",'Charriage - Geschiebehaushalt'!O131,"")</f>
        <v>Problème lié à un manque de charriage ou à un manque de remobilisation des sédiments / Problem aufgrund Geschiebemangels bzw. mangelnder Mobilisierung von Geschiebe</v>
      </c>
      <c r="D243" t="str">
        <f>IF('Revitalisation-Revitalisierung'!L131="a",'Revitalisation-Revitalisierung'!K131,"")</f>
        <v/>
      </c>
      <c r="E243" t="str">
        <f>IF('Revitalisation-Revitalisierung'!L131="b",'Revitalisation-Revitalisierung'!K131,"")</f>
        <v>Très nécessaire, facile / unbedingt nötig, einfach</v>
      </c>
    </row>
    <row r="244" spans="2:5" x14ac:dyDescent="0.25">
      <c r="B244" t="str">
        <f>IF('Charriage - Geschiebehaushalt'!P132="a",'Charriage - Geschiebehaushalt'!O132,"")</f>
        <v/>
      </c>
      <c r="C244" t="str">
        <f>IF('Charriage - Geschiebehaushalt'!P132="b",'Charriage - Geschiebehaushalt'!O132,"")</f>
        <v>La remobilisation des sédiments est perturbée / Mobilisierung von Geschiebe beeinträchtigt</v>
      </c>
      <c r="D244" t="str">
        <f>IF('Revitalisation-Revitalisierung'!L132="a",'Revitalisation-Revitalisierung'!K132,"")</f>
        <v/>
      </c>
      <c r="E244" t="str">
        <f>IF('Revitalisation-Revitalisierung'!L132="b",'Revitalisation-Revitalisierung'!K132,"")</f>
        <v>Très nécessaire, facile / unbedingt nötig, einfach</v>
      </c>
    </row>
    <row r="245" spans="2:5" x14ac:dyDescent="0.25">
      <c r="B245" t="str">
        <f>IF('Charriage - Geschiebehaushalt'!P133="a",'Charriage - Geschiebehaushalt'!O133,"")</f>
        <v/>
      </c>
      <c r="C245" t="str">
        <f>IF('Charriage - Geschiebehaushalt'!P133="b",'Charriage - Geschiebehaushalt'!O133,"")</f>
        <v>Charriage présumé faiblement perturbé / Geschiebe vermutlich leicht beeinträchtigt</v>
      </c>
      <c r="D245" t="str">
        <f>IF('Revitalisation-Revitalisierung'!L133="a",'Revitalisation-Revitalisierung'!K133,"")</f>
        <v>Non nécessaire / nicht nötig</v>
      </c>
      <c r="E245" t="str">
        <f>IF('Revitalisation-Revitalisierung'!L133="b",'Revitalisation-Revitalisierung'!K133,"")</f>
        <v/>
      </c>
    </row>
    <row r="246" spans="2:5" x14ac:dyDescent="0.25">
      <c r="B246" t="str">
        <f>IF('Charriage - Geschiebehaushalt'!P134="a",'Charriage - Geschiebehaushalt'!O134,"")</f>
        <v/>
      </c>
      <c r="C246" t="str">
        <f>IF('Charriage - Geschiebehaushalt'!P134="b",'Charriage - Geschiebehaushalt'!O134,"")</f>
        <v>La remobilisation des sédiments est perturbée / Mobilisierung von Geschiebe beeinträchtigt</v>
      </c>
      <c r="D246" t="str">
        <f>IF('Revitalisation-Revitalisierung'!L134="a",'Revitalisation-Revitalisierung'!K134,"")</f>
        <v>Très nécessaire, difficile / unbedingt nötig, schwierig</v>
      </c>
      <c r="E246" t="str">
        <f>IF('Revitalisation-Revitalisierung'!L134="b",'Revitalisation-Revitalisierung'!K134,"")</f>
        <v/>
      </c>
    </row>
    <row r="247" spans="2:5" x14ac:dyDescent="0.25">
      <c r="B247" t="str">
        <f>IF('Charriage - Geschiebehaushalt'!P135="a",'Charriage - Geschiebehaushalt'!O135,"")</f>
        <v/>
      </c>
      <c r="C247" t="str">
        <f>IF('Charriage - Geschiebehaushalt'!P135="b",'Charriage - Geschiebehaushalt'!O135,"")</f>
        <v>Charriage présumé perturbé / Geschiebehaushalt vermutlich beeinträchtigt</v>
      </c>
      <c r="D247" t="str">
        <f>IF('Revitalisation-Revitalisierung'!L135="a",'Revitalisation-Revitalisierung'!K135,"")</f>
        <v>Très nécessaire, facile / unbedingt nötig, einfach</v>
      </c>
      <c r="E247" t="str">
        <f>IF('Revitalisation-Revitalisierung'!L135="b",'Revitalisation-Revitalisierung'!K135,"")</f>
        <v/>
      </c>
    </row>
    <row r="248" spans="2:5" x14ac:dyDescent="0.25">
      <c r="B248" t="str">
        <f>IF('Charriage - Geschiebehaushalt'!P136="a",'Charriage - Geschiebehaushalt'!O136,"")</f>
        <v/>
      </c>
      <c r="C248" t="str">
        <f>IF('Charriage - Geschiebehaushalt'!P136="b",'Charriage - Geschiebehaushalt'!O136,"")</f>
        <v>Charriage présumé perturbé / Geschiebehaushalt vermutlich beeinträchtigt</v>
      </c>
      <c r="D248" t="str">
        <f>IF('Revitalisation-Revitalisierung'!L136="a",'Revitalisation-Revitalisierung'!K136,"")</f>
        <v>Très nécessaire, facile / unbedingt nötig, einfach</v>
      </c>
      <c r="E248" t="str">
        <f>IF('Revitalisation-Revitalisierung'!L136="b",'Revitalisation-Revitalisierung'!K136,"")</f>
        <v/>
      </c>
    </row>
    <row r="249" spans="2:5" x14ac:dyDescent="0.25">
      <c r="B249" t="str">
        <f>IF('Charriage - Geschiebehaushalt'!P137="a",'Charriage - Geschiebehaushalt'!O137,"")</f>
        <v/>
      </c>
      <c r="C249" t="str">
        <f>IF('Charriage - Geschiebehaushalt'!P137="b",'Charriage - Geschiebehaushalt'!O137,"")</f>
        <v>Charriage présumé perturbé / Geschiebehaushalt vermutlich beeinträchtigt</v>
      </c>
      <c r="D249" t="str">
        <f>IF('Revitalisation-Revitalisierung'!L137="a",'Revitalisation-Revitalisierung'!K137,"")</f>
        <v>Non nécessaire / nicht nötig</v>
      </c>
      <c r="E249" t="str">
        <f>IF('Revitalisation-Revitalisierung'!L137="b",'Revitalisation-Revitalisierung'!K137,"")</f>
        <v/>
      </c>
    </row>
    <row r="250" spans="2:5" x14ac:dyDescent="0.25">
      <c r="B250" t="str">
        <f>IF('Charriage - Geschiebehaushalt'!P138="a",'Charriage - Geschiebehaushalt'!O138,"")</f>
        <v/>
      </c>
      <c r="C250" t="str">
        <f>IF('Charriage - Geschiebehaushalt'!P138="b",'Charriage - Geschiebehaushalt'!O138,"")</f>
        <v>Charriage présumé perturbé / Geschiebehaushalt vermutlich beeinträchtigt</v>
      </c>
      <c r="D250" t="str">
        <f>IF('Revitalisation-Revitalisierung'!L138="a",'Revitalisation-Revitalisierung'!K138,"")</f>
        <v/>
      </c>
      <c r="E250" t="str">
        <f>IF('Revitalisation-Revitalisierung'!L138="b",'Revitalisation-Revitalisierung'!K138,"")</f>
        <v>Très nécessaire, facile / unbedingt nötig, einfach</v>
      </c>
    </row>
    <row r="251" spans="2:5" x14ac:dyDescent="0.25">
      <c r="B251" t="str">
        <f>IF('Charriage - Geschiebehaushalt'!P139="a",'Charriage - Geschiebehaushalt'!O139,"")</f>
        <v/>
      </c>
      <c r="C251" t="str">
        <f>IF('Charriage - Geschiebehaushalt'!P139="b",'Charriage - Geschiebehaushalt'!O139,"")</f>
        <v>Charriage présumé perturbé / Geschiebehaushalt vermutlich beeinträchtigt</v>
      </c>
      <c r="D251" t="str">
        <f>IF('Revitalisation-Revitalisierung'!L139="a",'Revitalisation-Revitalisierung'!K139,"")</f>
        <v/>
      </c>
      <c r="E251" t="str">
        <f>IF('Revitalisation-Revitalisierung'!L139="b",'Revitalisation-Revitalisierung'!K139,"")</f>
        <v>Très nécessaire, facile / unbedingt nötig, einfach</v>
      </c>
    </row>
    <row r="252" spans="2:5" x14ac:dyDescent="0.25">
      <c r="B252" t="str">
        <f>IF('Charriage - Geschiebehaushalt'!P140="a",'Charriage - Geschiebehaushalt'!O140,"")</f>
        <v/>
      </c>
      <c r="C252" t="str">
        <f>IF('Charriage - Geschiebehaushalt'!P140="b",'Charriage - Geschiebehaushalt'!O140,"")</f>
        <v>Charriage présumé perturbé / Geschiebehaushalt vermutlich beeinträchtigt</v>
      </c>
      <c r="D252" t="str">
        <f>IF('Revitalisation-Revitalisierung'!L140="a",'Revitalisation-Revitalisierung'!K140,"")</f>
        <v>Partiellement nécessaire, difficile / teilweise nötig, schwierig</v>
      </c>
      <c r="E252" t="str">
        <f>IF('Revitalisation-Revitalisierung'!L140="b",'Revitalisation-Revitalisierung'!K140,"")</f>
        <v/>
      </c>
    </row>
    <row r="253" spans="2:5" x14ac:dyDescent="0.25">
      <c r="B253" t="str">
        <f>IF('Charriage - Geschiebehaushalt'!P141="a",'Charriage - Geschiebehaushalt'!O141,"")</f>
        <v/>
      </c>
      <c r="C253" t="str">
        <f>IF('Charriage - Geschiebehaushalt'!P141="b",'Charriage - Geschiebehaushalt'!O141,"")</f>
        <v>Charriage présumé perturbé / Geschiebehaushalt vermutlich beeinträchtigt</v>
      </c>
      <c r="D253" t="str">
        <f>IF('Revitalisation-Revitalisierung'!L141="a",'Revitalisation-Revitalisierung'!K141,"")</f>
        <v>Partiellement nécessaire, facile / teilweise nötig, einfach</v>
      </c>
      <c r="E253" t="str">
        <f>IF('Revitalisation-Revitalisierung'!L141="b",'Revitalisation-Revitalisierung'!K141,"")</f>
        <v/>
      </c>
    </row>
    <row r="254" spans="2:5" x14ac:dyDescent="0.25">
      <c r="B254" t="str">
        <f>IF('Charriage - Geschiebehaushalt'!P142="a",'Charriage - Geschiebehaushalt'!O142,"")</f>
        <v/>
      </c>
      <c r="C254" t="str">
        <f>IF('Charriage - Geschiebehaushalt'!P142="b",'Charriage - Geschiebehaushalt'!O142,"")</f>
        <v>Charriage présumé naturel / Geschiebehaushalt vermutlich natürlich</v>
      </c>
      <c r="D254" t="str">
        <f>IF('Revitalisation-Revitalisierung'!L142="a",'Revitalisation-Revitalisierung'!K142,"")</f>
        <v/>
      </c>
      <c r="E254" t="str">
        <f>IF('Revitalisation-Revitalisierung'!L142="b",'Revitalisation-Revitalisierung'!K142,"")</f>
        <v>Non nécessaire / nicht nötig</v>
      </c>
    </row>
    <row r="255" spans="2:5" x14ac:dyDescent="0.25">
      <c r="B255" t="str">
        <f>IF('Charriage - Geschiebehaushalt'!P143="a",'Charriage - Geschiebehaushalt'!O143,"")</f>
        <v/>
      </c>
      <c r="C255" t="str">
        <f>IF('Charriage - Geschiebehaushalt'!P143="b",'Charriage - Geschiebehaushalt'!O143,"")</f>
        <v>Déficit non apparent en charriage ou en remobilisation des sédiments / kein sichtbares Defizit beim Geschiebehaushalt bzw. bei der Mobilisierung von Geschiebe</v>
      </c>
      <c r="D255" t="str">
        <f>IF('Revitalisation-Revitalisierung'!L143="a",'Revitalisation-Revitalisierung'!K143,"")</f>
        <v>Non nécessaire / nicht nötig</v>
      </c>
      <c r="E255" t="str">
        <f>IF('Revitalisation-Revitalisierung'!L143="b",'Revitalisation-Revitalisierung'!K143,"")</f>
        <v/>
      </c>
    </row>
    <row r="256" spans="2:5" x14ac:dyDescent="0.25">
      <c r="B256" t="str">
        <f>IF('Charriage - Geschiebehaushalt'!P144="a",'Charriage - Geschiebehaushalt'!O144,"")</f>
        <v/>
      </c>
      <c r="C256" t="str">
        <f>IF('Charriage - Geschiebehaushalt'!P144="b",'Charriage - Geschiebehaushalt'!O144,"")</f>
        <v>Charriage présumé perturbé / Geschiebehaushalt vermutlich beeinträchtigt</v>
      </c>
      <c r="D256" t="str">
        <f>IF('Revitalisation-Revitalisierung'!L144="a",'Revitalisation-Revitalisierung'!K144,"")</f>
        <v>Non nécessaire / nicht nötig</v>
      </c>
      <c r="E256" t="str">
        <f>IF('Revitalisation-Revitalisierung'!L144="b",'Revitalisation-Revitalisierung'!K144,"")</f>
        <v/>
      </c>
    </row>
    <row r="257" spans="2:5" x14ac:dyDescent="0.25">
      <c r="B257" t="str">
        <f>IF('Charriage - Geschiebehaushalt'!P145="a",'Charriage - Geschiebehaushalt'!O145,"")</f>
        <v/>
      </c>
      <c r="C257" t="str">
        <f>IF('Charriage - Geschiebehaushalt'!P145="b",'Charriage - Geschiebehaushalt'!O145,"")</f>
        <v>Charriage présumé faiblement perturbé / Geschiebe vermutlich leicht beeinträchtigt</v>
      </c>
      <c r="D257" t="str">
        <f>IF('Revitalisation-Revitalisierung'!L145="a",'Revitalisation-Revitalisierung'!K145,"")</f>
        <v>Non nécessaire / nicht nötig</v>
      </c>
      <c r="E257" t="str">
        <f>IF('Revitalisation-Revitalisierung'!L145="b",'Revitalisation-Revitalisierung'!K145,"")</f>
        <v/>
      </c>
    </row>
    <row r="258" spans="2:5" x14ac:dyDescent="0.25">
      <c r="B258" t="str">
        <f>IF('Charriage - Geschiebehaushalt'!P146="a",'Charriage - Geschiebehaushalt'!O146,"")</f>
        <v/>
      </c>
      <c r="C258" t="str">
        <f>IF('Charriage - Geschiebehaushalt'!P146="b",'Charriage - Geschiebehaushalt'!O146,"")</f>
        <v>Charriage présumé faiblement perturbé / Geschiebe vermutlich leicht beeinträchtigt</v>
      </c>
      <c r="D258" t="str">
        <f>IF('Revitalisation-Revitalisierung'!L146="a",'Revitalisation-Revitalisierung'!K146,"")</f>
        <v>Non nécessaire / nicht nötig</v>
      </c>
      <c r="E258" t="str">
        <f>IF('Revitalisation-Revitalisierung'!L146="b",'Revitalisation-Revitalisierung'!K146,"")</f>
        <v/>
      </c>
    </row>
    <row r="259" spans="2:5" x14ac:dyDescent="0.25">
      <c r="B259" t="str">
        <f>IF('Charriage - Geschiebehaushalt'!P147="a",'Charriage - Geschiebehaushalt'!O147,"")</f>
        <v/>
      </c>
      <c r="C259" t="str">
        <f>IF('Charriage - Geschiebehaushalt'!P147="b",'Charriage - Geschiebehaushalt'!O147,"")</f>
        <v>Charriage présumé perturbé / Geschiebehaushalt vermutlich beeinträchtigt</v>
      </c>
      <c r="D259" t="str">
        <f>IF('Revitalisation-Revitalisierung'!L147="a",'Revitalisation-Revitalisierung'!K147,"")</f>
        <v>Partiellement nécessaire, facile / teilweise nötig, einfach</v>
      </c>
      <c r="E259" t="str">
        <f>IF('Revitalisation-Revitalisierung'!L147="b",'Revitalisation-Revitalisierung'!K147,"")</f>
        <v/>
      </c>
    </row>
    <row r="260" spans="2:5" x14ac:dyDescent="0.25">
      <c r="B260" t="str">
        <f>IF('Charriage - Geschiebehaushalt'!P148="a",'Charriage - Geschiebehaushalt'!O148,"")</f>
        <v>0-20%</v>
      </c>
      <c r="C260" t="str">
        <f>IF('Charriage - Geschiebehaushalt'!P148="b",'Charriage - Geschiebehaushalt'!O148,"")</f>
        <v/>
      </c>
      <c r="D260" t="str">
        <f>IF('Revitalisation-Revitalisierung'!L148="a",'Revitalisation-Revitalisierung'!K148,"")</f>
        <v/>
      </c>
      <c r="E260" t="str">
        <f>IF('Revitalisation-Revitalisierung'!L148="b",'Revitalisation-Revitalisierung'!K148,"")</f>
        <v>Non nécessaire / nicht nötig</v>
      </c>
    </row>
    <row r="261" spans="2:5" x14ac:dyDescent="0.25">
      <c r="B261" t="str">
        <f>IF('Charriage - Geschiebehaushalt'!P149="a",'Charriage - Geschiebehaushalt'!O149,"")</f>
        <v>0-20%</v>
      </c>
      <c r="C261" t="str">
        <f>IF('Charriage - Geschiebehaushalt'!P149="b",'Charriage - Geschiebehaushalt'!O149,"")</f>
        <v/>
      </c>
      <c r="D261" t="str">
        <f>IF('Revitalisation-Revitalisierung'!L149="a",'Revitalisation-Revitalisierung'!K149,"")</f>
        <v/>
      </c>
      <c r="E261" t="str">
        <f>IF('Revitalisation-Revitalisierung'!L149="b",'Revitalisation-Revitalisierung'!K149,"")</f>
        <v>Très nécessaire, facile / unbedingt nötig, einfach</v>
      </c>
    </row>
    <row r="262" spans="2:5" x14ac:dyDescent="0.25">
      <c r="B262" t="str">
        <f>IF('Charriage - Geschiebehaushalt'!P150="a",'Charriage - Geschiebehaushalt'!O150,"")</f>
        <v>51-80%</v>
      </c>
      <c r="C262" t="str">
        <f>IF('Charriage - Geschiebehaushalt'!P150="b",'Charriage - Geschiebehaushalt'!O150,"")</f>
        <v/>
      </c>
      <c r="D262" t="str">
        <f>IF('Revitalisation-Revitalisierung'!L150="a",'Revitalisation-Revitalisierung'!K150,"")</f>
        <v>Très nécessaire, facile / unbedingt nötig, einfach</v>
      </c>
      <c r="E262" t="str">
        <f>IF('Revitalisation-Revitalisierung'!L150="b",'Revitalisation-Revitalisierung'!K150,"")</f>
        <v/>
      </c>
    </row>
    <row r="263" spans="2:5" x14ac:dyDescent="0.25">
      <c r="B263" t="str">
        <f>IF('Charriage - Geschiebehaushalt'!P151="a",'Charriage - Geschiebehaushalt'!O151,"")</f>
        <v/>
      </c>
      <c r="C263" t="str">
        <f>IF('Charriage - Geschiebehaushalt'!P151="b",'Charriage - Geschiebehaushalt'!O151,"")</f>
        <v>La remobilisation des sédiments est perturbée / Mobilisierung von Geschiebe beeinträchtigt</v>
      </c>
      <c r="D263" t="str">
        <f>IF('Revitalisation-Revitalisierung'!L151="a",'Revitalisation-Revitalisierung'!K151,"")</f>
        <v>Très nécessaire, difficile / unbedingt nötig, schwierig</v>
      </c>
      <c r="E263" t="str">
        <f>IF('Revitalisation-Revitalisierung'!L151="b",'Revitalisation-Revitalisierung'!K151,"")</f>
        <v/>
      </c>
    </row>
    <row r="264" spans="2:5" x14ac:dyDescent="0.25">
      <c r="B264" t="str">
        <f>IF('Charriage - Geschiebehaushalt'!P152="a",'Charriage - Geschiebehaushalt'!O152,"")</f>
        <v>non pertinent / nicht relevant</v>
      </c>
      <c r="C264" t="str">
        <f>IF('Charriage - Geschiebehaushalt'!P152="b",'Charriage - Geschiebehaushalt'!O152,"")</f>
        <v/>
      </c>
      <c r="D264" t="str">
        <f>IF('Revitalisation-Revitalisierung'!L152="a",'Revitalisation-Revitalisierung'!K152,"")</f>
        <v>non pertinent / nicht relevant</v>
      </c>
      <c r="E264" t="str">
        <f>IF('Revitalisation-Revitalisierung'!L152="b",'Revitalisation-Revitalisierung'!K152,"")</f>
        <v/>
      </c>
    </row>
    <row r="265" spans="2:5" x14ac:dyDescent="0.25">
      <c r="B265" t="str">
        <f>IF('Charriage - Geschiebehaushalt'!P153="a",'Charriage - Geschiebehaushalt'!O153,"")</f>
        <v>non pertinent / nicht relevant</v>
      </c>
      <c r="C265" t="str">
        <f>IF('Charriage - Geschiebehaushalt'!P153="b",'Charriage - Geschiebehaushalt'!O153,"")</f>
        <v/>
      </c>
      <c r="D265" t="str">
        <f>IF('Revitalisation-Revitalisierung'!L153="a",'Revitalisation-Revitalisierung'!K153,"")</f>
        <v>non pertinent / nicht relevant</v>
      </c>
      <c r="E265" t="str">
        <f>IF('Revitalisation-Revitalisierung'!L153="b",'Revitalisation-Revitalisierung'!K153,"")</f>
        <v/>
      </c>
    </row>
    <row r="266" spans="2:5" x14ac:dyDescent="0.25">
      <c r="B266" t="str">
        <f>IF('Charriage - Geschiebehaushalt'!P154="a",'Charriage - Geschiebehaushalt'!O154,"")</f>
        <v>non pertinent / nicht relevant</v>
      </c>
      <c r="C266" t="str">
        <f>IF('Charriage - Geschiebehaushalt'!P154="b",'Charriage - Geschiebehaushalt'!O154,"")</f>
        <v/>
      </c>
      <c r="D266" t="str">
        <f>IF('Revitalisation-Revitalisierung'!L154="a",'Revitalisation-Revitalisierung'!K154,"")</f>
        <v>non pertinent / nicht relevant</v>
      </c>
      <c r="E266" t="str">
        <f>IF('Revitalisation-Revitalisierung'!L154="b",'Revitalisation-Revitalisierung'!K154,"")</f>
        <v/>
      </c>
    </row>
    <row r="267" spans="2:5" x14ac:dyDescent="0.25">
      <c r="B267" t="str">
        <f>IF('Charriage - Geschiebehaushalt'!P155="a",'Charriage - Geschiebehaushalt'!O155,"")</f>
        <v>non pertinent / nicht relevant</v>
      </c>
      <c r="C267" t="str">
        <f>IF('Charriage - Geschiebehaushalt'!P155="b",'Charriage - Geschiebehaushalt'!O155,"")</f>
        <v/>
      </c>
      <c r="D267" t="str">
        <f>IF('Revitalisation-Revitalisierung'!L155="a",'Revitalisation-Revitalisierung'!K155,"")</f>
        <v>non pertinent / nicht relevant</v>
      </c>
      <c r="E267" t="str">
        <f>IF('Revitalisation-Revitalisierung'!L155="b",'Revitalisation-Revitalisierung'!K155,"")</f>
        <v/>
      </c>
    </row>
    <row r="268" spans="2:5" x14ac:dyDescent="0.25">
      <c r="B268" t="str">
        <f>IF('Charriage - Geschiebehaushalt'!P156="a",'Charriage - Geschiebehaushalt'!O156,"")</f>
        <v>non pertinent / nicht relevant</v>
      </c>
      <c r="C268" t="str">
        <f>IF('Charriage - Geschiebehaushalt'!P156="b",'Charriage - Geschiebehaushalt'!O156,"")</f>
        <v/>
      </c>
      <c r="D268" t="str">
        <f>IF('Revitalisation-Revitalisierung'!L156="a",'Revitalisation-Revitalisierung'!K156,"")</f>
        <v>non pertinent / nicht relevant</v>
      </c>
      <c r="E268" t="str">
        <f>IF('Revitalisation-Revitalisierung'!L156="b",'Revitalisation-Revitalisierung'!K156,"")</f>
        <v/>
      </c>
    </row>
    <row r="269" spans="2:5" x14ac:dyDescent="0.25">
      <c r="B269" t="str">
        <f>IF('Charriage - Geschiebehaushalt'!P157="a",'Charriage - Geschiebehaushalt'!O157,"")</f>
        <v>non pertinent / nicht relevant</v>
      </c>
      <c r="C269" t="str">
        <f>IF('Charriage - Geschiebehaushalt'!P157="b",'Charriage - Geschiebehaushalt'!O157,"")</f>
        <v/>
      </c>
      <c r="D269" t="str">
        <f>IF('Revitalisation-Revitalisierung'!L157="a",'Revitalisation-Revitalisierung'!K157,"")</f>
        <v>non pertinent / nicht relevant</v>
      </c>
      <c r="E269" t="str">
        <f>IF('Revitalisation-Revitalisierung'!L157="b",'Revitalisation-Revitalisierung'!K157,"")</f>
        <v/>
      </c>
    </row>
    <row r="270" spans="2:5" x14ac:dyDescent="0.25">
      <c r="B270" t="str">
        <f>IF('Charriage - Geschiebehaushalt'!P158="a",'Charriage - Geschiebehaushalt'!O158,"")</f>
        <v>non pertinent / nicht relevant</v>
      </c>
      <c r="C270" t="str">
        <f>IF('Charriage - Geschiebehaushalt'!P158="b",'Charriage - Geschiebehaushalt'!O158,"")</f>
        <v/>
      </c>
      <c r="D270" t="str">
        <f>IF('Revitalisation-Revitalisierung'!L158="a",'Revitalisation-Revitalisierung'!K158,"")</f>
        <v>non pertinent / nicht relevant</v>
      </c>
      <c r="E270" t="str">
        <f>IF('Revitalisation-Revitalisierung'!L158="b",'Revitalisation-Revitalisierung'!K158,"")</f>
        <v/>
      </c>
    </row>
    <row r="271" spans="2:5" x14ac:dyDescent="0.25">
      <c r="B271" t="str">
        <f>IF('Charriage - Geschiebehaushalt'!P159="a",'Charriage - Geschiebehaushalt'!O159,"")</f>
        <v>non pertinent / nicht relevant</v>
      </c>
      <c r="C271" t="str">
        <f>IF('Charriage - Geschiebehaushalt'!P159="b",'Charriage - Geschiebehaushalt'!O159,"")</f>
        <v/>
      </c>
      <c r="D271" t="str">
        <f>IF('Revitalisation-Revitalisierung'!L159="a",'Revitalisation-Revitalisierung'!K159,"")</f>
        <v>non pertinent / nicht relevant</v>
      </c>
      <c r="E271" t="str">
        <f>IF('Revitalisation-Revitalisierung'!L159="b",'Revitalisation-Revitalisierung'!K159,"")</f>
        <v/>
      </c>
    </row>
    <row r="272" spans="2:5" x14ac:dyDescent="0.25">
      <c r="B272" t="str">
        <f>IF('Charriage - Geschiebehaushalt'!P160="a",'Charriage - Geschiebehaushalt'!O160,"")</f>
        <v>non pertinent / nicht relevant</v>
      </c>
      <c r="C272" t="str">
        <f>IF('Charriage - Geschiebehaushalt'!P160="b",'Charriage - Geschiebehaushalt'!O160,"")</f>
        <v/>
      </c>
      <c r="D272" t="str">
        <f>IF('Revitalisation-Revitalisierung'!L160="a",'Revitalisation-Revitalisierung'!K160,"")</f>
        <v>non pertinent / nicht relevant</v>
      </c>
      <c r="E272" t="str">
        <f>IF('Revitalisation-Revitalisierung'!L160="b",'Revitalisation-Revitalisierung'!K160,"")</f>
        <v/>
      </c>
    </row>
    <row r="273" spans="2:5" x14ac:dyDescent="0.25">
      <c r="B273" t="str">
        <f>IF('Charriage - Geschiebehaushalt'!P161="a",'Charriage - Geschiebehaushalt'!O161,"")</f>
        <v>non pertinent / nicht relevant</v>
      </c>
      <c r="C273" t="str">
        <f>IF('Charriage - Geschiebehaushalt'!P161="b",'Charriage - Geschiebehaushalt'!O161,"")</f>
        <v/>
      </c>
      <c r="D273" t="str">
        <f>IF('Revitalisation-Revitalisierung'!L161="a",'Revitalisation-Revitalisierung'!K161,"")</f>
        <v>non pertinent / nicht relevant</v>
      </c>
      <c r="E273" t="str">
        <f>IF('Revitalisation-Revitalisierung'!L161="b",'Revitalisation-Revitalisierung'!K161,"")</f>
        <v/>
      </c>
    </row>
    <row r="274" spans="2:5" x14ac:dyDescent="0.25">
      <c r="B274" t="str">
        <f>IF('Charriage - Geschiebehaushalt'!P162="a",'Charriage - Geschiebehaushalt'!O162,"")</f>
        <v>non pertinent / nicht relevant</v>
      </c>
      <c r="C274" t="str">
        <f>IF('Charriage - Geschiebehaushalt'!P162="b",'Charriage - Geschiebehaushalt'!O162,"")</f>
        <v/>
      </c>
      <c r="D274" t="str">
        <f>IF('Revitalisation-Revitalisierung'!L162="a",'Revitalisation-Revitalisierung'!K162,"")</f>
        <v>non pertinent / nicht relevant</v>
      </c>
      <c r="E274" t="str">
        <f>IF('Revitalisation-Revitalisierung'!L162="b",'Revitalisation-Revitalisierung'!K162,"")</f>
        <v/>
      </c>
    </row>
    <row r="275" spans="2:5" x14ac:dyDescent="0.25">
      <c r="B275" t="str">
        <f>IF('Charriage - Geschiebehaushalt'!P163="a",'Charriage - Geschiebehaushalt'!O163,"")</f>
        <v/>
      </c>
      <c r="C275" t="str">
        <f>IF('Charriage - Geschiebehaushalt'!P163="b",'Charriage - Geschiebehaushalt'!O163,"")</f>
        <v>Déficit non apparent en charriage ou en remobilisation des sédiments / kein sichtbares Defizit beim Geschiebehaushalt bzw. bei der Mobilisierung von Geschiebe</v>
      </c>
      <c r="D275" t="str">
        <f>IF('Revitalisation-Revitalisierung'!L163="a",'Revitalisation-Revitalisierung'!K163,"")</f>
        <v>Non nécessaire / nicht nötig</v>
      </c>
      <c r="E275" t="str">
        <f>IF('Revitalisation-Revitalisierung'!L163="b",'Revitalisation-Revitalisierung'!K163,"")</f>
        <v/>
      </c>
    </row>
    <row r="276" spans="2:5" x14ac:dyDescent="0.25">
      <c r="B276" t="str">
        <f>IF('Charriage - Geschiebehaushalt'!P164="a",'Charriage - Geschiebehaushalt'!O164,"")</f>
        <v/>
      </c>
      <c r="C276" t="str">
        <f>IF('Charriage - Geschiebehaushalt'!P164="b",'Charriage - Geschiebehaushalt'!O164,"")</f>
        <v>Charriage présumé naturel / Geschiebehaushalt vermutlich natürlich</v>
      </c>
      <c r="D276" t="str">
        <f>IF('Revitalisation-Revitalisierung'!L164="a",'Revitalisation-Revitalisierung'!K164,"")</f>
        <v/>
      </c>
      <c r="E276" t="str">
        <f>IF('Revitalisation-Revitalisierung'!L164="b",'Revitalisation-Revitalisierung'!K164,"")</f>
        <v>Non nécessaire / nicht nötig</v>
      </c>
    </row>
    <row r="277" spans="2:5" x14ac:dyDescent="0.25">
      <c r="B277" t="str">
        <f>IF('Charriage - Geschiebehaushalt'!P165="a",'Charriage - Geschiebehaushalt'!O165,"")</f>
        <v/>
      </c>
      <c r="C277" t="str">
        <f>IF('Charriage - Geschiebehaushalt'!P165="b",'Charriage - Geschiebehaushalt'!O165,"")</f>
        <v>Charriage présumé naturel / Geschiebehaushalt vermutlich natürlich</v>
      </c>
      <c r="D277" t="str">
        <f>IF('Revitalisation-Revitalisierung'!L165="a",'Revitalisation-Revitalisierung'!K165,"")</f>
        <v>Non nécessaire / nicht nötig</v>
      </c>
      <c r="E277" t="str">
        <f>IF('Revitalisation-Revitalisierung'!L165="b",'Revitalisation-Revitalisierung'!K165,"")</f>
        <v/>
      </c>
    </row>
    <row r="278" spans="2:5" x14ac:dyDescent="0.25">
      <c r="B278" t="str">
        <f>IF('Charriage - Geschiebehaushalt'!P166="a",'Charriage - Geschiebehaushalt'!O166,"")</f>
        <v>81 -100%</v>
      </c>
      <c r="C278" t="str">
        <f>IF('Charriage - Geschiebehaushalt'!P166="b",'Charriage - Geschiebehaushalt'!O166,"")</f>
        <v/>
      </c>
      <c r="D278" t="str">
        <f>IF('Revitalisation-Revitalisierung'!L166="a",'Revitalisation-Revitalisierung'!K166,"")</f>
        <v/>
      </c>
      <c r="E278" t="str">
        <f>IF('Revitalisation-Revitalisierung'!L166="b",'Revitalisation-Revitalisierung'!K166,"")</f>
        <v>Très nécessaire, facile / unbedingt nötig, einfach</v>
      </c>
    </row>
    <row r="279" spans="2:5" x14ac:dyDescent="0.25">
      <c r="B279" t="str">
        <f>IF('Charriage - Geschiebehaushalt'!P167="a",'Charriage - Geschiebehaushalt'!O167,"")</f>
        <v>non pertinent / nicht relevant</v>
      </c>
      <c r="C279" t="str">
        <f>IF('Charriage - Geschiebehaushalt'!P167="b",'Charriage - Geschiebehaushalt'!O167,"")</f>
        <v/>
      </c>
      <c r="D279" t="str">
        <f>IF('Revitalisation-Revitalisierung'!L167="a",'Revitalisation-Revitalisierung'!K167,"")</f>
        <v/>
      </c>
      <c r="E279" t="str">
        <f>IF('Revitalisation-Revitalisierung'!L167="b",'Revitalisation-Revitalisierung'!K167,"")</f>
        <v>Non nécessaire / nicht nötig</v>
      </c>
    </row>
    <row r="280" spans="2:5" x14ac:dyDescent="0.25">
      <c r="B280" t="str">
        <f>IF('Charriage - Geschiebehaushalt'!P168="a",'Charriage - Geschiebehaushalt'!O168,"")</f>
        <v>81 -100%</v>
      </c>
      <c r="C280" t="str">
        <f>IF('Charriage - Geschiebehaushalt'!P168="b",'Charriage - Geschiebehaushalt'!O168,"")</f>
        <v/>
      </c>
      <c r="D280" t="str">
        <f>IF('Revitalisation-Revitalisierung'!L168="a",'Revitalisation-Revitalisierung'!K168,"")</f>
        <v>Très nécessaire, facile / unbedingt nötig, einfach</v>
      </c>
      <c r="E280" t="str">
        <f>IF('Revitalisation-Revitalisierung'!L168="b",'Revitalisation-Revitalisierung'!K168,"")</f>
        <v/>
      </c>
    </row>
    <row r="281" spans="2:5" x14ac:dyDescent="0.25">
      <c r="B281" t="str">
        <f>IF('Charriage - Geschiebehaushalt'!P169="a",'Charriage - Geschiebehaushalt'!O169,"")</f>
        <v/>
      </c>
      <c r="C281" t="str">
        <f>IF('Charriage - Geschiebehaushalt'!P169="b",'Charriage - Geschiebehaushalt'!O169,"")</f>
        <v>Charriage présumé perturbé / Geschiebehaushalt vermutlich beeinträchtigt</v>
      </c>
      <c r="D281" t="str">
        <f>IF('Revitalisation-Revitalisierung'!L169="a",'Revitalisation-Revitalisierung'!K169,"")</f>
        <v/>
      </c>
      <c r="E281" t="str">
        <f>IF('Revitalisation-Revitalisierung'!L169="b",'Revitalisation-Revitalisierung'!K169,"")</f>
        <v>Très nécessaire, difficile / unbedingt nötig, schwierig</v>
      </c>
    </row>
    <row r="282" spans="2:5" x14ac:dyDescent="0.25">
      <c r="B282" t="str">
        <f>IF('Charriage - Geschiebehaushalt'!P170="a",'Charriage - Geschiebehaushalt'!O170,"")</f>
        <v>non pertinent / nicht relevant</v>
      </c>
      <c r="C282" t="str">
        <f>IF('Charriage - Geschiebehaushalt'!P170="b",'Charriage - Geschiebehaushalt'!O170,"")</f>
        <v/>
      </c>
      <c r="D282" t="str">
        <f>IF('Revitalisation-Revitalisierung'!L170="a",'Revitalisation-Revitalisierung'!K170,"")</f>
        <v>non pertinent / nicht relevant</v>
      </c>
      <c r="E282" t="str">
        <f>IF('Revitalisation-Revitalisierung'!L170="b",'Revitalisation-Revitalisierung'!K170,"")</f>
        <v/>
      </c>
    </row>
    <row r="283" spans="2:5" x14ac:dyDescent="0.25">
      <c r="B283" t="str">
        <f>IF('Charriage - Geschiebehaushalt'!P171="a",'Charriage - Geschiebehaushalt'!O171,"")</f>
        <v>81 -100%</v>
      </c>
      <c r="C283" t="str">
        <f>IF('Charriage - Geschiebehaushalt'!P171="b",'Charriage - Geschiebehaushalt'!O171,"")</f>
        <v/>
      </c>
      <c r="D283" t="str">
        <f>IF('Revitalisation-Revitalisierung'!L171="a",'Revitalisation-Revitalisierung'!K171,"")</f>
        <v>Non nécessaire / nicht nötig</v>
      </c>
      <c r="E283" t="str">
        <f>IF('Revitalisation-Revitalisierung'!L171="b",'Revitalisation-Revitalisierung'!K171,"")</f>
        <v/>
      </c>
    </row>
    <row r="284" spans="2:5" x14ac:dyDescent="0.25">
      <c r="B284" t="str">
        <f>IF('Charriage - Geschiebehaushalt'!P172="a",'Charriage - Geschiebehaushalt'!O172,"")</f>
        <v>non pertinent / nicht relevant</v>
      </c>
      <c r="C284" t="str">
        <f>IF('Charriage - Geschiebehaushalt'!P172="b",'Charriage - Geschiebehaushalt'!O172,"")</f>
        <v/>
      </c>
      <c r="D284" t="str">
        <f>IF('Revitalisation-Revitalisierung'!L172="a",'Revitalisation-Revitalisierung'!K172,"")</f>
        <v>non pertinent / nicht relevant</v>
      </c>
      <c r="E284" t="str">
        <f>IF('Revitalisation-Revitalisierung'!L172="b",'Revitalisation-Revitalisierung'!K172,"")</f>
        <v/>
      </c>
    </row>
    <row r="285" spans="2:5" x14ac:dyDescent="0.25">
      <c r="B285" t="str">
        <f>IF('Charriage - Geschiebehaushalt'!P173="a",'Charriage - Geschiebehaushalt'!O173,"")</f>
        <v/>
      </c>
      <c r="C285" t="str">
        <f>IF('Charriage - Geschiebehaushalt'!P173="b",'Charriage - Geschiebehaushalt'!O173,"")</f>
        <v>La remobilisation des sédiments est perturbée / Mobilisierung von Geschiebe beeinträchtigt</v>
      </c>
      <c r="D285" t="str">
        <f>IF('Revitalisation-Revitalisierung'!L173="a",'Revitalisation-Revitalisierung'!K173,"")</f>
        <v>Très nécessaire, facile / unbedingt nötig, einfach</v>
      </c>
      <c r="E285" t="str">
        <f>IF('Revitalisation-Revitalisierung'!L173="b",'Revitalisation-Revitalisierung'!K173,"")</f>
        <v/>
      </c>
    </row>
    <row r="286" spans="2:5" x14ac:dyDescent="0.25">
      <c r="B286" t="str">
        <f>IF('Charriage - Geschiebehaushalt'!P174="a",'Charriage - Geschiebehaushalt'!O174,"")</f>
        <v/>
      </c>
      <c r="C286" t="str">
        <f>IF('Charriage - Geschiebehaushalt'!P174="b",'Charriage - Geschiebehaushalt'!O174,"")</f>
        <v>La remobilisation des sédiments est perturbée / Mobilisierung von Geschiebe beeinträchtigt</v>
      </c>
      <c r="D286" t="str">
        <f>IF('Revitalisation-Revitalisierung'!L174="a",'Revitalisation-Revitalisierung'!K174,"")</f>
        <v/>
      </c>
      <c r="E286" t="str">
        <f>IF('Revitalisation-Revitalisierung'!L174="b",'Revitalisation-Revitalisierung'!K174,"")</f>
        <v>Très nécessaire, facile / unbedingt nötig, einfach</v>
      </c>
    </row>
    <row r="287" spans="2:5" x14ac:dyDescent="0.25">
      <c r="B287" t="str">
        <f>IF('Charriage - Geschiebehaushalt'!P175="a",'Charriage - Geschiebehaushalt'!O175,"")</f>
        <v>Charriage présumé naturel / Geschiebehaushalt vermutlich natürlich</v>
      </c>
      <c r="C287" t="str">
        <f>IF('Charriage - Geschiebehaushalt'!P175="b",'Charriage - Geschiebehaushalt'!O175,"")</f>
        <v/>
      </c>
      <c r="D287" t="str">
        <f>IF('Revitalisation-Revitalisierung'!L175="a",'Revitalisation-Revitalisierung'!K175,"")</f>
        <v/>
      </c>
      <c r="E287" t="str">
        <f>IF('Revitalisation-Revitalisierung'!L175="b",'Revitalisation-Revitalisierung'!K175,"")</f>
        <v>Très nécessaire, facile / unbedingt nötig, einfach</v>
      </c>
    </row>
    <row r="288" spans="2:5" x14ac:dyDescent="0.25">
      <c r="B288" t="str">
        <f>IF('Charriage - Geschiebehaushalt'!P176="a",'Charriage - Geschiebehaushalt'!O176,"")</f>
        <v/>
      </c>
      <c r="C288" t="str">
        <f>IF('Charriage - Geschiebehaushalt'!P176="b",'Charriage - Geschiebehaushalt'!O176,"")</f>
        <v>Charriage présumé perturbé / Geschiebehaushalt vermutlich beeinträchtigt</v>
      </c>
      <c r="D288" t="str">
        <f>IF('Revitalisation-Revitalisierung'!L176="a",'Revitalisation-Revitalisierung'!K176,"")</f>
        <v>Non nécessaire / nicht nötig</v>
      </c>
      <c r="E288" t="str">
        <f>IF('Revitalisation-Revitalisierung'!L176="b",'Revitalisation-Revitalisierung'!K176,"")</f>
        <v/>
      </c>
    </row>
    <row r="289" spans="2:5" x14ac:dyDescent="0.25">
      <c r="B289" t="str">
        <f>IF('Charriage - Geschiebehaushalt'!P177="a",'Charriage - Geschiebehaushalt'!O177,"")</f>
        <v/>
      </c>
      <c r="C289" t="str">
        <f>IF('Charriage - Geschiebehaushalt'!P177="b",'Charriage - Geschiebehaushalt'!O177,"")</f>
        <v>Déficit non apparent en charriage ou en remobilisation des sédiments / kein sichtbares Defizit beim Geschiebehaushalt bzw. bei der Mobilisierung von Geschiebe</v>
      </c>
      <c r="D289" t="str">
        <f>IF('Revitalisation-Revitalisierung'!L177="a",'Revitalisation-Revitalisierung'!K177,"")</f>
        <v/>
      </c>
      <c r="E289" t="str">
        <f>IF('Revitalisation-Revitalisierung'!L177="b",'Revitalisation-Revitalisierung'!K177,"")</f>
        <v>Très nécessaire, facile / unbedingt nötig, einfach</v>
      </c>
    </row>
    <row r="290" spans="2:5" x14ac:dyDescent="0.25">
      <c r="B290" t="str">
        <f>IF('Charriage - Geschiebehaushalt'!P178="a",'Charriage - Geschiebehaushalt'!O178,"")</f>
        <v/>
      </c>
      <c r="C290" t="str">
        <f>IF('Charriage - Geschiebehaushalt'!P178="b",'Charriage - Geschiebehaushalt'!O178,"")</f>
        <v>Charriage présumé naturel / Geschiebehaushalt vermutlich natürlich</v>
      </c>
      <c r="D290" t="str">
        <f>IF('Revitalisation-Revitalisierung'!L178="a",'Revitalisation-Revitalisierung'!K178,"")</f>
        <v>Non nécessaire / nicht nötig</v>
      </c>
      <c r="E290" t="str">
        <f>IF('Revitalisation-Revitalisierung'!L178="b",'Revitalisation-Revitalisierung'!K178,"")</f>
        <v/>
      </c>
    </row>
    <row r="291" spans="2:5" x14ac:dyDescent="0.25">
      <c r="B291" t="str">
        <f>IF('Charriage - Geschiebehaushalt'!P179="a",'Charriage - Geschiebehaushalt'!O179,"")</f>
        <v/>
      </c>
      <c r="C291" t="str">
        <f>IF('Charriage - Geschiebehaushalt'!P179="b",'Charriage - Geschiebehaushalt'!O179,"")</f>
        <v>Charriage présumé naturel / Geschiebehaushalt vermutlich natürlich</v>
      </c>
      <c r="D291" t="str">
        <f>IF('Revitalisation-Revitalisierung'!L179="a",'Revitalisation-Revitalisierung'!K179,"")</f>
        <v>Non nécessaire / nicht nötig</v>
      </c>
      <c r="E291" t="str">
        <f>IF('Revitalisation-Revitalisierung'!L179="b",'Revitalisation-Revitalisierung'!K179,"")</f>
        <v/>
      </c>
    </row>
    <row r="292" spans="2:5" x14ac:dyDescent="0.25">
      <c r="B292" t="str">
        <f>IF('Charriage - Geschiebehaushalt'!P180="a",'Charriage - Geschiebehaushalt'!O180,"")</f>
        <v/>
      </c>
      <c r="C292" t="str">
        <f>IF('Charriage - Geschiebehaushalt'!P180="b",'Charriage - Geschiebehaushalt'!O180,"")</f>
        <v>Charriage présumé naturel / Geschiebehaushalt vermutlich natürlich</v>
      </c>
      <c r="D292" t="str">
        <f>IF('Revitalisation-Revitalisierung'!L180="a",'Revitalisation-Revitalisierung'!K180,"")</f>
        <v>Partiellement nécessaire, facile / teilweise nötig, einfach</v>
      </c>
      <c r="E292" t="str">
        <f>IF('Revitalisation-Revitalisierung'!L180="b",'Revitalisation-Revitalisierung'!K180,"")</f>
        <v/>
      </c>
    </row>
    <row r="293" spans="2:5" x14ac:dyDescent="0.25">
      <c r="B293" t="str">
        <f>IF('Charriage - Geschiebehaushalt'!P181="a",'Charriage - Geschiebehaushalt'!O181,"")</f>
        <v>Charriage présumé naturel / Geschiebehaushalt vermutlich natürlich</v>
      </c>
      <c r="C293" t="str">
        <f>IF('Charriage - Geschiebehaushalt'!P181="b",'Charriage - Geschiebehaushalt'!O181,"")</f>
        <v/>
      </c>
      <c r="D293" t="str">
        <f>IF('Revitalisation-Revitalisierung'!L181="a",'Revitalisation-Revitalisierung'!K181,"")</f>
        <v/>
      </c>
      <c r="E293" t="str">
        <f>IF('Revitalisation-Revitalisierung'!L181="b",'Revitalisation-Revitalisierung'!K181,"")</f>
        <v>Très nécessaire, facile / unbedingt nötig, einfach</v>
      </c>
    </row>
    <row r="294" spans="2:5" x14ac:dyDescent="0.25">
      <c r="B294" t="str">
        <f>IF('Charriage - Geschiebehaushalt'!P182="a",'Charriage - Geschiebehaushalt'!O182,"")</f>
        <v/>
      </c>
      <c r="C294" t="str">
        <f>IF('Charriage - Geschiebehaushalt'!P182="b",'Charriage - Geschiebehaushalt'!O182,"")</f>
        <v>Déficit non apparent en charriage ou en remobilisation des sédiments / kein sichtbares Defizit beim Geschiebehaushalt bzw. bei der Mobilisierung von Geschiebe</v>
      </c>
      <c r="D294" t="str">
        <f>IF('Revitalisation-Revitalisierung'!L182="a",'Revitalisation-Revitalisierung'!K182,"")</f>
        <v>Très nécessaire, facile / unbedingt nötig, einfach</v>
      </c>
      <c r="E294" t="str">
        <f>IF('Revitalisation-Revitalisierung'!L182="b",'Revitalisation-Revitalisierung'!K182,"")</f>
        <v/>
      </c>
    </row>
    <row r="295" spans="2:5" x14ac:dyDescent="0.25">
      <c r="B295" t="str">
        <f>IF('Charriage - Geschiebehaushalt'!P183="a",'Charriage - Geschiebehaushalt'!O183,"")</f>
        <v/>
      </c>
      <c r="C295" t="str">
        <f>IF('Charriage - Geschiebehaushalt'!P183="b",'Charriage - Geschiebehaushalt'!O183,"")</f>
        <v>Charriage présumé naturel / Geschiebehaushalt vermutlich natürlich</v>
      </c>
      <c r="D295" t="str">
        <f>IF('Revitalisation-Revitalisierung'!L183="a",'Revitalisation-Revitalisierung'!K183,"")</f>
        <v/>
      </c>
      <c r="E295" t="str">
        <f>IF('Revitalisation-Revitalisierung'!L183="b",'Revitalisation-Revitalisierung'!K183,"")</f>
        <v>Non nécessaire / nicht nötig</v>
      </c>
    </row>
    <row r="296" spans="2:5" x14ac:dyDescent="0.25">
      <c r="B296" t="str">
        <f>IF('Charriage - Geschiebehaushalt'!P184="a",'Charriage - Geschiebehaushalt'!O184,"")</f>
        <v>non pertinent / nicht relevant</v>
      </c>
      <c r="C296" t="str">
        <f>IF('Charriage - Geschiebehaushalt'!P184="b",'Charriage - Geschiebehaushalt'!O184,"")</f>
        <v/>
      </c>
      <c r="D296" t="str">
        <f>IF('Revitalisation-Revitalisierung'!L184="a",'Revitalisation-Revitalisierung'!K184,"")</f>
        <v>non pertinent / nicht relevant</v>
      </c>
      <c r="E296" t="str">
        <f>IF('Revitalisation-Revitalisierung'!L184="b",'Revitalisation-Revitalisierung'!K184,"")</f>
        <v/>
      </c>
    </row>
    <row r="297" spans="2:5" x14ac:dyDescent="0.25">
      <c r="B297" t="str">
        <f>IF('Charriage - Geschiebehaushalt'!P185="a",'Charriage - Geschiebehaushalt'!O185,"")</f>
        <v>non pertinent / nicht relevant</v>
      </c>
      <c r="C297" t="str">
        <f>IF('Charriage - Geschiebehaushalt'!P185="b",'Charriage - Geschiebehaushalt'!O185,"")</f>
        <v/>
      </c>
      <c r="D297" t="str">
        <f>IF('Revitalisation-Revitalisierung'!L185="a",'Revitalisation-Revitalisierung'!K185,"")</f>
        <v>Non nécessaire / nicht nötig</v>
      </c>
      <c r="E297" t="str">
        <f>IF('Revitalisation-Revitalisierung'!L185="b",'Revitalisation-Revitalisierung'!K185,"")</f>
        <v/>
      </c>
    </row>
    <row r="298" spans="2:5" x14ac:dyDescent="0.25">
      <c r="B298" t="str">
        <f>IF('Charriage - Geschiebehaushalt'!P186="a",'Charriage - Geschiebehaushalt'!O186,"")</f>
        <v>Charriage présumé perturbé / Geschiebehaushalt vermutlich beeinträchtigt</v>
      </c>
      <c r="C298" t="str">
        <f>IF('Charriage - Geschiebehaushalt'!P186="b",'Charriage - Geschiebehaushalt'!O186,"")</f>
        <v/>
      </c>
      <c r="D298" t="str">
        <f>IF('Revitalisation-Revitalisierung'!L186="a",'Revitalisation-Revitalisierung'!K186,"")</f>
        <v/>
      </c>
      <c r="E298" t="str">
        <f>IF('Revitalisation-Revitalisierung'!L186="b",'Revitalisation-Revitalisierung'!K186,"")</f>
        <v>Très nécessaire, difficile / unbedingt nötig, schwierig</v>
      </c>
    </row>
    <row r="299" spans="2:5" x14ac:dyDescent="0.25">
      <c r="B299" t="str">
        <f>IF('Charriage - Geschiebehaushalt'!P187="a",'Charriage - Geschiebehaushalt'!O187,"")</f>
        <v>Charriage présumé naturel / Geschiebehaushalt vermutlich natürlich</v>
      </c>
      <c r="C299" t="str">
        <f>IF('Charriage - Geschiebehaushalt'!P187="b",'Charriage - Geschiebehaushalt'!O187,"")</f>
        <v/>
      </c>
      <c r="D299" t="str">
        <f>IF('Revitalisation-Revitalisierung'!L187="a",'Revitalisation-Revitalisierung'!K187,"")</f>
        <v>Non nécessaire / nicht nötig</v>
      </c>
      <c r="E299" t="str">
        <f>IF('Revitalisation-Revitalisierung'!L187="b",'Revitalisation-Revitalisierung'!K187,"")</f>
        <v/>
      </c>
    </row>
    <row r="300" spans="2:5" x14ac:dyDescent="0.25">
      <c r="B300" t="str">
        <f>IF('Charriage - Geschiebehaushalt'!P188="a",'Charriage - Geschiebehaushalt'!O188,"")</f>
        <v/>
      </c>
      <c r="C300" t="str">
        <f>IF('Charriage - Geschiebehaushalt'!P188="b",'Charriage - Geschiebehaushalt'!O188,"")</f>
        <v>Charriage présumé naturel / Geschiebehaushalt vermutlich natürlich</v>
      </c>
      <c r="D300" t="str">
        <f>IF('Revitalisation-Revitalisierung'!L188="a",'Revitalisation-Revitalisierung'!K188,"")</f>
        <v>Non nécessaire / nicht nötig</v>
      </c>
      <c r="E300" t="str">
        <f>IF('Revitalisation-Revitalisierung'!L188="b",'Revitalisation-Revitalisierung'!K188,"")</f>
        <v/>
      </c>
    </row>
    <row r="301" spans="2:5" x14ac:dyDescent="0.25">
      <c r="B301" t="str">
        <f>IF('Charriage - Geschiebehaushalt'!P189="a",'Charriage - Geschiebehaushalt'!O189,"")</f>
        <v/>
      </c>
      <c r="C301" t="str">
        <f>IF('Charriage - Geschiebehaushalt'!P189="b",'Charriage - Geschiebehaushalt'!O189,"")</f>
        <v>Charriage présumé naturel / Geschiebehaushalt vermutlich natürlich</v>
      </c>
      <c r="D301" t="str">
        <f>IF('Revitalisation-Revitalisierung'!L189="a",'Revitalisation-Revitalisierung'!K189,"")</f>
        <v>Non nécessaire / nicht nötig</v>
      </c>
      <c r="E301" t="str">
        <f>IF('Revitalisation-Revitalisierung'!L189="b",'Revitalisation-Revitalisierung'!K189,"")</f>
        <v/>
      </c>
    </row>
    <row r="302" spans="2:5" x14ac:dyDescent="0.25">
      <c r="B302" t="str">
        <f>IF('Charriage - Geschiebehaushalt'!P190="a",'Charriage - Geschiebehaushalt'!O190,"")</f>
        <v>0-20%</v>
      </c>
      <c r="C302" t="str">
        <f>IF('Charriage - Geschiebehaushalt'!P190="b",'Charriage - Geschiebehaushalt'!O190,"")</f>
        <v/>
      </c>
      <c r="D302" t="str">
        <f>IF('Revitalisation-Revitalisierung'!L190="a",'Revitalisation-Revitalisierung'!K190,"")</f>
        <v>Partiellement nécessaire, facile / teilweise nötig, einfach</v>
      </c>
      <c r="E302" t="str">
        <f>IF('Revitalisation-Revitalisierung'!L190="b",'Revitalisation-Revitalisierung'!K190,"")</f>
        <v/>
      </c>
    </row>
    <row r="303" spans="2:5" x14ac:dyDescent="0.25">
      <c r="B303" t="str">
        <f>IF('Charriage - Geschiebehaushalt'!P191="a",'Charriage - Geschiebehaushalt'!O191,"")</f>
        <v>21-50%</v>
      </c>
      <c r="C303" t="str">
        <f>IF('Charriage - Geschiebehaushalt'!P191="b",'Charriage - Geschiebehaushalt'!O191,"")</f>
        <v/>
      </c>
      <c r="D303" t="str">
        <f>IF('Revitalisation-Revitalisierung'!L191="a",'Revitalisation-Revitalisierung'!K191,"")</f>
        <v>Partiellement nécessaire, facile / teilweise nötig, einfach</v>
      </c>
      <c r="E303" t="str">
        <f>IF('Revitalisation-Revitalisierung'!L191="b",'Revitalisation-Revitalisierung'!K191,"")</f>
        <v/>
      </c>
    </row>
    <row r="304" spans="2:5" x14ac:dyDescent="0.25">
      <c r="B304" t="str">
        <f>IF('Charriage - Geschiebehaushalt'!P192="a",'Charriage - Geschiebehaushalt'!O192,"")</f>
        <v>0-20%</v>
      </c>
      <c r="C304" t="str">
        <f>IF('Charriage - Geschiebehaushalt'!P192="b",'Charriage - Geschiebehaushalt'!O192,"")</f>
        <v/>
      </c>
      <c r="D304" t="str">
        <f>IF('Revitalisation-Revitalisierung'!L192="a",'Revitalisation-Revitalisierung'!K192,"")</f>
        <v/>
      </c>
      <c r="E304" t="str">
        <f>IF('Revitalisation-Revitalisierung'!L192="b",'Revitalisation-Revitalisierung'!K192,"")</f>
        <v>Non nécessaire / nicht nötig</v>
      </c>
    </row>
    <row r="305" spans="2:5" x14ac:dyDescent="0.25">
      <c r="B305" t="str">
        <f>IF('Charriage - Geschiebehaushalt'!P193="a",'Charriage - Geschiebehaushalt'!O193,"")</f>
        <v/>
      </c>
      <c r="C305" t="str">
        <f>IF('Charriage - Geschiebehaushalt'!P193="b",'Charriage - Geschiebehaushalt'!O193,"")</f>
        <v>Charriage présumé naturel / Geschiebehaushalt vermutlich natürlich</v>
      </c>
      <c r="D305" t="str">
        <f>IF('Revitalisation-Revitalisierung'!L193="a",'Revitalisation-Revitalisierung'!K193,"")</f>
        <v>Non nécessaire / nicht nötig</v>
      </c>
      <c r="E305" t="str">
        <f>IF('Revitalisation-Revitalisierung'!L193="b",'Revitalisation-Revitalisierung'!K193,"")</f>
        <v/>
      </c>
    </row>
    <row r="306" spans="2:5" x14ac:dyDescent="0.25">
      <c r="B306" t="str">
        <f>IF('Charriage - Geschiebehaushalt'!P194="a",'Charriage - Geschiebehaushalt'!O194,"")</f>
        <v>51-80%</v>
      </c>
      <c r="C306" t="str">
        <f>IF('Charriage - Geschiebehaushalt'!P194="b",'Charriage - Geschiebehaushalt'!O194,"")</f>
        <v/>
      </c>
      <c r="D306" t="str">
        <f>IF('Revitalisation-Revitalisierung'!L194="a",'Revitalisation-Revitalisierung'!K194,"")</f>
        <v>Non nécessaire / nicht nötig</v>
      </c>
      <c r="E306" t="str">
        <f>IF('Revitalisation-Revitalisierung'!L194="b",'Revitalisation-Revitalisierung'!K194,"")</f>
        <v/>
      </c>
    </row>
    <row r="307" spans="2:5" x14ac:dyDescent="0.25">
      <c r="B307" t="str">
        <f>IF('Charriage - Geschiebehaushalt'!P195="a",'Charriage - Geschiebehaushalt'!O195,"")</f>
        <v>21-50%</v>
      </c>
      <c r="C307" t="str">
        <f>IF('Charriage - Geschiebehaushalt'!P195="b",'Charriage - Geschiebehaushalt'!O195,"")</f>
        <v/>
      </c>
      <c r="D307" t="str">
        <f>IF('Revitalisation-Revitalisierung'!L195="a",'Revitalisation-Revitalisierung'!K195,"")</f>
        <v>Non nécessaire / nicht nötig</v>
      </c>
      <c r="E307" t="str">
        <f>IF('Revitalisation-Revitalisierung'!L195="b",'Revitalisation-Revitalisierung'!K195,"")</f>
        <v/>
      </c>
    </row>
    <row r="308" spans="2:5" x14ac:dyDescent="0.25">
      <c r="B308" t="str">
        <f>IF('Charriage - Geschiebehaushalt'!P196="a",'Charriage - Geschiebehaushalt'!O196,"")</f>
        <v>21-50%</v>
      </c>
      <c r="C308" t="str">
        <f>IF('Charriage - Geschiebehaushalt'!P196="b",'Charriage - Geschiebehaushalt'!O196,"")</f>
        <v/>
      </c>
      <c r="D308" t="str">
        <f>IF('Revitalisation-Revitalisierung'!L196="a",'Revitalisation-Revitalisierung'!K196,"")</f>
        <v>Non nécessaire / nicht nötig</v>
      </c>
      <c r="E308" t="str">
        <f>IF('Revitalisation-Revitalisierung'!L196="b",'Revitalisation-Revitalisierung'!K196,"")</f>
        <v/>
      </c>
    </row>
    <row r="309" spans="2:5" x14ac:dyDescent="0.25">
      <c r="B309" t="str">
        <f>IF('Charriage - Geschiebehaushalt'!P197="a",'Charriage - Geschiebehaushalt'!O197,"")</f>
        <v>21-50%</v>
      </c>
      <c r="C309" t="str">
        <f>IF('Charriage - Geschiebehaushalt'!P197="b",'Charriage - Geschiebehaushalt'!O197,"")</f>
        <v/>
      </c>
      <c r="D309" t="str">
        <f>IF('Revitalisation-Revitalisierung'!L197="a",'Revitalisation-Revitalisierung'!K197,"")</f>
        <v>Non nécessaire / nicht nötig</v>
      </c>
      <c r="E309" t="str">
        <f>IF('Revitalisation-Revitalisierung'!L197="b",'Revitalisation-Revitalisierung'!K197,"")</f>
        <v/>
      </c>
    </row>
    <row r="310" spans="2:5" x14ac:dyDescent="0.25">
      <c r="B310" t="str">
        <f>IF('Charriage - Geschiebehaushalt'!P198="a",'Charriage - Geschiebehaushalt'!O198,"")</f>
        <v>0-20%</v>
      </c>
      <c r="C310" t="str">
        <f>IF('Charriage - Geschiebehaushalt'!P198="b",'Charriage - Geschiebehaushalt'!O198,"")</f>
        <v/>
      </c>
      <c r="D310" t="str">
        <f>IF('Revitalisation-Revitalisierung'!L198="a",'Revitalisation-Revitalisierung'!K198,"")</f>
        <v/>
      </c>
      <c r="E310" t="str">
        <f>IF('Revitalisation-Revitalisierung'!L198="b",'Revitalisation-Revitalisierung'!K198,"")</f>
        <v>Non nécessaire / nicht nötig</v>
      </c>
    </row>
    <row r="311" spans="2:5" x14ac:dyDescent="0.25">
      <c r="B311" t="str">
        <f>IF('Charriage - Geschiebehaushalt'!P199="a",'Charriage - Geschiebehaushalt'!O199,"")</f>
        <v/>
      </c>
      <c r="C311" t="str">
        <f>IF('Charriage - Geschiebehaushalt'!P199="b",'Charriage - Geschiebehaushalt'!O199,"")</f>
        <v>Charriage présumé naturel / Geschiebehaushalt vermutlich natürlich</v>
      </c>
      <c r="D311" t="str">
        <f>IF('Revitalisation-Revitalisierung'!L199="a",'Revitalisation-Revitalisierung'!K199,"")</f>
        <v>Partiellement nécessaire, facile / teilweise nötig, einfach</v>
      </c>
      <c r="E311" t="str">
        <f>IF('Revitalisation-Revitalisierung'!L199="b",'Revitalisation-Revitalisierung'!K199,"")</f>
        <v/>
      </c>
    </row>
    <row r="312" spans="2:5" x14ac:dyDescent="0.25">
      <c r="B312" t="str">
        <f>IF('Charriage - Geschiebehaushalt'!P200="a",'Charriage - Geschiebehaushalt'!O200,"")</f>
        <v/>
      </c>
      <c r="C312" t="str">
        <f>IF('Charriage - Geschiebehaushalt'!P200="b",'Charriage - Geschiebehaushalt'!O200,"")</f>
        <v>Charriage présumé naturel / Geschiebehaushalt vermutlich natürlich</v>
      </c>
      <c r="D312" t="str">
        <f>IF('Revitalisation-Revitalisierung'!L200="a",'Revitalisation-Revitalisierung'!K200,"")</f>
        <v>Partiellement nécessaire, facile / teilweise nötig, einfach</v>
      </c>
      <c r="E312" t="str">
        <f>IF('Revitalisation-Revitalisierung'!L200="b",'Revitalisation-Revitalisierung'!K200,"")</f>
        <v/>
      </c>
    </row>
    <row r="313" spans="2:5" x14ac:dyDescent="0.25">
      <c r="B313" t="str">
        <f>IF('Charriage - Geschiebehaushalt'!P201="a",'Charriage - Geschiebehaushalt'!O201,"")</f>
        <v>0-20%</v>
      </c>
      <c r="C313" t="str">
        <f>IF('Charriage - Geschiebehaushalt'!P201="b",'Charriage - Geschiebehaushalt'!O201,"")</f>
        <v/>
      </c>
      <c r="D313" t="str">
        <f>IF('Revitalisation-Revitalisierung'!L201="a",'Revitalisation-Revitalisierung'!K201,"")</f>
        <v/>
      </c>
      <c r="E313" t="str">
        <f>IF('Revitalisation-Revitalisierung'!L201="b",'Revitalisation-Revitalisierung'!K201,"")</f>
        <v>Non nécessaire / nicht nötig</v>
      </c>
    </row>
    <row r="314" spans="2:5" x14ac:dyDescent="0.25">
      <c r="B314" t="str">
        <f>IF('Charriage - Geschiebehaushalt'!P202="a",'Charriage - Geschiebehaushalt'!O202,"")</f>
        <v/>
      </c>
      <c r="C314" t="str">
        <f>IF('Charriage - Geschiebehaushalt'!P202="b",'Charriage - Geschiebehaushalt'!O202,"")</f>
        <v>Charriage présumé naturel / Geschiebehaushalt vermutlich natürlich</v>
      </c>
      <c r="D314" t="str">
        <f>IF('Revitalisation-Revitalisierung'!L202="a",'Revitalisation-Revitalisierung'!K202,"")</f>
        <v/>
      </c>
      <c r="E314" t="str">
        <f>IF('Revitalisation-Revitalisierung'!L202="b",'Revitalisation-Revitalisierung'!K202,"")</f>
        <v>Non nécessaire / nicht nötig</v>
      </c>
    </row>
    <row r="315" spans="2:5" x14ac:dyDescent="0.25">
      <c r="B315" t="str">
        <f>IF('Charriage - Geschiebehaushalt'!P203="a",'Charriage - Geschiebehaushalt'!O203,"")</f>
        <v/>
      </c>
      <c r="C315" t="str">
        <f>IF('Charriage - Geschiebehaushalt'!P203="b",'Charriage - Geschiebehaushalt'!O203,"")</f>
        <v>Charriage présumé naturel / Geschiebehaushalt vermutlich natürlich</v>
      </c>
      <c r="D315" t="str">
        <f>IF('Revitalisation-Revitalisierung'!L203="a",'Revitalisation-Revitalisierung'!K203,"")</f>
        <v>Non nécessaire / nicht nötig</v>
      </c>
      <c r="E315" t="str">
        <f>IF('Revitalisation-Revitalisierung'!L203="b",'Revitalisation-Revitalisierung'!K203,"")</f>
        <v/>
      </c>
    </row>
    <row r="316" spans="2:5" x14ac:dyDescent="0.25">
      <c r="B316" t="str">
        <f>IF('Charriage - Geschiebehaushalt'!P204="a",'Charriage - Geschiebehaushalt'!O204,"")</f>
        <v/>
      </c>
      <c r="C316" t="str">
        <f>IF('Charriage - Geschiebehaushalt'!P204="b",'Charriage - Geschiebehaushalt'!O204,"")</f>
        <v>Charriage présumé naturel / Geschiebehaushalt vermutlich natürlich</v>
      </c>
      <c r="D316" t="str">
        <f>IF('Revitalisation-Revitalisierung'!L204="a",'Revitalisation-Revitalisierung'!K204,"")</f>
        <v>Non nécessaire / nicht nötig</v>
      </c>
      <c r="E316" t="str">
        <f>IF('Revitalisation-Revitalisierung'!L204="b",'Revitalisation-Revitalisierung'!K204,"")</f>
        <v/>
      </c>
    </row>
    <row r="317" spans="2:5" x14ac:dyDescent="0.25">
      <c r="B317" t="str">
        <f>IF('Charriage - Geschiebehaushalt'!P205="a",'Charriage - Geschiebehaushalt'!O205,"")</f>
        <v/>
      </c>
      <c r="C317" t="str">
        <f>IF('Charriage - Geschiebehaushalt'!P205="b",'Charriage - Geschiebehaushalt'!O205,"")</f>
        <v>Charriage présumé naturel / Geschiebehaushalt vermutlich natürlich</v>
      </c>
      <c r="D317" t="str">
        <f>IF('Revitalisation-Revitalisierung'!L205="a",'Revitalisation-Revitalisierung'!K205,"")</f>
        <v>Non nécessaire / nicht nötig</v>
      </c>
      <c r="E317" t="str">
        <f>IF('Revitalisation-Revitalisierung'!L205="b",'Revitalisation-Revitalisierung'!K205,"")</f>
        <v/>
      </c>
    </row>
    <row r="318" spans="2:5" x14ac:dyDescent="0.25">
      <c r="B318" t="str">
        <f>IF('Charriage - Geschiebehaushalt'!P206="a",'Charriage - Geschiebehaushalt'!O206,"")</f>
        <v>Charriage présumé naturel / Geschiebehaushalt vermutlich natürlich</v>
      </c>
      <c r="C318" t="str">
        <f>IF('Charriage - Geschiebehaushalt'!P206="b",'Charriage - Geschiebehaushalt'!O206,"")</f>
        <v/>
      </c>
      <c r="D318" t="str">
        <f>IF('Revitalisation-Revitalisierung'!L206="a",'Revitalisation-Revitalisierung'!K206,"")</f>
        <v>Non nécessaire / nicht nötig</v>
      </c>
      <c r="E318" t="str">
        <f>IF('Revitalisation-Revitalisierung'!L206="b",'Revitalisation-Revitalisierung'!K206,"")</f>
        <v/>
      </c>
    </row>
    <row r="319" spans="2:5" x14ac:dyDescent="0.25">
      <c r="B319" t="str">
        <f>IF('Charriage - Geschiebehaushalt'!P207="a",'Charriage - Geschiebehaushalt'!O207,"")</f>
        <v/>
      </c>
      <c r="C319" t="str">
        <f>IF('Charriage - Geschiebehaushalt'!P207="b",'Charriage - Geschiebehaushalt'!O207,"")</f>
        <v>Charriage présumé naturel / Geschiebehaushalt vermutlich natürlich</v>
      </c>
      <c r="D319" t="str">
        <f>IF('Revitalisation-Revitalisierung'!L207="a",'Revitalisation-Revitalisierung'!K207,"")</f>
        <v>Non nécessaire / nicht nötig</v>
      </c>
      <c r="E319" t="str">
        <f>IF('Revitalisation-Revitalisierung'!L207="b",'Revitalisation-Revitalisierung'!K207,"")</f>
        <v/>
      </c>
    </row>
    <row r="320" spans="2:5" x14ac:dyDescent="0.25">
      <c r="B320" t="str">
        <f>IF('Charriage - Geschiebehaushalt'!P208="a",'Charriage - Geschiebehaushalt'!O208,"")</f>
        <v/>
      </c>
      <c r="C320" t="str">
        <f>IF('Charriage - Geschiebehaushalt'!P208="b",'Charriage - Geschiebehaushalt'!O208,"")</f>
        <v>Charriage présumé naturel / Geschiebehaushalt vermutlich natürlich</v>
      </c>
      <c r="D320" t="str">
        <f>IF('Revitalisation-Revitalisierung'!L208="a",'Revitalisation-Revitalisierung'!K208,"")</f>
        <v>Non nécessaire / nicht nötig</v>
      </c>
      <c r="E320" t="str">
        <f>IF('Revitalisation-Revitalisierung'!L208="b",'Revitalisation-Revitalisierung'!K208,"")</f>
        <v/>
      </c>
    </row>
    <row r="321" spans="2:5" x14ac:dyDescent="0.25">
      <c r="B321" t="str">
        <f>IF('Charriage - Geschiebehaushalt'!P209="a",'Charriage - Geschiebehaushalt'!O209,"")</f>
        <v>Charriage présumé naturel / Geschiebehaushalt vermutlich natürlich</v>
      </c>
      <c r="C321" t="str">
        <f>IF('Charriage - Geschiebehaushalt'!P209="b",'Charriage - Geschiebehaushalt'!O209,"")</f>
        <v/>
      </c>
      <c r="D321" t="str">
        <f>IF('Revitalisation-Revitalisierung'!L209="a",'Revitalisation-Revitalisierung'!K209,"")</f>
        <v/>
      </c>
      <c r="E321" t="str">
        <f>IF('Revitalisation-Revitalisierung'!L209="b",'Revitalisation-Revitalisierung'!K209,"")</f>
        <v>Très nécessaire, facile / unbedingt nötig, einfach</v>
      </c>
    </row>
    <row r="322" spans="2:5" x14ac:dyDescent="0.25">
      <c r="B322" t="str">
        <f>IF('Charriage - Geschiebehaushalt'!P210="a",'Charriage - Geschiebehaushalt'!O210,"")</f>
        <v>Charriage présumé naturel / Geschiebehaushalt vermutlich natürlich</v>
      </c>
      <c r="C322" t="str">
        <f>IF('Charriage - Geschiebehaushalt'!P210="b",'Charriage - Geschiebehaushalt'!O210,"")</f>
        <v/>
      </c>
      <c r="D322" t="str">
        <f>IF('Revitalisation-Revitalisierung'!L210="a",'Revitalisation-Revitalisierung'!K210,"")</f>
        <v/>
      </c>
      <c r="E322" t="str">
        <f>IF('Revitalisation-Revitalisierung'!L210="b",'Revitalisation-Revitalisierung'!K210,"")</f>
        <v>Très nécessaire, facile / unbedingt nötig, einfach</v>
      </c>
    </row>
    <row r="323" spans="2:5" x14ac:dyDescent="0.25">
      <c r="B323" t="str">
        <f>IF('Charriage - Geschiebehaushalt'!P211="a",'Charriage - Geschiebehaushalt'!O211,"")</f>
        <v>Charriage présumé naturel / Geschiebehaushalt vermutlich natürlich</v>
      </c>
      <c r="C323" t="str">
        <f>IF('Charriage - Geschiebehaushalt'!P211="b",'Charriage - Geschiebehaushalt'!O211,"")</f>
        <v/>
      </c>
      <c r="D323" t="str">
        <f>IF('Revitalisation-Revitalisierung'!L211="a",'Revitalisation-Revitalisierung'!K211,"")</f>
        <v>Très nécessaire, facile / unbedingt nötig, einfach</v>
      </c>
      <c r="E323" t="str">
        <f>IF('Revitalisation-Revitalisierung'!L211="b",'Revitalisation-Revitalisierung'!K211,"")</f>
        <v/>
      </c>
    </row>
    <row r="324" spans="2:5" x14ac:dyDescent="0.25">
      <c r="B324" t="str">
        <f>IF('Charriage - Geschiebehaushalt'!P212="a",'Charriage - Geschiebehaushalt'!O212,"")</f>
        <v/>
      </c>
      <c r="C324" t="str">
        <f>IF('Charriage - Geschiebehaushalt'!P212="b",'Charriage - Geschiebehaushalt'!O212,"")</f>
        <v>Charriage présumé naturel / Geschiebehaushalt vermutlich natürlich</v>
      </c>
      <c r="D324" t="str">
        <f>IF('Revitalisation-Revitalisierung'!L212="a",'Revitalisation-Revitalisierung'!K212,"")</f>
        <v>Non nécessaire / nicht nötig</v>
      </c>
      <c r="E324" t="str">
        <f>IF('Revitalisation-Revitalisierung'!L212="b",'Revitalisation-Revitalisierung'!K212,"")</f>
        <v/>
      </c>
    </row>
    <row r="325" spans="2:5" x14ac:dyDescent="0.25">
      <c r="B325" t="str">
        <f>IF('Charriage - Geschiebehaushalt'!P213="a",'Charriage - Geschiebehaushalt'!O213,"")</f>
        <v/>
      </c>
      <c r="C325" t="str">
        <f>IF('Charriage - Geschiebehaushalt'!P213="b",'Charriage - Geschiebehaushalt'!O213,"")</f>
        <v>Charriage présumé naturel / Geschiebehaushalt vermutlich natürlich</v>
      </c>
      <c r="D325" t="str">
        <f>IF('Revitalisation-Revitalisierung'!L213="a",'Revitalisation-Revitalisierung'!K213,"")</f>
        <v/>
      </c>
      <c r="E325" t="str">
        <f>IF('Revitalisation-Revitalisierung'!L213="b",'Revitalisation-Revitalisierung'!K213,"")</f>
        <v>Partiellement nécessaire, facile / teilweise nötig, einfach</v>
      </c>
    </row>
    <row r="326" spans="2:5" x14ac:dyDescent="0.25">
      <c r="B326" t="str">
        <f>IF('Charriage - Geschiebehaushalt'!P214="a",'Charriage - Geschiebehaushalt'!O214,"")</f>
        <v/>
      </c>
      <c r="C326" t="str">
        <f>IF('Charriage - Geschiebehaushalt'!P214="b",'Charriage - Geschiebehaushalt'!O214,"")</f>
        <v>La remobilisation des sédiments est perturbée / Mobilisierung von Geschiebe beeinträchtigt</v>
      </c>
      <c r="D326" t="str">
        <f>IF('Revitalisation-Revitalisierung'!L214="a",'Revitalisation-Revitalisierung'!K214,"")</f>
        <v>Très nécessaire, difficile / unbedingt nötig, schwierig</v>
      </c>
      <c r="E326" t="str">
        <f>IF('Revitalisation-Revitalisierung'!L214="b",'Revitalisation-Revitalisierung'!K214,"")</f>
        <v/>
      </c>
    </row>
    <row r="327" spans="2:5" x14ac:dyDescent="0.25">
      <c r="B327" t="str">
        <f>IF('Charriage - Geschiebehaushalt'!P215="a",'Charriage - Geschiebehaushalt'!O215,"")</f>
        <v/>
      </c>
      <c r="C327" t="str">
        <f>IF('Charriage - Geschiebehaushalt'!P215="b",'Charriage - Geschiebehaushalt'!O215,"")</f>
        <v>Charriage présumé naturel / Geschiebehaushalt vermutlich natürlich</v>
      </c>
      <c r="D327" t="str">
        <f>IF('Revitalisation-Revitalisierung'!L215="a",'Revitalisation-Revitalisierung'!K215,"")</f>
        <v/>
      </c>
      <c r="E327" t="str">
        <f>IF('Revitalisation-Revitalisierung'!L215="b",'Revitalisation-Revitalisierung'!K215,"")</f>
        <v>Très nécessaire, facile / unbedingt nötig, einfach</v>
      </c>
    </row>
    <row r="328" spans="2:5" x14ac:dyDescent="0.25">
      <c r="B328" t="str">
        <f>IF('Charriage - Geschiebehaushalt'!P216="a",'Charriage - Geschiebehaushalt'!O216,"")</f>
        <v/>
      </c>
      <c r="C328" t="str">
        <f>IF('Charriage - Geschiebehaushalt'!P216="b",'Charriage - Geschiebehaushalt'!O216,"")</f>
        <v>Charriage présumé naturel / Geschiebehaushalt vermutlich natürlich</v>
      </c>
      <c r="D328" t="str">
        <f>IF('Revitalisation-Revitalisierung'!L216="a",'Revitalisation-Revitalisierung'!K216,"")</f>
        <v/>
      </c>
      <c r="E328" t="str">
        <f>IF('Revitalisation-Revitalisierung'!L216="b",'Revitalisation-Revitalisierung'!K216,"")</f>
        <v>Partiellement nécessaire, facile / teilweise nötig, einfach</v>
      </c>
    </row>
    <row r="329" spans="2:5" x14ac:dyDescent="0.25">
      <c r="B329" t="str">
        <f>IF('Charriage - Geschiebehaushalt'!P217="a",'Charriage - Geschiebehaushalt'!O217,"")</f>
        <v/>
      </c>
      <c r="C329" t="str">
        <f>IF('Charriage - Geschiebehaushalt'!P217="b",'Charriage - Geschiebehaushalt'!O217,"")</f>
        <v>Charriage présumé naturel / Geschiebehaushalt vermutlich natürlich</v>
      </c>
      <c r="D329" t="str">
        <f>IF('Revitalisation-Revitalisierung'!L217="a",'Revitalisation-Revitalisierung'!K217,"")</f>
        <v>Non nécessaire / nicht nötig</v>
      </c>
      <c r="E329" t="str">
        <f>IF('Revitalisation-Revitalisierung'!L217="b",'Revitalisation-Revitalisierung'!K217,"")</f>
        <v/>
      </c>
    </row>
    <row r="330" spans="2:5" x14ac:dyDescent="0.25">
      <c r="B330" t="str">
        <f>IF('Charriage - Geschiebehaushalt'!P218="a",'Charriage - Geschiebehaushalt'!O218,"")</f>
        <v/>
      </c>
      <c r="C330" t="str">
        <f>IF('Charriage - Geschiebehaushalt'!P218="b",'Charriage - Geschiebehaushalt'!O218,"")</f>
        <v>La remobilisation des sédiments est perturbée / Mobilisierung von Geschiebe beeinträchtigt</v>
      </c>
      <c r="D330" t="str">
        <f>IF('Revitalisation-Revitalisierung'!L218="a",'Revitalisation-Revitalisierung'!K218,"")</f>
        <v>Très nécessaire, difficile / unbedingt nötig, schwierig</v>
      </c>
      <c r="E330" t="str">
        <f>IF('Revitalisation-Revitalisierung'!L218="b",'Revitalisation-Revitalisierung'!K218,"")</f>
        <v/>
      </c>
    </row>
    <row r="331" spans="2:5" x14ac:dyDescent="0.25">
      <c r="B331" t="str">
        <f>IF('Charriage - Geschiebehaushalt'!P219="a",'Charriage - Geschiebehaushalt'!O219,"")</f>
        <v/>
      </c>
      <c r="C331" t="str">
        <f>IF('Charriage - Geschiebehaushalt'!P219="b",'Charriage - Geschiebehaushalt'!O219,"")</f>
        <v>Déficit non apparent en charriage ou en remobilisation des sédiments / kein sichtbares Defizit beim Geschiebehaushalt bzw. bei der Mobilisierung von Geschiebe</v>
      </c>
      <c r="D331" t="str">
        <f>IF('Revitalisation-Revitalisierung'!L219="a",'Revitalisation-Revitalisierung'!K219,"")</f>
        <v>Partiellement nécessaire, facile / teilweise nötig, einfach</v>
      </c>
      <c r="E331" t="str">
        <f>IF('Revitalisation-Revitalisierung'!L219="b",'Revitalisation-Revitalisierung'!K219,"")</f>
        <v/>
      </c>
    </row>
    <row r="332" spans="2:5" x14ac:dyDescent="0.25">
      <c r="B332" t="str">
        <f>IF('Charriage - Geschiebehaushalt'!P220="a",'Charriage - Geschiebehaushalt'!O220,"")</f>
        <v/>
      </c>
      <c r="C332" t="str">
        <f>IF('Charriage - Geschiebehaushalt'!P220="b",'Charriage - Geschiebehaushalt'!O220,"")</f>
        <v>Charriage présumé faiblement perturbé / Geschiebe vermutlich leicht beeinträchtigt</v>
      </c>
      <c r="D332" t="str">
        <f>IF('Revitalisation-Revitalisierung'!L220="a",'Revitalisation-Revitalisierung'!K220,"")</f>
        <v>Partiellement nécessaire, facile / teilweise nötig, einfach</v>
      </c>
      <c r="E332" t="str">
        <f>IF('Revitalisation-Revitalisierung'!L220="b",'Revitalisation-Revitalisierung'!K220,"")</f>
        <v/>
      </c>
    </row>
    <row r="333" spans="2:5" x14ac:dyDescent="0.25">
      <c r="B333" t="str">
        <f>IF('Charriage - Geschiebehaushalt'!P221="a",'Charriage - Geschiebehaushalt'!O221,"")</f>
        <v/>
      </c>
      <c r="C333" t="str">
        <f>IF('Charriage - Geschiebehaushalt'!P221="b",'Charriage - Geschiebehaushalt'!O221,"")</f>
        <v>Charriage présumé faiblement perturbé / Geschiebe vermutlich leicht beeinträchtigt</v>
      </c>
      <c r="D333" t="str">
        <f>IF('Revitalisation-Revitalisierung'!L221="a",'Revitalisation-Revitalisierung'!K221,"")</f>
        <v>Non nécessaire / nicht nötig</v>
      </c>
      <c r="E333" t="str">
        <f>IF('Revitalisation-Revitalisierung'!L221="b",'Revitalisation-Revitalisierung'!K221,"")</f>
        <v/>
      </c>
    </row>
    <row r="334" spans="2:5" x14ac:dyDescent="0.25">
      <c r="B334" t="str">
        <f>IF('Charriage - Geschiebehaushalt'!P222="a",'Charriage - Geschiebehaushalt'!O222,"")</f>
        <v/>
      </c>
      <c r="C334" t="str">
        <f>IF('Charriage - Geschiebehaushalt'!P222="b",'Charriage - Geschiebehaushalt'!O222,"")</f>
        <v>La remobilisation des sédiments est perturbée / Mobilisierung von Geschiebe beeinträchtigt</v>
      </c>
      <c r="D334" t="str">
        <f>IF('Revitalisation-Revitalisierung'!L222="a",'Revitalisation-Revitalisierung'!K222,"")</f>
        <v/>
      </c>
      <c r="E334" t="str">
        <f>IF('Revitalisation-Revitalisierung'!L222="b",'Revitalisation-Revitalisierung'!K222,"")</f>
        <v>Très nécessaire, difficile / unbedingt nötig, schwierig</v>
      </c>
    </row>
    <row r="335" spans="2:5" x14ac:dyDescent="0.25">
      <c r="B335" t="str">
        <f>IF('Charriage - Geschiebehaushalt'!P223="a",'Charriage - Geschiebehaushalt'!O223,"")</f>
        <v/>
      </c>
      <c r="C335" t="str">
        <f>IF('Charriage - Geschiebehaushalt'!P223="b",'Charriage - Geschiebehaushalt'!O223,"")</f>
        <v>Charriage présumé perturbé / Geschiebehaushalt vermutlich beeinträchtigt</v>
      </c>
      <c r="D335" t="str">
        <f>IF('Revitalisation-Revitalisierung'!L223="a",'Revitalisation-Revitalisierung'!K223,"")</f>
        <v/>
      </c>
      <c r="E335" t="str">
        <f>IF('Revitalisation-Revitalisierung'!L223="b",'Revitalisation-Revitalisierung'!K223,"")</f>
        <v>Très nécessaire, difficile / unbedingt nötig, schwierig</v>
      </c>
    </row>
    <row r="336" spans="2:5" x14ac:dyDescent="0.25">
      <c r="B336" t="str">
        <f>IF('Charriage - Geschiebehaushalt'!P224="a",'Charriage - Geschiebehaushalt'!O224,"")</f>
        <v/>
      </c>
      <c r="C336" t="str">
        <f>IF('Charriage - Geschiebehaushalt'!P224="b",'Charriage - Geschiebehaushalt'!O224,"")</f>
        <v>Charriage présumé naturel / Geschiebehaushalt vermutlich natürlich</v>
      </c>
      <c r="D336" t="str">
        <f>IF('Revitalisation-Revitalisierung'!L224="a",'Revitalisation-Revitalisierung'!K224,"")</f>
        <v/>
      </c>
      <c r="E336" t="str">
        <f>IF('Revitalisation-Revitalisierung'!L224="b",'Revitalisation-Revitalisierung'!K224,"")</f>
        <v>Non nécessaire / nicht nötig</v>
      </c>
    </row>
    <row r="337" spans="2:5" x14ac:dyDescent="0.25">
      <c r="B337" t="str">
        <f>IF('Charriage - Geschiebehaushalt'!P225="a",'Charriage - Geschiebehaushalt'!O225,"")</f>
        <v>21-50%</v>
      </c>
      <c r="C337" t="str">
        <f>IF('Charriage - Geschiebehaushalt'!P225="b",'Charriage - Geschiebehaushalt'!O225,"")</f>
        <v/>
      </c>
      <c r="D337" t="str">
        <f>IF('Revitalisation-Revitalisierung'!L225="a",'Revitalisation-Revitalisierung'!K225,"")</f>
        <v>Très nécessaire, difficile / unbedingt nötig, schwierig</v>
      </c>
      <c r="E337" t="str">
        <f>IF('Revitalisation-Revitalisierung'!L225="b",'Revitalisation-Revitalisierung'!K225,"")</f>
        <v/>
      </c>
    </row>
    <row r="338" spans="2:5" x14ac:dyDescent="0.25">
      <c r="B338" t="str">
        <f>IF('Charriage - Geschiebehaushalt'!P226="a",'Charriage - Geschiebehaushalt'!O226,"")</f>
        <v/>
      </c>
      <c r="C338" t="str">
        <f>IF('Charriage - Geschiebehaushalt'!P226="b",'Charriage - Geschiebehaushalt'!O226,"")</f>
        <v>Charriage présumé naturel / Geschiebehaushalt vermutlich natürlich</v>
      </c>
      <c r="D338" t="str">
        <f>IF('Revitalisation-Revitalisierung'!L226="a",'Revitalisation-Revitalisierung'!K226,"")</f>
        <v>Partiellement nécessaire, facile / teilweise nötig, einfach</v>
      </c>
      <c r="E338" t="str">
        <f>IF('Revitalisation-Revitalisierung'!L226="b",'Revitalisation-Revitalisierung'!K226,"")</f>
        <v/>
      </c>
    </row>
    <row r="339" spans="2:5" x14ac:dyDescent="0.25">
      <c r="B339" t="str">
        <f>IF('Charriage - Geschiebehaushalt'!P227="a",'Charriage - Geschiebehaushalt'!O227,"")</f>
        <v/>
      </c>
      <c r="C339" t="str">
        <f>IF('Charriage - Geschiebehaushalt'!P227="b",'Charriage - Geschiebehaushalt'!O227,"")</f>
        <v>La remobilisation des sédiments est perturbée / Mobilisierung von Geschiebe beeinträchtigt</v>
      </c>
      <c r="D339" t="str">
        <f>IF('Revitalisation-Revitalisierung'!L227="a",'Revitalisation-Revitalisierung'!K227,"")</f>
        <v>Très nécessaire, facile / unbedingt nötig, einfach</v>
      </c>
      <c r="E339" t="str">
        <f>IF('Revitalisation-Revitalisierung'!L227="b",'Revitalisation-Revitalisierung'!K227,"")</f>
        <v/>
      </c>
    </row>
    <row r="340" spans="2:5" x14ac:dyDescent="0.25">
      <c r="B340" t="str">
        <f>IF('Charriage - Geschiebehaushalt'!P228="a",'Charriage - Geschiebehaushalt'!O228,"")</f>
        <v>21-50%</v>
      </c>
      <c r="C340" t="str">
        <f>IF('Charriage - Geschiebehaushalt'!P228="b",'Charriage - Geschiebehaushalt'!O228,"")</f>
        <v/>
      </c>
      <c r="D340" t="str">
        <f>IF('Revitalisation-Revitalisierung'!L228="a",'Revitalisation-Revitalisierung'!K228,"")</f>
        <v>Partiellement nécessaire, facile / teilweise nötig, einfach</v>
      </c>
      <c r="E340" t="str">
        <f>IF('Revitalisation-Revitalisierung'!L228="b",'Revitalisation-Revitalisierung'!K228,"")</f>
        <v/>
      </c>
    </row>
    <row r="341" spans="2:5" x14ac:dyDescent="0.25">
      <c r="B341" t="str">
        <f>IF('Charriage - Geschiebehaushalt'!P229="a",'Charriage - Geschiebehaushalt'!O229,"")</f>
        <v/>
      </c>
      <c r="C341" t="str">
        <f>IF('Charriage - Geschiebehaushalt'!P229="b",'Charriage - Geschiebehaushalt'!O229,"")</f>
        <v>Déficit non apparent en charriage ou en remobilisation des sédiments / kein sichtbares Defizit beim Geschiebehaushalt bzw. bei der Mobilisierung von Geschiebe</v>
      </c>
      <c r="D341" t="str">
        <f>IF('Revitalisation-Revitalisierung'!L229="a",'Revitalisation-Revitalisierung'!K229,"")</f>
        <v/>
      </c>
      <c r="E341" t="str">
        <f>IF('Revitalisation-Revitalisierung'!L229="b",'Revitalisation-Revitalisierung'!K229,"")</f>
        <v>Partiellement nécessaire, facile / teilweise nötig, einfach</v>
      </c>
    </row>
    <row r="342" spans="2:5" x14ac:dyDescent="0.25">
      <c r="B342" t="str">
        <f>IF('Charriage - Geschiebehaushalt'!P230="a",'Charriage - Geschiebehaushalt'!O230,"")</f>
        <v/>
      </c>
      <c r="C342" t="str">
        <f>IF('Charriage - Geschiebehaushalt'!P230="b",'Charriage - Geschiebehaushalt'!O230,"")</f>
        <v>Charriage présumé naturel / Geschiebehaushalt vermutlich natürlich</v>
      </c>
      <c r="D342" t="str">
        <f>IF('Revitalisation-Revitalisierung'!L230="a",'Revitalisation-Revitalisierung'!K230,"")</f>
        <v>Non nécessaire / nicht nötig</v>
      </c>
      <c r="E342" t="str">
        <f>IF('Revitalisation-Revitalisierung'!L230="b",'Revitalisation-Revitalisierung'!K230,"")</f>
        <v/>
      </c>
    </row>
    <row r="343" spans="2:5" x14ac:dyDescent="0.25">
      <c r="B343" t="str">
        <f>IF('Charriage - Geschiebehaushalt'!P231="a",'Charriage - Geschiebehaushalt'!O231,"")</f>
        <v/>
      </c>
      <c r="C343" t="str">
        <f>IF('Charriage - Geschiebehaushalt'!P231="b",'Charriage - Geschiebehaushalt'!O231,"")</f>
        <v>Charriage présumé naturel / Geschiebehaushalt vermutlich natürlich</v>
      </c>
      <c r="D343" t="str">
        <f>IF('Revitalisation-Revitalisierung'!L231="a",'Revitalisation-Revitalisierung'!K231,"")</f>
        <v>Partiellement nécessaire, facile / teilweise nötig, einfach</v>
      </c>
      <c r="E343" t="str">
        <f>IF('Revitalisation-Revitalisierung'!L231="b",'Revitalisation-Revitalisierung'!K231,"")</f>
        <v/>
      </c>
    </row>
    <row r="344" spans="2:5" x14ac:dyDescent="0.25">
      <c r="B344" t="str">
        <f>IF('Charriage - Geschiebehaushalt'!P232="a",'Charriage - Geschiebehaushalt'!O232,"")</f>
        <v>0-20%</v>
      </c>
      <c r="C344" t="str">
        <f>IF('Charriage - Geschiebehaushalt'!P232="b",'Charriage - Geschiebehaushalt'!O232,"")</f>
        <v/>
      </c>
      <c r="D344" t="str">
        <f>IF('Revitalisation-Revitalisierung'!L232="a",'Revitalisation-Revitalisierung'!K232,"")</f>
        <v>Non nécessaire / nicht nötig</v>
      </c>
      <c r="E344" t="str">
        <f>IF('Revitalisation-Revitalisierung'!L232="b",'Revitalisation-Revitalisierung'!K232,"")</f>
        <v/>
      </c>
    </row>
    <row r="345" spans="2:5" x14ac:dyDescent="0.25">
      <c r="B345" t="str">
        <f>IF('Charriage - Geschiebehaushalt'!P233="a",'Charriage - Geschiebehaushalt'!O233,"")</f>
        <v/>
      </c>
      <c r="C345" t="str">
        <f>IF('Charriage - Geschiebehaushalt'!P233="b",'Charriage - Geschiebehaushalt'!O233,"")</f>
        <v>La remobilisation des sédiments est perturbée / Mobilisierung von Geschiebe beeinträchtigt</v>
      </c>
      <c r="D345" t="str">
        <f>IF('Revitalisation-Revitalisierung'!L233="a",'Revitalisation-Revitalisierung'!K233,"")</f>
        <v>Très nécessaire, facile / unbedingt nötig, einfach</v>
      </c>
      <c r="E345" t="str">
        <f>IF('Revitalisation-Revitalisierung'!L233="b",'Revitalisation-Revitalisierung'!K233,"")</f>
        <v/>
      </c>
    </row>
    <row r="346" spans="2:5" x14ac:dyDescent="0.25">
      <c r="B346" t="str">
        <f>IF('Charriage - Geschiebehaushalt'!P234="a",'Charriage - Geschiebehaushalt'!O234,"")</f>
        <v/>
      </c>
      <c r="C346" t="str">
        <f>IF('Charriage - Geschiebehaushalt'!P234="b",'Charriage - Geschiebehaushalt'!O234,"")</f>
        <v>La remobilisation des sédiments est perturbée / Mobilisierung von Geschiebe beeinträchtigt</v>
      </c>
      <c r="D346" t="str">
        <f>IF('Revitalisation-Revitalisierung'!L234="a",'Revitalisation-Revitalisierung'!K234,"")</f>
        <v/>
      </c>
      <c r="E346" t="str">
        <f>IF('Revitalisation-Revitalisierung'!L234="b",'Revitalisation-Revitalisierung'!K234,"")</f>
        <v>Très nécessaire, facile / unbedingt nötig, einfach</v>
      </c>
    </row>
    <row r="347" spans="2:5" x14ac:dyDescent="0.25">
      <c r="B347" t="str">
        <f>IF('Charriage - Geschiebehaushalt'!P235="a",'Charriage - Geschiebehaushalt'!O235,"")</f>
        <v/>
      </c>
      <c r="C347" t="str">
        <f>IF('Charriage - Geschiebehaushalt'!P235="b",'Charriage - Geschiebehaushalt'!O235,"")</f>
        <v>Charriage présumé perturbé / Geschiebehaushalt vermutlich beeinträchtigt</v>
      </c>
      <c r="D347" t="str">
        <f>IF('Revitalisation-Revitalisierung'!L235="a",'Revitalisation-Revitalisierung'!K235,"")</f>
        <v>Partiellement nécessaire, difficile / teilweise nötig, schwierig</v>
      </c>
      <c r="E347" t="str">
        <f>IF('Revitalisation-Revitalisierung'!L235="b",'Revitalisation-Revitalisierung'!K235,"")</f>
        <v/>
      </c>
    </row>
    <row r="348" spans="2:5" x14ac:dyDescent="0.25">
      <c r="B348" t="str">
        <f>IF('Charriage - Geschiebehaushalt'!P236="a",'Charriage - Geschiebehaushalt'!O236,"")</f>
        <v/>
      </c>
      <c r="C348" t="str">
        <f>IF('Charriage - Geschiebehaushalt'!P236="b",'Charriage - Geschiebehaushalt'!O236,"")</f>
        <v>Charriage présumé perturbé / Geschiebehaushalt vermutlich beeinträchtigt</v>
      </c>
      <c r="D348" t="str">
        <f>IF('Revitalisation-Revitalisierung'!L236="a",'Revitalisation-Revitalisierung'!K236,"")</f>
        <v>Partiellement nécessaire, facile / teilweise nötig, einfach</v>
      </c>
      <c r="E348" t="str">
        <f>IF('Revitalisation-Revitalisierung'!L236="b",'Revitalisation-Revitalisierung'!K236,"")</f>
        <v/>
      </c>
    </row>
    <row r="349" spans="2:5" x14ac:dyDescent="0.25">
      <c r="B349" t="str">
        <f>IF('Charriage - Geschiebehaushalt'!P237="a",'Charriage - Geschiebehaushalt'!O237,"")</f>
        <v/>
      </c>
      <c r="C349" t="str">
        <f>IF('Charriage - Geschiebehaushalt'!P237="b",'Charriage - Geschiebehaushalt'!O237,"")</f>
        <v>Charriage présumé naturel / Geschiebehaushalt vermutlich natürlich</v>
      </c>
      <c r="D349" t="str">
        <f>IF('Revitalisation-Revitalisierung'!L237="a",'Revitalisation-Revitalisierung'!K237,"")</f>
        <v>Non nécessaire / nicht nötig</v>
      </c>
      <c r="E349" t="str">
        <f>IF('Revitalisation-Revitalisierung'!L237="b",'Revitalisation-Revitalisierung'!K237,"")</f>
        <v/>
      </c>
    </row>
    <row r="350" spans="2:5" x14ac:dyDescent="0.25">
      <c r="B350" t="str">
        <f>IF('Charriage - Geschiebehaushalt'!P238="a",'Charriage - Geschiebehaushalt'!O238,"")</f>
        <v/>
      </c>
      <c r="C350" t="str">
        <f>IF('Charriage - Geschiebehaushalt'!P238="b",'Charriage - Geschiebehaushalt'!O238,"")</f>
        <v>Charriage présumé naturel / Geschiebehaushalt vermutlich natürlich</v>
      </c>
      <c r="D350" t="str">
        <f>IF('Revitalisation-Revitalisierung'!L238="a",'Revitalisation-Revitalisierung'!K238,"")</f>
        <v>Non nécessaire / nicht nötig</v>
      </c>
      <c r="E350" t="str">
        <f>IF('Revitalisation-Revitalisierung'!L238="b",'Revitalisation-Revitalisierung'!K238,"")</f>
        <v/>
      </c>
    </row>
    <row r="351" spans="2:5" x14ac:dyDescent="0.25">
      <c r="B351" t="str">
        <f>IF('Charriage - Geschiebehaushalt'!P239="a",'Charriage - Geschiebehaushalt'!O239,"")</f>
        <v/>
      </c>
      <c r="C351" t="str">
        <f>IF('Charriage - Geschiebehaushalt'!P239="b",'Charriage - Geschiebehaushalt'!O239,"")</f>
        <v>Charriage présumé naturel / Geschiebehaushalt vermutlich natürlich</v>
      </c>
      <c r="D351" t="str">
        <f>IF('Revitalisation-Revitalisierung'!L239="a",'Revitalisation-Revitalisierung'!K239,"")</f>
        <v>Non nécessaire / nicht nötig</v>
      </c>
      <c r="E351" t="str">
        <f>IF('Revitalisation-Revitalisierung'!L239="b",'Revitalisation-Revitalisierung'!K239,"")</f>
        <v/>
      </c>
    </row>
    <row r="352" spans="2:5" x14ac:dyDescent="0.25">
      <c r="B352" t="str">
        <f>IF('Charriage - Geschiebehaushalt'!P240="a",'Charriage - Geschiebehaushalt'!O240,"")</f>
        <v/>
      </c>
      <c r="C352" t="str">
        <f>IF('Charriage - Geschiebehaushalt'!P240="b",'Charriage - Geschiebehaushalt'!O240,"")</f>
        <v>Déficit non apparent en charriage ou en remobilisation des sédiments / kein sichtbares Defizit beim Geschiebehaushalt bzw. bei der Mobilisierung von Geschiebe</v>
      </c>
      <c r="D352" t="str">
        <f>IF('Revitalisation-Revitalisierung'!L240="a",'Revitalisation-Revitalisierung'!K240,"")</f>
        <v/>
      </c>
      <c r="E352" t="str">
        <f>IF('Revitalisation-Revitalisierung'!L240="b",'Revitalisation-Revitalisierung'!K240,"")</f>
        <v>Non nécessaire / nicht nötig</v>
      </c>
    </row>
    <row r="353" spans="2:5" x14ac:dyDescent="0.25">
      <c r="B353" t="str">
        <f>IF('Charriage - Geschiebehaushalt'!P241="a",'Charriage - Geschiebehaushalt'!O241,"")</f>
        <v/>
      </c>
      <c r="C353" t="str">
        <f>IF('Charriage - Geschiebehaushalt'!P241="b",'Charriage - Geschiebehaushalt'!O241,"")</f>
        <v>La remobilisation des sédiments est perturbée / Mobilisierung von Geschiebe beeinträchtigt</v>
      </c>
      <c r="D353" t="str">
        <f>IF('Revitalisation-Revitalisierung'!L241="a",'Revitalisation-Revitalisierung'!K241,"")</f>
        <v>Très nécessaire, facile / unbedingt nötig, einfach</v>
      </c>
      <c r="E353" t="str">
        <f>IF('Revitalisation-Revitalisierung'!L241="b",'Revitalisation-Revitalisierung'!K241,"")</f>
        <v/>
      </c>
    </row>
    <row r="354" spans="2:5" x14ac:dyDescent="0.25">
      <c r="B354" t="str">
        <f>IF('Charriage - Geschiebehaushalt'!P242="a",'Charriage - Geschiebehaushalt'!O242,"")</f>
        <v/>
      </c>
      <c r="C354" t="str">
        <f>IF('Charriage - Geschiebehaushalt'!P242="b",'Charriage - Geschiebehaushalt'!O242,"")</f>
        <v>Charriage présumé naturel / Geschiebehaushalt vermutlich natürlich</v>
      </c>
      <c r="D354" t="str">
        <f>IF('Revitalisation-Revitalisierung'!L242="a",'Revitalisation-Revitalisierung'!K242,"")</f>
        <v>Non nécessaire / nicht nötig</v>
      </c>
      <c r="E354" t="str">
        <f>IF('Revitalisation-Revitalisierung'!L242="b",'Revitalisation-Revitalisierung'!K242,"")</f>
        <v/>
      </c>
    </row>
    <row r="355" spans="2:5" x14ac:dyDescent="0.25">
      <c r="B355" t="str">
        <f>IF('Charriage - Geschiebehaushalt'!P243="a",'Charriage - Geschiebehaushalt'!O243,"")</f>
        <v/>
      </c>
      <c r="C355" t="str">
        <f>IF('Charriage - Geschiebehaushalt'!P243="b",'Charriage - Geschiebehaushalt'!O243,"")</f>
        <v>Charriage présumé naturel / Geschiebehaushalt vermutlich natürlich</v>
      </c>
      <c r="D355" t="str">
        <f>IF('Revitalisation-Revitalisierung'!L243="a",'Revitalisation-Revitalisierung'!K243,"")</f>
        <v>Non nécessaire / nicht nötig</v>
      </c>
      <c r="E355" t="str">
        <f>IF('Revitalisation-Revitalisierung'!L243="b",'Revitalisation-Revitalisierung'!K243,"")</f>
        <v/>
      </c>
    </row>
    <row r="356" spans="2:5" x14ac:dyDescent="0.25">
      <c r="B356" t="str">
        <f>IF('Charriage - Geschiebehaushalt'!P244="a",'Charriage - Geschiebehaushalt'!O244,"")</f>
        <v/>
      </c>
      <c r="C356" t="str">
        <f>IF('Charriage - Geschiebehaushalt'!P244="b",'Charriage - Geschiebehaushalt'!O244,"")</f>
        <v>La remobilisation des sédiments est perturbée / Mobilisierung von Geschiebe beeinträchtigt</v>
      </c>
      <c r="D356" t="str">
        <f>IF('Revitalisation-Revitalisierung'!L244="a",'Revitalisation-Revitalisierung'!K244,"")</f>
        <v/>
      </c>
      <c r="E356" t="str">
        <f>IF('Revitalisation-Revitalisierung'!L244="b",'Revitalisation-Revitalisierung'!K244,"")</f>
        <v>Très nécessaire, facile / unbedingt nötig, einfach</v>
      </c>
    </row>
    <row r="357" spans="2:5" x14ac:dyDescent="0.25">
      <c r="B357" t="str">
        <f>IF('Charriage - Geschiebehaushalt'!P245="a",'Charriage - Geschiebehaushalt'!O245,"")</f>
        <v/>
      </c>
      <c r="C357" t="str">
        <f>IF('Charriage - Geschiebehaushalt'!P245="b",'Charriage - Geschiebehaushalt'!O245,"")</f>
        <v>Charriage présumé naturel / Geschiebehaushalt vermutlich natürlich</v>
      </c>
      <c r="D357" t="str">
        <f>IF('Revitalisation-Revitalisierung'!L245="a",'Revitalisation-Revitalisierung'!K245,"")</f>
        <v>Très nécessaire, facile / unbedingt nötig, einfach</v>
      </c>
      <c r="E357" t="str">
        <f>IF('Revitalisation-Revitalisierung'!L245="b",'Revitalisation-Revitalisierung'!K245,"")</f>
        <v/>
      </c>
    </row>
    <row r="358" spans="2:5" x14ac:dyDescent="0.25">
      <c r="B358" t="str">
        <f>IF('Charriage - Geschiebehaushalt'!P246="a",'Charriage - Geschiebehaushalt'!O246,"")</f>
        <v/>
      </c>
      <c r="C358" t="str">
        <f>IF('Charriage - Geschiebehaushalt'!P246="b",'Charriage - Geschiebehaushalt'!O246,"")</f>
        <v>Charriage présumé naturel / Geschiebehaushalt vermutlich natürlich</v>
      </c>
      <c r="D358" t="str">
        <f>IF('Revitalisation-Revitalisierung'!L246="a",'Revitalisation-Revitalisierung'!K246,"")</f>
        <v/>
      </c>
      <c r="E358" t="str">
        <f>IF('Revitalisation-Revitalisierung'!L246="b",'Revitalisation-Revitalisierung'!K246,"")</f>
        <v>Partiellement nécessaire, difficile / teilweise nötig, schwierig</v>
      </c>
    </row>
    <row r="359" spans="2:5" x14ac:dyDescent="0.25">
      <c r="B359" t="str">
        <f>IF('Charriage - Geschiebehaushalt'!P247="a",'Charriage - Geschiebehaushalt'!O247,"")</f>
        <v>0-20%</v>
      </c>
      <c r="C359" t="str">
        <f>IF('Charriage - Geschiebehaushalt'!P247="b",'Charriage - Geschiebehaushalt'!O247,"")</f>
        <v/>
      </c>
      <c r="D359" t="str">
        <f>IF('Revitalisation-Revitalisierung'!L247="a",'Revitalisation-Revitalisierung'!K247,"")</f>
        <v>Non nécessaire / nicht nötig</v>
      </c>
      <c r="E359" t="str">
        <f>IF('Revitalisation-Revitalisierung'!L247="b",'Revitalisation-Revitalisierung'!K247,"")</f>
        <v/>
      </c>
    </row>
    <row r="360" spans="2:5" x14ac:dyDescent="0.25">
      <c r="B360" t="str">
        <f>IF('Charriage - Geschiebehaushalt'!P248="a",'Charriage - Geschiebehaushalt'!O248,"")</f>
        <v>Charriage présumé naturel / Geschiebehaushalt vermutlich natürlich</v>
      </c>
      <c r="C360" t="str">
        <f>IF('Charriage - Geschiebehaushalt'!P248="b",'Charriage - Geschiebehaushalt'!O248,"")</f>
        <v/>
      </c>
      <c r="D360" t="str">
        <f>IF('Revitalisation-Revitalisierung'!L248="a",'Revitalisation-Revitalisierung'!K248,"")</f>
        <v>Non nécessaire / nicht nötig</v>
      </c>
      <c r="E360" t="str">
        <f>IF('Revitalisation-Revitalisierung'!L248="b",'Revitalisation-Revitalisierung'!K248,"")</f>
        <v/>
      </c>
    </row>
    <row r="361" spans="2:5" x14ac:dyDescent="0.25">
      <c r="B361" t="str">
        <f>IF('Charriage - Geschiebehaushalt'!P249="a",'Charriage - Geschiebehaushalt'!O249,"")</f>
        <v/>
      </c>
      <c r="C361" t="str">
        <f>IF('Charriage - Geschiebehaushalt'!P249="b",'Charriage - Geschiebehaushalt'!O249,"")</f>
        <v>Déficit non apparent en charriage ou en remobilisation des sédiments / kein sichtbares Defizit beim Geschiebehaushalt bzw. bei der Mobilisierung von Geschiebe</v>
      </c>
      <c r="D361" t="str">
        <f>IF('Revitalisation-Revitalisierung'!L249="a",'Revitalisation-Revitalisierung'!K249,"")</f>
        <v/>
      </c>
      <c r="E361" t="str">
        <f>IF('Revitalisation-Revitalisierung'!L249="b",'Revitalisation-Revitalisierung'!K249,"")</f>
        <v>Non nécessaire / nicht nötig</v>
      </c>
    </row>
    <row r="362" spans="2:5" x14ac:dyDescent="0.25">
      <c r="B362" t="str">
        <f>IF('Charriage - Geschiebehaushalt'!P250="a",'Charriage - Geschiebehaushalt'!O250,"")</f>
        <v>21-50%</v>
      </c>
      <c r="C362" t="str">
        <f>IF('Charriage - Geschiebehaushalt'!P250="b",'Charriage - Geschiebehaushalt'!O250,"")</f>
        <v/>
      </c>
      <c r="D362" t="str">
        <f>IF('Revitalisation-Revitalisierung'!L250="a",'Revitalisation-Revitalisierung'!K250,"")</f>
        <v/>
      </c>
      <c r="E362" t="str">
        <f>IF('Revitalisation-Revitalisierung'!L250="b",'Revitalisation-Revitalisierung'!K250,"")</f>
        <v>Très nécessaire, facile / unbedingt nötig, einfach</v>
      </c>
    </row>
    <row r="363" spans="2:5" x14ac:dyDescent="0.25">
      <c r="B363" t="str">
        <f>IF('Charriage - Geschiebehaushalt'!P251="a",'Charriage - Geschiebehaushalt'!O251,"")</f>
        <v>51-80%</v>
      </c>
      <c r="C363" t="str">
        <f>IF('Charriage - Geschiebehaushalt'!P251="b",'Charriage - Geschiebehaushalt'!O251,"")</f>
        <v/>
      </c>
      <c r="D363" t="str">
        <f>IF('Revitalisation-Revitalisierung'!L251="a",'Revitalisation-Revitalisierung'!K251,"")</f>
        <v>Très nécessaire, facile / unbedingt nötig, einfach</v>
      </c>
      <c r="E363" t="str">
        <f>IF('Revitalisation-Revitalisierung'!L251="b",'Revitalisation-Revitalisierung'!K251,"")</f>
        <v/>
      </c>
    </row>
    <row r="364" spans="2:5" x14ac:dyDescent="0.25">
      <c r="B364" t="str">
        <f>IF('Charriage - Geschiebehaushalt'!P252="a",'Charriage - Geschiebehaushalt'!O252,"")</f>
        <v>51-80%</v>
      </c>
      <c r="C364" t="str">
        <f>IF('Charriage - Geschiebehaushalt'!P252="b",'Charriage - Geschiebehaushalt'!O252,"")</f>
        <v/>
      </c>
      <c r="D364" t="str">
        <f>IF('Revitalisation-Revitalisierung'!L252="a",'Revitalisation-Revitalisierung'!K252,"")</f>
        <v>Très nécessaire, facile / unbedingt nötig, einfach</v>
      </c>
      <c r="E364" t="str">
        <f>IF('Revitalisation-Revitalisierung'!L252="b",'Revitalisation-Revitalisierung'!K252,"")</f>
        <v/>
      </c>
    </row>
    <row r="365" spans="2:5" x14ac:dyDescent="0.25">
      <c r="B365" t="str">
        <f>IF('Charriage - Geschiebehaushalt'!P253="a",'Charriage - Geschiebehaushalt'!O253,"")</f>
        <v>Charriage présumé naturel / Geschiebehaushalt vermutlich natürlich</v>
      </c>
      <c r="C365" t="str">
        <f>IF('Charriage - Geschiebehaushalt'!P253="b",'Charriage - Geschiebehaushalt'!O253,"")</f>
        <v/>
      </c>
      <c r="D365" t="str">
        <f>IF('Revitalisation-Revitalisierung'!L253="a",'Revitalisation-Revitalisierung'!K253,"")</f>
        <v>Non nécessaire / nicht nötig</v>
      </c>
      <c r="E365" t="str">
        <f>IF('Revitalisation-Revitalisierung'!L253="b",'Revitalisation-Revitalisierung'!K253,"")</f>
        <v/>
      </c>
    </row>
    <row r="366" spans="2:5" x14ac:dyDescent="0.25">
      <c r="B366" t="str">
        <f>IF('Charriage - Geschiebehaushalt'!P254="a",'Charriage - Geschiebehaushalt'!O254,"")</f>
        <v>0-20%</v>
      </c>
      <c r="C366" t="str">
        <f>IF('Charriage - Geschiebehaushalt'!P254="b",'Charriage - Geschiebehaushalt'!O254,"")</f>
        <v/>
      </c>
      <c r="D366" t="str">
        <f>IF('Revitalisation-Revitalisierung'!L254="a",'Revitalisation-Revitalisierung'!K254,"")</f>
        <v>Non nécessaire / nicht nötig</v>
      </c>
      <c r="E366" t="str">
        <f>IF('Revitalisation-Revitalisierung'!L254="b",'Revitalisation-Revitalisierung'!K254,"")</f>
        <v/>
      </c>
    </row>
    <row r="367" spans="2:5" x14ac:dyDescent="0.25">
      <c r="B367" t="str">
        <f>IF('Charriage - Geschiebehaushalt'!P255="a",'Charriage - Geschiebehaushalt'!O255,"")</f>
        <v>21-50%</v>
      </c>
      <c r="C367" t="str">
        <f>IF('Charriage - Geschiebehaushalt'!P255="b",'Charriage - Geschiebehaushalt'!O255,"")</f>
        <v/>
      </c>
      <c r="D367" t="str">
        <f>IF('Revitalisation-Revitalisierung'!L255="a",'Revitalisation-Revitalisierung'!K255,"")</f>
        <v>Très nécessaire, difficile / unbedingt nötig, schwierig</v>
      </c>
      <c r="E367" t="str">
        <f>IF('Revitalisation-Revitalisierung'!L255="b",'Revitalisation-Revitalisierung'!K255,"")</f>
        <v/>
      </c>
    </row>
    <row r="368" spans="2:5" x14ac:dyDescent="0.25">
      <c r="B368" t="str">
        <f>IF('Charriage - Geschiebehaushalt'!P256="a",'Charriage - Geschiebehaushalt'!O256,"")</f>
        <v>0-20%</v>
      </c>
      <c r="C368" t="str">
        <f>IF('Charriage - Geschiebehaushalt'!P256="b",'Charriage - Geschiebehaushalt'!O256,"")</f>
        <v/>
      </c>
      <c r="D368" t="str">
        <f>IF('Revitalisation-Revitalisierung'!L256="a",'Revitalisation-Revitalisierung'!K256,"")</f>
        <v>Non nécessaire / nicht nötig</v>
      </c>
      <c r="E368" t="str">
        <f>IF('Revitalisation-Revitalisierung'!L256="b",'Revitalisation-Revitalisierung'!K256,"")</f>
        <v/>
      </c>
    </row>
    <row r="369" spans="2:5" x14ac:dyDescent="0.25">
      <c r="B369" t="str">
        <f>IF('Charriage - Geschiebehaushalt'!P257="a",'Charriage - Geschiebehaushalt'!O257,"")</f>
        <v>0-20%</v>
      </c>
      <c r="C369" t="str">
        <f>IF('Charriage - Geschiebehaushalt'!P257="b",'Charriage - Geschiebehaushalt'!O257,"")</f>
        <v/>
      </c>
      <c r="D369" t="str">
        <f>IF('Revitalisation-Revitalisierung'!L257="a",'Revitalisation-Revitalisierung'!K257,"")</f>
        <v>Non nécessaire / nicht nötig</v>
      </c>
      <c r="E369" t="str">
        <f>IF('Revitalisation-Revitalisierung'!L257="b",'Revitalisation-Revitalisierung'!K257,"")</f>
        <v/>
      </c>
    </row>
    <row r="370" spans="2:5" x14ac:dyDescent="0.25">
      <c r="B370" t="str">
        <f>IF('Charriage - Geschiebehaushalt'!P258="a",'Charriage - Geschiebehaushalt'!O258,"")</f>
        <v>0-20%</v>
      </c>
      <c r="C370" t="str">
        <f>IF('Charriage - Geschiebehaushalt'!P258="b",'Charriage - Geschiebehaushalt'!O258,"")</f>
        <v/>
      </c>
      <c r="D370" t="str">
        <f>IF('Revitalisation-Revitalisierung'!L258="a",'Revitalisation-Revitalisierung'!K258,"")</f>
        <v/>
      </c>
      <c r="E370" t="str">
        <f>IF('Revitalisation-Revitalisierung'!L258="b",'Revitalisation-Revitalisierung'!K258,"")</f>
        <v>Très nécessaire, difficile / unbedingt nötig, schwierig</v>
      </c>
    </row>
    <row r="371" spans="2:5" x14ac:dyDescent="0.25">
      <c r="B371" t="str">
        <f>IF('Charriage - Geschiebehaushalt'!P259="a",'Charriage - Geschiebehaushalt'!O259,"")</f>
        <v>0-20%</v>
      </c>
      <c r="C371" t="str">
        <f>IF('Charriage - Geschiebehaushalt'!P259="b",'Charriage - Geschiebehaushalt'!O259,"")</f>
        <v/>
      </c>
      <c r="D371" t="str">
        <f>IF('Revitalisation-Revitalisierung'!L259="a",'Revitalisation-Revitalisierung'!K259,"")</f>
        <v/>
      </c>
      <c r="E371" t="str">
        <f>IF('Revitalisation-Revitalisierung'!L259="b",'Revitalisation-Revitalisierung'!K259,"")</f>
        <v>Partiellement nécessaire, difficile / teilweise nötig, schwierig</v>
      </c>
    </row>
    <row r="372" spans="2:5" x14ac:dyDescent="0.25">
      <c r="B372" t="str">
        <f>IF('Charriage - Geschiebehaushalt'!P260="a",'Charriage - Geschiebehaushalt'!O260,"")</f>
        <v>0-20%</v>
      </c>
      <c r="C372" t="str">
        <f>IF('Charriage - Geschiebehaushalt'!P260="b",'Charriage - Geschiebehaushalt'!O260,"")</f>
        <v/>
      </c>
      <c r="D372" t="str">
        <f>IF('Revitalisation-Revitalisierung'!L260="a",'Revitalisation-Revitalisierung'!K260,"")</f>
        <v>Non nécessaire / nicht nötig</v>
      </c>
      <c r="E372" t="str">
        <f>IF('Revitalisation-Revitalisierung'!L260="b",'Revitalisation-Revitalisierung'!K260,"")</f>
        <v/>
      </c>
    </row>
    <row r="373" spans="2:5" x14ac:dyDescent="0.25">
      <c r="B373" t="str">
        <f>IF('Charriage - Geschiebehaushalt'!P261="a",'Charriage - Geschiebehaushalt'!O261,"")</f>
        <v>0-20%</v>
      </c>
      <c r="C373" t="str">
        <f>IF('Charriage - Geschiebehaushalt'!P261="b",'Charriage - Geschiebehaushalt'!O261,"")</f>
        <v/>
      </c>
      <c r="D373" t="str">
        <f>IF('Revitalisation-Revitalisierung'!L261="a",'Revitalisation-Revitalisierung'!K261,"")</f>
        <v>Non nécessaire / nicht nötig</v>
      </c>
      <c r="E373" t="str">
        <f>IF('Revitalisation-Revitalisierung'!L261="b",'Revitalisation-Revitalisierung'!K261,"")</f>
        <v/>
      </c>
    </row>
    <row r="374" spans="2:5" x14ac:dyDescent="0.25">
      <c r="B374" t="str">
        <f>IF('Charriage - Geschiebehaushalt'!P262="a",'Charriage - Geschiebehaushalt'!O262,"")</f>
        <v>0-20%</v>
      </c>
      <c r="C374" t="str">
        <f>IF('Charriage - Geschiebehaushalt'!P262="b",'Charriage - Geschiebehaushalt'!O262,"")</f>
        <v/>
      </c>
      <c r="D374" t="str">
        <f>IF('Revitalisation-Revitalisierung'!L262="a",'Revitalisation-Revitalisierung'!K262,"")</f>
        <v>Non nécessaire / nicht nötig</v>
      </c>
      <c r="E374" t="str">
        <f>IF('Revitalisation-Revitalisierung'!L262="b",'Revitalisation-Revitalisierung'!K262,"")</f>
        <v/>
      </c>
    </row>
    <row r="375" spans="2:5" x14ac:dyDescent="0.25">
      <c r="B375" t="str">
        <f>IF('Charriage - Geschiebehaushalt'!P263="a",'Charriage - Geschiebehaushalt'!O263,"")</f>
        <v>0-20%</v>
      </c>
      <c r="C375" t="str">
        <f>IF('Charriage - Geschiebehaushalt'!P263="b",'Charriage - Geschiebehaushalt'!O263,"")</f>
        <v/>
      </c>
      <c r="D375" t="str">
        <f>IF('Revitalisation-Revitalisierung'!L263="a",'Revitalisation-Revitalisierung'!K263,"")</f>
        <v/>
      </c>
      <c r="E375" t="str">
        <f>IF('Revitalisation-Revitalisierung'!L263="b",'Revitalisation-Revitalisierung'!K263,"")</f>
        <v>Partiellement nécessaire, facile / teilweise nötig, einfach</v>
      </c>
    </row>
    <row r="376" spans="2:5" x14ac:dyDescent="0.25">
      <c r="B376" t="str">
        <f>IF('Charriage - Geschiebehaushalt'!P264="a",'Charriage - Geschiebehaushalt'!O264,"")</f>
        <v/>
      </c>
      <c r="C376" t="str">
        <f>IF('Charriage - Geschiebehaushalt'!P264="b",'Charriage - Geschiebehaushalt'!O264,"")</f>
        <v>Déficit non apparent en charriage ou en remobilisation des sédiments / kein sichtbares Defizit beim Geschiebehaushalt bzw. bei der Mobilisierung von Geschiebe</v>
      </c>
      <c r="D376" t="str">
        <f>IF('Revitalisation-Revitalisierung'!L264="a",'Revitalisation-Revitalisierung'!K264,"")</f>
        <v>Non nécessaire / nicht nötig</v>
      </c>
      <c r="E376" t="str">
        <f>IF('Revitalisation-Revitalisierung'!L264="b",'Revitalisation-Revitalisierung'!K264,"")</f>
        <v/>
      </c>
    </row>
    <row r="377" spans="2:5" x14ac:dyDescent="0.25">
      <c r="B377" t="str">
        <f>IF('Charriage - Geschiebehaushalt'!P265="a",'Charriage - Geschiebehaushalt'!O265,"")</f>
        <v/>
      </c>
      <c r="C377" t="str">
        <f>IF('Charriage - Geschiebehaushalt'!P265="b",'Charriage - Geschiebehaushalt'!O265,"")</f>
        <v>La remobilisation des sédiments est perturbée / Mobilisierung von Geschiebe beeinträchtigt</v>
      </c>
      <c r="D377" t="str">
        <f>IF('Revitalisation-Revitalisierung'!L265="a",'Revitalisation-Revitalisierung'!K265,"")</f>
        <v/>
      </c>
      <c r="E377" t="str">
        <f>IF('Revitalisation-Revitalisierung'!L265="b",'Revitalisation-Revitalisierung'!K265,"")</f>
        <v>Partiellement nécessaire, difficile / teilweise nötig, schwierig</v>
      </c>
    </row>
    <row r="378" spans="2:5" x14ac:dyDescent="0.25">
      <c r="B378" t="str">
        <f>IF('Charriage - Geschiebehaushalt'!P266="a",'Charriage - Geschiebehaushalt'!O266,"")</f>
        <v>0-20%</v>
      </c>
      <c r="C378" t="str">
        <f>IF('Charriage - Geschiebehaushalt'!P266="b",'Charriage - Geschiebehaushalt'!O266,"")</f>
        <v/>
      </c>
      <c r="D378" t="str">
        <f>IF('Revitalisation-Revitalisierung'!L266="a",'Revitalisation-Revitalisierung'!K266,"")</f>
        <v/>
      </c>
      <c r="E378" t="str">
        <f>IF('Revitalisation-Revitalisierung'!L266="b",'Revitalisation-Revitalisierung'!K266,"")</f>
        <v>Partiellement nécessaire, difficile / teilweise nötig, schwierig</v>
      </c>
    </row>
    <row r="379" spans="2:5" x14ac:dyDescent="0.25">
      <c r="B379" t="str">
        <f>IF('Charriage - Geschiebehaushalt'!P267="a",'Charriage - Geschiebehaushalt'!O267,"")</f>
        <v/>
      </c>
      <c r="C379" t="str">
        <f>IF('Charriage - Geschiebehaushalt'!P267="b",'Charriage - Geschiebehaushalt'!O267,"")</f>
        <v>Déficit non apparent en charriage ou en remobilisation des sédiments / kein sichtbares Defizit beim Geschiebehaushalt bzw. bei der Mobilisierung von Geschiebe</v>
      </c>
      <c r="D379" t="str">
        <f>IF('Revitalisation-Revitalisierung'!L267="a",'Revitalisation-Revitalisierung'!K267,"")</f>
        <v>Non nécessaire / nicht nötig</v>
      </c>
      <c r="E379" t="str">
        <f>IF('Revitalisation-Revitalisierung'!L267="b",'Revitalisation-Revitalisierung'!K267,"")</f>
        <v/>
      </c>
    </row>
    <row r="380" spans="2:5" x14ac:dyDescent="0.25">
      <c r="B380" t="str">
        <f>IF('Charriage - Geschiebehaushalt'!P268="a",'Charriage - Geschiebehaushalt'!O268,"")</f>
        <v/>
      </c>
      <c r="C380" t="str">
        <f>IF('Charriage - Geschiebehaushalt'!P268="b",'Charriage - Geschiebehaushalt'!O268,"")</f>
        <v>La remobilisation des sédiments est perturbée / Mobilisierung von Geschiebe beeinträchtigt</v>
      </c>
      <c r="D380" t="str">
        <f>IF('Revitalisation-Revitalisierung'!L268="a",'Revitalisation-Revitalisierung'!K268,"")</f>
        <v>Très nécessaire, facile / unbedingt nötig, einfach</v>
      </c>
      <c r="E380" t="str">
        <f>IF('Revitalisation-Revitalisierung'!L268="b",'Revitalisation-Revitalisierung'!K268,"")</f>
        <v/>
      </c>
    </row>
    <row r="381" spans="2:5" x14ac:dyDescent="0.25">
      <c r="B381" t="str">
        <f>IF('Charriage - Geschiebehaushalt'!P269="a",'Charriage - Geschiebehaushalt'!O269,"")</f>
        <v/>
      </c>
      <c r="C381" t="str">
        <f>IF('Charriage - Geschiebehaushalt'!P269="b",'Charriage - Geschiebehaushalt'!O269,"")</f>
        <v>Charriage présumé naturel / Geschiebehaushalt vermutlich natürlich</v>
      </c>
      <c r="D381" t="str">
        <f>IF('Revitalisation-Revitalisierung'!L269="a",'Revitalisation-Revitalisierung'!K269,"")</f>
        <v>Non nécessaire / nicht nötig</v>
      </c>
      <c r="E381" t="str">
        <f>IF('Revitalisation-Revitalisierung'!L269="b",'Revitalisation-Revitalisierung'!K269,"")</f>
        <v/>
      </c>
    </row>
    <row r="382" spans="2:5" x14ac:dyDescent="0.25">
      <c r="B382" t="str">
        <f>IF('Charriage - Geschiebehaushalt'!P270="a",'Charriage - Geschiebehaushalt'!O270,"")</f>
        <v/>
      </c>
      <c r="C382" t="str">
        <f>IF('Charriage - Geschiebehaushalt'!P270="b",'Charriage - Geschiebehaushalt'!O270,"")</f>
        <v>Charriage présumé naturel / Geschiebehaushalt vermutlich natürlich</v>
      </c>
      <c r="D382" t="str">
        <f>IF('Revitalisation-Revitalisierung'!L270="a",'Revitalisation-Revitalisierung'!K270,"")</f>
        <v>Non nécessaire / nicht nötig</v>
      </c>
      <c r="E382" t="str">
        <f>IF('Revitalisation-Revitalisierung'!L270="b",'Revitalisation-Revitalisierung'!K270,"")</f>
        <v/>
      </c>
    </row>
    <row r="383" spans="2:5" x14ac:dyDescent="0.25">
      <c r="B383" t="str">
        <f>IF('Charriage - Geschiebehaushalt'!P271="a",'Charriage - Geschiebehaushalt'!O271,"")</f>
        <v/>
      </c>
      <c r="C383" t="str">
        <f>IF('Charriage - Geschiebehaushalt'!P271="b",'Charriage - Geschiebehaushalt'!O271,"")</f>
        <v>Charriage présumé naturel / Geschiebehaushalt vermutlich natürlich</v>
      </c>
      <c r="D383" t="str">
        <f>IF('Revitalisation-Revitalisierung'!L271="a",'Revitalisation-Revitalisierung'!K271,"")</f>
        <v/>
      </c>
      <c r="E383" t="str">
        <f>IF('Revitalisation-Revitalisierung'!L271="b",'Revitalisation-Revitalisierung'!K271,"")</f>
        <v>Non nécessaire / nicht nötig</v>
      </c>
    </row>
    <row r="384" spans="2:5" x14ac:dyDescent="0.25">
      <c r="B384" t="str">
        <f>IF('Charriage - Geschiebehaushalt'!P272="a",'Charriage - Geschiebehaushalt'!O272,"")</f>
        <v/>
      </c>
      <c r="C384" t="str">
        <f>IF('Charriage - Geschiebehaushalt'!P272="b",'Charriage - Geschiebehaushalt'!O272,"")</f>
        <v>La remobilisation des sédiments est perturbée / Mobilisierung von Geschiebe beeinträchtigt</v>
      </c>
      <c r="D384" t="str">
        <f>IF('Revitalisation-Revitalisierung'!L272="a",'Revitalisation-Revitalisierung'!K272,"")</f>
        <v>Très nécessaire, facile / unbedingt nötig, einfach</v>
      </c>
      <c r="E384" t="str">
        <f>IF('Revitalisation-Revitalisierung'!L272="b",'Revitalisation-Revitalisierung'!K272,"")</f>
        <v/>
      </c>
    </row>
    <row r="385" spans="2:5" x14ac:dyDescent="0.25">
      <c r="B385" t="str">
        <f>IF('Charriage - Geschiebehaushalt'!P273="a",'Charriage - Geschiebehaushalt'!O273,"")</f>
        <v/>
      </c>
      <c r="C385" t="str">
        <f>IF('Charriage - Geschiebehaushalt'!P273="b",'Charriage - Geschiebehaushalt'!O273,"")</f>
        <v>Charriage présumé perturbé / Geschiebehaushalt vermutlich beeinträchtigt</v>
      </c>
      <c r="D385" t="str">
        <f>IF('Revitalisation-Revitalisierung'!L273="a",'Revitalisation-Revitalisierung'!K273,"")</f>
        <v/>
      </c>
      <c r="E385" t="str">
        <f>IF('Revitalisation-Revitalisierung'!L273="b",'Revitalisation-Revitalisierung'!K273,"")</f>
        <v>Très nécessaire, facile / unbedingt nötig, einfach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Données de base - Grunddaten</vt:lpstr>
      <vt:lpstr>Charriage - Geschiebehaushalt</vt:lpstr>
      <vt:lpstr>Débit - Abfluss</vt:lpstr>
      <vt:lpstr>Revitalisation-Revitalisierung</vt:lpstr>
      <vt:lpstr>Tableau général - Gesamttabelle</vt:lpstr>
      <vt:lpstr>Synthèse - Synthese</vt:lpstr>
      <vt:lpstr>Graphiques - Grafiken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scza</dc:creator>
  <cp:lastModifiedBy>scza</cp:lastModifiedBy>
  <cp:lastPrinted>2014-09-17T07:05:45Z</cp:lastPrinted>
  <dcterms:created xsi:type="dcterms:W3CDTF">2013-07-31T15:13:30Z</dcterms:created>
  <dcterms:modified xsi:type="dcterms:W3CDTF">2015-05-28T12:23:18Z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COO.2002.100.7.6816946</vt:lpwstr>
  </property>
  <property fmtid="{D5CDD505-2E9C-101B-9397-08002B2CF9AE}" pid="3" name="FSC#ELAKGOV@1.1001:PersonalSubjGender">
    <vt:lpwstr/>
  </property>
  <property fmtid="{D5CDD505-2E9C-101B-9397-08002B2CF9AE}" pid="4" name="FSC#ELAKGOV@1.1001:PersonalSubjFirstName">
    <vt:lpwstr/>
  </property>
  <property fmtid="{D5CDD505-2E9C-101B-9397-08002B2CF9AE}" pid="5" name="FSC#ELAKGOV@1.1001:PersonalSubjSurName">
    <vt:lpwstr/>
  </property>
  <property fmtid="{D5CDD505-2E9C-101B-9397-08002B2CF9AE}" pid="6" name="FSC#ELAKGOV@1.1001:PersonalSubjSalutation">
    <vt:lpwstr/>
  </property>
  <property fmtid="{D5CDD505-2E9C-101B-9397-08002B2CF9AE}" pid="7" name="FSC#ELAKGOV@1.1001:PersonalSubjAddress">
    <vt:lpwstr/>
  </property>
</Properties>
</file>