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onitoringdaten" sheetId="1" r:id="rId1"/>
    <sheet name="Berechnung" sheetId="2" r:id="rId2"/>
  </sheets>
  <definedNames>
    <definedName name="AKanton">Berechnung!$D$40</definedName>
    <definedName name="EF1Gas">Berechnung!$D$10</definedName>
    <definedName name="EF2Gas">Berechnung!$D$13</definedName>
    <definedName name="EFbestehend">Berechnung!$D$9</definedName>
    <definedName name="EFWV">Berechnung!$D$5</definedName>
    <definedName name="EmissionsfaktorErdgas">Berechnung!$D$12</definedName>
    <definedName name="FKEV">Berechnung!$D$4</definedName>
    <definedName name="MGasy">Berechnung!$D$19</definedName>
    <definedName name="PEy">Berechnung!$D$29</definedName>
    <definedName name="REbestehendy">Berechnung!$D$25</definedName>
    <definedName name="REneuy">Berechnung!$D$24</definedName>
    <definedName name="REy">Berechnung!$D$23</definedName>
    <definedName name="RFygrösser20">Berechnung!$D$7</definedName>
    <definedName name="RFykleiner20">Berechnung!$D$6</definedName>
    <definedName name="SummeiWbestehendi">Berechnung!$D$18</definedName>
    <definedName name="SummeiWneui">Berechnung!$D$17</definedName>
    <definedName name="Umrechnungsfaktor">Berechnung!$D$11</definedName>
    <definedName name="WVN">Berechnung!$D$8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D24" i="2"/>
  <c r="D23" i="2" l="1"/>
  <c r="K20" i="1"/>
  <c r="G20" i="1"/>
  <c r="K22" i="1"/>
  <c r="G22" i="1" s="1"/>
  <c r="K21" i="1"/>
  <c r="G21" i="1" s="1"/>
  <c r="K19" i="1"/>
  <c r="G19" i="1" s="1"/>
  <c r="K18" i="1"/>
  <c r="G18" i="1" s="1"/>
  <c r="D10" i="2"/>
  <c r="D9" i="2" s="1"/>
  <c r="D17" i="2" l="1"/>
  <c r="D36" i="2" s="1"/>
  <c r="D13" i="2"/>
  <c r="D29" i="2" s="1"/>
</calcChain>
</file>

<file path=xl/sharedStrings.xml><?xml version="1.0" encoding="utf-8"?>
<sst xmlns="http://schemas.openxmlformats.org/spreadsheetml/2006/main" count="214" uniqueCount="121">
  <si>
    <t>Bezüger Nummer</t>
  </si>
  <si>
    <t>Uhrzeit der Messung</t>
  </si>
  <si>
    <t>Datum der Messung</t>
  </si>
  <si>
    <t>Standort des Messgeräts/Quelle</t>
  </si>
  <si>
    <t>Messgerät/Quelle</t>
  </si>
  <si>
    <t>Kalibration</t>
  </si>
  <si>
    <t>Bilder</t>
  </si>
  <si>
    <t>Adresse</t>
  </si>
  <si>
    <t>Name (nur bei CO2-Abgabebefreiung)</t>
  </si>
  <si>
    <t>Zählerstand Anfang [MWh]</t>
  </si>
  <si>
    <t>Zählerstand Ende [MWh]</t>
  </si>
  <si>
    <r>
      <t>EF</t>
    </r>
    <r>
      <rPr>
        <vertAlign val="subscript"/>
        <sz val="11"/>
        <color theme="1"/>
        <rFont val="Calibri"/>
        <family val="2"/>
        <scheme val="minor"/>
      </rPr>
      <t>WV</t>
    </r>
  </si>
  <si>
    <t>Name</t>
  </si>
  <si>
    <t>Beschreibung des Parameters</t>
  </si>
  <si>
    <t>Wert</t>
  </si>
  <si>
    <t xml:space="preserve">Einheit </t>
  </si>
  <si>
    <t>Datenquelle</t>
  </si>
  <si>
    <t>Pauschaler Emissionsfaktor des Wärmeverbundes</t>
  </si>
  <si>
    <t>fixe Parameter</t>
  </si>
  <si>
    <t>dynamische Parameter</t>
  </si>
  <si>
    <t>Beschreibung des Parameters/Messwerts</t>
  </si>
  <si>
    <t>Einheit</t>
  </si>
  <si>
    <t>Erhebungsinstrument / Auswertungsinstrument</t>
  </si>
  <si>
    <t>Beschreibung Messablauf</t>
  </si>
  <si>
    <t>Kalibrierungsablauf</t>
  </si>
  <si>
    <t>Genauigkeit der Messmethode</t>
  </si>
  <si>
    <t>Messintervall</t>
  </si>
  <si>
    <t xml:space="preserve">Verantwortliche Person </t>
  </si>
  <si>
    <t>MWh</t>
  </si>
  <si>
    <t>Wärmemengenzähler</t>
  </si>
  <si>
    <t>+/- X%</t>
  </si>
  <si>
    <t>sekündlich</t>
  </si>
  <si>
    <t>Messgerät XY, Firma XY, Typ XYZ, Messgerätenummer XYZ</t>
  </si>
  <si>
    <t>Digitale Fernauslesung der Firma XYZ</t>
  </si>
  <si>
    <t>Vorname Nachname, Position, Firma</t>
  </si>
  <si>
    <t>Berechnung der Referenzemissionen</t>
  </si>
  <si>
    <t>Beschreibung</t>
  </si>
  <si>
    <t>Formel</t>
  </si>
  <si>
    <r>
      <t>RE</t>
    </r>
    <r>
      <rPr>
        <vertAlign val="subscript"/>
        <sz val="11"/>
        <color theme="1"/>
        <rFont val="Calibri"/>
        <family val="2"/>
        <scheme val="minor"/>
      </rPr>
      <t>neu, y</t>
    </r>
  </si>
  <si>
    <t>Emissionen des Referenzszenarios von neuen Bezügern im Jahr y</t>
  </si>
  <si>
    <r>
      <rPr>
        <sz val="11"/>
        <color theme="1"/>
        <rFont val="Arial"/>
        <family val="2"/>
      </rPr>
      <t>∑</t>
    </r>
    <r>
      <rPr>
        <vertAlign val="subscript"/>
        <sz val="11"/>
        <color theme="1"/>
        <rFont val="Arial"/>
        <family val="2"/>
      </rPr>
      <t>i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neu,i,y</t>
    </r>
  </si>
  <si>
    <t>Summe aller gelieferten Wärmemengen an neue Bezüger, Messort ist die Übergabestelle des Wärmeverbundes zum Bezüger</t>
  </si>
  <si>
    <r>
      <rPr>
        <sz val="11"/>
        <color theme="1"/>
        <rFont val="Arial"/>
        <family val="2"/>
      </rPr>
      <t>∑</t>
    </r>
    <r>
      <rPr>
        <vertAlign val="subscript"/>
        <sz val="11"/>
        <color theme="1"/>
        <rFont val="Arial"/>
        <family val="2"/>
      </rPr>
      <t>i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bestehend,i,y</t>
    </r>
  </si>
  <si>
    <t>Summe aller gelieferten Wärmemengen an bestehende Bezüger, Messort ist die Übergabestelle des Wärmeverbundes zum Bezüger</t>
  </si>
  <si>
    <r>
      <t>RE</t>
    </r>
    <r>
      <rPr>
        <vertAlign val="subscript"/>
        <sz val="11"/>
        <color theme="1"/>
        <rFont val="Calibri"/>
        <family val="2"/>
        <scheme val="minor"/>
      </rPr>
      <t>bestehend, y</t>
    </r>
  </si>
  <si>
    <t>Emissionen des Referenzszenarios von bestehenden Bezügern im Jahr y</t>
  </si>
  <si>
    <t>CO2-V, Anhang 3a, Abschnitt 3.4</t>
  </si>
  <si>
    <t>Referenzfaktor des Jahres y; dieser beträgt 100 %, wenn das Jahr y innerhalb der ersten 20 Jahre seit der Installation des alten Kessels liegt, sonst beträgt er 70 %</t>
  </si>
  <si>
    <r>
      <t>RF</t>
    </r>
    <r>
      <rPr>
        <vertAlign val="subscript"/>
        <sz val="11"/>
        <color theme="1"/>
        <rFont val="Calibri"/>
        <family val="2"/>
        <scheme val="minor"/>
      </rPr>
      <t>y&lt;20</t>
    </r>
  </si>
  <si>
    <r>
      <t>RF</t>
    </r>
    <r>
      <rPr>
        <vertAlign val="subscript"/>
        <sz val="11"/>
        <color theme="1"/>
        <rFont val="Calibri"/>
        <family val="2"/>
        <scheme val="minor"/>
      </rPr>
      <t>y&gt;=20</t>
    </r>
  </si>
  <si>
    <t>-</t>
  </si>
  <si>
    <t>WVN</t>
  </si>
  <si>
    <t>Pauschaler Abzug für Wärmeverluste des Wärmenetzes von 10 %</t>
  </si>
  <si>
    <t>Emissionsfaktor des Wärmeverbundes, abhängig von der Art des zu ersetzenden zentralen Heizkessels.</t>
  </si>
  <si>
    <r>
      <t>EF</t>
    </r>
    <r>
      <rPr>
        <vertAlign val="subscript"/>
        <sz val="11"/>
        <color theme="1"/>
        <rFont val="Calibri"/>
        <family val="2"/>
        <scheme val="minor"/>
      </rPr>
      <t>bestehend</t>
    </r>
  </si>
  <si>
    <r>
      <t xml:space="preserve">EF1 </t>
    </r>
    <r>
      <rPr>
        <vertAlign val="subscript"/>
        <sz val="11"/>
        <color theme="1"/>
        <rFont val="Calibri"/>
        <family val="2"/>
        <scheme val="minor"/>
      </rPr>
      <t>Gas</t>
    </r>
  </si>
  <si>
    <t>Umrechnungsfaktor</t>
  </si>
  <si>
    <t>Für die Umrechnung der Einheit tCO2eq/TJ in tCO2eq/MWh ist der Faktor 0.0036 TJ/MWh zu verwenden.</t>
  </si>
  <si>
    <t>TJ/MWh</t>
  </si>
  <si>
    <t>Emissionsfaktor von Erdgas nach Anhang 10 in tCO2eq/MWh umgerechnet.</t>
  </si>
  <si>
    <t>CO2-V, Anhang 10</t>
  </si>
  <si>
    <t>Emissionsfaktor Erdgas</t>
  </si>
  <si>
    <t>Erdgas in gasförmigen Zustand</t>
  </si>
  <si>
    <t>tCO2/TJ</t>
  </si>
  <si>
    <t>Berechnung der Projektemissionen</t>
  </si>
  <si>
    <t>Erwartete Projektemissionen des Projektes oder des Vorhabens des Programmes im Jahr y</t>
  </si>
  <si>
    <r>
      <t>PE</t>
    </r>
    <r>
      <rPr>
        <vertAlign val="subscript"/>
        <sz val="11"/>
        <color theme="1"/>
        <rFont val="Calibri"/>
        <family val="2"/>
        <scheme val="minor"/>
      </rPr>
      <t>y</t>
    </r>
  </si>
  <si>
    <r>
      <t>M</t>
    </r>
    <r>
      <rPr>
        <vertAlign val="subscript"/>
        <sz val="11"/>
        <color theme="1"/>
        <rFont val="Calibri"/>
        <family val="2"/>
        <scheme val="minor"/>
      </rPr>
      <t>Gas,y</t>
    </r>
  </si>
  <si>
    <t>Menge an verbranntem Gas zum Betrieb der Heizzentrale im Jahr y</t>
  </si>
  <si>
    <t>Gasmessgerät</t>
  </si>
  <si>
    <t>Jährliche Ablesung des Zählerstands und Differenzbildung</t>
  </si>
  <si>
    <t>kontinuierlich</t>
  </si>
  <si>
    <r>
      <t>EF2</t>
    </r>
    <r>
      <rPr>
        <vertAlign val="subscript"/>
        <sz val="11"/>
        <color theme="1"/>
        <rFont val="Calibri"/>
        <family val="2"/>
        <scheme val="minor"/>
      </rPr>
      <t>Gas</t>
    </r>
  </si>
  <si>
    <t>Emissionsfaktor Erdgas nach Anhang 10 der CO2-V</t>
  </si>
  <si>
    <t>CO2-V, Anhang 3a, Abschnitt 3.5</t>
  </si>
  <si>
    <t>Leakage</t>
  </si>
  <si>
    <t>nicht anwendbar</t>
  </si>
  <si>
    <t>Berechnung der Emissionsverminderungen</t>
  </si>
  <si>
    <r>
      <t>ER</t>
    </r>
    <r>
      <rPr>
        <vertAlign val="subscript"/>
        <sz val="11"/>
        <color theme="1"/>
        <rFont val="Calibri"/>
        <family val="2"/>
        <scheme val="minor"/>
      </rPr>
      <t>y</t>
    </r>
  </si>
  <si>
    <t>Emissionsverminderungen im Jahr y</t>
  </si>
  <si>
    <t>Emissionen des Referenzszenarios im Jahr y</t>
  </si>
  <si>
    <r>
      <t>RE</t>
    </r>
    <r>
      <rPr>
        <vertAlign val="subscript"/>
        <sz val="11"/>
        <color theme="1"/>
        <rFont val="Calibri"/>
        <family val="2"/>
        <scheme val="minor"/>
      </rPr>
      <t>y</t>
    </r>
  </si>
  <si>
    <t>FKEV</t>
  </si>
  <si>
    <t xml:space="preserve">Abschlagfaktor kostendeckende Einspeisevergütung (KEV); dieser Parameter ist gleich 1 zu setzen, weil keine KEV bezogen wird.
</t>
  </si>
  <si>
    <t>Strasse 1, 1234 Ort</t>
  </si>
  <si>
    <t>Strasse 3, 1234 Ort</t>
  </si>
  <si>
    <t>Strasse 12, 1234 Ort</t>
  </si>
  <si>
    <t>Strasse 100, 1234 Ort</t>
  </si>
  <si>
    <t>Strasse 2, 1234 Ort</t>
  </si>
  <si>
    <t>Adresse des Bezügers</t>
  </si>
  <si>
    <t>Wärmemengenzähler Nr. x</t>
  </si>
  <si>
    <t>Eichung gültig bis einschliesslich 2028</t>
  </si>
  <si>
    <t>Wärmelieferung in Monitoringperiode</t>
  </si>
  <si>
    <t>Monitoringperiode von</t>
  </si>
  <si>
    <t>Monitoringperiode bis</t>
  </si>
  <si>
    <t>Version Monitoringbericht</t>
  </si>
  <si>
    <t>Datum Monitoringbericht</t>
  </si>
  <si>
    <t>Wirkungsaufteilung und Schnittstellen zu anderen Instrumenten des CO2-Gesetzes (soweit anwendbar)</t>
  </si>
  <si>
    <r>
      <t>A</t>
    </r>
    <r>
      <rPr>
        <vertAlign val="subscript"/>
        <sz val="11"/>
        <color theme="1"/>
        <rFont val="Calibri"/>
        <family val="2"/>
        <scheme val="minor"/>
      </rPr>
      <t>Kanton</t>
    </r>
  </si>
  <si>
    <t>Wirkungsaufteilung vom DATUM, siehe DATEINAME</t>
  </si>
  <si>
    <t>Plausibilisierung der Daten und Berechnungen</t>
  </si>
  <si>
    <t>Art der Plausibilisierung</t>
  </si>
  <si>
    <r>
      <t>PL</t>
    </r>
    <r>
      <rPr>
        <vertAlign val="subscript"/>
        <sz val="11"/>
        <color theme="1"/>
        <rFont val="Calibri"/>
        <family val="2"/>
        <scheme val="minor"/>
      </rPr>
      <t>Gas</t>
    </r>
  </si>
  <si>
    <t>Abrechnungen Gaslieferant, siehe DATEINAME</t>
  </si>
  <si>
    <t xml:space="preserve">PLGas wird mit dem gemessenen Wert Mgas,y verglichen. Der Messwert des Gases für die Projektemissionen wird dadurch plausibilisiert. </t>
  </si>
  <si>
    <t>Aus Rechnungen des Gaslieferanten entnommene Menge an Gas, für den Spitzenlastkessel.
Vergleich zeigt, dass gemessene Werte Mgas,y plausibel sind (Abweichung &lt;1%)</t>
  </si>
  <si>
    <t>Projektnummer</t>
  </si>
  <si>
    <t>XXXX</t>
  </si>
  <si>
    <t>Projektname</t>
  </si>
  <si>
    <t>NAME</t>
  </si>
  <si>
    <t>Monitoringbericht erstellt von</t>
  </si>
  <si>
    <t>VORNAME, NAME, POSITION, FIRMA</t>
  </si>
  <si>
    <t>Anschlussjahr</t>
  </si>
  <si>
    <t>YYYY</t>
  </si>
  <si>
    <t>die Qualitätssicherung erfolgt nach den Anforderungen der Messmittelverordnung vom 15. Februar 2006 (MessMV) und den entsprechenden Aus­führungsvorschriften des Eidgenössischen Justiz- und Polizeidepartements (EJPD).</t>
  </si>
  <si>
    <t>tCO2eq/MWh</t>
  </si>
  <si>
    <t>tCO2eq</t>
  </si>
  <si>
    <t>Anteil an den Emissionsverminderungen, welche der Kanton für sich im Gebäudeprogramm deklariert hat</t>
  </si>
  <si>
    <t>CO2-Abgabebefreit? [ja/nein]</t>
  </si>
  <si>
    <t>nein</t>
  </si>
  <si>
    <t>Neubau [ja/nein]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</si>
</sst>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.000_ ;_ * \-#,##0.000_ ;_ * &quot;-&quot;??_ ;_ @_ "/>
    <numFmt numFmtId="165" formatCode="_ * #,##0.0000_ ;_ * \-#,##0.0000_ ;_ * &quot;-&quot;??_ ;_ @_ "/>
    <numFmt numFmtId="166" formatCode="_ * #,##0.000_ ;_ * \-#,##0.000_ ;_ * &quot;-&quot;???_ ;_ @_ "/>
    <numFmt numFmtId="167" formatCode="0.000"/>
    <numFmt numFmtId="168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3" fillId="0" borderId="0" xfId="0" applyFont="1" applyAlignment="1">
      <alignment wrapText="1"/>
    </xf>
    <xf numFmtId="168" fontId="0" fillId="0" borderId="0" xfId="1" applyNumberFormat="1" applyFont="1"/>
    <xf numFmtId="0" fontId="0" fillId="0" borderId="0" xfId="0" applyFont="1"/>
    <xf numFmtId="14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5" xfId="2" applyBorder="1"/>
    <xf numFmtId="0" fontId="0" fillId="0" borderId="4" xfId="0" applyBorder="1"/>
    <xf numFmtId="0" fontId="0" fillId="0" borderId="0" xfId="0" applyBorder="1"/>
    <xf numFmtId="9" fontId="0" fillId="0" borderId="0" xfId="0" applyNumberFormat="1" applyBorder="1"/>
    <xf numFmtId="166" fontId="0" fillId="0" borderId="0" xfId="0" applyNumberForma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0" fillId="0" borderId="6" xfId="0" applyBorder="1"/>
    <xf numFmtId="0" fontId="0" fillId="0" borderId="7" xfId="0" applyBorder="1" applyAlignment="1">
      <alignment wrapText="1"/>
    </xf>
    <xf numFmtId="167" fontId="0" fillId="0" borderId="7" xfId="0" applyNumberFormat="1" applyBorder="1"/>
    <xf numFmtId="0" fontId="0" fillId="0" borderId="7" xfId="0" applyBorder="1"/>
    <xf numFmtId="0" fontId="5" fillId="0" borderId="8" xfId="2" applyBorder="1"/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168" fontId="0" fillId="0" borderId="0" xfId="1" applyNumberFormat="1" applyFont="1" applyBorder="1" applyAlignment="1">
      <alignment wrapText="1"/>
    </xf>
    <xf numFmtId="0" fontId="0" fillId="0" borderId="0" xfId="0" quotePrefix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quotePrefix="1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Font="1" applyBorder="1"/>
    <xf numFmtId="0" fontId="0" fillId="0" borderId="0" xfId="0" applyFont="1" applyBorder="1"/>
    <xf numFmtId="168" fontId="0" fillId="0" borderId="0" xfId="1" applyNumberFormat="1" applyFont="1" applyBorder="1"/>
    <xf numFmtId="0" fontId="0" fillId="0" borderId="5" xfId="0" applyFont="1" applyBorder="1"/>
    <xf numFmtId="0" fontId="0" fillId="0" borderId="5" xfId="0" applyBorder="1"/>
    <xf numFmtId="168" fontId="0" fillId="0" borderId="7" xfId="1" applyNumberFormat="1" applyFont="1" applyBorder="1"/>
    <xf numFmtId="0" fontId="0" fillId="0" borderId="8" xfId="0" applyBorder="1"/>
    <xf numFmtId="0" fontId="0" fillId="0" borderId="2" xfId="0" applyBorder="1"/>
    <xf numFmtId="168" fontId="0" fillId="0" borderId="2" xfId="1" applyNumberFormat="1" applyFont="1" applyBorder="1"/>
    <xf numFmtId="0" fontId="0" fillId="0" borderId="3" xfId="0" applyBorder="1"/>
    <xf numFmtId="168" fontId="3" fillId="0" borderId="0" xfId="1" applyNumberFormat="1" applyFont="1" applyBorder="1"/>
    <xf numFmtId="0" fontId="3" fillId="0" borderId="6" xfId="0" applyFont="1" applyBorder="1"/>
    <xf numFmtId="14" fontId="0" fillId="0" borderId="5" xfId="0" applyNumberFormat="1" applyBorder="1"/>
    <xf numFmtId="14" fontId="0" fillId="0" borderId="8" xfId="0" applyNumberFormat="1" applyBorder="1"/>
    <xf numFmtId="0" fontId="3" fillId="0" borderId="4" xfId="0" applyFont="1" applyFill="1" applyBorder="1"/>
    <xf numFmtId="0" fontId="0" fillId="0" borderId="6" xfId="0" applyFont="1" applyFill="1" applyBorder="1"/>
    <xf numFmtId="9" fontId="0" fillId="0" borderId="7" xfId="0" applyNumberFormat="1" applyBorder="1"/>
    <xf numFmtId="168" fontId="0" fillId="0" borderId="7" xfId="1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168" fontId="1" fillId="0" borderId="7" xfId="1" applyNumberFormat="1" applyFont="1" applyBorder="1"/>
    <xf numFmtId="0" fontId="0" fillId="0" borderId="7" xfId="0" applyFont="1" applyBorder="1"/>
    <xf numFmtId="0" fontId="0" fillId="0" borderId="8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Fill="1" applyBorder="1"/>
    <xf numFmtId="0" fontId="0" fillId="0" borderId="2" xfId="0" applyFont="1" applyBorder="1"/>
    <xf numFmtId="0" fontId="3" fillId="0" borderId="6" xfId="0" applyFont="1" applyBorder="1" applyAlignment="1">
      <alignment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edlex.admin.ch/eli/cc/2012/856/de" TargetMode="External"/><Relationship Id="rId3" Type="http://schemas.openxmlformats.org/officeDocument/2006/relationships/hyperlink" Target="https://www.fedlex.admin.ch/eli/cc/2012/856/de" TargetMode="External"/><Relationship Id="rId7" Type="http://schemas.openxmlformats.org/officeDocument/2006/relationships/hyperlink" Target="https://www.fedlex.admin.ch/eli/cc/2012/856/de" TargetMode="External"/><Relationship Id="rId2" Type="http://schemas.openxmlformats.org/officeDocument/2006/relationships/hyperlink" Target="https://www.fedlex.admin.ch/eli/cc/2012/856/de" TargetMode="External"/><Relationship Id="rId1" Type="http://schemas.openxmlformats.org/officeDocument/2006/relationships/hyperlink" Target="https://www.fedlex.admin.ch/eli/cc/2012/856/de" TargetMode="External"/><Relationship Id="rId6" Type="http://schemas.openxmlformats.org/officeDocument/2006/relationships/hyperlink" Target="https://www.fedlex.admin.ch/eli/cc/2012/856/de" TargetMode="External"/><Relationship Id="rId5" Type="http://schemas.openxmlformats.org/officeDocument/2006/relationships/hyperlink" Target="https://www.fedlex.admin.ch/eli/cc/2012/856/de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fedlex.admin.ch/eli/cc/2012/856/de" TargetMode="External"/><Relationship Id="rId9" Type="http://schemas.openxmlformats.org/officeDocument/2006/relationships/hyperlink" Target="https://www.fedlex.admin.ch/eli/cc/2012/856/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D23" sqref="D23"/>
    </sheetView>
  </sheetViews>
  <sheetFormatPr baseColWidth="10" defaultColWidth="9.140625" defaultRowHeight="15" x14ac:dyDescent="0.25"/>
  <cols>
    <col min="1" max="1" width="19.7109375" customWidth="1"/>
    <col min="2" max="2" width="16.5703125" customWidth="1"/>
    <col min="3" max="3" width="19.140625" bestFit="1" customWidth="1"/>
    <col min="4" max="4" width="12.42578125" bestFit="1" customWidth="1"/>
    <col min="5" max="5" width="12.42578125" customWidth="1"/>
    <col min="6" max="6" width="23.85546875" bestFit="1" customWidth="1"/>
    <col min="7" max="7" width="23.85546875" customWidth="1"/>
    <col min="8" max="8" width="23.85546875" bestFit="1" customWidth="1"/>
    <col min="9" max="9" width="19.28515625" bestFit="1" customWidth="1"/>
    <col min="10" max="10" width="18.7109375" bestFit="1" customWidth="1"/>
    <col min="11" max="13" width="18.7109375" customWidth="1"/>
    <col min="14" max="14" width="29.85546875" bestFit="1" customWidth="1"/>
    <col min="15" max="15" width="25" bestFit="1" customWidth="1"/>
    <col min="16" max="16" width="34.5703125" bestFit="1" customWidth="1"/>
    <col min="17" max="17" width="6.28515625" bestFit="1" customWidth="1"/>
  </cols>
  <sheetData>
    <row r="1" spans="1:3" x14ac:dyDescent="0.25">
      <c r="A1" s="8" t="s">
        <v>106</v>
      </c>
      <c r="B1" s="62" t="s">
        <v>107</v>
      </c>
      <c r="C1" s="47"/>
    </row>
    <row r="2" spans="1:3" x14ac:dyDescent="0.25">
      <c r="A2" s="11" t="s">
        <v>108</v>
      </c>
      <c r="B2" s="39" t="s">
        <v>109</v>
      </c>
      <c r="C2" s="42"/>
    </row>
    <row r="3" spans="1:3" ht="30.75" thickBot="1" x14ac:dyDescent="0.3">
      <c r="A3" s="63" t="s">
        <v>110</v>
      </c>
      <c r="B3" s="58" t="s">
        <v>111</v>
      </c>
      <c r="C3" s="44"/>
    </row>
    <row r="5" spans="1:3" ht="15.75" thickBot="1" x14ac:dyDescent="0.3"/>
    <row r="6" spans="1:3" x14ac:dyDescent="0.25">
      <c r="A6" s="8" t="s">
        <v>95</v>
      </c>
      <c r="B6" s="45"/>
      <c r="C6" s="47">
        <v>2.2999999999999998</v>
      </c>
    </row>
    <row r="7" spans="1:3" x14ac:dyDescent="0.25">
      <c r="A7" s="11" t="s">
        <v>96</v>
      </c>
      <c r="B7" s="18"/>
      <c r="C7" s="50">
        <v>45322</v>
      </c>
    </row>
    <row r="8" spans="1:3" x14ac:dyDescent="0.25">
      <c r="A8" s="11"/>
      <c r="B8" s="18"/>
      <c r="C8" s="42"/>
    </row>
    <row r="9" spans="1:3" x14ac:dyDescent="0.25">
      <c r="A9" s="11" t="s">
        <v>93</v>
      </c>
      <c r="B9" s="18"/>
      <c r="C9" s="50">
        <v>44927</v>
      </c>
    </row>
    <row r="10" spans="1:3" ht="15.75" thickBot="1" x14ac:dyDescent="0.3">
      <c r="A10" s="49" t="s">
        <v>94</v>
      </c>
      <c r="B10" s="26"/>
      <c r="C10" s="51">
        <v>45291</v>
      </c>
    </row>
    <row r="17" spans="1:17" s="1" customFormat="1" x14ac:dyDescent="0.25">
      <c r="A17" s="1" t="s">
        <v>0</v>
      </c>
      <c r="B17" s="1" t="s">
        <v>8</v>
      </c>
      <c r="C17" s="1" t="s">
        <v>7</v>
      </c>
      <c r="D17" s="1" t="s">
        <v>120</v>
      </c>
      <c r="E17" s="1" t="s">
        <v>112</v>
      </c>
      <c r="F17" s="1" t="s">
        <v>118</v>
      </c>
      <c r="G17" s="1" t="s">
        <v>92</v>
      </c>
      <c r="H17" s="1" t="s">
        <v>9</v>
      </c>
      <c r="I17" s="1" t="s">
        <v>1</v>
      </c>
      <c r="J17" s="1" t="s">
        <v>2</v>
      </c>
      <c r="K17" s="1" t="s">
        <v>10</v>
      </c>
      <c r="L17" s="1" t="s">
        <v>1</v>
      </c>
      <c r="M17" s="1" t="s">
        <v>2</v>
      </c>
      <c r="N17" s="1" t="s">
        <v>3</v>
      </c>
      <c r="O17" s="1" t="s">
        <v>4</v>
      </c>
      <c r="P17" s="1" t="s">
        <v>5</v>
      </c>
      <c r="Q17" s="1" t="s">
        <v>6</v>
      </c>
    </row>
    <row r="18" spans="1:17" x14ac:dyDescent="0.25">
      <c r="A18">
        <v>1</v>
      </c>
      <c r="C18" t="s">
        <v>84</v>
      </c>
      <c r="D18" t="s">
        <v>119</v>
      </c>
      <c r="E18" t="s">
        <v>113</v>
      </c>
      <c r="F18" t="s">
        <v>119</v>
      </c>
      <c r="G18">
        <f>K18-H18</f>
        <v>50000</v>
      </c>
      <c r="H18">
        <v>12513</v>
      </c>
      <c r="I18" t="s">
        <v>50</v>
      </c>
      <c r="J18" s="7">
        <v>44927</v>
      </c>
      <c r="K18">
        <f>H18+50000</f>
        <v>62513</v>
      </c>
      <c r="L18" t="s">
        <v>50</v>
      </c>
      <c r="M18" s="7">
        <v>45291</v>
      </c>
      <c r="N18" t="s">
        <v>89</v>
      </c>
      <c r="O18" t="s">
        <v>90</v>
      </c>
      <c r="P18" t="s">
        <v>91</v>
      </c>
    </row>
    <row r="19" spans="1:17" x14ac:dyDescent="0.25">
      <c r="A19">
        <v>2</v>
      </c>
      <c r="C19" t="s">
        <v>85</v>
      </c>
      <c r="D19" t="s">
        <v>119</v>
      </c>
      <c r="E19" t="s">
        <v>113</v>
      </c>
      <c r="F19" t="s">
        <v>119</v>
      </c>
      <c r="G19">
        <f t="shared" ref="G19:G22" si="0">K19-H19</f>
        <v>40000</v>
      </c>
      <c r="H19">
        <v>1444</v>
      </c>
      <c r="I19" t="s">
        <v>50</v>
      </c>
      <c r="J19" s="7">
        <v>44927</v>
      </c>
      <c r="K19">
        <f>H19+40000</f>
        <v>41444</v>
      </c>
      <c r="L19" t="s">
        <v>50</v>
      </c>
      <c r="M19" s="7">
        <v>45291</v>
      </c>
      <c r="N19" t="s">
        <v>89</v>
      </c>
      <c r="O19" t="s">
        <v>90</v>
      </c>
      <c r="P19" t="s">
        <v>91</v>
      </c>
    </row>
    <row r="20" spans="1:17" x14ac:dyDescent="0.25">
      <c r="A20">
        <v>3</v>
      </c>
      <c r="C20" t="s">
        <v>86</v>
      </c>
      <c r="D20" t="s">
        <v>119</v>
      </c>
      <c r="E20" t="s">
        <v>113</v>
      </c>
      <c r="F20" t="s">
        <v>119</v>
      </c>
      <c r="G20">
        <f t="shared" si="0"/>
        <v>12337</v>
      </c>
      <c r="H20">
        <v>1000</v>
      </c>
      <c r="I20" t="s">
        <v>50</v>
      </c>
      <c r="J20" s="7">
        <v>44927</v>
      </c>
      <c r="K20">
        <f>H20+12337</f>
        <v>13337</v>
      </c>
      <c r="L20" t="s">
        <v>50</v>
      </c>
      <c r="M20" s="7">
        <v>45291</v>
      </c>
      <c r="N20" t="s">
        <v>89</v>
      </c>
      <c r="O20" t="s">
        <v>90</v>
      </c>
      <c r="P20" t="s">
        <v>91</v>
      </c>
    </row>
    <row r="21" spans="1:17" x14ac:dyDescent="0.25">
      <c r="A21">
        <v>4</v>
      </c>
      <c r="C21" t="s">
        <v>87</v>
      </c>
      <c r="D21" t="s">
        <v>119</v>
      </c>
      <c r="E21" t="s">
        <v>113</v>
      </c>
      <c r="F21" t="s">
        <v>119</v>
      </c>
      <c r="G21">
        <f t="shared" si="0"/>
        <v>34298</v>
      </c>
      <c r="H21">
        <v>0</v>
      </c>
      <c r="I21" t="s">
        <v>50</v>
      </c>
      <c r="J21" s="7">
        <v>44927</v>
      </c>
      <c r="K21">
        <f>H21+34298</f>
        <v>34298</v>
      </c>
      <c r="L21" t="s">
        <v>50</v>
      </c>
      <c r="M21" s="7">
        <v>45291</v>
      </c>
      <c r="N21" t="s">
        <v>89</v>
      </c>
      <c r="O21" t="s">
        <v>90</v>
      </c>
      <c r="P21" t="s">
        <v>91</v>
      </c>
    </row>
    <row r="22" spans="1:17" x14ac:dyDescent="0.25">
      <c r="A22">
        <v>5</v>
      </c>
      <c r="C22" t="s">
        <v>88</v>
      </c>
      <c r="D22" t="s">
        <v>119</v>
      </c>
      <c r="E22" t="s">
        <v>113</v>
      </c>
      <c r="F22" t="s">
        <v>119</v>
      </c>
      <c r="G22">
        <f t="shared" si="0"/>
        <v>12637</v>
      </c>
      <c r="H22">
        <v>10024</v>
      </c>
      <c r="I22" t="s">
        <v>50</v>
      </c>
      <c r="J22" s="7">
        <v>44927</v>
      </c>
      <c r="K22">
        <f>H22+12637</f>
        <v>22661</v>
      </c>
      <c r="L22" t="s">
        <v>50</v>
      </c>
      <c r="M22" s="7">
        <v>45291</v>
      </c>
      <c r="N22" t="s">
        <v>89</v>
      </c>
      <c r="O22" t="s">
        <v>90</v>
      </c>
      <c r="P22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zoomScale="85" zoomScaleNormal="85" workbookViewId="0">
      <selection activeCell="F35" sqref="F35"/>
    </sheetView>
  </sheetViews>
  <sheetFormatPr baseColWidth="10" defaultRowHeight="15" x14ac:dyDescent="0.25"/>
  <cols>
    <col min="1" max="1" width="3.7109375" customWidth="1"/>
    <col min="2" max="2" width="18.7109375" customWidth="1"/>
    <col min="3" max="3" width="49.140625" customWidth="1"/>
    <col min="4" max="4" width="31.85546875" customWidth="1"/>
    <col min="5" max="5" width="12" bestFit="1" customWidth="1"/>
    <col min="6" max="6" width="36.28515625" customWidth="1"/>
    <col min="7" max="7" width="28.85546875" customWidth="1"/>
    <col min="8" max="8" width="17" customWidth="1"/>
    <col min="9" max="9" width="43.28515625" customWidth="1"/>
    <col min="10" max="10" width="20.28515625" customWidth="1"/>
    <col min="11" max="11" width="16.42578125" bestFit="1" customWidth="1"/>
    <col min="12" max="12" width="29.5703125" customWidth="1"/>
  </cols>
  <sheetData>
    <row r="1" spans="2:12" ht="15.75" thickBot="1" x14ac:dyDescent="0.3"/>
    <row r="2" spans="2:12" ht="23.25" x14ac:dyDescent="0.35">
      <c r="B2" s="60" t="s">
        <v>18</v>
      </c>
      <c r="C2" s="9"/>
      <c r="D2" s="9"/>
      <c r="E2" s="9"/>
      <c r="F2" s="10"/>
    </row>
    <row r="3" spans="2:12" x14ac:dyDescent="0.25">
      <c r="B3" s="11" t="s">
        <v>12</v>
      </c>
      <c r="C3" s="12" t="s">
        <v>13</v>
      </c>
      <c r="D3" s="12" t="s">
        <v>14</v>
      </c>
      <c r="E3" s="12" t="s">
        <v>15</v>
      </c>
      <c r="F3" s="13" t="s">
        <v>16</v>
      </c>
    </row>
    <row r="4" spans="2:12" s="2" customFormat="1" ht="60" x14ac:dyDescent="0.25">
      <c r="B4" s="14" t="s">
        <v>82</v>
      </c>
      <c r="C4" s="15" t="s">
        <v>83</v>
      </c>
      <c r="D4" s="15">
        <v>1</v>
      </c>
      <c r="E4" s="15" t="s">
        <v>50</v>
      </c>
      <c r="F4" s="16" t="s">
        <v>46</v>
      </c>
      <c r="J4" s="3"/>
    </row>
    <row r="5" spans="2:12" ht="33.75" customHeight="1" x14ac:dyDescent="0.35">
      <c r="B5" s="17" t="s">
        <v>11</v>
      </c>
      <c r="C5" s="15" t="s">
        <v>17</v>
      </c>
      <c r="D5" s="18">
        <v>0.22</v>
      </c>
      <c r="E5" s="18" t="s">
        <v>115</v>
      </c>
      <c r="F5" s="16" t="s">
        <v>46</v>
      </c>
    </row>
    <row r="6" spans="2:12" ht="61.5" x14ac:dyDescent="0.35">
      <c r="B6" s="17" t="s">
        <v>48</v>
      </c>
      <c r="C6" s="15" t="s">
        <v>47</v>
      </c>
      <c r="D6" s="19">
        <v>1</v>
      </c>
      <c r="E6" s="18" t="s">
        <v>50</v>
      </c>
      <c r="F6" s="16" t="s">
        <v>46</v>
      </c>
    </row>
    <row r="7" spans="2:12" ht="61.5" x14ac:dyDescent="0.35">
      <c r="B7" s="17" t="s">
        <v>49</v>
      </c>
      <c r="C7" s="15" t="s">
        <v>47</v>
      </c>
      <c r="D7" s="19">
        <v>0.7</v>
      </c>
      <c r="E7" s="18" t="s">
        <v>50</v>
      </c>
      <c r="F7" s="16" t="s">
        <v>46</v>
      </c>
    </row>
    <row r="8" spans="2:12" ht="30" x14ac:dyDescent="0.25">
      <c r="B8" s="17" t="s">
        <v>51</v>
      </c>
      <c r="C8" s="15" t="s">
        <v>52</v>
      </c>
      <c r="D8" s="19">
        <v>0.1</v>
      </c>
      <c r="E8" s="18" t="s">
        <v>50</v>
      </c>
      <c r="F8" s="16" t="s">
        <v>46</v>
      </c>
    </row>
    <row r="9" spans="2:12" ht="31.5" x14ac:dyDescent="0.35">
      <c r="B9" s="17" t="s">
        <v>54</v>
      </c>
      <c r="C9" s="15" t="s">
        <v>53</v>
      </c>
      <c r="D9" s="20">
        <f>EF1Gas/90%</f>
        <v>0.22559999999999999</v>
      </c>
      <c r="E9" s="18" t="s">
        <v>115</v>
      </c>
      <c r="F9" s="16" t="s">
        <v>46</v>
      </c>
    </row>
    <row r="10" spans="2:12" ht="31.5" x14ac:dyDescent="0.35">
      <c r="B10" s="17" t="s">
        <v>55</v>
      </c>
      <c r="C10" s="15" t="s">
        <v>59</v>
      </c>
      <c r="D10" s="21">
        <f>EmissionsfaktorErdgas*Umrechnungsfaktor</f>
        <v>0.20304</v>
      </c>
      <c r="E10" s="18" t="s">
        <v>115</v>
      </c>
      <c r="F10" s="16" t="s">
        <v>46</v>
      </c>
    </row>
    <row r="11" spans="2:12" ht="45" x14ac:dyDescent="0.25">
      <c r="B11" s="17" t="s">
        <v>56</v>
      </c>
      <c r="C11" s="15" t="s">
        <v>57</v>
      </c>
      <c r="D11" s="22">
        <v>3.5999999999999999E-3</v>
      </c>
      <c r="E11" s="18" t="s">
        <v>58</v>
      </c>
      <c r="F11" s="16" t="s">
        <v>46</v>
      </c>
    </row>
    <row r="12" spans="2:12" x14ac:dyDescent="0.25">
      <c r="B12" s="17" t="s">
        <v>61</v>
      </c>
      <c r="C12" s="15" t="s">
        <v>62</v>
      </c>
      <c r="D12" s="18">
        <v>56.4</v>
      </c>
      <c r="E12" s="18" t="s">
        <v>63</v>
      </c>
      <c r="F12" s="16" t="s">
        <v>60</v>
      </c>
    </row>
    <row r="13" spans="2:12" ht="41.25" customHeight="1" thickBot="1" x14ac:dyDescent="0.4">
      <c r="B13" s="23" t="s">
        <v>72</v>
      </c>
      <c r="C13" s="24" t="s">
        <v>73</v>
      </c>
      <c r="D13" s="25">
        <f>EF1Gas</f>
        <v>0.20304</v>
      </c>
      <c r="E13" s="26" t="s">
        <v>58</v>
      </c>
      <c r="F13" s="27" t="s">
        <v>74</v>
      </c>
    </row>
    <row r="14" spans="2:12" ht="15.75" thickBot="1" x14ac:dyDescent="0.3"/>
    <row r="15" spans="2:12" s="1" customFormat="1" ht="23.25" x14ac:dyDescent="0.35">
      <c r="B15" s="60" t="s">
        <v>19</v>
      </c>
      <c r="C15" s="9"/>
      <c r="D15" s="9"/>
      <c r="E15" s="9"/>
      <c r="F15" s="9"/>
      <c r="G15" s="9"/>
      <c r="H15" s="9"/>
      <c r="I15" s="9"/>
      <c r="J15" s="9"/>
      <c r="K15" s="9"/>
      <c r="L15" s="10"/>
    </row>
    <row r="16" spans="2:12" s="4" customFormat="1" ht="30" x14ac:dyDescent="0.25">
      <c r="B16" s="28" t="s">
        <v>12</v>
      </c>
      <c r="C16" s="29" t="s">
        <v>20</v>
      </c>
      <c r="D16" s="30" t="s">
        <v>14</v>
      </c>
      <c r="E16" s="29" t="s">
        <v>21</v>
      </c>
      <c r="F16" s="29" t="s">
        <v>16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31" t="s">
        <v>27</v>
      </c>
    </row>
    <row r="17" spans="2:12" s="2" customFormat="1" ht="91.5" x14ac:dyDescent="0.35">
      <c r="B17" s="14" t="s">
        <v>40</v>
      </c>
      <c r="C17" s="15" t="s">
        <v>41</v>
      </c>
      <c r="D17" s="32">
        <f>SUM(Monitoringdaten!G18:G22)</f>
        <v>149272</v>
      </c>
      <c r="E17" s="15" t="s">
        <v>28</v>
      </c>
      <c r="F17" s="15" t="s">
        <v>29</v>
      </c>
      <c r="G17" s="15" t="s">
        <v>32</v>
      </c>
      <c r="H17" s="15" t="s">
        <v>33</v>
      </c>
      <c r="I17" s="15" t="s">
        <v>114</v>
      </c>
      <c r="J17" s="33" t="s">
        <v>30</v>
      </c>
      <c r="K17" s="15" t="s">
        <v>31</v>
      </c>
      <c r="L17" s="34" t="s">
        <v>34</v>
      </c>
    </row>
    <row r="18" spans="2:12" s="2" customFormat="1" ht="91.5" x14ac:dyDescent="0.35">
      <c r="B18" s="14" t="s">
        <v>42</v>
      </c>
      <c r="C18" s="15" t="s">
        <v>43</v>
      </c>
      <c r="D18" s="15">
        <v>0</v>
      </c>
      <c r="E18" s="15" t="s">
        <v>28</v>
      </c>
      <c r="F18" s="15" t="s">
        <v>29</v>
      </c>
      <c r="G18" s="15" t="s">
        <v>32</v>
      </c>
      <c r="H18" s="15" t="s">
        <v>33</v>
      </c>
      <c r="I18" s="15" t="s">
        <v>114</v>
      </c>
      <c r="J18" s="33" t="s">
        <v>30</v>
      </c>
      <c r="K18" s="15" t="s">
        <v>31</v>
      </c>
      <c r="L18" s="34" t="s">
        <v>34</v>
      </c>
    </row>
    <row r="19" spans="2:12" s="2" customFormat="1" ht="92.25" thickBot="1" x14ac:dyDescent="0.4">
      <c r="B19" s="35" t="s">
        <v>67</v>
      </c>
      <c r="C19" s="24" t="s">
        <v>68</v>
      </c>
      <c r="D19" s="55">
        <v>15043</v>
      </c>
      <c r="E19" s="24" t="s">
        <v>28</v>
      </c>
      <c r="F19" s="24" t="s">
        <v>69</v>
      </c>
      <c r="G19" s="24" t="s">
        <v>32</v>
      </c>
      <c r="H19" s="24" t="s">
        <v>70</v>
      </c>
      <c r="I19" s="24" t="s">
        <v>114</v>
      </c>
      <c r="J19" s="36" t="s">
        <v>30</v>
      </c>
      <c r="K19" s="24" t="s">
        <v>71</v>
      </c>
      <c r="L19" s="37" t="s">
        <v>34</v>
      </c>
    </row>
    <row r="20" spans="2:12" ht="15.75" thickBot="1" x14ac:dyDescent="0.3"/>
    <row r="21" spans="2:12" ht="23.25" x14ac:dyDescent="0.35">
      <c r="B21" s="60" t="s">
        <v>35</v>
      </c>
      <c r="C21" s="9"/>
      <c r="D21" s="9"/>
      <c r="E21" s="10"/>
    </row>
    <row r="22" spans="2:12" x14ac:dyDescent="0.25">
      <c r="B22" s="11" t="s">
        <v>12</v>
      </c>
      <c r="C22" s="12" t="s">
        <v>36</v>
      </c>
      <c r="D22" s="12" t="s">
        <v>37</v>
      </c>
      <c r="E22" s="13" t="s">
        <v>21</v>
      </c>
    </row>
    <row r="23" spans="2:12" s="6" customFormat="1" ht="18" x14ac:dyDescent="0.35">
      <c r="B23" s="38" t="s">
        <v>81</v>
      </c>
      <c r="C23" s="39" t="s">
        <v>80</v>
      </c>
      <c r="D23" s="40">
        <f>(REneuy+REbestehendy)*FKEV * (1-AKanton)</f>
        <v>31197.848000000002</v>
      </c>
      <c r="E23" s="41" t="s">
        <v>116</v>
      </c>
    </row>
    <row r="24" spans="2:12" ht="31.5" x14ac:dyDescent="0.35">
      <c r="B24" s="17" t="s">
        <v>38</v>
      </c>
      <c r="C24" s="15" t="s">
        <v>39</v>
      </c>
      <c r="D24" s="40">
        <f>SummeiWneui*EFWV</f>
        <v>32839.840000000004</v>
      </c>
      <c r="E24" s="42" t="s">
        <v>116</v>
      </c>
    </row>
    <row r="25" spans="2:12" ht="32.25" thickBot="1" x14ac:dyDescent="0.4">
      <c r="B25" s="23" t="s">
        <v>44</v>
      </c>
      <c r="C25" s="24" t="s">
        <v>45</v>
      </c>
      <c r="D25" s="43">
        <f>SummeiWbestehendi*EFbestehend*RFykleiner20*1/(1-WVN)</f>
        <v>0</v>
      </c>
      <c r="E25" s="44" t="s">
        <v>116</v>
      </c>
    </row>
    <row r="26" spans="2:12" ht="15.75" thickBot="1" x14ac:dyDescent="0.3">
      <c r="D26" s="5"/>
    </row>
    <row r="27" spans="2:12" ht="23.25" x14ac:dyDescent="0.35">
      <c r="B27" s="60" t="s">
        <v>64</v>
      </c>
      <c r="C27" s="45"/>
      <c r="D27" s="46"/>
      <c r="E27" s="47"/>
    </row>
    <row r="28" spans="2:12" x14ac:dyDescent="0.25">
      <c r="B28" s="11" t="s">
        <v>12</v>
      </c>
      <c r="C28" s="12" t="s">
        <v>36</v>
      </c>
      <c r="D28" s="48" t="s">
        <v>37</v>
      </c>
      <c r="E28" s="13" t="s">
        <v>21</v>
      </c>
    </row>
    <row r="29" spans="2:12" ht="32.25" thickBot="1" x14ac:dyDescent="0.4">
      <c r="B29" s="23" t="s">
        <v>66</v>
      </c>
      <c r="C29" s="24" t="s">
        <v>65</v>
      </c>
      <c r="D29" s="43">
        <f>EF2Gas*MGasy</f>
        <v>3054.3307199999999</v>
      </c>
      <c r="E29" s="44" t="s">
        <v>116</v>
      </c>
    </row>
    <row r="30" spans="2:12" ht="15.75" thickBot="1" x14ac:dyDescent="0.3">
      <c r="D30" s="5"/>
    </row>
    <row r="31" spans="2:12" ht="23.25" x14ac:dyDescent="0.35">
      <c r="B31" s="60" t="s">
        <v>75</v>
      </c>
      <c r="C31" s="45"/>
      <c r="D31" s="46"/>
      <c r="E31" s="47"/>
    </row>
    <row r="32" spans="2:12" ht="15.75" thickBot="1" x14ac:dyDescent="0.3">
      <c r="B32" s="49" t="s">
        <v>76</v>
      </c>
      <c r="C32" s="26"/>
      <c r="D32" s="43"/>
      <c r="E32" s="44"/>
    </row>
    <row r="33" spans="2:7" ht="15.75" thickBot="1" x14ac:dyDescent="0.3">
      <c r="D33" s="5"/>
    </row>
    <row r="34" spans="2:7" ht="23.25" x14ac:dyDescent="0.35">
      <c r="B34" s="60" t="s">
        <v>77</v>
      </c>
      <c r="C34" s="45"/>
      <c r="D34" s="46"/>
      <c r="E34" s="47"/>
    </row>
    <row r="35" spans="2:7" x14ac:dyDescent="0.25">
      <c r="B35" s="11" t="s">
        <v>12</v>
      </c>
      <c r="C35" s="12" t="s">
        <v>36</v>
      </c>
      <c r="D35" s="48" t="s">
        <v>37</v>
      </c>
      <c r="E35" s="13" t="s">
        <v>21</v>
      </c>
    </row>
    <row r="36" spans="2:7" ht="18.75" thickBot="1" x14ac:dyDescent="0.4">
      <c r="B36" s="49" t="s">
        <v>78</v>
      </c>
      <c r="C36" s="26" t="s">
        <v>79</v>
      </c>
      <c r="D36" s="43">
        <f>REy-PEy</f>
        <v>28143.51728</v>
      </c>
      <c r="E36" s="44" t="s">
        <v>116</v>
      </c>
    </row>
    <row r="37" spans="2:7" ht="15.75" thickBot="1" x14ac:dyDescent="0.3"/>
    <row r="38" spans="2:7" ht="23.25" x14ac:dyDescent="0.35">
      <c r="B38" s="61" t="s">
        <v>97</v>
      </c>
      <c r="C38" s="45"/>
      <c r="D38" s="45"/>
      <c r="E38" s="45"/>
      <c r="F38" s="45"/>
      <c r="G38" s="47"/>
    </row>
    <row r="39" spans="2:7" x14ac:dyDescent="0.25">
      <c r="B39" s="52" t="s">
        <v>12</v>
      </c>
      <c r="C39" s="12" t="s">
        <v>36</v>
      </c>
      <c r="D39" s="12" t="s">
        <v>14</v>
      </c>
      <c r="E39" s="12" t="s">
        <v>21</v>
      </c>
      <c r="F39" s="12" t="s">
        <v>16</v>
      </c>
      <c r="G39" s="42"/>
    </row>
    <row r="40" spans="2:7" ht="32.25" thickBot="1" x14ac:dyDescent="0.4">
      <c r="B40" s="53" t="s">
        <v>98</v>
      </c>
      <c r="C40" s="24" t="s">
        <v>117</v>
      </c>
      <c r="D40" s="54">
        <v>0.05</v>
      </c>
      <c r="E40" s="26" t="s">
        <v>50</v>
      </c>
      <c r="F40" s="26" t="s">
        <v>99</v>
      </c>
      <c r="G40" s="44"/>
    </row>
    <row r="41" spans="2:7" ht="15.75" thickBot="1" x14ac:dyDescent="0.3"/>
    <row r="42" spans="2:7" ht="23.25" x14ac:dyDescent="0.35">
      <c r="B42" s="60" t="s">
        <v>100</v>
      </c>
      <c r="C42" s="9"/>
      <c r="D42" s="9"/>
      <c r="E42" s="9"/>
      <c r="F42" s="9"/>
      <c r="G42" s="10"/>
    </row>
    <row r="43" spans="2:7" x14ac:dyDescent="0.25">
      <c r="B43" s="11" t="s">
        <v>12</v>
      </c>
      <c r="C43" s="12" t="s">
        <v>20</v>
      </c>
      <c r="D43" s="12" t="s">
        <v>14</v>
      </c>
      <c r="E43" s="12" t="s">
        <v>21</v>
      </c>
      <c r="F43" s="12" t="s">
        <v>16</v>
      </c>
      <c r="G43" s="13" t="s">
        <v>101</v>
      </c>
    </row>
    <row r="44" spans="2:7" s="6" customFormat="1" ht="92.25" thickBot="1" x14ac:dyDescent="0.4">
      <c r="B44" s="53" t="s">
        <v>102</v>
      </c>
      <c r="C44" s="56" t="s">
        <v>105</v>
      </c>
      <c r="D44" s="57">
        <v>15042</v>
      </c>
      <c r="E44" s="58" t="s">
        <v>28</v>
      </c>
      <c r="F44" s="56" t="s">
        <v>103</v>
      </c>
      <c r="G44" s="59" t="s">
        <v>104</v>
      </c>
    </row>
  </sheetData>
  <hyperlinks>
    <hyperlink ref="F5" r:id="rId1" location="annex_3_a/lvl_d4e260/lvl_3/lvl_d4e268"/>
    <hyperlink ref="F6:F7" r:id="rId2" location="annex_3_a/lvl_d4e260/lvl_3/lvl_d4e268" display="CO2-V, Anhang 3a, Abschnitt 3.4"/>
    <hyperlink ref="F8" r:id="rId3" location="annex_3_a/lvl_d4e260/lvl_3/lvl_d4e268"/>
    <hyperlink ref="F10" r:id="rId4" location="annex_3_a/lvl_d4e260/lvl_3/lvl_d4e268"/>
    <hyperlink ref="F9" r:id="rId5" location="annex_3_a/lvl_d4e260/lvl_3/lvl_d4e268"/>
    <hyperlink ref="F11" r:id="rId6" location="annex_3_a/lvl_d4e260/lvl_3/lvl_d4e268"/>
    <hyperlink ref="F12" r:id="rId7" location="annex_10/lvl_d4e334"/>
    <hyperlink ref="F13" r:id="rId8" location="annex_3_a/lvl_d4e260/lvl_3/lvl_d4e269"/>
    <hyperlink ref="F4" r:id="rId9" location="annex_3_a/lvl_d4e260/lvl_3/lvl_d4e268"/>
  </hyperlinks>
  <pageMargins left="0.7" right="0.7" top="0.78740157499999996" bottom="0.78740157499999996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18</vt:i4>
      </vt:variant>
    </vt:vector>
  </HeadingPairs>
  <TitlesOfParts>
    <vt:vector size="20" baseType="lpstr">
      <vt:lpstr>Monitoringdaten</vt:lpstr>
      <vt:lpstr>Berechnung</vt:lpstr>
      <vt:lpstr>AKanton</vt:lpstr>
      <vt:lpstr>EF1Gas</vt:lpstr>
      <vt:lpstr>EF2Gas</vt:lpstr>
      <vt:lpstr>EFbestehend</vt:lpstr>
      <vt:lpstr>EFWV</vt:lpstr>
      <vt:lpstr>EmissionsfaktorErdgas</vt:lpstr>
      <vt:lpstr>FKEV</vt:lpstr>
      <vt:lpstr>MGasy</vt:lpstr>
      <vt:lpstr>PEy</vt:lpstr>
      <vt:lpstr>REbestehendy</vt:lpstr>
      <vt:lpstr>REneuy</vt:lpstr>
      <vt:lpstr>REy</vt:lpstr>
      <vt:lpstr>RFygrösser20</vt:lpstr>
      <vt:lpstr>RFykleiner20</vt:lpstr>
      <vt:lpstr>SummeiWbestehendi</vt:lpstr>
      <vt:lpstr>SummeiWneui</vt:lpstr>
      <vt:lpstr>Umrechnungsfaktor</vt:lpstr>
      <vt:lpstr>WVN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2022-05-05T07:00:00Z</dcterms:modified>
</cp:coreProperties>
</file>