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ate1904="1" showInkAnnotation="0" autoCompressPictures="0"/>
  <bookViews>
    <workbookView xWindow="-15" yWindow="6165" windowWidth="25260" windowHeight="6210" tabRatio="500"/>
  </bookViews>
  <sheets>
    <sheet name="Eingabe" sheetId="1" r:id="rId1"/>
    <sheet name="Line source" sheetId="2" r:id="rId2"/>
    <sheet name="Retentionskapazität" sheetId="3" r:id="rId3"/>
    <sheet name="Tabelle1" sheetId="4" r:id="rId4"/>
  </sheets>
  <definedNames>
    <definedName name="_xlnm.Print_Area" localSheetId="0">Eingabe!$B$1:$E$98</definedName>
    <definedName name="Z_E2AA80E1_08D4_4EC8_9963_0889A2818BC6_.wvu.PrintArea" localSheetId="0" hidden="1">Eingabe!$B$1:$E$98</definedName>
  </definedNames>
  <calcPr calcId="125725"/>
  <customWorkbookViews>
    <customWorkbookView name="Thomas Lepke - Persönliche Ansicht" guid="{E2AA80E1-08D4-4EC8-9963-0889A2818BC6}" mergeInterval="0" personalView="1" maximized="1" xWindow="1" yWindow="1" windowWidth="1676" windowHeight="823" tabRatio="500" activeSheetId="1"/>
  </customWorkbookViews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E55" i="1"/>
  <c r="D5" i="3"/>
  <c r="E5"/>
  <c r="F5"/>
  <c r="H5"/>
  <c r="J5"/>
  <c r="G5"/>
  <c r="I5"/>
  <c r="K5"/>
  <c r="L5"/>
  <c r="M5"/>
  <c r="N5"/>
  <c r="O5"/>
  <c r="E63" i="1"/>
  <c r="AA4" i="2"/>
  <c r="AA5"/>
  <c r="AA6"/>
  <c r="S7"/>
  <c r="S8" s="1"/>
  <c r="J7"/>
  <c r="J8" s="1"/>
  <c r="J9" s="1"/>
  <c r="J10" s="1"/>
  <c r="J11" s="1"/>
  <c r="J12" s="1"/>
  <c r="J13" s="1"/>
  <c r="J14" s="1"/>
  <c r="J15" s="1"/>
  <c r="J16" s="1"/>
  <c r="J17" s="1"/>
  <c r="J18" s="1"/>
  <c r="J19" s="1"/>
  <c r="J20" s="1"/>
  <c r="J21" s="1"/>
  <c r="J22" s="1"/>
  <c r="J23" s="1"/>
  <c r="J24" s="1"/>
  <c r="J25" s="1"/>
  <c r="J26" s="1"/>
  <c r="J27" s="1"/>
  <c r="J28" s="1"/>
  <c r="J29" s="1"/>
  <c r="J30" s="1"/>
  <c r="J31" s="1"/>
  <c r="J32" s="1"/>
  <c r="J33" s="1"/>
  <c r="J34" s="1"/>
  <c r="J35" s="1"/>
  <c r="J36" s="1"/>
  <c r="J37" s="1"/>
  <c r="J38" s="1"/>
  <c r="J39" s="1"/>
  <c r="J40" s="1"/>
  <c r="J41" s="1"/>
  <c r="J42" s="1"/>
  <c r="J43" s="1"/>
  <c r="J44" s="1"/>
  <c r="J45" s="1"/>
  <c r="J46" s="1"/>
  <c r="J47" s="1"/>
  <c r="J48" s="1"/>
  <c r="J49" s="1"/>
  <c r="J50" s="1"/>
  <c r="J51" s="1"/>
  <c r="J52" s="1"/>
  <c r="J53" s="1"/>
  <c r="J54" s="1"/>
  <c r="J55" s="1"/>
  <c r="J56" s="1"/>
  <c r="J57" s="1"/>
  <c r="J58" s="1"/>
  <c r="J59" s="1"/>
  <c r="J60" s="1"/>
  <c r="J61" s="1"/>
  <c r="J62" s="1"/>
  <c r="J63" s="1"/>
  <c r="J64" s="1"/>
  <c r="J65" s="1"/>
  <c r="J66" s="1"/>
  <c r="J67" s="1"/>
  <c r="J68" s="1"/>
  <c r="J69" s="1"/>
  <c r="J70" s="1"/>
  <c r="J71" s="1"/>
  <c r="J72" s="1"/>
  <c r="J73" s="1"/>
  <c r="J74" s="1"/>
  <c r="J75" s="1"/>
  <c r="J76" s="1"/>
  <c r="J77" s="1"/>
  <c r="J78" s="1"/>
  <c r="J79" s="1"/>
  <c r="J80" s="1"/>
  <c r="J81" s="1"/>
  <c r="J82" s="1"/>
  <c r="J83" s="1"/>
  <c r="J84" s="1"/>
  <c r="J85" s="1"/>
  <c r="J86" s="1"/>
  <c r="J87" s="1"/>
  <c r="J88" s="1"/>
  <c r="J89" s="1"/>
  <c r="J90" s="1"/>
  <c r="J91" s="1"/>
  <c r="J92" s="1"/>
  <c r="J93" s="1"/>
  <c r="J94" s="1"/>
  <c r="J95" s="1"/>
  <c r="J96" s="1"/>
  <c r="J97" s="1"/>
  <c r="J98" s="1"/>
  <c r="J99" s="1"/>
  <c r="J100" s="1"/>
  <c r="J101" s="1"/>
  <c r="J102" s="1"/>
  <c r="J103" s="1"/>
  <c r="J104" s="1"/>
  <c r="J105" s="1"/>
  <c r="J106" s="1"/>
  <c r="J107" s="1"/>
  <c r="I7"/>
  <c r="I8" s="1"/>
  <c r="F7"/>
  <c r="G7" s="1"/>
  <c r="M7"/>
  <c r="M8" s="1"/>
  <c r="M9" s="1"/>
  <c r="M10" s="1"/>
  <c r="M11" s="1"/>
  <c r="M12" s="1"/>
  <c r="M13" s="1"/>
  <c r="M14" s="1"/>
  <c r="M15" s="1"/>
  <c r="M16" s="1"/>
  <c r="M17" s="1"/>
  <c r="M18" s="1"/>
  <c r="M19" s="1"/>
  <c r="M20" s="1"/>
  <c r="M21" s="1"/>
  <c r="M22" s="1"/>
  <c r="M23" s="1"/>
  <c r="M24" s="1"/>
  <c r="M25" s="1"/>
  <c r="M26" s="1"/>
  <c r="M27" s="1"/>
  <c r="M28" s="1"/>
  <c r="M29" s="1"/>
  <c r="M30" s="1"/>
  <c r="M31" s="1"/>
  <c r="M32" s="1"/>
  <c r="M33" s="1"/>
  <c r="M34" s="1"/>
  <c r="M35" s="1"/>
  <c r="M36" s="1"/>
  <c r="M37" s="1"/>
  <c r="M38" s="1"/>
  <c r="M39" s="1"/>
  <c r="M40" s="1"/>
  <c r="M41" s="1"/>
  <c r="M42" s="1"/>
  <c r="M43" s="1"/>
  <c r="M44" s="1"/>
  <c r="M45" s="1"/>
  <c r="M46" s="1"/>
  <c r="M47" s="1"/>
  <c r="M48" s="1"/>
  <c r="M49" s="1"/>
  <c r="M50" s="1"/>
  <c r="M51" s="1"/>
  <c r="M52" s="1"/>
  <c r="M53" s="1"/>
  <c r="M54" s="1"/>
  <c r="M55" s="1"/>
  <c r="M56" s="1"/>
  <c r="M57" s="1"/>
  <c r="M58" s="1"/>
  <c r="M59" s="1"/>
  <c r="M60" s="1"/>
  <c r="M61" s="1"/>
  <c r="M62" s="1"/>
  <c r="M63" s="1"/>
  <c r="M64" s="1"/>
  <c r="M65" s="1"/>
  <c r="M66" s="1"/>
  <c r="M67" s="1"/>
  <c r="M68" s="1"/>
  <c r="M69" s="1"/>
  <c r="M70" s="1"/>
  <c r="M71" s="1"/>
  <c r="M72" s="1"/>
  <c r="M73" s="1"/>
  <c r="M74" s="1"/>
  <c r="M75" s="1"/>
  <c r="M76" s="1"/>
  <c r="M77" s="1"/>
  <c r="M78" s="1"/>
  <c r="M79" s="1"/>
  <c r="M80" s="1"/>
  <c r="M81" s="1"/>
  <c r="M82" s="1"/>
  <c r="M83" s="1"/>
  <c r="M84" s="1"/>
  <c r="M85" s="1"/>
  <c r="M86" s="1"/>
  <c r="M87" s="1"/>
  <c r="M88" s="1"/>
  <c r="M89" s="1"/>
  <c r="M90" s="1"/>
  <c r="M91" s="1"/>
  <c r="M92" s="1"/>
  <c r="M93" s="1"/>
  <c r="M94" s="1"/>
  <c r="M95" s="1"/>
  <c r="M96" s="1"/>
  <c r="M97" s="1"/>
  <c r="M98" s="1"/>
  <c r="M99" s="1"/>
  <c r="M100" s="1"/>
  <c r="M101" s="1"/>
  <c r="M102" s="1"/>
  <c r="M103" s="1"/>
  <c r="M104" s="1"/>
  <c r="M105" s="1"/>
  <c r="M106" s="1"/>
  <c r="M107" s="1"/>
  <c r="T7"/>
  <c r="H7"/>
  <c r="F8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102" s="1"/>
  <c r="F103" s="1"/>
  <c r="F104" s="1"/>
  <c r="F105" s="1"/>
  <c r="F106" s="1"/>
  <c r="F107" s="1"/>
  <c r="Q7"/>
  <c r="P7"/>
  <c r="N7"/>
  <c r="N8" s="1"/>
  <c r="Q8"/>
  <c r="P8"/>
  <c r="Q9"/>
  <c r="P9"/>
  <c r="Q10"/>
  <c r="P10"/>
  <c r="Q11"/>
  <c r="P11"/>
  <c r="Q12"/>
  <c r="P12"/>
  <c r="Q13"/>
  <c r="P13"/>
  <c r="Q14"/>
  <c r="P14"/>
  <c r="Q15"/>
  <c r="P15"/>
  <c r="Q16"/>
  <c r="P16"/>
  <c r="Q17"/>
  <c r="P17"/>
  <c r="Q18"/>
  <c r="P18"/>
  <c r="Q19"/>
  <c r="P19"/>
  <c r="Q20"/>
  <c r="P20"/>
  <c r="Q21"/>
  <c r="P21"/>
  <c r="Q22"/>
  <c r="P22"/>
  <c r="Q23"/>
  <c r="P23"/>
  <c r="Q24"/>
  <c r="P24"/>
  <c r="Q25"/>
  <c r="P25"/>
  <c r="Q26"/>
  <c r="P26"/>
  <c r="Q27"/>
  <c r="P27"/>
  <c r="Q28"/>
  <c r="P28"/>
  <c r="Q29"/>
  <c r="P29"/>
  <c r="Q30"/>
  <c r="P30"/>
  <c r="Q31"/>
  <c r="P31"/>
  <c r="Q32"/>
  <c r="P32"/>
  <c r="Q33"/>
  <c r="P33"/>
  <c r="Q34"/>
  <c r="P34"/>
  <c r="Q35"/>
  <c r="P35"/>
  <c r="Q36"/>
  <c r="P36"/>
  <c r="Q37"/>
  <c r="P37"/>
  <c r="Q38"/>
  <c r="P38"/>
  <c r="Q39"/>
  <c r="P39"/>
  <c r="Q40"/>
  <c r="P40"/>
  <c r="Q41"/>
  <c r="P41"/>
  <c r="Q42"/>
  <c r="P42"/>
  <c r="Q43"/>
  <c r="P43"/>
  <c r="Q44"/>
  <c r="P44"/>
  <c r="Q45"/>
  <c r="P45"/>
  <c r="Q46"/>
  <c r="P46"/>
  <c r="Q47"/>
  <c r="P47"/>
  <c r="Q48"/>
  <c r="P48"/>
  <c r="Q49"/>
  <c r="P49"/>
  <c r="Q50"/>
  <c r="P50"/>
  <c r="Q51"/>
  <c r="P51"/>
  <c r="Q52"/>
  <c r="P52"/>
  <c r="Q53"/>
  <c r="P53"/>
  <c r="Q54"/>
  <c r="P54"/>
  <c r="Q55"/>
  <c r="P55"/>
  <c r="Q56"/>
  <c r="P56"/>
  <c r="Q57"/>
  <c r="P57"/>
  <c r="Q58"/>
  <c r="P58"/>
  <c r="Q59"/>
  <c r="P59"/>
  <c r="Q60"/>
  <c r="P60"/>
  <c r="Q61"/>
  <c r="P61"/>
  <c r="Q62"/>
  <c r="P62"/>
  <c r="Q63"/>
  <c r="P63"/>
  <c r="Q64"/>
  <c r="P64"/>
  <c r="Q65"/>
  <c r="P65"/>
  <c r="Q66"/>
  <c r="P66"/>
  <c r="Q67"/>
  <c r="P67"/>
  <c r="Q68"/>
  <c r="P68"/>
  <c r="Q69"/>
  <c r="P69"/>
  <c r="Q70"/>
  <c r="P70"/>
  <c r="Q71"/>
  <c r="P71"/>
  <c r="Q72"/>
  <c r="P72"/>
  <c r="Q73"/>
  <c r="P73"/>
  <c r="Q74"/>
  <c r="P74"/>
  <c r="Q75"/>
  <c r="P75"/>
  <c r="Q76"/>
  <c r="P76"/>
  <c r="Q77"/>
  <c r="P77"/>
  <c r="Q78"/>
  <c r="P78"/>
  <c r="Q79"/>
  <c r="P79"/>
  <c r="Q80"/>
  <c r="P80"/>
  <c r="Q81"/>
  <c r="P81"/>
  <c r="Q82"/>
  <c r="P82"/>
  <c r="Q83"/>
  <c r="P83"/>
  <c r="Q84"/>
  <c r="P84"/>
  <c r="Q85"/>
  <c r="P85"/>
  <c r="Q86"/>
  <c r="P86"/>
  <c r="Q87"/>
  <c r="P87"/>
  <c r="Q88"/>
  <c r="P88"/>
  <c r="Q89"/>
  <c r="P89"/>
  <c r="Q90"/>
  <c r="P90"/>
  <c r="Q91"/>
  <c r="P91"/>
  <c r="Q92"/>
  <c r="P92"/>
  <c r="Q93"/>
  <c r="P93"/>
  <c r="Q94"/>
  <c r="P94"/>
  <c r="Q95"/>
  <c r="P95"/>
  <c r="Q96"/>
  <c r="P96"/>
  <c r="Q97"/>
  <c r="P97"/>
  <c r="Q98"/>
  <c r="P98"/>
  <c r="Q99"/>
  <c r="P99"/>
  <c r="Q100"/>
  <c r="P100"/>
  <c r="Q101"/>
  <c r="P101"/>
  <c r="Q102"/>
  <c r="P102"/>
  <c r="Q103"/>
  <c r="P103"/>
  <c r="Q104"/>
  <c r="P104"/>
  <c r="Q105"/>
  <c r="P105"/>
  <c r="Q106"/>
  <c r="P106"/>
  <c r="Q107"/>
  <c r="P107"/>
  <c r="O7"/>
  <c r="E14" i="1" l="1"/>
  <c r="E15" s="1"/>
  <c r="C7" i="2" s="1"/>
  <c r="E7" s="1"/>
  <c r="T8"/>
  <c r="S9"/>
  <c r="N9"/>
  <c r="O8"/>
  <c r="H8"/>
  <c r="I9"/>
  <c r="G8"/>
  <c r="K7"/>
  <c r="L7" s="1"/>
  <c r="C8" l="1"/>
  <c r="B7"/>
  <c r="D7" s="1"/>
  <c r="B8"/>
  <c r="D8" s="1"/>
  <c r="S10"/>
  <c r="T9"/>
  <c r="N10"/>
  <c r="O9"/>
  <c r="H9"/>
  <c r="I10"/>
  <c r="E8"/>
  <c r="C9"/>
  <c r="G9"/>
  <c r="K8"/>
  <c r="L8" s="1"/>
  <c r="U7"/>
  <c r="V7" s="1"/>
  <c r="W7"/>
  <c r="X7" s="1"/>
  <c r="Y7" s="1"/>
  <c r="B9" l="1"/>
  <c r="S11"/>
  <c r="T10"/>
  <c r="N11"/>
  <c r="O10"/>
  <c r="H10"/>
  <c r="I11"/>
  <c r="D9"/>
  <c r="B10"/>
  <c r="E9"/>
  <c r="C10"/>
  <c r="K9"/>
  <c r="L9" s="1"/>
  <c r="G10"/>
  <c r="W8"/>
  <c r="X8" s="1"/>
  <c r="Y8" s="1"/>
  <c r="U8"/>
  <c r="V8" s="1"/>
  <c r="S12" l="1"/>
  <c r="T11"/>
  <c r="N12"/>
  <c r="O11"/>
  <c r="H11"/>
  <c r="I12"/>
  <c r="D10"/>
  <c r="B11"/>
  <c r="E10"/>
  <c r="C11"/>
  <c r="W9"/>
  <c r="X9" s="1"/>
  <c r="Y9" s="1"/>
  <c r="U9"/>
  <c r="V9" s="1"/>
  <c r="K10"/>
  <c r="L10" s="1"/>
  <c r="G11"/>
  <c r="S13" l="1"/>
  <c r="T12"/>
  <c r="N13"/>
  <c r="O12"/>
  <c r="H12"/>
  <c r="I13"/>
  <c r="D11"/>
  <c r="B12"/>
  <c r="E11"/>
  <c r="C12"/>
  <c r="W10"/>
  <c r="X10" s="1"/>
  <c r="Y10" s="1"/>
  <c r="U10"/>
  <c r="V10" s="1"/>
  <c r="K11"/>
  <c r="L11" s="1"/>
  <c r="G12"/>
  <c r="S14" l="1"/>
  <c r="T13"/>
  <c r="N14"/>
  <c r="O13"/>
  <c r="H13"/>
  <c r="I14"/>
  <c r="D12"/>
  <c r="B13"/>
  <c r="E12"/>
  <c r="C13"/>
  <c r="W11"/>
  <c r="X11" s="1"/>
  <c r="Y11" s="1"/>
  <c r="U11"/>
  <c r="V11" s="1"/>
  <c r="K12"/>
  <c r="L12" s="1"/>
  <c r="G13"/>
  <c r="S15" l="1"/>
  <c r="T14"/>
  <c r="N15"/>
  <c r="O14"/>
  <c r="H14"/>
  <c r="I15"/>
  <c r="D13"/>
  <c r="B14"/>
  <c r="E13"/>
  <c r="C14"/>
  <c r="W12"/>
  <c r="X12" s="1"/>
  <c r="Y12" s="1"/>
  <c r="U12"/>
  <c r="V12" s="1"/>
  <c r="K13"/>
  <c r="L13" s="1"/>
  <c r="G14"/>
  <c r="S16" l="1"/>
  <c r="T15"/>
  <c r="N16"/>
  <c r="O15"/>
  <c r="H15"/>
  <c r="I16"/>
  <c r="D14"/>
  <c r="B15"/>
  <c r="E14"/>
  <c r="C15"/>
  <c r="W13"/>
  <c r="X13" s="1"/>
  <c r="Y13" s="1"/>
  <c r="U13"/>
  <c r="V13" s="1"/>
  <c r="K14"/>
  <c r="L14" s="1"/>
  <c r="G15"/>
  <c r="S17" l="1"/>
  <c r="T16"/>
  <c r="N17"/>
  <c r="O16"/>
  <c r="H16"/>
  <c r="I17"/>
  <c r="D15"/>
  <c r="B16"/>
  <c r="E15"/>
  <c r="C16"/>
  <c r="W14"/>
  <c r="X14" s="1"/>
  <c r="Y14" s="1"/>
  <c r="U14"/>
  <c r="V14" s="1"/>
  <c r="K15"/>
  <c r="L15" s="1"/>
  <c r="G16"/>
  <c r="S18" l="1"/>
  <c r="T17"/>
  <c r="N18"/>
  <c r="O17"/>
  <c r="H17"/>
  <c r="I18"/>
  <c r="D16"/>
  <c r="B17"/>
  <c r="E16"/>
  <c r="C17"/>
  <c r="W15"/>
  <c r="X15" s="1"/>
  <c r="Y15" s="1"/>
  <c r="U15"/>
  <c r="V15" s="1"/>
  <c r="K16"/>
  <c r="L16" s="1"/>
  <c r="G17"/>
  <c r="S19" l="1"/>
  <c r="T18"/>
  <c r="N19"/>
  <c r="O18"/>
  <c r="H18"/>
  <c r="I19"/>
  <c r="D17"/>
  <c r="B18"/>
  <c r="E17"/>
  <c r="C18"/>
  <c r="W16"/>
  <c r="X16" s="1"/>
  <c r="Y16" s="1"/>
  <c r="U16"/>
  <c r="V16" s="1"/>
  <c r="K17"/>
  <c r="L17" s="1"/>
  <c r="G18"/>
  <c r="S20" l="1"/>
  <c r="T19"/>
  <c r="N20"/>
  <c r="O19"/>
  <c r="H19"/>
  <c r="I20"/>
  <c r="D18"/>
  <c r="B19"/>
  <c r="E18"/>
  <c r="C19"/>
  <c r="W17"/>
  <c r="X17" s="1"/>
  <c r="Y17" s="1"/>
  <c r="U17"/>
  <c r="V17" s="1"/>
  <c r="K18"/>
  <c r="L18" s="1"/>
  <c r="G19"/>
  <c r="S21" l="1"/>
  <c r="T20"/>
  <c r="N21"/>
  <c r="O20"/>
  <c r="H20"/>
  <c r="I21"/>
  <c r="D19"/>
  <c r="B20"/>
  <c r="E19"/>
  <c r="C20"/>
  <c r="W18"/>
  <c r="X18" s="1"/>
  <c r="Y18" s="1"/>
  <c r="U18"/>
  <c r="V18" s="1"/>
  <c r="K19"/>
  <c r="L19" s="1"/>
  <c r="G20"/>
  <c r="S22" l="1"/>
  <c r="T21"/>
  <c r="N22"/>
  <c r="O21"/>
  <c r="H21"/>
  <c r="I22"/>
  <c r="D20"/>
  <c r="B21"/>
  <c r="E20"/>
  <c r="C21"/>
  <c r="W19"/>
  <c r="X19" s="1"/>
  <c r="Y19" s="1"/>
  <c r="U19"/>
  <c r="V19" s="1"/>
  <c r="K20"/>
  <c r="L20" s="1"/>
  <c r="G21"/>
  <c r="S23" l="1"/>
  <c r="T22"/>
  <c r="N23"/>
  <c r="O22"/>
  <c r="H22"/>
  <c r="I23"/>
  <c r="D21"/>
  <c r="B22"/>
  <c r="E21"/>
  <c r="C22"/>
  <c r="W20"/>
  <c r="X20" s="1"/>
  <c r="Y20" s="1"/>
  <c r="U20"/>
  <c r="V20" s="1"/>
  <c r="K21"/>
  <c r="L21" s="1"/>
  <c r="G22"/>
  <c r="S24" l="1"/>
  <c r="T23"/>
  <c r="N24"/>
  <c r="O23"/>
  <c r="H23"/>
  <c r="I24"/>
  <c r="D22"/>
  <c r="B23"/>
  <c r="E22"/>
  <c r="C23"/>
  <c r="W21"/>
  <c r="X21" s="1"/>
  <c r="Y21" s="1"/>
  <c r="U21"/>
  <c r="V21" s="1"/>
  <c r="K22"/>
  <c r="L22" s="1"/>
  <c r="G23"/>
  <c r="S25" l="1"/>
  <c r="T24"/>
  <c r="N25"/>
  <c r="O24"/>
  <c r="H24"/>
  <c r="I25"/>
  <c r="D23"/>
  <c r="B24"/>
  <c r="E23"/>
  <c r="C24"/>
  <c r="W22"/>
  <c r="X22" s="1"/>
  <c r="Y22" s="1"/>
  <c r="U22"/>
  <c r="V22" s="1"/>
  <c r="K23"/>
  <c r="L23" s="1"/>
  <c r="G24"/>
  <c r="S26" l="1"/>
  <c r="T25"/>
  <c r="N26"/>
  <c r="O25"/>
  <c r="H25"/>
  <c r="I26"/>
  <c r="D24"/>
  <c r="B25"/>
  <c r="E24"/>
  <c r="C25"/>
  <c r="W23"/>
  <c r="X23" s="1"/>
  <c r="Y23" s="1"/>
  <c r="U23"/>
  <c r="V23" s="1"/>
  <c r="K24"/>
  <c r="L24" s="1"/>
  <c r="G25"/>
  <c r="S27" l="1"/>
  <c r="T26"/>
  <c r="N27"/>
  <c r="O26"/>
  <c r="H26"/>
  <c r="I27"/>
  <c r="D25"/>
  <c r="B26"/>
  <c r="E25"/>
  <c r="C26"/>
  <c r="W24"/>
  <c r="X24" s="1"/>
  <c r="Y24" s="1"/>
  <c r="U24"/>
  <c r="V24" s="1"/>
  <c r="K25"/>
  <c r="L25" s="1"/>
  <c r="G26"/>
  <c r="S28" l="1"/>
  <c r="T27"/>
  <c r="N28"/>
  <c r="O27"/>
  <c r="H27"/>
  <c r="I28"/>
  <c r="D26"/>
  <c r="B27"/>
  <c r="E26"/>
  <c r="C27"/>
  <c r="W25"/>
  <c r="X25" s="1"/>
  <c r="Y25" s="1"/>
  <c r="U25"/>
  <c r="V25" s="1"/>
  <c r="K26"/>
  <c r="L26" s="1"/>
  <c r="G27"/>
  <c r="S29" l="1"/>
  <c r="T28"/>
  <c r="N29"/>
  <c r="O28"/>
  <c r="H28"/>
  <c r="I29"/>
  <c r="D27"/>
  <c r="B28"/>
  <c r="E27"/>
  <c r="C28"/>
  <c r="W26"/>
  <c r="X26" s="1"/>
  <c r="Y26" s="1"/>
  <c r="U26"/>
  <c r="V26" s="1"/>
  <c r="K27"/>
  <c r="L27" s="1"/>
  <c r="G28"/>
  <c r="S30" l="1"/>
  <c r="T29"/>
  <c r="N30"/>
  <c r="O29"/>
  <c r="H29"/>
  <c r="I30"/>
  <c r="D28"/>
  <c r="B29"/>
  <c r="E28"/>
  <c r="C29"/>
  <c r="W27"/>
  <c r="X27" s="1"/>
  <c r="Y27" s="1"/>
  <c r="U27"/>
  <c r="V27" s="1"/>
  <c r="K28"/>
  <c r="L28" s="1"/>
  <c r="G29"/>
  <c r="S31" l="1"/>
  <c r="T30"/>
  <c r="N31"/>
  <c r="O30"/>
  <c r="H30"/>
  <c r="I31"/>
  <c r="D29"/>
  <c r="B30"/>
  <c r="E29"/>
  <c r="C30"/>
  <c r="W28"/>
  <c r="X28" s="1"/>
  <c r="Y28" s="1"/>
  <c r="U28"/>
  <c r="V28" s="1"/>
  <c r="K29"/>
  <c r="L29" s="1"/>
  <c r="G30"/>
  <c r="S32" l="1"/>
  <c r="T31"/>
  <c r="N32"/>
  <c r="O31"/>
  <c r="H31"/>
  <c r="I32"/>
  <c r="D30"/>
  <c r="B31"/>
  <c r="E30"/>
  <c r="C31"/>
  <c r="W29"/>
  <c r="X29" s="1"/>
  <c r="Y29" s="1"/>
  <c r="U29"/>
  <c r="V29" s="1"/>
  <c r="K30"/>
  <c r="L30" s="1"/>
  <c r="G31"/>
  <c r="S33" l="1"/>
  <c r="T32"/>
  <c r="N33"/>
  <c r="O32"/>
  <c r="H32"/>
  <c r="I33"/>
  <c r="D31"/>
  <c r="B32"/>
  <c r="E31"/>
  <c r="C32"/>
  <c r="W30"/>
  <c r="X30" s="1"/>
  <c r="Y30" s="1"/>
  <c r="U30"/>
  <c r="V30" s="1"/>
  <c r="K31"/>
  <c r="L31" s="1"/>
  <c r="G32"/>
  <c r="S34" l="1"/>
  <c r="T33"/>
  <c r="N34"/>
  <c r="O33"/>
  <c r="H33"/>
  <c r="I34"/>
  <c r="D32"/>
  <c r="B33"/>
  <c r="E32"/>
  <c r="C33"/>
  <c r="W31"/>
  <c r="X31" s="1"/>
  <c r="Y31" s="1"/>
  <c r="U31"/>
  <c r="V31" s="1"/>
  <c r="K32"/>
  <c r="L32" s="1"/>
  <c r="G33"/>
  <c r="S35" l="1"/>
  <c r="T34"/>
  <c r="N35"/>
  <c r="O34"/>
  <c r="H34"/>
  <c r="I35"/>
  <c r="D33"/>
  <c r="B34"/>
  <c r="E33"/>
  <c r="C34"/>
  <c r="W32"/>
  <c r="X32" s="1"/>
  <c r="Y32" s="1"/>
  <c r="U32"/>
  <c r="V32" s="1"/>
  <c r="K33"/>
  <c r="L33" s="1"/>
  <c r="G34"/>
  <c r="S36" l="1"/>
  <c r="T35"/>
  <c r="N36"/>
  <c r="O35"/>
  <c r="H35"/>
  <c r="I36"/>
  <c r="D34"/>
  <c r="B35"/>
  <c r="E34"/>
  <c r="C35"/>
  <c r="W33"/>
  <c r="X33" s="1"/>
  <c r="Y33" s="1"/>
  <c r="U33"/>
  <c r="V33" s="1"/>
  <c r="K34"/>
  <c r="L34" s="1"/>
  <c r="G35"/>
  <c r="S37" l="1"/>
  <c r="T36"/>
  <c r="N37"/>
  <c r="O36"/>
  <c r="H36"/>
  <c r="I37"/>
  <c r="D35"/>
  <c r="B36"/>
  <c r="E35"/>
  <c r="C36"/>
  <c r="W34"/>
  <c r="X34" s="1"/>
  <c r="Y34" s="1"/>
  <c r="U34"/>
  <c r="V34" s="1"/>
  <c r="K35"/>
  <c r="L35" s="1"/>
  <c r="G36"/>
  <c r="S38" l="1"/>
  <c r="T37"/>
  <c r="N38"/>
  <c r="O37"/>
  <c r="H37"/>
  <c r="I38"/>
  <c r="D36"/>
  <c r="B37"/>
  <c r="E36"/>
  <c r="C37"/>
  <c r="W35"/>
  <c r="X35" s="1"/>
  <c r="Y35" s="1"/>
  <c r="U35"/>
  <c r="V35" s="1"/>
  <c r="K36"/>
  <c r="L36" s="1"/>
  <c r="G37"/>
  <c r="S39" l="1"/>
  <c r="T38"/>
  <c r="N39"/>
  <c r="O38"/>
  <c r="H38"/>
  <c r="I39"/>
  <c r="D37"/>
  <c r="B38"/>
  <c r="E37"/>
  <c r="C38"/>
  <c r="W36"/>
  <c r="X36" s="1"/>
  <c r="Y36" s="1"/>
  <c r="U36"/>
  <c r="V36" s="1"/>
  <c r="K37"/>
  <c r="L37" s="1"/>
  <c r="G38"/>
  <c r="S40" l="1"/>
  <c r="T39"/>
  <c r="N40"/>
  <c r="O39"/>
  <c r="H39"/>
  <c r="I40"/>
  <c r="D38"/>
  <c r="B39"/>
  <c r="E38"/>
  <c r="C39"/>
  <c r="W37"/>
  <c r="X37" s="1"/>
  <c r="Y37" s="1"/>
  <c r="U37"/>
  <c r="V37" s="1"/>
  <c r="K38"/>
  <c r="L38" s="1"/>
  <c r="G39"/>
  <c r="S41" l="1"/>
  <c r="T40"/>
  <c r="N41"/>
  <c r="O40"/>
  <c r="H40"/>
  <c r="I41"/>
  <c r="D39"/>
  <c r="B40"/>
  <c r="E39"/>
  <c r="C40"/>
  <c r="W38"/>
  <c r="X38" s="1"/>
  <c r="Y38" s="1"/>
  <c r="U38"/>
  <c r="V38" s="1"/>
  <c r="K39"/>
  <c r="L39" s="1"/>
  <c r="G40"/>
  <c r="S42" l="1"/>
  <c r="T41"/>
  <c r="N42"/>
  <c r="O41"/>
  <c r="H41"/>
  <c r="I42"/>
  <c r="D40"/>
  <c r="B41"/>
  <c r="E40"/>
  <c r="C41"/>
  <c r="W39"/>
  <c r="X39" s="1"/>
  <c r="Y39" s="1"/>
  <c r="U39"/>
  <c r="V39" s="1"/>
  <c r="K40"/>
  <c r="L40" s="1"/>
  <c r="G41"/>
  <c r="S43" l="1"/>
  <c r="T42"/>
  <c r="N43"/>
  <c r="O42"/>
  <c r="H42"/>
  <c r="I43"/>
  <c r="D41"/>
  <c r="B42"/>
  <c r="E41"/>
  <c r="C42"/>
  <c r="W40"/>
  <c r="X40" s="1"/>
  <c r="Y40" s="1"/>
  <c r="U40"/>
  <c r="V40" s="1"/>
  <c r="K41"/>
  <c r="L41" s="1"/>
  <c r="G42"/>
  <c r="S44" l="1"/>
  <c r="T43"/>
  <c r="N44"/>
  <c r="O43"/>
  <c r="H43"/>
  <c r="I44"/>
  <c r="D42"/>
  <c r="B43"/>
  <c r="E42"/>
  <c r="C43"/>
  <c r="W41"/>
  <c r="X41" s="1"/>
  <c r="Y41" s="1"/>
  <c r="U41"/>
  <c r="V41" s="1"/>
  <c r="K42"/>
  <c r="L42" s="1"/>
  <c r="G43"/>
  <c r="S45" l="1"/>
  <c r="T44"/>
  <c r="N45"/>
  <c r="O44"/>
  <c r="H44"/>
  <c r="I45"/>
  <c r="D43"/>
  <c r="B44"/>
  <c r="E43"/>
  <c r="C44"/>
  <c r="W42"/>
  <c r="X42" s="1"/>
  <c r="Y42" s="1"/>
  <c r="U42"/>
  <c r="V42" s="1"/>
  <c r="K43"/>
  <c r="L43" s="1"/>
  <c r="G44"/>
  <c r="S46" l="1"/>
  <c r="T45"/>
  <c r="N46"/>
  <c r="O45"/>
  <c r="H45"/>
  <c r="I46"/>
  <c r="D44"/>
  <c r="B45"/>
  <c r="E44"/>
  <c r="C45"/>
  <c r="W43"/>
  <c r="X43" s="1"/>
  <c r="Y43" s="1"/>
  <c r="U43"/>
  <c r="V43" s="1"/>
  <c r="K44"/>
  <c r="L44" s="1"/>
  <c r="G45"/>
  <c r="S47" l="1"/>
  <c r="T46"/>
  <c r="N47"/>
  <c r="O46"/>
  <c r="H46"/>
  <c r="I47"/>
  <c r="D45"/>
  <c r="B46"/>
  <c r="E45"/>
  <c r="C46"/>
  <c r="U44"/>
  <c r="V44" s="1"/>
  <c r="W44"/>
  <c r="X44" s="1"/>
  <c r="Y44" s="1"/>
  <c r="K45"/>
  <c r="L45" s="1"/>
  <c r="G46"/>
  <c r="S48" l="1"/>
  <c r="T47"/>
  <c r="N48"/>
  <c r="O47"/>
  <c r="H47"/>
  <c r="I48"/>
  <c r="D46"/>
  <c r="B47"/>
  <c r="E46"/>
  <c r="C47"/>
  <c r="U45"/>
  <c r="V45" s="1"/>
  <c r="W45"/>
  <c r="X45" s="1"/>
  <c r="Y45" s="1"/>
  <c r="K46"/>
  <c r="L46" s="1"/>
  <c r="G47"/>
  <c r="S49" l="1"/>
  <c r="T48"/>
  <c r="N49"/>
  <c r="O48"/>
  <c r="H48"/>
  <c r="I49"/>
  <c r="D47"/>
  <c r="B48"/>
  <c r="E47"/>
  <c r="C48"/>
  <c r="W46"/>
  <c r="X46" s="1"/>
  <c r="Y46" s="1"/>
  <c r="U46"/>
  <c r="V46" s="1"/>
  <c r="K47"/>
  <c r="L47" s="1"/>
  <c r="G48"/>
  <c r="S50" l="1"/>
  <c r="T49"/>
  <c r="N50"/>
  <c r="O49"/>
  <c r="H49"/>
  <c r="I50"/>
  <c r="D48"/>
  <c r="B49"/>
  <c r="E48"/>
  <c r="C49"/>
  <c r="U47"/>
  <c r="V47" s="1"/>
  <c r="W47"/>
  <c r="X47" s="1"/>
  <c r="Y47" s="1"/>
  <c r="K48"/>
  <c r="L48" s="1"/>
  <c r="G49"/>
  <c r="S51" l="1"/>
  <c r="T50"/>
  <c r="N51"/>
  <c r="O50"/>
  <c r="H50"/>
  <c r="I51"/>
  <c r="D49"/>
  <c r="B50"/>
  <c r="E49"/>
  <c r="C50"/>
  <c r="W48"/>
  <c r="X48" s="1"/>
  <c r="Y48" s="1"/>
  <c r="U48"/>
  <c r="V48" s="1"/>
  <c r="K49"/>
  <c r="L49" s="1"/>
  <c r="G50"/>
  <c r="S52" l="1"/>
  <c r="T51"/>
  <c r="N52"/>
  <c r="O51"/>
  <c r="H51"/>
  <c r="I52"/>
  <c r="D50"/>
  <c r="B51"/>
  <c r="E50"/>
  <c r="C51"/>
  <c r="U49"/>
  <c r="V49" s="1"/>
  <c r="W49"/>
  <c r="X49" s="1"/>
  <c r="Y49" s="1"/>
  <c r="K50"/>
  <c r="L50" s="1"/>
  <c r="G51"/>
  <c r="S53" l="1"/>
  <c r="T52"/>
  <c r="N53"/>
  <c r="O52"/>
  <c r="H52"/>
  <c r="I53"/>
  <c r="D51"/>
  <c r="B52"/>
  <c r="E51"/>
  <c r="C52"/>
  <c r="W50"/>
  <c r="X50" s="1"/>
  <c r="Y50" s="1"/>
  <c r="U50"/>
  <c r="V50" s="1"/>
  <c r="K51"/>
  <c r="L51" s="1"/>
  <c r="G52"/>
  <c r="S54" l="1"/>
  <c r="T53"/>
  <c r="N54"/>
  <c r="O53"/>
  <c r="H53"/>
  <c r="I54"/>
  <c r="D52"/>
  <c r="B53"/>
  <c r="E52"/>
  <c r="C53"/>
  <c r="U51"/>
  <c r="V51" s="1"/>
  <c r="W51"/>
  <c r="X51" s="1"/>
  <c r="Y51" s="1"/>
  <c r="K52"/>
  <c r="L52" s="1"/>
  <c r="G53"/>
  <c r="S55" l="1"/>
  <c r="T54"/>
  <c r="N55"/>
  <c r="O54"/>
  <c r="H54"/>
  <c r="I55"/>
  <c r="D53"/>
  <c r="B54"/>
  <c r="E53"/>
  <c r="C54"/>
  <c r="W52"/>
  <c r="X52" s="1"/>
  <c r="Y52" s="1"/>
  <c r="U52"/>
  <c r="V52" s="1"/>
  <c r="K53"/>
  <c r="L53" s="1"/>
  <c r="G54"/>
  <c r="S56" l="1"/>
  <c r="T55"/>
  <c r="N56"/>
  <c r="O55"/>
  <c r="H55"/>
  <c r="I56"/>
  <c r="D54"/>
  <c r="B55"/>
  <c r="E54"/>
  <c r="C55"/>
  <c r="U53"/>
  <c r="V53" s="1"/>
  <c r="W53"/>
  <c r="X53" s="1"/>
  <c r="Y53" s="1"/>
  <c r="K54"/>
  <c r="L54" s="1"/>
  <c r="G55"/>
  <c r="S57" l="1"/>
  <c r="T56"/>
  <c r="N57"/>
  <c r="O56"/>
  <c r="H56"/>
  <c r="I57"/>
  <c r="D55"/>
  <c r="B56"/>
  <c r="E55"/>
  <c r="C56"/>
  <c r="W54"/>
  <c r="X54" s="1"/>
  <c r="Y54" s="1"/>
  <c r="U54"/>
  <c r="V54" s="1"/>
  <c r="K55"/>
  <c r="L55" s="1"/>
  <c r="G56"/>
  <c r="S58" l="1"/>
  <c r="T57"/>
  <c r="N58"/>
  <c r="O57"/>
  <c r="H57"/>
  <c r="I58"/>
  <c r="D56"/>
  <c r="B57"/>
  <c r="E56"/>
  <c r="C57"/>
  <c r="U55"/>
  <c r="V55" s="1"/>
  <c r="W55"/>
  <c r="X55" s="1"/>
  <c r="Y55" s="1"/>
  <c r="K56"/>
  <c r="L56" s="1"/>
  <c r="G57"/>
  <c r="S59" l="1"/>
  <c r="T58"/>
  <c r="N59"/>
  <c r="O58"/>
  <c r="H58"/>
  <c r="I59"/>
  <c r="D57"/>
  <c r="B58"/>
  <c r="E57"/>
  <c r="C58"/>
  <c r="W56"/>
  <c r="X56" s="1"/>
  <c r="Y56" s="1"/>
  <c r="U56"/>
  <c r="V56" s="1"/>
  <c r="K57"/>
  <c r="L57" s="1"/>
  <c r="G58"/>
  <c r="S60" l="1"/>
  <c r="T59"/>
  <c r="N60"/>
  <c r="O59"/>
  <c r="H59"/>
  <c r="I60"/>
  <c r="D58"/>
  <c r="B59"/>
  <c r="E58"/>
  <c r="C59"/>
  <c r="U57"/>
  <c r="V57" s="1"/>
  <c r="W57"/>
  <c r="X57" s="1"/>
  <c r="Y57" s="1"/>
  <c r="K58"/>
  <c r="L58" s="1"/>
  <c r="G59"/>
  <c r="S61" l="1"/>
  <c r="T60"/>
  <c r="N61"/>
  <c r="O60"/>
  <c r="H60"/>
  <c r="I61"/>
  <c r="D59"/>
  <c r="B60"/>
  <c r="E59"/>
  <c r="C60"/>
  <c r="W58"/>
  <c r="X58" s="1"/>
  <c r="Y58" s="1"/>
  <c r="U58"/>
  <c r="V58" s="1"/>
  <c r="K59"/>
  <c r="L59" s="1"/>
  <c r="G60"/>
  <c r="S62" l="1"/>
  <c r="T61"/>
  <c r="N62"/>
  <c r="O61"/>
  <c r="H61"/>
  <c r="I62"/>
  <c r="D60"/>
  <c r="B61"/>
  <c r="E60"/>
  <c r="C61"/>
  <c r="U59"/>
  <c r="V59" s="1"/>
  <c r="W59"/>
  <c r="X59" s="1"/>
  <c r="Y59" s="1"/>
  <c r="K60"/>
  <c r="L60" s="1"/>
  <c r="G61"/>
  <c r="S63" l="1"/>
  <c r="T62"/>
  <c r="N63"/>
  <c r="O62"/>
  <c r="H62"/>
  <c r="I63"/>
  <c r="D61"/>
  <c r="B62"/>
  <c r="E61"/>
  <c r="C62"/>
  <c r="W60"/>
  <c r="X60" s="1"/>
  <c r="Y60" s="1"/>
  <c r="U60"/>
  <c r="V60" s="1"/>
  <c r="K61"/>
  <c r="L61" s="1"/>
  <c r="G62"/>
  <c r="S64" l="1"/>
  <c r="T63"/>
  <c r="N64"/>
  <c r="O63"/>
  <c r="H63"/>
  <c r="I64"/>
  <c r="D62"/>
  <c r="B63"/>
  <c r="E62"/>
  <c r="C63"/>
  <c r="U61"/>
  <c r="V61" s="1"/>
  <c r="W61"/>
  <c r="X61" s="1"/>
  <c r="Y61" s="1"/>
  <c r="K62"/>
  <c r="L62" s="1"/>
  <c r="G63"/>
  <c r="S65" l="1"/>
  <c r="T64"/>
  <c r="N65"/>
  <c r="O64"/>
  <c r="H64"/>
  <c r="I65"/>
  <c r="D63"/>
  <c r="B64"/>
  <c r="E63"/>
  <c r="C64"/>
  <c r="W62"/>
  <c r="X62" s="1"/>
  <c r="Y62" s="1"/>
  <c r="U62"/>
  <c r="V62" s="1"/>
  <c r="K63"/>
  <c r="L63" s="1"/>
  <c r="G64"/>
  <c r="S66" l="1"/>
  <c r="T65"/>
  <c r="N66"/>
  <c r="O65"/>
  <c r="H65"/>
  <c r="I66"/>
  <c r="D64"/>
  <c r="B65"/>
  <c r="E64"/>
  <c r="C65"/>
  <c r="U63"/>
  <c r="V63" s="1"/>
  <c r="W63"/>
  <c r="X63" s="1"/>
  <c r="Y63" s="1"/>
  <c r="K64"/>
  <c r="L64" s="1"/>
  <c r="G65"/>
  <c r="S67" l="1"/>
  <c r="T66"/>
  <c r="N67"/>
  <c r="O66"/>
  <c r="H66"/>
  <c r="I67"/>
  <c r="D65"/>
  <c r="B66"/>
  <c r="E65"/>
  <c r="C66"/>
  <c r="W64"/>
  <c r="X64" s="1"/>
  <c r="Y64" s="1"/>
  <c r="U64"/>
  <c r="V64" s="1"/>
  <c r="K65"/>
  <c r="L65" s="1"/>
  <c r="G66"/>
  <c r="S68" l="1"/>
  <c r="T67"/>
  <c r="N68"/>
  <c r="O67"/>
  <c r="H67"/>
  <c r="I68"/>
  <c r="D66"/>
  <c r="B67"/>
  <c r="E66"/>
  <c r="C67"/>
  <c r="U65"/>
  <c r="V65" s="1"/>
  <c r="W65"/>
  <c r="X65" s="1"/>
  <c r="Y65" s="1"/>
  <c r="K66"/>
  <c r="L66" s="1"/>
  <c r="G67"/>
  <c r="S69" l="1"/>
  <c r="T68"/>
  <c r="N69"/>
  <c r="O68"/>
  <c r="H68"/>
  <c r="I69"/>
  <c r="D67"/>
  <c r="B68"/>
  <c r="E67"/>
  <c r="C68"/>
  <c r="W66"/>
  <c r="X66" s="1"/>
  <c r="Y66" s="1"/>
  <c r="U66"/>
  <c r="V66" s="1"/>
  <c r="K67"/>
  <c r="L67" s="1"/>
  <c r="G68"/>
  <c r="S70" l="1"/>
  <c r="T69"/>
  <c r="N70"/>
  <c r="O69"/>
  <c r="H69"/>
  <c r="I70"/>
  <c r="D68"/>
  <c r="B69"/>
  <c r="E68"/>
  <c r="C69"/>
  <c r="U67"/>
  <c r="V67" s="1"/>
  <c r="W67"/>
  <c r="X67" s="1"/>
  <c r="Y67" s="1"/>
  <c r="K68"/>
  <c r="L68" s="1"/>
  <c r="G69"/>
  <c r="S71" l="1"/>
  <c r="T70"/>
  <c r="N71"/>
  <c r="O70"/>
  <c r="H70"/>
  <c r="I71"/>
  <c r="D69"/>
  <c r="B70"/>
  <c r="E69"/>
  <c r="C70"/>
  <c r="W68"/>
  <c r="X68" s="1"/>
  <c r="Y68" s="1"/>
  <c r="U68"/>
  <c r="V68" s="1"/>
  <c r="K69"/>
  <c r="L69" s="1"/>
  <c r="G70"/>
  <c r="S72" l="1"/>
  <c r="T71"/>
  <c r="N72"/>
  <c r="O71"/>
  <c r="H71"/>
  <c r="I72"/>
  <c r="D70"/>
  <c r="B71"/>
  <c r="E70"/>
  <c r="C71"/>
  <c r="U69"/>
  <c r="V69" s="1"/>
  <c r="W69"/>
  <c r="X69" s="1"/>
  <c r="Y69" s="1"/>
  <c r="K70"/>
  <c r="L70" s="1"/>
  <c r="G71"/>
  <c r="S73" l="1"/>
  <c r="T72"/>
  <c r="N73"/>
  <c r="O72"/>
  <c r="H72"/>
  <c r="I73"/>
  <c r="D71"/>
  <c r="B72"/>
  <c r="E71"/>
  <c r="C72"/>
  <c r="W70"/>
  <c r="X70" s="1"/>
  <c r="Y70" s="1"/>
  <c r="U70"/>
  <c r="V70" s="1"/>
  <c r="K71"/>
  <c r="L71" s="1"/>
  <c r="G72"/>
  <c r="S74" l="1"/>
  <c r="T73"/>
  <c r="N74"/>
  <c r="O73"/>
  <c r="H73"/>
  <c r="I74"/>
  <c r="D72"/>
  <c r="B73"/>
  <c r="E72"/>
  <c r="C73"/>
  <c r="U71"/>
  <c r="V71" s="1"/>
  <c r="W71"/>
  <c r="X71" s="1"/>
  <c r="Y71" s="1"/>
  <c r="K72"/>
  <c r="L72" s="1"/>
  <c r="G73"/>
  <c r="S75" l="1"/>
  <c r="T74"/>
  <c r="N75"/>
  <c r="O74"/>
  <c r="H74"/>
  <c r="I75"/>
  <c r="D73"/>
  <c r="B74"/>
  <c r="E73"/>
  <c r="C74"/>
  <c r="W72"/>
  <c r="X72" s="1"/>
  <c r="Y72" s="1"/>
  <c r="U72"/>
  <c r="V72" s="1"/>
  <c r="K73"/>
  <c r="L73" s="1"/>
  <c r="G74"/>
  <c r="S76" l="1"/>
  <c r="T75"/>
  <c r="N76"/>
  <c r="O75"/>
  <c r="H75"/>
  <c r="I76"/>
  <c r="D74"/>
  <c r="B75"/>
  <c r="E74"/>
  <c r="C75"/>
  <c r="U73"/>
  <c r="V73" s="1"/>
  <c r="W73"/>
  <c r="X73" s="1"/>
  <c r="Y73" s="1"/>
  <c r="K74"/>
  <c r="L74" s="1"/>
  <c r="G75"/>
  <c r="S77" l="1"/>
  <c r="T76"/>
  <c r="N77"/>
  <c r="O76"/>
  <c r="H76"/>
  <c r="I77"/>
  <c r="D75"/>
  <c r="B76"/>
  <c r="E75"/>
  <c r="C76"/>
  <c r="W74"/>
  <c r="X74" s="1"/>
  <c r="Y74" s="1"/>
  <c r="U74"/>
  <c r="V74" s="1"/>
  <c r="K75"/>
  <c r="L75" s="1"/>
  <c r="G76"/>
  <c r="S78" l="1"/>
  <c r="T77"/>
  <c r="N78"/>
  <c r="O77"/>
  <c r="H77"/>
  <c r="I78"/>
  <c r="D76"/>
  <c r="B77"/>
  <c r="E76"/>
  <c r="C77"/>
  <c r="U75"/>
  <c r="V75" s="1"/>
  <c r="W75"/>
  <c r="X75" s="1"/>
  <c r="Y75" s="1"/>
  <c r="K76"/>
  <c r="L76" s="1"/>
  <c r="G77"/>
  <c r="S79" l="1"/>
  <c r="T78"/>
  <c r="N79"/>
  <c r="O78"/>
  <c r="H78"/>
  <c r="I79"/>
  <c r="D77"/>
  <c r="B78"/>
  <c r="E77"/>
  <c r="C78"/>
  <c r="W76"/>
  <c r="X76" s="1"/>
  <c r="Y76" s="1"/>
  <c r="U76"/>
  <c r="V76" s="1"/>
  <c r="K77"/>
  <c r="L77" s="1"/>
  <c r="G78"/>
  <c r="S80" l="1"/>
  <c r="T79"/>
  <c r="N80"/>
  <c r="O79"/>
  <c r="H79"/>
  <c r="I80"/>
  <c r="D78"/>
  <c r="B79"/>
  <c r="E78"/>
  <c r="C79"/>
  <c r="U77"/>
  <c r="V77" s="1"/>
  <c r="W77"/>
  <c r="X77" s="1"/>
  <c r="Y77" s="1"/>
  <c r="K78"/>
  <c r="L78" s="1"/>
  <c r="G79"/>
  <c r="S81" l="1"/>
  <c r="T80"/>
  <c r="N81"/>
  <c r="O80"/>
  <c r="H80"/>
  <c r="I81"/>
  <c r="D79"/>
  <c r="B80"/>
  <c r="E79"/>
  <c r="C80"/>
  <c r="W78"/>
  <c r="X78" s="1"/>
  <c r="Y78" s="1"/>
  <c r="U78"/>
  <c r="V78" s="1"/>
  <c r="K79"/>
  <c r="L79" s="1"/>
  <c r="G80"/>
  <c r="S82" l="1"/>
  <c r="T81"/>
  <c r="N82"/>
  <c r="O81"/>
  <c r="H81"/>
  <c r="I82"/>
  <c r="D80"/>
  <c r="B81"/>
  <c r="E80"/>
  <c r="C81"/>
  <c r="U79"/>
  <c r="V79" s="1"/>
  <c r="W79"/>
  <c r="X79" s="1"/>
  <c r="Y79" s="1"/>
  <c r="K80"/>
  <c r="L80" s="1"/>
  <c r="G81"/>
  <c r="S83" l="1"/>
  <c r="T82"/>
  <c r="N83"/>
  <c r="O82"/>
  <c r="H82"/>
  <c r="I83"/>
  <c r="D81"/>
  <c r="B82"/>
  <c r="E81"/>
  <c r="C82"/>
  <c r="W80"/>
  <c r="X80" s="1"/>
  <c r="Y80" s="1"/>
  <c r="U80"/>
  <c r="V80" s="1"/>
  <c r="K81"/>
  <c r="L81" s="1"/>
  <c r="G82"/>
  <c r="S84" l="1"/>
  <c r="T83"/>
  <c r="N84"/>
  <c r="O83"/>
  <c r="H83"/>
  <c r="I84"/>
  <c r="D82"/>
  <c r="B83"/>
  <c r="E82"/>
  <c r="C83"/>
  <c r="U81"/>
  <c r="V81" s="1"/>
  <c r="W81"/>
  <c r="X81" s="1"/>
  <c r="Y81" s="1"/>
  <c r="K82"/>
  <c r="L82" s="1"/>
  <c r="G83"/>
  <c r="S85" l="1"/>
  <c r="T84"/>
  <c r="N85"/>
  <c r="O84"/>
  <c r="H84"/>
  <c r="I85"/>
  <c r="D83"/>
  <c r="B84"/>
  <c r="E83"/>
  <c r="C84"/>
  <c r="W82"/>
  <c r="X82" s="1"/>
  <c r="Y82" s="1"/>
  <c r="U82"/>
  <c r="V82" s="1"/>
  <c r="K83"/>
  <c r="L83" s="1"/>
  <c r="G84"/>
  <c r="S86" l="1"/>
  <c r="T85"/>
  <c r="N86"/>
  <c r="O85"/>
  <c r="H85"/>
  <c r="I86"/>
  <c r="D84"/>
  <c r="B85"/>
  <c r="E84"/>
  <c r="C85"/>
  <c r="U83"/>
  <c r="V83" s="1"/>
  <c r="W83"/>
  <c r="X83" s="1"/>
  <c r="Y83" s="1"/>
  <c r="K84"/>
  <c r="L84" s="1"/>
  <c r="G85"/>
  <c r="S87" l="1"/>
  <c r="T86"/>
  <c r="N87"/>
  <c r="O86"/>
  <c r="H86"/>
  <c r="I87"/>
  <c r="D85"/>
  <c r="B86"/>
  <c r="E85"/>
  <c r="C86"/>
  <c r="W84"/>
  <c r="X84" s="1"/>
  <c r="Y84" s="1"/>
  <c r="U84"/>
  <c r="V84" s="1"/>
  <c r="K85"/>
  <c r="L85" s="1"/>
  <c r="G86"/>
  <c r="S88" l="1"/>
  <c r="T87"/>
  <c r="N88"/>
  <c r="O87"/>
  <c r="H87"/>
  <c r="I88"/>
  <c r="D86"/>
  <c r="B87"/>
  <c r="E86"/>
  <c r="C87"/>
  <c r="U85"/>
  <c r="V85" s="1"/>
  <c r="W85"/>
  <c r="X85" s="1"/>
  <c r="Y85" s="1"/>
  <c r="K86"/>
  <c r="L86" s="1"/>
  <c r="G87"/>
  <c r="S89" l="1"/>
  <c r="T88"/>
  <c r="N89"/>
  <c r="O88"/>
  <c r="H88"/>
  <c r="I89"/>
  <c r="D87"/>
  <c r="B88"/>
  <c r="E87"/>
  <c r="C88"/>
  <c r="W86"/>
  <c r="X86" s="1"/>
  <c r="Y86" s="1"/>
  <c r="U86"/>
  <c r="V86" s="1"/>
  <c r="K87"/>
  <c r="L87" s="1"/>
  <c r="G88"/>
  <c r="S90" l="1"/>
  <c r="T89"/>
  <c r="N90"/>
  <c r="O89"/>
  <c r="H89"/>
  <c r="I90"/>
  <c r="D88"/>
  <c r="B89"/>
  <c r="E88"/>
  <c r="C89"/>
  <c r="U87"/>
  <c r="V87" s="1"/>
  <c r="W87"/>
  <c r="X87" s="1"/>
  <c r="Y87" s="1"/>
  <c r="K88"/>
  <c r="L88" s="1"/>
  <c r="G89"/>
  <c r="S91" l="1"/>
  <c r="T90"/>
  <c r="N91"/>
  <c r="O90"/>
  <c r="H90"/>
  <c r="I91"/>
  <c r="D89"/>
  <c r="B90"/>
  <c r="E89"/>
  <c r="C90"/>
  <c r="W88"/>
  <c r="X88" s="1"/>
  <c r="Y88" s="1"/>
  <c r="U88"/>
  <c r="V88" s="1"/>
  <c r="K89"/>
  <c r="L89" s="1"/>
  <c r="G90"/>
  <c r="S92" l="1"/>
  <c r="T91"/>
  <c r="N92"/>
  <c r="O91"/>
  <c r="H91"/>
  <c r="I92"/>
  <c r="D90"/>
  <c r="B91"/>
  <c r="E90"/>
  <c r="C91"/>
  <c r="U89"/>
  <c r="V89" s="1"/>
  <c r="W89"/>
  <c r="X89" s="1"/>
  <c r="Y89" s="1"/>
  <c r="K90"/>
  <c r="L90" s="1"/>
  <c r="G91"/>
  <c r="S93" l="1"/>
  <c r="T92"/>
  <c r="N93"/>
  <c r="O92"/>
  <c r="H92"/>
  <c r="I93"/>
  <c r="D91"/>
  <c r="B92"/>
  <c r="E91"/>
  <c r="C92"/>
  <c r="W90"/>
  <c r="X90" s="1"/>
  <c r="Y90" s="1"/>
  <c r="U90"/>
  <c r="V90" s="1"/>
  <c r="K91"/>
  <c r="L91" s="1"/>
  <c r="G92"/>
  <c r="S94" l="1"/>
  <c r="T93"/>
  <c r="N94"/>
  <c r="O93"/>
  <c r="H93"/>
  <c r="I94"/>
  <c r="D92"/>
  <c r="B93"/>
  <c r="E92"/>
  <c r="C93"/>
  <c r="U91"/>
  <c r="V91" s="1"/>
  <c r="W91"/>
  <c r="X91" s="1"/>
  <c r="Y91" s="1"/>
  <c r="K92"/>
  <c r="L92" s="1"/>
  <c r="G93"/>
  <c r="S95" l="1"/>
  <c r="T94"/>
  <c r="N95"/>
  <c r="O94"/>
  <c r="H94"/>
  <c r="I95"/>
  <c r="D93"/>
  <c r="B94"/>
  <c r="E93"/>
  <c r="C94"/>
  <c r="W92"/>
  <c r="X92" s="1"/>
  <c r="Y92" s="1"/>
  <c r="U92"/>
  <c r="V92" s="1"/>
  <c r="K93"/>
  <c r="L93" s="1"/>
  <c r="G94"/>
  <c r="S96" l="1"/>
  <c r="T95"/>
  <c r="N96"/>
  <c r="O95"/>
  <c r="H95"/>
  <c r="I96"/>
  <c r="D94"/>
  <c r="B95"/>
  <c r="E94"/>
  <c r="C95"/>
  <c r="U93"/>
  <c r="V93" s="1"/>
  <c r="W93"/>
  <c r="X93" s="1"/>
  <c r="Y93" s="1"/>
  <c r="K94"/>
  <c r="L94" s="1"/>
  <c r="G95"/>
  <c r="S97" l="1"/>
  <c r="T96"/>
  <c r="N97"/>
  <c r="O96"/>
  <c r="H96"/>
  <c r="I97"/>
  <c r="D95"/>
  <c r="B96"/>
  <c r="E95"/>
  <c r="C96"/>
  <c r="W94"/>
  <c r="X94" s="1"/>
  <c r="Y94" s="1"/>
  <c r="U94"/>
  <c r="V94" s="1"/>
  <c r="K95"/>
  <c r="L95" s="1"/>
  <c r="G96"/>
  <c r="S98" l="1"/>
  <c r="T97"/>
  <c r="N98"/>
  <c r="O97"/>
  <c r="H97"/>
  <c r="I98"/>
  <c r="D96"/>
  <c r="B97"/>
  <c r="E96"/>
  <c r="C97"/>
  <c r="U95"/>
  <c r="V95" s="1"/>
  <c r="W95"/>
  <c r="X95" s="1"/>
  <c r="Y95" s="1"/>
  <c r="K96"/>
  <c r="L96" s="1"/>
  <c r="G97"/>
  <c r="S99" l="1"/>
  <c r="T98"/>
  <c r="N99"/>
  <c r="O98"/>
  <c r="H98"/>
  <c r="I99"/>
  <c r="D97"/>
  <c r="B98"/>
  <c r="E97"/>
  <c r="C98"/>
  <c r="W96"/>
  <c r="X96" s="1"/>
  <c r="Y96" s="1"/>
  <c r="U96"/>
  <c r="V96" s="1"/>
  <c r="K97"/>
  <c r="L97" s="1"/>
  <c r="G98"/>
  <c r="S100" l="1"/>
  <c r="T99"/>
  <c r="N100"/>
  <c r="O99"/>
  <c r="H99"/>
  <c r="I100"/>
  <c r="D98"/>
  <c r="B99"/>
  <c r="E98"/>
  <c r="C99"/>
  <c r="U97"/>
  <c r="V97" s="1"/>
  <c r="W97"/>
  <c r="X97" s="1"/>
  <c r="Y97" s="1"/>
  <c r="K98"/>
  <c r="L98" s="1"/>
  <c r="G99"/>
  <c r="S101" l="1"/>
  <c r="T100"/>
  <c r="N101"/>
  <c r="O100"/>
  <c r="H100"/>
  <c r="I101"/>
  <c r="D99"/>
  <c r="B100"/>
  <c r="E99"/>
  <c r="C100"/>
  <c r="W98"/>
  <c r="X98" s="1"/>
  <c r="Y98" s="1"/>
  <c r="U98"/>
  <c r="V98" s="1"/>
  <c r="K99"/>
  <c r="L99" s="1"/>
  <c r="G100"/>
  <c r="S102" l="1"/>
  <c r="T101"/>
  <c r="N102"/>
  <c r="O101"/>
  <c r="H101"/>
  <c r="I102"/>
  <c r="D100"/>
  <c r="B101"/>
  <c r="E100"/>
  <c r="C101"/>
  <c r="U99"/>
  <c r="V99" s="1"/>
  <c r="W99"/>
  <c r="X99" s="1"/>
  <c r="Y99" s="1"/>
  <c r="K100"/>
  <c r="L100" s="1"/>
  <c r="G101"/>
  <c r="S103" l="1"/>
  <c r="T102"/>
  <c r="N103"/>
  <c r="O102"/>
  <c r="H102"/>
  <c r="I103"/>
  <c r="D101"/>
  <c r="B102"/>
  <c r="E101"/>
  <c r="C102"/>
  <c r="W100"/>
  <c r="X100" s="1"/>
  <c r="Y100" s="1"/>
  <c r="U100"/>
  <c r="V100" s="1"/>
  <c r="K101"/>
  <c r="L101" s="1"/>
  <c r="G102"/>
  <c r="S104" l="1"/>
  <c r="T103"/>
  <c r="N104"/>
  <c r="O103"/>
  <c r="H103"/>
  <c r="I104"/>
  <c r="D102"/>
  <c r="B103"/>
  <c r="E102"/>
  <c r="C103"/>
  <c r="U101"/>
  <c r="V101" s="1"/>
  <c r="W101"/>
  <c r="X101" s="1"/>
  <c r="Y101" s="1"/>
  <c r="K102"/>
  <c r="L102" s="1"/>
  <c r="G103"/>
  <c r="S105" l="1"/>
  <c r="T104"/>
  <c r="N105"/>
  <c r="O104"/>
  <c r="H104"/>
  <c r="I105"/>
  <c r="D103"/>
  <c r="B104"/>
  <c r="E103"/>
  <c r="C104"/>
  <c r="W102"/>
  <c r="X102" s="1"/>
  <c r="Y102" s="1"/>
  <c r="U102"/>
  <c r="V102" s="1"/>
  <c r="K103"/>
  <c r="L103" s="1"/>
  <c r="G104"/>
  <c r="S106" l="1"/>
  <c r="T105"/>
  <c r="N106"/>
  <c r="O105"/>
  <c r="H105"/>
  <c r="I106"/>
  <c r="D104"/>
  <c r="B105"/>
  <c r="E104"/>
  <c r="C105"/>
  <c r="U103"/>
  <c r="V103" s="1"/>
  <c r="W103"/>
  <c r="X103" s="1"/>
  <c r="Y103" s="1"/>
  <c r="K104"/>
  <c r="L104" s="1"/>
  <c r="G105"/>
  <c r="S107" l="1"/>
  <c r="T107" s="1"/>
  <c r="T106"/>
  <c r="N107"/>
  <c r="O107" s="1"/>
  <c r="O106"/>
  <c r="H106"/>
  <c r="I107"/>
  <c r="H107" s="1"/>
  <c r="D105"/>
  <c r="B106"/>
  <c r="E105"/>
  <c r="C106"/>
  <c r="W104"/>
  <c r="X104" s="1"/>
  <c r="Y104" s="1"/>
  <c r="U104"/>
  <c r="V104" s="1"/>
  <c r="K105"/>
  <c r="L105" s="1"/>
  <c r="G106"/>
  <c r="D106" l="1"/>
  <c r="B107"/>
  <c r="D107" s="1"/>
  <c r="E106"/>
  <c r="C107"/>
  <c r="E107" s="1"/>
  <c r="U105"/>
  <c r="V105" s="1"/>
  <c r="W105"/>
  <c r="X105" s="1"/>
  <c r="Y105" s="1"/>
  <c r="K106"/>
  <c r="L106" s="1"/>
  <c r="G107"/>
  <c r="K107" s="1"/>
  <c r="L107" s="1"/>
  <c r="W106" l="1"/>
  <c r="X106" s="1"/>
  <c r="Y106" s="1"/>
  <c r="U106"/>
  <c r="V106" s="1"/>
  <c r="U107"/>
  <c r="V107" s="1"/>
  <c r="W107"/>
  <c r="X107" s="1"/>
  <c r="Y107" s="1"/>
</calcChain>
</file>

<file path=xl/sharedStrings.xml><?xml version="1.0" encoding="utf-8"?>
<sst xmlns="http://schemas.openxmlformats.org/spreadsheetml/2006/main" count="167" uniqueCount="137">
  <si>
    <t>Fläche Kugelfang</t>
    <phoneticPr fontId="1" type="noConversion"/>
  </si>
  <si>
    <t>F</t>
    <phoneticPr fontId="1" type="noConversion"/>
  </si>
  <si>
    <t>QT</t>
    <phoneticPr fontId="1" type="noConversion"/>
  </si>
  <si>
    <t>Tiefe Aquifer</t>
    <phoneticPr fontId="1" type="noConversion"/>
  </si>
  <si>
    <t>m</t>
    <phoneticPr fontId="1" type="noConversion"/>
  </si>
  <si>
    <t>T</t>
    <phoneticPr fontId="1" type="noConversion"/>
  </si>
  <si>
    <t>Volumetrische Flussrate</t>
    <phoneticPr fontId="1" type="noConversion"/>
  </si>
  <si>
    <t>Flussrate der Linienquelle</t>
    <phoneticPr fontId="1" type="noConversion"/>
  </si>
  <si>
    <t>Länge der sanierten Fläche</t>
    <phoneticPr fontId="1" type="noConversion"/>
  </si>
  <si>
    <t>Breite der sanierten Fläche</t>
    <phoneticPr fontId="1" type="noConversion"/>
  </si>
  <si>
    <t>Mittlere Tiefe der Bleibelastung im Untergrund</t>
    <phoneticPr fontId="1" type="noConversion"/>
  </si>
  <si>
    <t>Cmax Sb</t>
    <phoneticPr fontId="1" type="noConversion"/>
  </si>
  <si>
    <t>Co Pb</t>
    <phoneticPr fontId="1" type="noConversion"/>
  </si>
  <si>
    <t>mg/l</t>
    <phoneticPr fontId="1" type="noConversion"/>
  </si>
  <si>
    <t>Winkel</t>
    <phoneticPr fontId="1" type="noConversion"/>
  </si>
  <si>
    <t>°</t>
    <phoneticPr fontId="1" type="noConversion"/>
  </si>
  <si>
    <t>Durchflussfaktor</t>
    <phoneticPr fontId="1" type="noConversion"/>
  </si>
  <si>
    <t>-</t>
    <phoneticPr fontId="1" type="noConversion"/>
  </si>
  <si>
    <t>Cmax Pb</t>
    <phoneticPr fontId="1" type="noConversion"/>
  </si>
  <si>
    <t>Sanierungsfläche</t>
    <phoneticPr fontId="1" type="noConversion"/>
  </si>
  <si>
    <t>m</t>
    <phoneticPr fontId="1" type="noConversion"/>
  </si>
  <si>
    <t>Jährlicher Niederschlag</t>
    <phoneticPr fontId="1" type="noConversion"/>
  </si>
  <si>
    <t>Q</t>
    <phoneticPr fontId="1" type="noConversion"/>
  </si>
  <si>
    <t>v</t>
    <phoneticPr fontId="1" type="noConversion"/>
  </si>
  <si>
    <t>αt</t>
    <phoneticPr fontId="1" type="noConversion"/>
  </si>
  <si>
    <t>αl</t>
    <phoneticPr fontId="1" type="noConversion"/>
  </si>
  <si>
    <t>x</t>
    <phoneticPr fontId="1" type="noConversion"/>
  </si>
  <si>
    <t>m/s</t>
    <phoneticPr fontId="1" type="noConversion"/>
  </si>
  <si>
    <t>-</t>
    <phoneticPr fontId="1" type="noConversion"/>
  </si>
  <si>
    <t>Cmax Pb</t>
    <phoneticPr fontId="1" type="noConversion"/>
  </si>
  <si>
    <t>Cmax Sb</t>
    <phoneticPr fontId="1" type="noConversion"/>
  </si>
  <si>
    <t>Input Konzentration Pb</t>
  </si>
  <si>
    <t>Mittlerer Tongehalt des Untergrundes</t>
    <phoneticPr fontId="1" type="noConversion"/>
  </si>
  <si>
    <t>mg/l</t>
    <phoneticPr fontId="1" type="noConversion"/>
  </si>
  <si>
    <t>μg/l</t>
    <phoneticPr fontId="1" type="noConversion"/>
  </si>
  <si>
    <t>-</t>
    <phoneticPr fontId="1" type="noConversion"/>
  </si>
  <si>
    <t>γ</t>
    <phoneticPr fontId="1" type="noConversion"/>
  </si>
  <si>
    <t>Ts</t>
    <phoneticPr fontId="1" type="noConversion"/>
  </si>
  <si>
    <t>Ex</t>
    <phoneticPr fontId="1" type="noConversion"/>
  </si>
  <si>
    <t>Fe</t>
    <phoneticPr fontId="1" type="noConversion"/>
  </si>
  <si>
    <t>Laq</t>
    <phoneticPr fontId="1" type="noConversion"/>
  </si>
  <si>
    <t>Baq</t>
    <phoneticPr fontId="1" type="noConversion"/>
  </si>
  <si>
    <t>Vr</t>
    <phoneticPr fontId="1" type="noConversion"/>
  </si>
  <si>
    <t>Verbleibende Blei Belastung des Untergrundes nach der Sanierung</t>
    <phoneticPr fontId="1" type="noConversion"/>
  </si>
  <si>
    <t>Cs</t>
    <phoneticPr fontId="1" type="noConversion"/>
  </si>
  <si>
    <t>%</t>
    <phoneticPr fontId="1" type="noConversion"/>
  </si>
  <si>
    <t>Niederschlag</t>
    <phoneticPr fontId="1" type="noConversion"/>
  </si>
  <si>
    <t>N</t>
    <phoneticPr fontId="1" type="noConversion"/>
  </si>
  <si>
    <t>N1/3</t>
    <phoneticPr fontId="1" type="noConversion"/>
  </si>
  <si>
    <t>N</t>
    <phoneticPr fontId="1" type="noConversion"/>
  </si>
  <si>
    <r>
      <t>C</t>
    </r>
    <r>
      <rPr>
        <vertAlign val="subscript"/>
        <sz val="12"/>
        <rFont val="Verdana"/>
        <family val="2"/>
      </rPr>
      <t>o</t>
    </r>
    <r>
      <rPr>
        <sz val="12"/>
        <rFont val="Verdana"/>
        <family val="2"/>
      </rPr>
      <t xml:space="preserve"> Pb</t>
    </r>
    <phoneticPr fontId="1" type="noConversion"/>
  </si>
  <si>
    <r>
      <t>C</t>
    </r>
    <r>
      <rPr>
        <vertAlign val="subscript"/>
        <sz val="12"/>
        <rFont val="Verdana"/>
        <family val="2"/>
      </rPr>
      <t>o</t>
    </r>
    <r>
      <rPr>
        <sz val="12"/>
        <rFont val="Verdana"/>
        <family val="2"/>
      </rPr>
      <t xml:space="preserve"> Sb</t>
    </r>
    <phoneticPr fontId="1" type="noConversion"/>
  </si>
  <si>
    <t>Vorhandenes Antimon</t>
    <phoneticPr fontId="1" type="noConversion"/>
  </si>
  <si>
    <t>g</t>
    <phoneticPr fontId="1" type="noConversion"/>
  </si>
  <si>
    <t>mol</t>
    <phoneticPr fontId="1" type="noConversion"/>
  </si>
  <si>
    <t>Anzahl Atome</t>
    <phoneticPr fontId="1" type="noConversion"/>
  </si>
  <si>
    <t>Ionenaustauschplätze (Nur das Blei wird hier ausgetauscht)</t>
    <phoneticPr fontId="1" type="noConversion"/>
  </si>
  <si>
    <t>mol/kg</t>
    <phoneticPr fontId="1" type="noConversion"/>
  </si>
  <si>
    <t>mol/kg</t>
    <phoneticPr fontId="1" type="noConversion"/>
  </si>
  <si>
    <t>Anz./kg Boden</t>
    <phoneticPr fontId="1" type="noConversion"/>
  </si>
  <si>
    <t>Grundwassergeschwindigkeit</t>
    <phoneticPr fontId="1" type="noConversion"/>
  </si>
  <si>
    <t>Laterale Dispersion</t>
    <phoneticPr fontId="1" type="noConversion"/>
  </si>
  <si>
    <t>Längliche Dispersion</t>
    <phoneticPr fontId="1" type="noConversion"/>
  </si>
  <si>
    <t>Co Sb</t>
    <phoneticPr fontId="1" type="noConversion"/>
  </si>
  <si>
    <t>Blei Input</t>
    <phoneticPr fontId="1" type="noConversion"/>
  </si>
  <si>
    <t>Input Konzentration Pb</t>
    <phoneticPr fontId="1" type="noConversion"/>
  </si>
  <si>
    <t>Input Konzentration Sb</t>
  </si>
  <si>
    <t>Input Konzentration Sb</t>
    <phoneticPr fontId="1" type="noConversion"/>
  </si>
  <si>
    <t>Niederschlag</t>
    <phoneticPr fontId="1" type="noConversion"/>
  </si>
  <si>
    <t>Gesamte Anzahl Retentionsplätze</t>
    <phoneticPr fontId="1" type="noConversion"/>
  </si>
  <si>
    <t>Anz.</t>
    <phoneticPr fontId="1" type="noConversion"/>
  </si>
  <si>
    <t>As</t>
    <phoneticPr fontId="1" type="noConversion"/>
  </si>
  <si>
    <t>Grundwassergeschwindigkeit</t>
    <phoneticPr fontId="1" type="noConversion"/>
  </si>
  <si>
    <t>Anzahl Retentionsplätze</t>
    <phoneticPr fontId="1" type="noConversion"/>
  </si>
  <si>
    <t>Ls</t>
    <phoneticPr fontId="1" type="noConversion"/>
  </si>
  <si>
    <t>Bs</t>
    <phoneticPr fontId="1" type="noConversion"/>
  </si>
  <si>
    <t>m</t>
    <phoneticPr fontId="1" type="noConversion"/>
  </si>
  <si>
    <t>-</t>
    <phoneticPr fontId="1" type="noConversion"/>
  </si>
  <si>
    <t>Länge des Aquifers (Betrachtungspunkt)</t>
    <phoneticPr fontId="1" type="noConversion"/>
  </si>
  <si>
    <t>Dichte Boden</t>
    <phoneticPr fontId="1" type="noConversion"/>
  </si>
  <si>
    <t>kg/m3</t>
    <phoneticPr fontId="1" type="noConversion"/>
  </si>
  <si>
    <t>Avogadro-Konstante</t>
    <phoneticPr fontId="1" type="noConversion"/>
  </si>
  <si>
    <t>Volumen der Bleibelastung</t>
    <phoneticPr fontId="1" type="noConversion"/>
  </si>
  <si>
    <t>Gewicht des belasteten Bodenmaterials</t>
    <phoneticPr fontId="1" type="noConversion"/>
  </si>
  <si>
    <t>kg</t>
    <phoneticPr fontId="1" type="noConversion"/>
  </si>
  <si>
    <t>m3</t>
    <phoneticPr fontId="1" type="noConversion"/>
  </si>
  <si>
    <t>Vorhandenes Blei</t>
    <phoneticPr fontId="1" type="noConversion"/>
  </si>
  <si>
    <t>g</t>
    <phoneticPr fontId="1" type="noConversion"/>
  </si>
  <si>
    <t>L</t>
    <phoneticPr fontId="1" type="noConversion"/>
  </si>
  <si>
    <t>m</t>
    <phoneticPr fontId="1" type="noConversion"/>
  </si>
  <si>
    <t>T</t>
    <phoneticPr fontId="1" type="noConversion"/>
  </si>
  <si>
    <t>m/d</t>
    <phoneticPr fontId="1" type="noConversion"/>
  </si>
  <si>
    <t>°</t>
    <phoneticPr fontId="1" type="noConversion"/>
  </si>
  <si>
    <t>Input-Konzentration Blei, je nach Wahl des Szenarios verschieden</t>
    <phoneticPr fontId="1" type="noConversion"/>
  </si>
  <si>
    <t>Input-Konzentration Antimon, beträgt 1/50 der Bleikonzentration</t>
    <phoneticPr fontId="1" type="noConversion"/>
  </si>
  <si>
    <t>m/day</t>
    <phoneticPr fontId="1" type="noConversion"/>
  </si>
  <si>
    <t>Breite Kugelfang</t>
    <phoneticPr fontId="1" type="noConversion"/>
  </si>
  <si>
    <t>Länge Kugelfang</t>
    <phoneticPr fontId="1" type="noConversion"/>
  </si>
  <si>
    <t>B</t>
    <phoneticPr fontId="1" type="noConversion"/>
  </si>
  <si>
    <t>L</t>
    <phoneticPr fontId="1" type="noConversion"/>
  </si>
  <si>
    <t>m</t>
    <phoneticPr fontId="1" type="noConversion"/>
  </si>
  <si>
    <t>V</t>
    <phoneticPr fontId="1" type="noConversion"/>
  </si>
  <si>
    <t>m</t>
    <phoneticPr fontId="1" type="noConversion"/>
  </si>
  <si>
    <t>Bu</t>
    <phoneticPr fontId="1" type="noConversion"/>
  </si>
  <si>
    <t>m</t>
    <phoneticPr fontId="1" type="noConversion"/>
  </si>
  <si>
    <t>Unterströmungsbreite in Abstromrichtung (Bs ≤ Bu ≥ Ls)</t>
    <phoneticPr fontId="1" type="noConversion"/>
  </si>
  <si>
    <t>mg/l</t>
  </si>
  <si>
    <t>PlumBumRisk 1.0    -   Konzentrationsberechnung</t>
  </si>
  <si>
    <t>Symbol</t>
  </si>
  <si>
    <t>Einheit</t>
  </si>
  <si>
    <t>Eingabefenster</t>
  </si>
  <si>
    <r>
      <t>Ermittlung des Szenarios/Bestimmung von C</t>
    </r>
    <r>
      <rPr>
        <vertAlign val="subscript"/>
        <sz val="14"/>
        <rFont val="Verdana"/>
        <family val="2"/>
      </rPr>
      <t>o</t>
    </r>
    <r>
      <rPr>
        <sz val="14"/>
        <rFont val="Verdana"/>
        <family val="2"/>
      </rPr>
      <t xml:space="preserve"> Blei</t>
    </r>
  </si>
  <si>
    <r>
      <t>m</t>
    </r>
    <r>
      <rPr>
        <vertAlign val="superscript"/>
        <sz val="12"/>
        <rFont val="Verdana"/>
        <family val="2"/>
      </rPr>
      <t>3</t>
    </r>
    <r>
      <rPr>
        <sz val="12"/>
        <rFont val="Verdana"/>
        <family val="2"/>
      </rPr>
      <t>/m</t>
    </r>
    <r>
      <rPr>
        <vertAlign val="superscript"/>
        <sz val="12"/>
        <rFont val="Verdana"/>
        <family val="2"/>
      </rPr>
      <t xml:space="preserve">2 </t>
    </r>
    <r>
      <rPr>
        <sz val="12"/>
        <rFont val="Verdana"/>
        <family val="2"/>
      </rPr>
      <t>a</t>
    </r>
  </si>
  <si>
    <t>Systemgrössen</t>
  </si>
  <si>
    <t>Input-Werte gestützt durch die geochemischen Modellierungen mit PHREEQC</t>
  </si>
  <si>
    <t>Beurteilung der Retentionskapazität des Untergrundes</t>
  </si>
  <si>
    <t>mg/kg</t>
  </si>
  <si>
    <r>
      <t>m</t>
    </r>
    <r>
      <rPr>
        <vertAlign val="superscript"/>
        <sz val="12"/>
        <rFont val="Verdana"/>
        <family val="2"/>
      </rPr>
      <t>2</t>
    </r>
  </si>
  <si>
    <t>PlumBumRisk 1.0    -   Retentionsberechnung</t>
  </si>
  <si>
    <t>Verhältnis der Anzahl maximal lösbarer Blei- und Antimonatome zur Anzahl der Retentionsplätze</t>
  </si>
  <si>
    <t>Breite Kugelfang, Belastung &gt; 2'000 mg/kg Pb</t>
  </si>
  <si>
    <t>Länge Kugelfang, Belastung &gt; 2'000 mg/kg Pb</t>
  </si>
  <si>
    <t>Grundwasserfliessgeschwindigkeit</t>
  </si>
  <si>
    <t>Winkel zwischen Grundwasser und Kugelfang, 0° wenn Grundwasserstrom und Kugelfang parallel sind. Eingabe: 0°-90° bzw. "-" wenn keine ausgeprägte Form des Kugelfangs (Länge≈Breite) gegeben ist</t>
  </si>
  <si>
    <t>Tiefe des Aquifers (Flurabstand)</t>
  </si>
  <si>
    <t>Co Pb</t>
  </si>
  <si>
    <r>
      <t>mg/m</t>
    </r>
    <r>
      <rPr>
        <vertAlign val="superscript"/>
        <sz val="10"/>
        <rFont val="Verdana"/>
        <family val="2"/>
      </rPr>
      <t>3</t>
    </r>
  </si>
  <si>
    <r>
      <t>m</t>
    </r>
    <r>
      <rPr>
        <vertAlign val="superscript"/>
        <sz val="10"/>
        <rFont val="Verdana"/>
        <family val="2"/>
      </rPr>
      <t>3</t>
    </r>
    <r>
      <rPr>
        <sz val="10"/>
        <rFont val="Verdana"/>
        <family val="2"/>
      </rPr>
      <t>/m</t>
    </r>
    <r>
      <rPr>
        <vertAlign val="superscript"/>
        <sz val="10"/>
        <rFont val="Verdana"/>
        <family val="2"/>
      </rPr>
      <t>2</t>
    </r>
    <r>
      <rPr>
        <sz val="10"/>
        <rFont val="Verdana"/>
        <family val="2"/>
      </rPr>
      <t>a</t>
    </r>
  </si>
  <si>
    <r>
      <t>m</t>
    </r>
    <r>
      <rPr>
        <vertAlign val="superscript"/>
        <sz val="10"/>
        <rFont val="Verdana"/>
        <family val="2"/>
      </rPr>
      <t>2</t>
    </r>
  </si>
  <si>
    <r>
      <t>m</t>
    </r>
    <r>
      <rPr>
        <vertAlign val="superscript"/>
        <sz val="10"/>
        <rFont val="Verdana"/>
        <family val="2"/>
      </rPr>
      <t>3</t>
    </r>
    <r>
      <rPr>
        <sz val="10"/>
        <rFont val="Verdana"/>
        <family val="2"/>
      </rPr>
      <t>/s</t>
    </r>
  </si>
  <si>
    <r>
      <t>m</t>
    </r>
    <r>
      <rPr>
        <vertAlign val="superscript"/>
        <sz val="10"/>
        <rFont val="Verdana"/>
        <family val="2"/>
      </rPr>
      <t>2</t>
    </r>
    <r>
      <rPr>
        <sz val="10"/>
        <rFont val="Verdana"/>
        <family val="2"/>
      </rPr>
      <t>/s</t>
    </r>
  </si>
  <si>
    <t>Calcitgehalt  des Bodens &lt; 2 Gew.-% Wenn ja, dann Blei-Porenwasserkonzentration eines Messwerts oder eines Erfahrungswerts eingeben in mg/l Eingabe: Wert  /-</t>
  </si>
  <si>
    <t>Oberflächenadsorbtions-plätze für Blei und Antimon</t>
  </si>
  <si>
    <t>Mittlerer Eisenoxidgehalt</t>
  </si>
  <si>
    <t>Distanz von der Linienquelle</t>
  </si>
  <si>
    <t>Calcitgehalt des Bodens  &gt; 2 Gew.-%  Eingabe: ja/-</t>
  </si>
  <si>
    <t>Gipsgehalt des Bodens ca. 30% oder 960 mg/l Sulfat im Grundwasser Eingabe: ja/-</t>
  </si>
</sst>
</file>

<file path=xl/styles.xml><?xml version="1.0" encoding="utf-8"?>
<styleSheet xmlns="http://schemas.openxmlformats.org/spreadsheetml/2006/main">
  <numFmts count="4">
    <numFmt numFmtId="164" formatCode="0.000000000"/>
    <numFmt numFmtId="165" formatCode="0.00000000"/>
    <numFmt numFmtId="166" formatCode="0.0000"/>
    <numFmt numFmtId="167" formatCode="00000"/>
  </numFmts>
  <fonts count="13">
    <font>
      <sz val="10"/>
      <name val="Verdana"/>
    </font>
    <font>
      <sz val="8"/>
      <name val="Verdana"/>
      <family val="2"/>
    </font>
    <font>
      <sz val="18"/>
      <name val="Verdana"/>
      <family val="2"/>
    </font>
    <font>
      <sz val="12"/>
      <name val="Verdana"/>
      <family val="2"/>
    </font>
    <font>
      <vertAlign val="subscript"/>
      <sz val="12"/>
      <name val="Verdana"/>
      <family val="2"/>
    </font>
    <font>
      <sz val="21"/>
      <name val="Verdana"/>
      <family val="2"/>
    </font>
    <font>
      <sz val="14"/>
      <name val="Verdana"/>
      <family val="2"/>
    </font>
    <font>
      <vertAlign val="subscript"/>
      <sz val="14"/>
      <name val="Verdana"/>
      <family val="2"/>
    </font>
    <font>
      <sz val="12"/>
      <name val="Verdana"/>
      <family val="2"/>
    </font>
    <font>
      <vertAlign val="superscript"/>
      <sz val="12"/>
      <name val="Verdana"/>
      <family val="2"/>
    </font>
    <font>
      <sz val="21"/>
      <name val="Verdana"/>
      <family val="2"/>
    </font>
    <font>
      <sz val="10"/>
      <name val="Verdana"/>
      <family val="2"/>
    </font>
    <font>
      <vertAlign val="superscript"/>
      <sz val="10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165" fontId="0" fillId="0" borderId="0" xfId="0" applyNumberFormat="1" applyAlignment="1"/>
    <xf numFmtId="164" fontId="0" fillId="0" borderId="0" xfId="0" applyNumberFormat="1" applyAlignment="1"/>
    <xf numFmtId="2" fontId="0" fillId="0" borderId="0" xfId="0" applyNumberFormat="1" applyAlignment="1"/>
    <xf numFmtId="0" fontId="0" fillId="2" borderId="0" xfId="0" applyFill="1"/>
    <xf numFmtId="2" fontId="0" fillId="0" borderId="0" xfId="0" applyNumberFormat="1" applyAlignment="1"/>
    <xf numFmtId="2" fontId="0" fillId="0" borderId="0" xfId="0" applyNumberFormat="1"/>
    <xf numFmtId="166" fontId="0" fillId="0" borderId="0" xfId="0" applyNumberFormat="1" applyAlignment="1"/>
    <xf numFmtId="0" fontId="0" fillId="2" borderId="0" xfId="0" applyFill="1" applyAlignment="1">
      <alignment vertical="center"/>
    </xf>
    <xf numFmtId="0" fontId="0" fillId="2" borderId="0" xfId="0" applyFill="1" applyAlignment="1">
      <alignment vertical="center" wrapText="1"/>
    </xf>
    <xf numFmtId="1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0" fontId="3" fillId="2" borderId="2" xfId="0" applyFont="1" applyFill="1" applyBorder="1"/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167" fontId="3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167" fontId="2" fillId="3" borderId="3" xfId="0" applyNumberFormat="1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/>
    </xf>
    <xf numFmtId="167" fontId="3" fillId="2" borderId="1" xfId="0" applyNumberFormat="1" applyFont="1" applyFill="1" applyBorder="1" applyAlignment="1">
      <alignment vertical="center"/>
    </xf>
    <xf numFmtId="167" fontId="3" fillId="0" borderId="1" xfId="0" applyNumberFormat="1" applyFont="1" applyBorder="1" applyAlignment="1">
      <alignment vertical="center"/>
    </xf>
    <xf numFmtId="2" fontId="0" fillId="0" borderId="0" xfId="0" applyNumberFormat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3" fillId="5" borderId="1" xfId="0" applyFont="1" applyFill="1" applyBorder="1" applyAlignment="1" applyProtection="1">
      <alignment horizontal="center" vertical="center"/>
      <protection locked="0"/>
    </xf>
    <xf numFmtId="2" fontId="3" fillId="5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167" fontId="6" fillId="3" borderId="1" xfId="0" applyNumberFormat="1" applyFont="1" applyFill="1" applyBorder="1" applyAlignment="1">
      <alignment vertical="center"/>
    </xf>
    <xf numFmtId="0" fontId="6" fillId="3" borderId="1" xfId="0" applyFont="1" applyFill="1" applyBorder="1" applyAlignment="1">
      <alignment vertical="center"/>
    </xf>
    <xf numFmtId="167" fontId="8" fillId="2" borderId="1" xfId="0" applyNumberFormat="1" applyFont="1" applyFill="1" applyBorder="1" applyAlignment="1">
      <alignment vertical="center"/>
    </xf>
    <xf numFmtId="167" fontId="8" fillId="2" borderId="1" xfId="0" applyNumberFormat="1" applyFont="1" applyFill="1" applyBorder="1" applyAlignment="1">
      <alignment vertical="center" wrapText="1"/>
    </xf>
    <xf numFmtId="167" fontId="8" fillId="0" borderId="1" xfId="0" applyNumberFormat="1" applyFont="1" applyBorder="1" applyAlignment="1">
      <alignment horizontal="center" vertical="center"/>
    </xf>
    <xf numFmtId="167" fontId="6" fillId="3" borderId="2" xfId="0" applyNumberFormat="1" applyFont="1" applyFill="1" applyBorder="1" applyAlignment="1">
      <alignment vertical="center"/>
    </xf>
    <xf numFmtId="167" fontId="6" fillId="3" borderId="3" xfId="0" applyNumberFormat="1" applyFont="1" applyFill="1" applyBorder="1" applyAlignment="1">
      <alignment vertical="center"/>
    </xf>
    <xf numFmtId="0" fontId="6" fillId="3" borderId="4" xfId="0" applyFont="1" applyFill="1" applyBorder="1" applyAlignment="1">
      <alignment vertical="center"/>
    </xf>
    <xf numFmtId="0" fontId="6" fillId="3" borderId="2" xfId="0" applyFont="1" applyFill="1" applyBorder="1"/>
    <xf numFmtId="0" fontId="6" fillId="3" borderId="1" xfId="0" applyFont="1" applyFill="1" applyBorder="1"/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10" fillId="0" borderId="7" xfId="0" applyFont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11" fillId="0" borderId="0" xfId="0" applyFont="1" applyAlignment="1">
      <alignment horizontal="center"/>
    </xf>
    <xf numFmtId="0" fontId="0" fillId="0" borderId="0" xfId="0" applyAlignment="1">
      <alignment vertical="center"/>
    </xf>
  </cellXfs>
  <cellStyles count="1">
    <cellStyle name="Standard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de-CH"/>
  <c:chart>
    <c:title>
      <c:tx>
        <c:rich>
          <a:bodyPr/>
          <a:lstStyle/>
          <a:p>
            <a:pPr>
              <a:defRPr lang="de-DE"/>
            </a:pPr>
            <a:r>
              <a:rPr lang="de-DE"/>
              <a:t>Grundwasser Abstrom Cmax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8.518284188083533E-2"/>
          <c:y val="0.12454242060802002"/>
          <c:w val="0.82872368593221957"/>
          <c:h val="0.72930069610863946"/>
        </c:manualLayout>
      </c:layout>
      <c:lineChart>
        <c:grouping val="standard"/>
        <c:ser>
          <c:idx val="1"/>
          <c:order val="0"/>
          <c:tx>
            <c:strRef>
              <c:f>'Line source'!$U$4</c:f>
              <c:strCache>
                <c:ptCount val="1"/>
                <c:pt idx="0">
                  <c:v>Cmax Pb</c:v>
                </c:pt>
              </c:strCache>
            </c:strRef>
          </c:tx>
          <c:cat>
            <c:numRef>
              <c:f>'Line source'!$R$7:$R$37</c:f>
              <c:numCache>
                <c:formatCode>0.00</c:formatCode>
                <c:ptCount val="31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</c:numCache>
            </c:numRef>
          </c:cat>
          <c:val>
            <c:numRef>
              <c:f>'Line source'!$V$7:$V$37</c:f>
              <c:numCache>
                <c:formatCode>General</c:formatCode>
                <c:ptCount val="31"/>
                <c:pt idx="0">
                  <c:v>1.2897004098208474E-2</c:v>
                </c:pt>
                <c:pt idx="1">
                  <c:v>6.4485020491042372E-3</c:v>
                </c:pt>
                <c:pt idx="2">
                  <c:v>3.2242510245521186E-3</c:v>
                </c:pt>
                <c:pt idx="3">
                  <c:v>2.1495006830347455E-3</c:v>
                </c:pt>
                <c:pt idx="4">
                  <c:v>1.6121255122760593E-3</c:v>
                </c:pt>
                <c:pt idx="5">
                  <c:v>1.2897004098208474E-3</c:v>
                </c:pt>
                <c:pt idx="6">
                  <c:v>1.0747503415173727E-3</c:v>
                </c:pt>
                <c:pt idx="7">
                  <c:v>9.2121457844346246E-4</c:v>
                </c:pt>
                <c:pt idx="8">
                  <c:v>8.0606275613802965E-4</c:v>
                </c:pt>
                <c:pt idx="9">
                  <c:v>7.1650022767824856E-4</c:v>
                </c:pt>
                <c:pt idx="10">
                  <c:v>6.4485020491042368E-4</c:v>
                </c:pt>
                <c:pt idx="11">
                  <c:v>5.8622745900947608E-4</c:v>
                </c:pt>
                <c:pt idx="12">
                  <c:v>5.3737517075868636E-4</c:v>
                </c:pt>
                <c:pt idx="13">
                  <c:v>4.9603861916186444E-4</c:v>
                </c:pt>
                <c:pt idx="14">
                  <c:v>4.6060728922173123E-4</c:v>
                </c:pt>
                <c:pt idx="15">
                  <c:v>4.2990013660694916E-4</c:v>
                </c:pt>
                <c:pt idx="16">
                  <c:v>4.0303137806901483E-4</c:v>
                </c:pt>
                <c:pt idx="17">
                  <c:v>3.7932364994730809E-4</c:v>
                </c:pt>
                <c:pt idx="18">
                  <c:v>3.5825011383912428E-4</c:v>
                </c:pt>
                <c:pt idx="19">
                  <c:v>3.3939484468969679E-4</c:v>
                </c:pt>
                <c:pt idx="20">
                  <c:v>3.2242510245521184E-4</c:v>
                </c:pt>
                <c:pt idx="21">
                  <c:v>3.0707152614782086E-4</c:v>
                </c:pt>
                <c:pt idx="22">
                  <c:v>2.9311372950473804E-4</c:v>
                </c:pt>
                <c:pt idx="23">
                  <c:v>2.803696543088799E-4</c:v>
                </c:pt>
                <c:pt idx="24">
                  <c:v>2.6868758537934318E-4</c:v>
                </c:pt>
                <c:pt idx="25">
                  <c:v>2.5794008196416951E-4</c:v>
                </c:pt>
                <c:pt idx="26">
                  <c:v>2.4801930958093222E-4</c:v>
                </c:pt>
                <c:pt idx="27">
                  <c:v>2.3883340922608282E-4</c:v>
                </c:pt>
                <c:pt idx="28">
                  <c:v>2.3030364461086562E-4</c:v>
                </c:pt>
                <c:pt idx="29">
                  <c:v>2.2236213962428407E-4</c:v>
                </c:pt>
                <c:pt idx="30">
                  <c:v>2.1495006830347458E-4</c:v>
                </c:pt>
              </c:numCache>
            </c:numRef>
          </c:val>
        </c:ser>
        <c:marker val="1"/>
        <c:axId val="82403712"/>
        <c:axId val="82406016"/>
      </c:lineChart>
      <c:lineChart>
        <c:grouping val="standard"/>
        <c:ser>
          <c:idx val="0"/>
          <c:order val="1"/>
          <c:tx>
            <c:strRef>
              <c:f>'Line source'!$Y$4</c:f>
              <c:strCache>
                <c:ptCount val="1"/>
                <c:pt idx="0">
                  <c:v>Cmax Sb</c:v>
                </c:pt>
              </c:strCache>
            </c:strRef>
          </c:tx>
          <c:cat>
            <c:numRef>
              <c:f>'Line source'!$R$7:$R$37</c:f>
              <c:numCache>
                <c:formatCode>0.00</c:formatCode>
                <c:ptCount val="31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</c:numCache>
            </c:numRef>
          </c:cat>
          <c:val>
            <c:numRef>
              <c:f>'Line source'!$Y$7:$Y$37</c:f>
              <c:numCache>
                <c:formatCode>General</c:formatCode>
                <c:ptCount val="31"/>
                <c:pt idx="0">
                  <c:v>0.25794008196416951</c:v>
                </c:pt>
                <c:pt idx="1">
                  <c:v>0.12897004098208475</c:v>
                </c:pt>
                <c:pt idx="2">
                  <c:v>6.4485020491042377E-2</c:v>
                </c:pt>
                <c:pt idx="3">
                  <c:v>4.2990013660694916E-2</c:v>
                </c:pt>
                <c:pt idx="4">
                  <c:v>3.2242510245521189E-2</c:v>
                </c:pt>
                <c:pt idx="5">
                  <c:v>2.5794008196416949E-2</c:v>
                </c:pt>
                <c:pt idx="6">
                  <c:v>2.1495006830347458E-2</c:v>
                </c:pt>
                <c:pt idx="7">
                  <c:v>1.8424291568869253E-2</c:v>
                </c:pt>
                <c:pt idx="8">
                  <c:v>1.6121255122760594E-2</c:v>
                </c:pt>
                <c:pt idx="9">
                  <c:v>1.4330004553564972E-2</c:v>
                </c:pt>
                <c:pt idx="10">
                  <c:v>1.2897004098208474E-2</c:v>
                </c:pt>
                <c:pt idx="11">
                  <c:v>1.1724549180189522E-2</c:v>
                </c:pt>
                <c:pt idx="12">
                  <c:v>1.0747503415173729E-2</c:v>
                </c:pt>
                <c:pt idx="13">
                  <c:v>9.9207723832372887E-3</c:v>
                </c:pt>
                <c:pt idx="14">
                  <c:v>9.2121457844346263E-3</c:v>
                </c:pt>
                <c:pt idx="15">
                  <c:v>8.5980027321389835E-3</c:v>
                </c:pt>
                <c:pt idx="16">
                  <c:v>8.0606275613802972E-3</c:v>
                </c:pt>
                <c:pt idx="17">
                  <c:v>7.5864729989461623E-3</c:v>
                </c:pt>
                <c:pt idx="18">
                  <c:v>7.165002276782486E-3</c:v>
                </c:pt>
                <c:pt idx="19">
                  <c:v>6.7878968937939354E-3</c:v>
                </c:pt>
                <c:pt idx="20">
                  <c:v>6.4485020491042372E-3</c:v>
                </c:pt>
                <c:pt idx="21">
                  <c:v>6.1414305229564176E-3</c:v>
                </c:pt>
                <c:pt idx="22">
                  <c:v>5.862274590094761E-3</c:v>
                </c:pt>
                <c:pt idx="23">
                  <c:v>5.6073930861775985E-3</c:v>
                </c:pt>
                <c:pt idx="24">
                  <c:v>5.3737517075868645E-3</c:v>
                </c:pt>
                <c:pt idx="25">
                  <c:v>5.1588016392833912E-3</c:v>
                </c:pt>
                <c:pt idx="26">
                  <c:v>4.9603861916186444E-3</c:v>
                </c:pt>
                <c:pt idx="27">
                  <c:v>4.776668184521657E-3</c:v>
                </c:pt>
                <c:pt idx="28">
                  <c:v>4.6060728922173132E-3</c:v>
                </c:pt>
                <c:pt idx="29">
                  <c:v>4.4472427924856818E-3</c:v>
                </c:pt>
                <c:pt idx="30">
                  <c:v>4.2990013660694918E-3</c:v>
                </c:pt>
              </c:numCache>
            </c:numRef>
          </c:val>
        </c:ser>
        <c:marker val="1"/>
        <c:axId val="82418304"/>
        <c:axId val="82416384"/>
      </c:lineChart>
      <c:catAx>
        <c:axId val="824037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de-DE"/>
                </a:pPr>
                <a:r>
                  <a:rPr lang="de-DE"/>
                  <a:t>Distanz Abstrom [m]</a:t>
                </a:r>
              </a:p>
            </c:rich>
          </c:tx>
          <c:layout/>
        </c:title>
        <c:numFmt formatCode="0.00" sourceLinked="1"/>
        <c:tickLblPos val="nextTo"/>
        <c:txPr>
          <a:bodyPr/>
          <a:lstStyle/>
          <a:p>
            <a:pPr>
              <a:defRPr lang="de-DE">
                <a:solidFill>
                  <a:schemeClr val="tx1"/>
                </a:solidFill>
              </a:defRPr>
            </a:pPr>
            <a:endParaRPr lang="de-DE"/>
          </a:p>
        </c:txPr>
        <c:crossAx val="82406016"/>
        <c:crosses val="autoZero"/>
        <c:auto val="1"/>
        <c:lblAlgn val="ctr"/>
        <c:lblOffset val="100"/>
      </c:catAx>
      <c:valAx>
        <c:axId val="82406016"/>
        <c:scaling>
          <c:orientation val="minMax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 lang="de-DE"/>
                </a:pPr>
                <a:r>
                  <a:rPr lang="de-DE"/>
                  <a:t>Pb [mg/L]</a:t>
                </a:r>
              </a:p>
            </c:rich>
          </c:tx>
          <c:layout/>
        </c:title>
        <c:numFmt formatCode="General" sourceLinked="1"/>
        <c:minorTickMark val="out"/>
        <c:tickLblPos val="nextTo"/>
        <c:txPr>
          <a:bodyPr/>
          <a:lstStyle/>
          <a:p>
            <a:pPr>
              <a:defRPr lang="de-DE"/>
            </a:pPr>
            <a:endParaRPr lang="de-DE"/>
          </a:p>
        </c:txPr>
        <c:crossAx val="82403712"/>
        <c:crosses val="autoZero"/>
        <c:crossBetween val="between"/>
      </c:valAx>
      <c:valAx>
        <c:axId val="82416384"/>
        <c:scaling>
          <c:orientation val="minMax"/>
          <c:max val="0.05"/>
        </c:scaling>
        <c:axPos val="r"/>
        <c:title>
          <c:tx>
            <c:rich>
              <a:bodyPr/>
              <a:lstStyle/>
              <a:p>
                <a:pPr>
                  <a:defRPr lang="de-DE"/>
                </a:pPr>
                <a:r>
                  <a:rPr lang="de-DE"/>
                  <a:t>Sb [μg/L]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lang="de-DE"/>
            </a:pPr>
            <a:endParaRPr lang="de-DE"/>
          </a:p>
        </c:txPr>
        <c:crossAx val="82418304"/>
        <c:crosses val="max"/>
        <c:crossBetween val="between"/>
        <c:minorUnit val="5.0000000000000105E-3"/>
      </c:valAx>
      <c:catAx>
        <c:axId val="82418304"/>
        <c:scaling>
          <c:orientation val="minMax"/>
        </c:scaling>
        <c:delete val="1"/>
        <c:axPos val="b"/>
        <c:numFmt formatCode="0.00" sourceLinked="1"/>
        <c:tickLblPos val="none"/>
        <c:crossAx val="82416384"/>
        <c:crosses val="autoZero"/>
        <c:auto val="1"/>
        <c:lblAlgn val="ctr"/>
        <c:lblOffset val="100"/>
      </c:catAx>
    </c:plotArea>
    <c:legend>
      <c:legendPos val="tr"/>
      <c:layout>
        <c:manualLayout>
          <c:xMode val="edge"/>
          <c:yMode val="edge"/>
          <c:x val="0.43989588577642641"/>
          <c:y val="0.22642113284226581"/>
          <c:w val="0.16959688763736797"/>
          <c:h val="0.23197798291629451"/>
        </c:manualLayout>
      </c:layout>
      <c:txPr>
        <a:bodyPr/>
        <a:lstStyle/>
        <a:p>
          <a:pPr>
            <a:defRPr lang="de-DE" sz="1800"/>
          </a:pPr>
          <a:endParaRPr lang="de-DE"/>
        </a:p>
      </c:txPr>
    </c:legend>
    <c:plotVisOnly val="1"/>
  </c:chart>
  <c:printSettings>
    <c:headerFooter/>
    <c:pageMargins b="1" l="0.75000000000000144" r="0.75000000000000144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16</xdr:row>
      <xdr:rowOff>0</xdr:rowOff>
    </xdr:from>
    <xdr:to>
      <xdr:col>5</xdr:col>
      <xdr:colOff>0</xdr:colOff>
      <xdr:row>42</xdr:row>
      <xdr:rowOff>127000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4038600</xdr:colOff>
      <xdr:row>63</xdr:row>
      <xdr:rowOff>95250</xdr:rowOff>
    </xdr:from>
    <xdr:to>
      <xdr:col>2</xdr:col>
      <xdr:colOff>142875</xdr:colOff>
      <xdr:row>97</xdr:row>
      <xdr:rowOff>66675</xdr:rowOff>
    </xdr:to>
    <xdr:pic>
      <xdr:nvPicPr>
        <xdr:cNvPr id="4" name="Grafik 3" descr="\\uvekv1160.uvek.intra.admin.ch\BAFU-Home$\u80803267\DATA\Documents\Pictures\Bild3.pn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495800" y="14052550"/>
          <a:ext cx="2835275" cy="558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G98"/>
  <sheetViews>
    <sheetView tabSelected="1" zoomScale="75" zoomScaleNormal="75" workbookViewId="0">
      <selection activeCell="K85" sqref="K85"/>
    </sheetView>
  </sheetViews>
  <sheetFormatPr baseColWidth="10" defaultRowHeight="12.75"/>
  <cols>
    <col min="1" max="1" width="6" customWidth="1"/>
    <col min="2" max="2" width="88.375" customWidth="1"/>
    <col min="5" max="5" width="20" customWidth="1"/>
  </cols>
  <sheetData>
    <row r="1" spans="1:7" s="30" customFormat="1" ht="35.1" customHeight="1">
      <c r="B1" s="31" t="s">
        <v>107</v>
      </c>
      <c r="C1" s="32"/>
      <c r="D1" s="32"/>
      <c r="E1" s="33"/>
    </row>
    <row r="2" spans="1:7" s="19" customFormat="1" ht="21">
      <c r="B2" s="43" t="s">
        <v>111</v>
      </c>
      <c r="C2" s="43" t="s">
        <v>108</v>
      </c>
      <c r="D2" s="43" t="s">
        <v>109</v>
      </c>
      <c r="E2" s="44" t="s">
        <v>110</v>
      </c>
    </row>
    <row r="3" spans="1:7" s="19" customFormat="1" ht="20.25" customHeight="1">
      <c r="A3" s="58"/>
      <c r="B3" s="22" t="s">
        <v>135</v>
      </c>
      <c r="C3" s="23"/>
      <c r="D3" s="23"/>
      <c r="E3" s="40"/>
    </row>
    <row r="4" spans="1:7" s="19" customFormat="1" ht="64.5" customHeight="1">
      <c r="A4" s="58"/>
      <c r="B4" s="46" t="s">
        <v>131</v>
      </c>
      <c r="C4" s="23"/>
      <c r="D4" s="18" t="s">
        <v>106</v>
      </c>
      <c r="E4" s="41">
        <v>3.6</v>
      </c>
      <c r="G4" s="24"/>
    </row>
    <row r="5" spans="1:7" s="19" customFormat="1" ht="17.100000000000001" customHeight="1">
      <c r="A5" s="58"/>
      <c r="B5" s="22" t="s">
        <v>136</v>
      </c>
      <c r="C5" s="23"/>
      <c r="D5" s="23"/>
      <c r="E5" s="40"/>
    </row>
    <row r="6" spans="1:7" s="19" customFormat="1" ht="24.95" customHeight="1">
      <c r="B6" s="48" t="s">
        <v>113</v>
      </c>
      <c r="C6" s="49"/>
      <c r="D6" s="49"/>
      <c r="E6" s="50"/>
    </row>
    <row r="7" spans="1:7" s="19" customFormat="1" ht="17.100000000000001" customHeight="1">
      <c r="B7" s="22" t="s">
        <v>21</v>
      </c>
      <c r="C7" s="18" t="s">
        <v>49</v>
      </c>
      <c r="D7" s="47" t="s">
        <v>112</v>
      </c>
      <c r="E7" s="40">
        <v>1.6</v>
      </c>
    </row>
    <row r="8" spans="1:7" s="19" customFormat="1" ht="17.100000000000001" customHeight="1">
      <c r="B8" s="22" t="s">
        <v>120</v>
      </c>
      <c r="C8" s="18" t="s">
        <v>98</v>
      </c>
      <c r="D8" s="18" t="s">
        <v>100</v>
      </c>
      <c r="E8" s="40">
        <v>20</v>
      </c>
    </row>
    <row r="9" spans="1:7" s="19" customFormat="1" ht="17.100000000000001" customHeight="1">
      <c r="B9" s="22" t="s">
        <v>121</v>
      </c>
      <c r="C9" s="18" t="s">
        <v>88</v>
      </c>
      <c r="D9" s="18" t="s">
        <v>89</v>
      </c>
      <c r="E9" s="40">
        <v>10</v>
      </c>
    </row>
    <row r="10" spans="1:7" s="19" customFormat="1" ht="17.100000000000001" customHeight="1">
      <c r="B10" s="45" t="s">
        <v>124</v>
      </c>
      <c r="C10" s="18" t="s">
        <v>90</v>
      </c>
      <c r="D10" s="18" t="s">
        <v>100</v>
      </c>
      <c r="E10" s="40">
        <v>5</v>
      </c>
    </row>
    <row r="11" spans="1:7" s="19" customFormat="1" ht="17.100000000000001" customHeight="1">
      <c r="B11" s="45" t="s">
        <v>122</v>
      </c>
      <c r="C11" s="18" t="s">
        <v>101</v>
      </c>
      <c r="D11" s="18" t="s">
        <v>91</v>
      </c>
      <c r="E11" s="40">
        <v>1</v>
      </c>
    </row>
    <row r="12" spans="1:7" s="19" customFormat="1" ht="51.75" customHeight="1">
      <c r="B12" s="46" t="s">
        <v>123</v>
      </c>
      <c r="C12" s="18" t="s">
        <v>36</v>
      </c>
      <c r="D12" s="18" t="s">
        <v>92</v>
      </c>
      <c r="E12" s="40">
        <v>45</v>
      </c>
    </row>
    <row r="13" spans="1:7" s="19" customFormat="1" ht="24.95" customHeight="1">
      <c r="B13" s="48" t="s">
        <v>114</v>
      </c>
      <c r="C13" s="20"/>
      <c r="D13" s="20"/>
      <c r="E13" s="21"/>
    </row>
    <row r="14" spans="1:7" s="19" customFormat="1" ht="17.100000000000001" customHeight="1">
      <c r="B14" s="22" t="s">
        <v>93</v>
      </c>
      <c r="C14" s="18" t="s">
        <v>50</v>
      </c>
      <c r="D14" s="47" t="s">
        <v>106</v>
      </c>
      <c r="E14" s="25">
        <f>IF(AND(E3="Ja",E5="Ja"),0.2,SUM('Line source'!AA4:AA6))</f>
        <v>3.6</v>
      </c>
    </row>
    <row r="15" spans="1:7" s="19" customFormat="1" ht="17.100000000000001" customHeight="1">
      <c r="B15" s="22" t="s">
        <v>94</v>
      </c>
      <c r="C15" s="18" t="s">
        <v>51</v>
      </c>
      <c r="D15" s="47" t="s">
        <v>106</v>
      </c>
      <c r="E15" s="25">
        <f>E14/50</f>
        <v>7.2000000000000008E-2</v>
      </c>
    </row>
    <row r="16" spans="1:7" ht="15" customHeight="1">
      <c r="B16" s="34"/>
      <c r="C16" s="35"/>
      <c r="D16" s="35"/>
      <c r="E16" s="36"/>
    </row>
    <row r="17" spans="2:5" ht="15.95" customHeight="1">
      <c r="B17" s="34"/>
      <c r="C17" s="35"/>
      <c r="D17" s="35"/>
      <c r="E17" s="36"/>
    </row>
    <row r="18" spans="2:5" ht="15.95" customHeight="1">
      <c r="B18" s="34"/>
      <c r="C18" s="35"/>
      <c r="D18" s="35"/>
      <c r="E18" s="36"/>
    </row>
    <row r="19" spans="2:5" ht="15.95" customHeight="1">
      <c r="B19" s="34"/>
      <c r="C19" s="35"/>
      <c r="D19" s="35"/>
      <c r="E19" s="36"/>
    </row>
    <row r="20" spans="2:5" ht="15.95" customHeight="1">
      <c r="B20" s="34"/>
      <c r="C20" s="35"/>
      <c r="D20" s="35"/>
      <c r="E20" s="36"/>
    </row>
    <row r="21" spans="2:5" ht="15.95" customHeight="1">
      <c r="B21" s="34"/>
      <c r="C21" s="35"/>
      <c r="D21" s="35"/>
      <c r="E21" s="36"/>
    </row>
    <row r="22" spans="2:5" ht="15.95" customHeight="1">
      <c r="B22" s="34"/>
      <c r="C22" s="35"/>
      <c r="D22" s="35"/>
      <c r="E22" s="36"/>
    </row>
    <row r="23" spans="2:5" ht="15.95" customHeight="1">
      <c r="B23" s="34"/>
      <c r="C23" s="35"/>
      <c r="D23" s="35"/>
      <c r="E23" s="36"/>
    </row>
    <row r="24" spans="2:5" ht="15.95" customHeight="1">
      <c r="B24" s="34"/>
      <c r="C24" s="35"/>
      <c r="D24" s="35"/>
      <c r="E24" s="36"/>
    </row>
    <row r="25" spans="2:5">
      <c r="B25" s="34"/>
      <c r="C25" s="35"/>
      <c r="D25" s="35"/>
      <c r="E25" s="36"/>
    </row>
    <row r="26" spans="2:5">
      <c r="B26" s="34"/>
      <c r="C26" s="35"/>
      <c r="D26" s="35"/>
      <c r="E26" s="36"/>
    </row>
    <row r="27" spans="2:5">
      <c r="B27" s="34"/>
      <c r="C27" s="35"/>
      <c r="D27" s="35"/>
      <c r="E27" s="36"/>
    </row>
    <row r="28" spans="2:5">
      <c r="B28" s="34"/>
      <c r="C28" s="35"/>
      <c r="D28" s="35"/>
      <c r="E28" s="36"/>
    </row>
    <row r="29" spans="2:5">
      <c r="B29" s="34"/>
      <c r="C29" s="35"/>
      <c r="D29" s="35"/>
      <c r="E29" s="36"/>
    </row>
    <row r="30" spans="2:5">
      <c r="B30" s="34"/>
      <c r="C30" s="35"/>
      <c r="D30" s="35"/>
      <c r="E30" s="36"/>
    </row>
    <row r="31" spans="2:5">
      <c r="B31" s="34"/>
      <c r="C31" s="35"/>
      <c r="D31" s="35"/>
      <c r="E31" s="36"/>
    </row>
    <row r="32" spans="2:5">
      <c r="B32" s="34"/>
      <c r="C32" s="35"/>
      <c r="D32" s="35"/>
      <c r="E32" s="36"/>
    </row>
    <row r="33" spans="2:5">
      <c r="B33" s="34"/>
      <c r="C33" s="35"/>
      <c r="D33" s="35"/>
      <c r="E33" s="36"/>
    </row>
    <row r="34" spans="2:5">
      <c r="B34" s="34"/>
      <c r="C34" s="35"/>
      <c r="D34" s="35"/>
      <c r="E34" s="36"/>
    </row>
    <row r="35" spans="2:5">
      <c r="B35" s="34"/>
      <c r="C35" s="35"/>
      <c r="D35" s="35"/>
      <c r="E35" s="36"/>
    </row>
    <row r="36" spans="2:5">
      <c r="B36" s="34"/>
      <c r="C36" s="35"/>
      <c r="D36" s="35"/>
      <c r="E36" s="36"/>
    </row>
    <row r="37" spans="2:5">
      <c r="B37" s="34"/>
      <c r="C37" s="35"/>
      <c r="D37" s="35"/>
      <c r="E37" s="36"/>
    </row>
    <row r="38" spans="2:5">
      <c r="B38" s="34"/>
      <c r="C38" s="35"/>
      <c r="D38" s="35"/>
      <c r="E38" s="36"/>
    </row>
    <row r="39" spans="2:5">
      <c r="B39" s="34"/>
      <c r="C39" s="35"/>
      <c r="D39" s="35"/>
      <c r="E39" s="36"/>
    </row>
    <row r="40" spans="2:5">
      <c r="B40" s="34"/>
      <c r="C40" s="35"/>
      <c r="D40" s="35"/>
      <c r="E40" s="36"/>
    </row>
    <row r="41" spans="2:5">
      <c r="B41" s="34"/>
      <c r="C41" s="35"/>
      <c r="D41" s="35"/>
      <c r="E41" s="36"/>
    </row>
    <row r="42" spans="2:5">
      <c r="B42" s="34"/>
      <c r="C42" s="35"/>
      <c r="D42" s="35"/>
      <c r="E42" s="36"/>
    </row>
    <row r="43" spans="2:5">
      <c r="B43" s="34"/>
      <c r="C43" s="35"/>
      <c r="D43" s="35"/>
      <c r="E43" s="36"/>
    </row>
    <row r="44" spans="2:5">
      <c r="B44" s="34"/>
      <c r="C44" s="35"/>
      <c r="D44" s="35"/>
      <c r="E44" s="36"/>
    </row>
    <row r="45" spans="2:5">
      <c r="B45" s="37"/>
      <c r="C45" s="38"/>
      <c r="D45" s="38"/>
      <c r="E45" s="39"/>
    </row>
    <row r="47" spans="2:5" ht="5.0999999999999996" customHeight="1"/>
    <row r="48" spans="2:5" ht="5.0999999999999996" customHeight="1"/>
    <row r="50" spans="2:5" s="30" customFormat="1" ht="35.1" customHeight="1">
      <c r="B50" s="55" t="s">
        <v>118</v>
      </c>
      <c r="C50" s="32"/>
      <c r="D50" s="32"/>
      <c r="E50" s="33"/>
    </row>
    <row r="51" spans="2:5" ht="18">
      <c r="B51" s="51" t="s">
        <v>115</v>
      </c>
      <c r="C51" s="52" t="s">
        <v>108</v>
      </c>
      <c r="D51" s="52" t="s">
        <v>109</v>
      </c>
      <c r="E51" s="52" t="s">
        <v>110</v>
      </c>
    </row>
    <row r="52" spans="2:5" s="19" customFormat="1" ht="17.100000000000001" customHeight="1">
      <c r="B52" s="26" t="s">
        <v>43</v>
      </c>
      <c r="C52" s="27" t="s">
        <v>44</v>
      </c>
      <c r="D52" s="53" t="s">
        <v>116</v>
      </c>
      <c r="E52" s="40">
        <v>1000</v>
      </c>
    </row>
    <row r="53" spans="2:5" s="19" customFormat="1" ht="17.100000000000001" customHeight="1">
      <c r="B53" s="26" t="s">
        <v>8</v>
      </c>
      <c r="C53" s="27" t="s">
        <v>74</v>
      </c>
      <c r="D53" s="27" t="s">
        <v>76</v>
      </c>
      <c r="E53" s="40">
        <v>20</v>
      </c>
    </row>
    <row r="54" spans="2:5" s="19" customFormat="1" ht="17.100000000000001" customHeight="1">
      <c r="B54" s="26" t="s">
        <v>9</v>
      </c>
      <c r="C54" s="27" t="s">
        <v>75</v>
      </c>
      <c r="D54" s="27" t="s">
        <v>76</v>
      </c>
      <c r="E54" s="40">
        <v>60</v>
      </c>
    </row>
    <row r="55" spans="2:5" s="19" customFormat="1" ht="17.100000000000001" customHeight="1">
      <c r="B55" s="26" t="s">
        <v>19</v>
      </c>
      <c r="C55" s="27" t="s">
        <v>71</v>
      </c>
      <c r="D55" s="53" t="s">
        <v>117</v>
      </c>
      <c r="E55" s="42">
        <f>E53*E54</f>
        <v>1200</v>
      </c>
    </row>
    <row r="56" spans="2:5" s="19" customFormat="1" ht="17.100000000000001" customHeight="1">
      <c r="B56" s="26" t="s">
        <v>10</v>
      </c>
      <c r="C56" s="27" t="s">
        <v>37</v>
      </c>
      <c r="D56" s="27" t="s">
        <v>20</v>
      </c>
      <c r="E56" s="40">
        <v>1</v>
      </c>
    </row>
    <row r="57" spans="2:5" ht="15">
      <c r="B57" s="15"/>
      <c r="C57" s="16"/>
      <c r="D57" s="16"/>
      <c r="E57" s="17"/>
    </row>
    <row r="58" spans="2:5" s="19" customFormat="1" ht="17.100000000000001" customHeight="1">
      <c r="B58" s="26" t="s">
        <v>32</v>
      </c>
      <c r="C58" s="28" t="s">
        <v>38</v>
      </c>
      <c r="D58" s="28" t="s">
        <v>45</v>
      </c>
      <c r="E58" s="40">
        <v>7.5</v>
      </c>
    </row>
    <row r="59" spans="2:5" s="19" customFormat="1" ht="17.100000000000001" customHeight="1">
      <c r="B59" s="26" t="s">
        <v>133</v>
      </c>
      <c r="C59" s="28" t="s">
        <v>39</v>
      </c>
      <c r="D59" s="27" t="s">
        <v>45</v>
      </c>
      <c r="E59" s="40">
        <v>0.25</v>
      </c>
    </row>
    <row r="60" spans="2:5" s="19" customFormat="1" ht="17.100000000000001" customHeight="1">
      <c r="B60" s="26" t="s">
        <v>105</v>
      </c>
      <c r="C60" s="28" t="s">
        <v>103</v>
      </c>
      <c r="D60" s="27" t="s">
        <v>104</v>
      </c>
      <c r="E60" s="40">
        <v>6</v>
      </c>
    </row>
    <row r="61" spans="2:5" s="19" customFormat="1" ht="17.100000000000001" customHeight="1">
      <c r="B61" s="26" t="s">
        <v>78</v>
      </c>
      <c r="C61" s="28" t="s">
        <v>40</v>
      </c>
      <c r="D61" s="27" t="s">
        <v>20</v>
      </c>
      <c r="E61" s="40">
        <v>100</v>
      </c>
    </row>
    <row r="62" spans="2:5" s="19" customFormat="1" ht="17.100000000000001" customHeight="1">
      <c r="B62" s="56" t="s">
        <v>124</v>
      </c>
      <c r="C62" s="28" t="s">
        <v>41</v>
      </c>
      <c r="D62" s="27" t="s">
        <v>20</v>
      </c>
      <c r="E62" s="40">
        <v>2</v>
      </c>
    </row>
    <row r="63" spans="2:5" s="19" customFormat="1" ht="30" customHeight="1">
      <c r="B63" s="54" t="s">
        <v>119</v>
      </c>
      <c r="C63" s="27" t="s">
        <v>42</v>
      </c>
      <c r="D63" s="27" t="s">
        <v>77</v>
      </c>
      <c r="E63" s="29">
        <f>(Retentionskapazität!J5+Retentionskapazität!K5)/Retentionskapazität!O5</f>
        <v>0.53200920868849155</v>
      </c>
    </row>
    <row r="64" spans="2:5">
      <c r="B64" s="34"/>
      <c r="C64" s="35"/>
      <c r="D64" s="35"/>
      <c r="E64" s="36"/>
    </row>
    <row r="65" spans="2:5">
      <c r="B65" s="34"/>
      <c r="C65" s="35"/>
      <c r="D65" s="35"/>
      <c r="E65" s="36"/>
    </row>
    <row r="66" spans="2:5">
      <c r="B66" s="34"/>
      <c r="C66" s="35"/>
      <c r="D66" s="35"/>
      <c r="E66" s="36"/>
    </row>
    <row r="67" spans="2:5">
      <c r="B67" s="34"/>
      <c r="C67" s="35"/>
      <c r="D67" s="35"/>
      <c r="E67" s="36"/>
    </row>
    <row r="68" spans="2:5">
      <c r="B68" s="34"/>
      <c r="C68" s="35"/>
      <c r="D68" s="35"/>
      <c r="E68" s="36"/>
    </row>
    <row r="69" spans="2:5">
      <c r="B69" s="34"/>
      <c r="C69" s="35"/>
      <c r="D69" s="35"/>
      <c r="E69" s="36"/>
    </row>
    <row r="70" spans="2:5">
      <c r="B70" s="34"/>
      <c r="C70" s="35"/>
      <c r="D70" s="35"/>
      <c r="E70" s="36"/>
    </row>
    <row r="71" spans="2:5">
      <c r="B71" s="34"/>
      <c r="C71" s="35"/>
      <c r="D71" s="35"/>
      <c r="E71" s="36"/>
    </row>
    <row r="72" spans="2:5">
      <c r="B72" s="34"/>
      <c r="C72" s="35"/>
      <c r="D72" s="35"/>
      <c r="E72" s="36"/>
    </row>
    <row r="73" spans="2:5">
      <c r="B73" s="34"/>
      <c r="C73" s="35"/>
      <c r="D73" s="35"/>
      <c r="E73" s="36"/>
    </row>
    <row r="74" spans="2:5">
      <c r="B74" s="34"/>
      <c r="C74" s="35"/>
      <c r="D74" s="35"/>
      <c r="E74" s="36"/>
    </row>
    <row r="75" spans="2:5">
      <c r="B75" s="34"/>
      <c r="C75" s="35"/>
      <c r="D75" s="35"/>
      <c r="E75" s="36"/>
    </row>
    <row r="76" spans="2:5">
      <c r="B76" s="34"/>
      <c r="C76" s="35"/>
      <c r="D76" s="35"/>
      <c r="E76" s="36"/>
    </row>
    <row r="77" spans="2:5">
      <c r="B77" s="34"/>
      <c r="C77" s="35"/>
      <c r="D77" s="35"/>
      <c r="E77" s="36"/>
    </row>
    <row r="78" spans="2:5">
      <c r="B78" s="34"/>
      <c r="C78" s="35"/>
      <c r="D78" s="35"/>
      <c r="E78" s="36"/>
    </row>
    <row r="79" spans="2:5">
      <c r="B79" s="34"/>
      <c r="C79" s="35"/>
      <c r="D79" s="35"/>
      <c r="E79" s="36"/>
    </row>
    <row r="80" spans="2:5">
      <c r="B80" s="34"/>
      <c r="C80" s="35"/>
      <c r="D80" s="35"/>
      <c r="E80" s="36"/>
    </row>
    <row r="81" spans="2:5">
      <c r="B81" s="34"/>
      <c r="C81" s="35"/>
      <c r="D81" s="35"/>
      <c r="E81" s="36"/>
    </row>
    <row r="82" spans="2:5">
      <c r="B82" s="34"/>
      <c r="C82" s="35"/>
      <c r="D82" s="35"/>
      <c r="E82" s="36"/>
    </row>
    <row r="83" spans="2:5">
      <c r="B83" s="34"/>
      <c r="C83" s="35"/>
      <c r="D83" s="35"/>
      <c r="E83" s="36"/>
    </row>
    <row r="84" spans="2:5">
      <c r="B84" s="34"/>
      <c r="C84" s="35"/>
      <c r="D84" s="35"/>
      <c r="E84" s="36"/>
    </row>
    <row r="85" spans="2:5">
      <c r="B85" s="34"/>
      <c r="C85" s="35"/>
      <c r="D85" s="35"/>
      <c r="E85" s="36"/>
    </row>
    <row r="86" spans="2:5">
      <c r="B86" s="34"/>
      <c r="C86" s="35"/>
      <c r="D86" s="35"/>
      <c r="E86" s="36"/>
    </row>
    <row r="87" spans="2:5">
      <c r="B87" s="34"/>
      <c r="C87" s="35"/>
      <c r="D87" s="35"/>
      <c r="E87" s="36"/>
    </row>
    <row r="88" spans="2:5">
      <c r="B88" s="34"/>
      <c r="C88" s="35"/>
      <c r="D88" s="35"/>
      <c r="E88" s="36"/>
    </row>
    <row r="89" spans="2:5">
      <c r="B89" s="34"/>
      <c r="C89" s="35"/>
      <c r="D89" s="35"/>
      <c r="E89" s="36"/>
    </row>
    <row r="90" spans="2:5">
      <c r="B90" s="34"/>
      <c r="C90" s="35"/>
      <c r="D90" s="35"/>
      <c r="E90" s="36"/>
    </row>
    <row r="91" spans="2:5">
      <c r="B91" s="34"/>
      <c r="C91" s="35"/>
      <c r="D91" s="35"/>
      <c r="E91" s="36"/>
    </row>
    <row r="92" spans="2:5">
      <c r="B92" s="34"/>
      <c r="C92" s="35"/>
      <c r="D92" s="35"/>
      <c r="E92" s="36"/>
    </row>
    <row r="93" spans="2:5">
      <c r="B93" s="34"/>
      <c r="C93" s="35"/>
      <c r="D93" s="35"/>
      <c r="E93" s="36"/>
    </row>
    <row r="94" spans="2:5">
      <c r="B94" s="34"/>
      <c r="C94" s="35"/>
      <c r="D94" s="35"/>
      <c r="E94" s="36"/>
    </row>
    <row r="95" spans="2:5">
      <c r="B95" s="34"/>
      <c r="C95" s="35"/>
      <c r="D95" s="35"/>
      <c r="E95" s="36"/>
    </row>
    <row r="96" spans="2:5">
      <c r="B96" s="34"/>
      <c r="C96" s="35"/>
      <c r="D96" s="35"/>
      <c r="E96" s="36"/>
    </row>
    <row r="97" spans="2:5">
      <c r="B97" s="34"/>
      <c r="C97" s="35"/>
      <c r="D97" s="35"/>
      <c r="E97" s="36"/>
    </row>
    <row r="98" spans="2:5">
      <c r="B98" s="37"/>
      <c r="C98" s="38"/>
      <c r="D98" s="38"/>
      <c r="E98" s="39"/>
    </row>
  </sheetData>
  <customSheetViews>
    <customSheetView guid="{E2AA80E1-08D4-4EC8-9963-0889A2818BC6}" fitToPage="1">
      <selection activeCell="I50" sqref="I50"/>
      <pageMargins left="0.75" right="0.75" top="1" bottom="1" header="0.5" footer="0.5"/>
      <pageSetup paperSize="9" scale="44" orientation="portrait" r:id="rId1"/>
    </customSheetView>
  </customSheetViews>
  <mergeCells count="1">
    <mergeCell ref="A3:A5"/>
  </mergeCells>
  <phoneticPr fontId="1" type="noConversion"/>
  <pageMargins left="0.75" right="0.75" top="1" bottom="1" header="0.5" footer="0.5"/>
  <pageSetup paperSize="9" scale="44" orientation="portrait" r:id="rId2"/>
  <drawing r:id="rId3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3:AA107"/>
  <sheetViews>
    <sheetView topLeftCell="O1" workbookViewId="0">
      <selection activeCell="A24" sqref="A24"/>
    </sheetView>
  </sheetViews>
  <sheetFormatPr baseColWidth="10" defaultRowHeight="12.75"/>
  <cols>
    <col min="2" max="5" width="20.125" customWidth="1"/>
    <col min="6" max="6" width="17.875" customWidth="1"/>
    <col min="7" max="10" width="15.75" customWidth="1"/>
    <col min="11" max="12" width="22.25" customWidth="1"/>
    <col min="13" max="13" width="15.625" customWidth="1"/>
    <col min="14" max="15" width="25.625" customWidth="1"/>
    <col min="16" max="16" width="17.125" customWidth="1"/>
    <col min="17" max="17" width="18.375" customWidth="1"/>
    <col min="18" max="18" width="25.625" customWidth="1"/>
    <col min="20" max="20" width="15" customWidth="1"/>
    <col min="21" max="21" width="13.375" customWidth="1"/>
    <col min="22" max="22" width="13.25" customWidth="1"/>
    <col min="23" max="23" width="14.125" customWidth="1"/>
    <col min="24" max="24" width="13.375" customWidth="1"/>
  </cols>
  <sheetData>
    <row r="3" spans="2:27">
      <c r="AA3" t="s">
        <v>64</v>
      </c>
    </row>
    <row r="4" spans="2:27">
      <c r="B4" s="6" t="s">
        <v>65</v>
      </c>
      <c r="C4" s="6" t="s">
        <v>67</v>
      </c>
      <c r="D4" s="6" t="s">
        <v>31</v>
      </c>
      <c r="E4" s="6" t="s">
        <v>66</v>
      </c>
      <c r="F4" s="6" t="s">
        <v>46</v>
      </c>
      <c r="G4" s="6" t="s">
        <v>68</v>
      </c>
      <c r="H4" s="6" t="s">
        <v>0</v>
      </c>
      <c r="I4" s="6" t="s">
        <v>96</v>
      </c>
      <c r="J4" s="6" t="s">
        <v>97</v>
      </c>
      <c r="K4" s="6" t="s">
        <v>6</v>
      </c>
      <c r="L4" s="6" t="s">
        <v>7</v>
      </c>
      <c r="M4" s="6" t="s">
        <v>3</v>
      </c>
      <c r="N4" s="6" t="s">
        <v>72</v>
      </c>
      <c r="O4" s="6" t="s">
        <v>60</v>
      </c>
      <c r="P4" s="6" t="s">
        <v>61</v>
      </c>
      <c r="Q4" s="6" t="s">
        <v>62</v>
      </c>
      <c r="R4" s="6" t="s">
        <v>134</v>
      </c>
      <c r="S4" s="6" t="s">
        <v>14</v>
      </c>
      <c r="T4" s="6" t="s">
        <v>16</v>
      </c>
      <c r="U4" s="6" t="s">
        <v>18</v>
      </c>
      <c r="V4" s="6" t="s">
        <v>29</v>
      </c>
      <c r="W4" s="6" t="s">
        <v>30</v>
      </c>
      <c r="X4" s="6" t="s">
        <v>11</v>
      </c>
      <c r="Y4" s="6" t="s">
        <v>11</v>
      </c>
      <c r="AA4" t="str">
        <f>IF(Eingabe!E3="Ja",0.2,"Wert")</f>
        <v>Wert</v>
      </c>
    </row>
    <row r="5" spans="2:27">
      <c r="B5" s="1" t="s">
        <v>12</v>
      </c>
      <c r="C5" s="1" t="s">
        <v>63</v>
      </c>
      <c r="D5" s="57" t="s">
        <v>125</v>
      </c>
      <c r="E5" s="1" t="s">
        <v>63</v>
      </c>
      <c r="F5" s="1" t="s">
        <v>47</v>
      </c>
      <c r="G5" s="1" t="s">
        <v>48</v>
      </c>
      <c r="H5" s="1" t="s">
        <v>1</v>
      </c>
      <c r="I5" s="1" t="s">
        <v>98</v>
      </c>
      <c r="J5" s="1" t="s">
        <v>99</v>
      </c>
      <c r="K5" s="1" t="s">
        <v>22</v>
      </c>
      <c r="L5" s="1" t="s">
        <v>2</v>
      </c>
      <c r="M5" s="1" t="s">
        <v>5</v>
      </c>
      <c r="N5" s="1" t="s">
        <v>101</v>
      </c>
      <c r="O5" s="1" t="s">
        <v>23</v>
      </c>
      <c r="P5" s="1" t="s">
        <v>24</v>
      </c>
      <c r="Q5" s="1" t="s">
        <v>25</v>
      </c>
      <c r="R5" s="1" t="s">
        <v>26</v>
      </c>
      <c r="AA5" s="8">
        <f>IF(OR(Eingabe!E3="Ja",Eingabe!E5="Ja"),"-",Eingabe!E4)</f>
        <v>3.6</v>
      </c>
    </row>
    <row r="6" spans="2:27" ht="15">
      <c r="B6" s="1" t="s">
        <v>106</v>
      </c>
      <c r="C6" s="1" t="s">
        <v>106</v>
      </c>
      <c r="D6" s="57" t="s">
        <v>126</v>
      </c>
      <c r="E6" s="57" t="s">
        <v>126</v>
      </c>
      <c r="F6" s="57" t="s">
        <v>127</v>
      </c>
      <c r="G6" s="57" t="s">
        <v>127</v>
      </c>
      <c r="H6" s="57" t="s">
        <v>128</v>
      </c>
      <c r="I6" s="1" t="s">
        <v>100</v>
      </c>
      <c r="J6" s="1" t="s">
        <v>100</v>
      </c>
      <c r="K6" s="57" t="s">
        <v>129</v>
      </c>
      <c r="L6" s="57" t="s">
        <v>130</v>
      </c>
      <c r="M6" s="1" t="s">
        <v>4</v>
      </c>
      <c r="N6" s="1" t="s">
        <v>95</v>
      </c>
      <c r="O6" s="1" t="s">
        <v>27</v>
      </c>
      <c r="P6" s="1" t="s">
        <v>28</v>
      </c>
      <c r="Q6" s="1" t="s">
        <v>28</v>
      </c>
      <c r="R6" s="1" t="s">
        <v>102</v>
      </c>
      <c r="S6" s="1" t="s">
        <v>15</v>
      </c>
      <c r="T6" s="1" t="s">
        <v>17</v>
      </c>
      <c r="U6" s="57" t="s">
        <v>126</v>
      </c>
      <c r="V6" s="1" t="s">
        <v>13</v>
      </c>
      <c r="W6" s="57" t="s">
        <v>126</v>
      </c>
      <c r="X6" s="1" t="s">
        <v>33</v>
      </c>
      <c r="Y6" s="1" t="s">
        <v>34</v>
      </c>
      <c r="AA6" t="str">
        <f>IF(Eingabe!E5="Ja",3,"Wert")</f>
        <v>Wert</v>
      </c>
    </row>
    <row r="7" spans="2:27">
      <c r="B7" s="5">
        <f>Eingabe!E14</f>
        <v>3.6</v>
      </c>
      <c r="C7" s="9">
        <f>Eingabe!E15</f>
        <v>7.2000000000000008E-2</v>
      </c>
      <c r="D7" s="5">
        <f>B7*1000</f>
        <v>3600</v>
      </c>
      <c r="E7" s="7">
        <f>C7*1000</f>
        <v>72.000000000000014</v>
      </c>
      <c r="F7" s="7">
        <f>Eingabe!E7</f>
        <v>1.6</v>
      </c>
      <c r="G7" s="5">
        <f>F7*(1/3)</f>
        <v>0.53333333333333333</v>
      </c>
      <c r="H7" s="5">
        <f>I7*J7</f>
        <v>200</v>
      </c>
      <c r="I7" s="5">
        <f>Eingabe!E8</f>
        <v>20</v>
      </c>
      <c r="J7" s="2">
        <f>Eingabe!E9</f>
        <v>10</v>
      </c>
      <c r="K7" s="3">
        <f>(G7*H7)/365/24/60/60</f>
        <v>3.3823778116015565E-6</v>
      </c>
      <c r="L7" s="3">
        <f>K7/M7</f>
        <v>6.7647556232031131E-7</v>
      </c>
      <c r="M7" s="7">
        <f>Eingabe!E10</f>
        <v>5</v>
      </c>
      <c r="N7" s="2">
        <f>Eingabe!E11</f>
        <v>1</v>
      </c>
      <c r="O7" s="4">
        <f>N7/24/60/60</f>
        <v>1.1574074074074073E-5</v>
      </c>
      <c r="P7" s="5">
        <f>Q7/10</f>
        <v>0.05</v>
      </c>
      <c r="Q7" s="5">
        <f>R7/10</f>
        <v>0.5</v>
      </c>
      <c r="R7" s="5">
        <v>5</v>
      </c>
      <c r="S7">
        <f>IF(Eingabe!E12="-",0,Eingabe!E12)</f>
        <v>45</v>
      </c>
      <c r="T7">
        <f t="shared" ref="T7:T38" si="0">IF(S7=0,1,((0.01)/((S7^-2.4)+(0.01/(J7-1))))+1)</f>
        <v>9.2045928165971471</v>
      </c>
      <c r="U7">
        <f t="shared" ref="U7:U38" si="1">((D7*L7)/((2*O7)*((PI()*P7*R7)^(1/2))))/T7</f>
        <v>12.897004098208475</v>
      </c>
      <c r="V7">
        <f>U7/1000</f>
        <v>1.2897004098208474E-2</v>
      </c>
      <c r="W7">
        <f t="shared" ref="W7:W38" si="2">(E7*L7)/((2*O7)*((PI()*P7*R7)^(1/2)))/T7</f>
        <v>0.25794008196416951</v>
      </c>
      <c r="X7">
        <f>W7/1000</f>
        <v>2.5794008196416951E-4</v>
      </c>
      <c r="Y7">
        <f>X7*1000</f>
        <v>0.25794008196416951</v>
      </c>
    </row>
    <row r="8" spans="2:27">
      <c r="B8" s="5">
        <f>B7</f>
        <v>3.6</v>
      </c>
      <c r="C8" s="9">
        <f>C7</f>
        <v>7.2000000000000008E-2</v>
      </c>
      <c r="D8" s="5">
        <f t="shared" ref="D8:D71" si="3">B8*1000</f>
        <v>3600</v>
      </c>
      <c r="E8" s="7">
        <f t="shared" ref="E8:E71" si="4">C8*1000</f>
        <v>72.000000000000014</v>
      </c>
      <c r="F8" s="7">
        <f>F7</f>
        <v>1.6</v>
      </c>
      <c r="G8" s="5">
        <f>G7</f>
        <v>0.53333333333333333</v>
      </c>
      <c r="H8" s="5">
        <f t="shared" ref="H8:H71" si="5">I8*J8</f>
        <v>200</v>
      </c>
      <c r="I8" s="7">
        <f>I7</f>
        <v>20</v>
      </c>
      <c r="J8" s="2">
        <f>J7</f>
        <v>10</v>
      </c>
      <c r="K8" s="3">
        <f t="shared" ref="K8:K71" si="6">(G8*H8)/365/24/60/60</f>
        <v>3.3823778116015565E-6</v>
      </c>
      <c r="L8" s="3">
        <f t="shared" ref="L8:L71" si="7">K8/M8</f>
        <v>6.7647556232031131E-7</v>
      </c>
      <c r="M8" s="7">
        <f>M7</f>
        <v>5</v>
      </c>
      <c r="N8" s="2">
        <f>N7</f>
        <v>1</v>
      </c>
      <c r="O8" s="4">
        <f t="shared" ref="O8:O71" si="8">N8/24/60/60</f>
        <v>1.1574074074074073E-5</v>
      </c>
      <c r="P8" s="7">
        <f t="shared" ref="P8:P71" si="9">Q8/10</f>
        <v>0.1</v>
      </c>
      <c r="Q8" s="5">
        <f t="shared" ref="Q8:Q71" si="10">R8/10</f>
        <v>1</v>
      </c>
      <c r="R8" s="5">
        <v>10</v>
      </c>
      <c r="S8">
        <f>S7</f>
        <v>45</v>
      </c>
      <c r="T8">
        <f t="shared" si="0"/>
        <v>9.2045928165971471</v>
      </c>
      <c r="U8">
        <f t="shared" si="1"/>
        <v>6.4485020491042375</v>
      </c>
      <c r="V8">
        <f t="shared" ref="V8:V71" si="11">U8/1000</f>
        <v>6.4485020491042372E-3</v>
      </c>
      <c r="W8">
        <f t="shared" si="2"/>
        <v>0.12897004098208475</v>
      </c>
      <c r="X8">
        <f t="shared" ref="X8:X71" si="12">W8/1000</f>
        <v>1.2897004098208476E-4</v>
      </c>
      <c r="Y8">
        <f t="shared" ref="Y8:Y71" si="13">X8*1000</f>
        <v>0.12897004098208475</v>
      </c>
    </row>
    <row r="9" spans="2:27">
      <c r="B9" s="7">
        <f t="shared" ref="B9:C72" si="14">B8</f>
        <v>3.6</v>
      </c>
      <c r="C9" s="9">
        <f t="shared" si="14"/>
        <v>7.2000000000000008E-2</v>
      </c>
      <c r="D9" s="5">
        <f t="shared" si="3"/>
        <v>3600</v>
      </c>
      <c r="E9" s="7">
        <f t="shared" si="4"/>
        <v>72.000000000000014</v>
      </c>
      <c r="F9" s="7">
        <f t="shared" ref="F9:F72" si="15">F8</f>
        <v>1.6</v>
      </c>
      <c r="G9" s="7">
        <f t="shared" ref="G9:G72" si="16">G8</f>
        <v>0.53333333333333333</v>
      </c>
      <c r="H9" s="5">
        <f t="shared" si="5"/>
        <v>200</v>
      </c>
      <c r="I9" s="7">
        <f t="shared" ref="I9:I72" si="17">I8</f>
        <v>20</v>
      </c>
      <c r="J9" s="2">
        <f t="shared" ref="J9:J72" si="18">J8</f>
        <v>10</v>
      </c>
      <c r="K9" s="3">
        <f t="shared" si="6"/>
        <v>3.3823778116015565E-6</v>
      </c>
      <c r="L9" s="3">
        <f t="shared" si="7"/>
        <v>6.7647556232031131E-7</v>
      </c>
      <c r="M9" s="7">
        <f t="shared" ref="M9:M72" si="19">M8</f>
        <v>5</v>
      </c>
      <c r="N9" s="2">
        <f t="shared" ref="N9:N72" si="20">N8</f>
        <v>1</v>
      </c>
      <c r="O9" s="4">
        <f t="shared" si="8"/>
        <v>1.1574074074074073E-5</v>
      </c>
      <c r="P9" s="7">
        <f t="shared" si="9"/>
        <v>0.2</v>
      </c>
      <c r="Q9" s="5">
        <f t="shared" si="10"/>
        <v>2</v>
      </c>
      <c r="R9" s="5">
        <v>20</v>
      </c>
      <c r="S9">
        <f t="shared" ref="S9:S72" si="21">S8</f>
        <v>45</v>
      </c>
      <c r="T9">
        <f t="shared" si="0"/>
        <v>9.2045928165971471</v>
      </c>
      <c r="U9">
        <f t="shared" si="1"/>
        <v>3.2242510245521188</v>
      </c>
      <c r="V9">
        <f t="shared" si="11"/>
        <v>3.2242510245521186E-3</v>
      </c>
      <c r="W9">
        <f t="shared" si="2"/>
        <v>6.4485020491042377E-2</v>
      </c>
      <c r="X9">
        <f t="shared" si="12"/>
        <v>6.4485020491042379E-5</v>
      </c>
      <c r="Y9">
        <f t="shared" si="13"/>
        <v>6.4485020491042377E-2</v>
      </c>
    </row>
    <row r="10" spans="2:27">
      <c r="B10" s="7">
        <f t="shared" si="14"/>
        <v>3.6</v>
      </c>
      <c r="C10" s="9">
        <f t="shared" si="14"/>
        <v>7.2000000000000008E-2</v>
      </c>
      <c r="D10" s="5">
        <f t="shared" si="3"/>
        <v>3600</v>
      </c>
      <c r="E10" s="7">
        <f t="shared" si="4"/>
        <v>72.000000000000014</v>
      </c>
      <c r="F10" s="7">
        <f t="shared" si="15"/>
        <v>1.6</v>
      </c>
      <c r="G10" s="7">
        <f t="shared" si="16"/>
        <v>0.53333333333333333</v>
      </c>
      <c r="H10" s="5">
        <f t="shared" si="5"/>
        <v>200</v>
      </c>
      <c r="I10" s="7">
        <f t="shared" si="17"/>
        <v>20</v>
      </c>
      <c r="J10" s="2">
        <f t="shared" si="18"/>
        <v>10</v>
      </c>
      <c r="K10" s="3">
        <f t="shared" si="6"/>
        <v>3.3823778116015565E-6</v>
      </c>
      <c r="L10" s="3">
        <f t="shared" si="7"/>
        <v>6.7647556232031131E-7</v>
      </c>
      <c r="M10" s="7">
        <f t="shared" si="19"/>
        <v>5</v>
      </c>
      <c r="N10" s="2">
        <f t="shared" si="20"/>
        <v>1</v>
      </c>
      <c r="O10" s="4">
        <f t="shared" si="8"/>
        <v>1.1574074074074073E-5</v>
      </c>
      <c r="P10" s="7">
        <f t="shared" si="9"/>
        <v>0.3</v>
      </c>
      <c r="Q10" s="5">
        <f t="shared" si="10"/>
        <v>3</v>
      </c>
      <c r="R10" s="5">
        <v>30</v>
      </c>
      <c r="S10">
        <f t="shared" si="21"/>
        <v>45</v>
      </c>
      <c r="T10">
        <f t="shared" si="0"/>
        <v>9.2045928165971471</v>
      </c>
      <c r="U10">
        <f t="shared" si="1"/>
        <v>2.1495006830347454</v>
      </c>
      <c r="V10">
        <f t="shared" si="11"/>
        <v>2.1495006830347455E-3</v>
      </c>
      <c r="W10">
        <f t="shared" si="2"/>
        <v>4.2990013660694916E-2</v>
      </c>
      <c r="X10">
        <f t="shared" si="12"/>
        <v>4.2990013660694917E-5</v>
      </c>
      <c r="Y10">
        <f t="shared" si="13"/>
        <v>4.2990013660694916E-2</v>
      </c>
    </row>
    <row r="11" spans="2:27">
      <c r="B11" s="7">
        <f t="shared" si="14"/>
        <v>3.6</v>
      </c>
      <c r="C11" s="9">
        <f t="shared" si="14"/>
        <v>7.2000000000000008E-2</v>
      </c>
      <c r="D11" s="5">
        <f t="shared" si="3"/>
        <v>3600</v>
      </c>
      <c r="E11" s="7">
        <f t="shared" si="4"/>
        <v>72.000000000000014</v>
      </c>
      <c r="F11" s="7">
        <f t="shared" si="15"/>
        <v>1.6</v>
      </c>
      <c r="G11" s="7">
        <f t="shared" si="16"/>
        <v>0.53333333333333333</v>
      </c>
      <c r="H11" s="5">
        <f t="shared" si="5"/>
        <v>200</v>
      </c>
      <c r="I11" s="7">
        <f t="shared" si="17"/>
        <v>20</v>
      </c>
      <c r="J11" s="2">
        <f t="shared" si="18"/>
        <v>10</v>
      </c>
      <c r="K11" s="3">
        <f t="shared" si="6"/>
        <v>3.3823778116015565E-6</v>
      </c>
      <c r="L11" s="3">
        <f t="shared" si="7"/>
        <v>6.7647556232031131E-7</v>
      </c>
      <c r="M11" s="7">
        <f t="shared" si="19"/>
        <v>5</v>
      </c>
      <c r="N11" s="2">
        <f t="shared" si="20"/>
        <v>1</v>
      </c>
      <c r="O11" s="4">
        <f t="shared" si="8"/>
        <v>1.1574074074074073E-5</v>
      </c>
      <c r="P11" s="7">
        <f t="shared" si="9"/>
        <v>0.4</v>
      </c>
      <c r="Q11" s="5">
        <f t="shared" si="10"/>
        <v>4</v>
      </c>
      <c r="R11" s="5">
        <v>40</v>
      </c>
      <c r="S11">
        <f t="shared" si="21"/>
        <v>45</v>
      </c>
      <c r="T11">
        <f t="shared" si="0"/>
        <v>9.2045928165971471</v>
      </c>
      <c r="U11">
        <f t="shared" si="1"/>
        <v>1.6121255122760594</v>
      </c>
      <c r="V11">
        <f t="shared" si="11"/>
        <v>1.6121255122760593E-3</v>
      </c>
      <c r="W11">
        <f t="shared" si="2"/>
        <v>3.2242510245521189E-2</v>
      </c>
      <c r="X11">
        <f t="shared" si="12"/>
        <v>3.2242510245521189E-5</v>
      </c>
      <c r="Y11">
        <f t="shared" si="13"/>
        <v>3.2242510245521189E-2</v>
      </c>
    </row>
    <row r="12" spans="2:27">
      <c r="B12" s="7">
        <f t="shared" si="14"/>
        <v>3.6</v>
      </c>
      <c r="C12" s="9">
        <f t="shared" si="14"/>
        <v>7.2000000000000008E-2</v>
      </c>
      <c r="D12" s="5">
        <f t="shared" si="3"/>
        <v>3600</v>
      </c>
      <c r="E12" s="7">
        <f t="shared" si="4"/>
        <v>72.000000000000014</v>
      </c>
      <c r="F12" s="7">
        <f t="shared" si="15"/>
        <v>1.6</v>
      </c>
      <c r="G12" s="7">
        <f t="shared" si="16"/>
        <v>0.53333333333333333</v>
      </c>
      <c r="H12" s="5">
        <f t="shared" si="5"/>
        <v>200</v>
      </c>
      <c r="I12" s="7">
        <f t="shared" si="17"/>
        <v>20</v>
      </c>
      <c r="J12" s="2">
        <f t="shared" si="18"/>
        <v>10</v>
      </c>
      <c r="K12" s="3">
        <f t="shared" si="6"/>
        <v>3.3823778116015565E-6</v>
      </c>
      <c r="L12" s="3">
        <f t="shared" si="7"/>
        <v>6.7647556232031131E-7</v>
      </c>
      <c r="M12" s="7">
        <f t="shared" si="19"/>
        <v>5</v>
      </c>
      <c r="N12" s="2">
        <f t="shared" si="20"/>
        <v>1</v>
      </c>
      <c r="O12" s="4">
        <f t="shared" si="8"/>
        <v>1.1574074074074073E-5</v>
      </c>
      <c r="P12" s="7">
        <f t="shared" si="9"/>
        <v>0.5</v>
      </c>
      <c r="Q12" s="5">
        <f t="shared" si="10"/>
        <v>5</v>
      </c>
      <c r="R12" s="5">
        <v>50</v>
      </c>
      <c r="S12">
        <f t="shared" si="21"/>
        <v>45</v>
      </c>
      <c r="T12">
        <f t="shared" si="0"/>
        <v>9.2045928165971471</v>
      </c>
      <c r="U12">
        <f t="shared" si="1"/>
        <v>1.2897004098208473</v>
      </c>
      <c r="V12">
        <f t="shared" si="11"/>
        <v>1.2897004098208474E-3</v>
      </c>
      <c r="W12">
        <f t="shared" si="2"/>
        <v>2.5794008196416949E-2</v>
      </c>
      <c r="X12">
        <f t="shared" si="12"/>
        <v>2.5794008196416948E-5</v>
      </c>
      <c r="Y12">
        <f t="shared" si="13"/>
        <v>2.5794008196416949E-2</v>
      </c>
    </row>
    <row r="13" spans="2:27">
      <c r="B13" s="7">
        <f t="shared" si="14"/>
        <v>3.6</v>
      </c>
      <c r="C13" s="9">
        <f t="shared" si="14"/>
        <v>7.2000000000000008E-2</v>
      </c>
      <c r="D13" s="5">
        <f t="shared" si="3"/>
        <v>3600</v>
      </c>
      <c r="E13" s="7">
        <f t="shared" si="4"/>
        <v>72.000000000000014</v>
      </c>
      <c r="F13" s="7">
        <f t="shared" si="15"/>
        <v>1.6</v>
      </c>
      <c r="G13" s="7">
        <f t="shared" si="16"/>
        <v>0.53333333333333333</v>
      </c>
      <c r="H13" s="5">
        <f t="shared" si="5"/>
        <v>200</v>
      </c>
      <c r="I13" s="7">
        <f t="shared" si="17"/>
        <v>20</v>
      </c>
      <c r="J13" s="2">
        <f t="shared" si="18"/>
        <v>10</v>
      </c>
      <c r="K13" s="3">
        <f t="shared" si="6"/>
        <v>3.3823778116015565E-6</v>
      </c>
      <c r="L13" s="3">
        <f t="shared" si="7"/>
        <v>6.7647556232031131E-7</v>
      </c>
      <c r="M13" s="7">
        <f t="shared" si="19"/>
        <v>5</v>
      </c>
      <c r="N13" s="2">
        <f t="shared" si="20"/>
        <v>1</v>
      </c>
      <c r="O13" s="4">
        <f t="shared" si="8"/>
        <v>1.1574074074074073E-5</v>
      </c>
      <c r="P13" s="7">
        <f t="shared" si="9"/>
        <v>0.6</v>
      </c>
      <c r="Q13" s="5">
        <f t="shared" si="10"/>
        <v>6</v>
      </c>
      <c r="R13" s="5">
        <v>60</v>
      </c>
      <c r="S13">
        <f t="shared" si="21"/>
        <v>45</v>
      </c>
      <c r="T13">
        <f t="shared" si="0"/>
        <v>9.2045928165971471</v>
      </c>
      <c r="U13">
        <f t="shared" si="1"/>
        <v>1.0747503415173727</v>
      </c>
      <c r="V13">
        <f t="shared" si="11"/>
        <v>1.0747503415173727E-3</v>
      </c>
      <c r="W13">
        <f t="shared" si="2"/>
        <v>2.1495006830347458E-2</v>
      </c>
      <c r="X13">
        <f t="shared" si="12"/>
        <v>2.1495006830347458E-5</v>
      </c>
      <c r="Y13">
        <f t="shared" si="13"/>
        <v>2.1495006830347458E-2</v>
      </c>
    </row>
    <row r="14" spans="2:27">
      <c r="B14" s="7">
        <f t="shared" si="14"/>
        <v>3.6</v>
      </c>
      <c r="C14" s="9">
        <f t="shared" si="14"/>
        <v>7.2000000000000008E-2</v>
      </c>
      <c r="D14" s="5">
        <f t="shared" si="3"/>
        <v>3600</v>
      </c>
      <c r="E14" s="7">
        <f t="shared" si="4"/>
        <v>72.000000000000014</v>
      </c>
      <c r="F14" s="7">
        <f t="shared" si="15"/>
        <v>1.6</v>
      </c>
      <c r="G14" s="7">
        <f t="shared" si="16"/>
        <v>0.53333333333333333</v>
      </c>
      <c r="H14" s="5">
        <f t="shared" si="5"/>
        <v>200</v>
      </c>
      <c r="I14" s="7">
        <f t="shared" si="17"/>
        <v>20</v>
      </c>
      <c r="J14" s="2">
        <f t="shared" si="18"/>
        <v>10</v>
      </c>
      <c r="K14" s="3">
        <f t="shared" si="6"/>
        <v>3.3823778116015565E-6</v>
      </c>
      <c r="L14" s="3">
        <f t="shared" si="7"/>
        <v>6.7647556232031131E-7</v>
      </c>
      <c r="M14" s="7">
        <f t="shared" si="19"/>
        <v>5</v>
      </c>
      <c r="N14" s="2">
        <f t="shared" si="20"/>
        <v>1</v>
      </c>
      <c r="O14" s="4">
        <f t="shared" si="8"/>
        <v>1.1574074074074073E-5</v>
      </c>
      <c r="P14" s="7">
        <f t="shared" si="9"/>
        <v>0.7</v>
      </c>
      <c r="Q14" s="5">
        <f t="shared" si="10"/>
        <v>7</v>
      </c>
      <c r="R14" s="5">
        <v>70</v>
      </c>
      <c r="S14">
        <f t="shared" si="21"/>
        <v>45</v>
      </c>
      <c r="T14">
        <f t="shared" si="0"/>
        <v>9.2045928165971471</v>
      </c>
      <c r="U14">
        <f t="shared" si="1"/>
        <v>0.92121457844346244</v>
      </c>
      <c r="V14">
        <f t="shared" si="11"/>
        <v>9.2121457844346246E-4</v>
      </c>
      <c r="W14">
        <f t="shared" si="2"/>
        <v>1.8424291568869253E-2</v>
      </c>
      <c r="X14">
        <f t="shared" si="12"/>
        <v>1.8424291568869253E-5</v>
      </c>
      <c r="Y14">
        <f t="shared" si="13"/>
        <v>1.8424291568869253E-2</v>
      </c>
    </row>
    <row r="15" spans="2:27">
      <c r="B15" s="7">
        <f t="shared" si="14"/>
        <v>3.6</v>
      </c>
      <c r="C15" s="9">
        <f t="shared" si="14"/>
        <v>7.2000000000000008E-2</v>
      </c>
      <c r="D15" s="5">
        <f t="shared" si="3"/>
        <v>3600</v>
      </c>
      <c r="E15" s="7">
        <f t="shared" si="4"/>
        <v>72.000000000000014</v>
      </c>
      <c r="F15" s="7">
        <f t="shared" si="15"/>
        <v>1.6</v>
      </c>
      <c r="G15" s="7">
        <f t="shared" si="16"/>
        <v>0.53333333333333333</v>
      </c>
      <c r="H15" s="5">
        <f t="shared" si="5"/>
        <v>200</v>
      </c>
      <c r="I15" s="7">
        <f t="shared" si="17"/>
        <v>20</v>
      </c>
      <c r="J15" s="2">
        <f t="shared" si="18"/>
        <v>10</v>
      </c>
      <c r="K15" s="3">
        <f t="shared" si="6"/>
        <v>3.3823778116015565E-6</v>
      </c>
      <c r="L15" s="3">
        <f t="shared" si="7"/>
        <v>6.7647556232031131E-7</v>
      </c>
      <c r="M15" s="7">
        <f t="shared" si="19"/>
        <v>5</v>
      </c>
      <c r="N15" s="2">
        <f t="shared" si="20"/>
        <v>1</v>
      </c>
      <c r="O15" s="4">
        <f t="shared" si="8"/>
        <v>1.1574074074074073E-5</v>
      </c>
      <c r="P15" s="7">
        <f t="shared" si="9"/>
        <v>0.8</v>
      </c>
      <c r="Q15" s="5">
        <f t="shared" si="10"/>
        <v>8</v>
      </c>
      <c r="R15" s="5">
        <v>80</v>
      </c>
      <c r="S15">
        <f t="shared" si="21"/>
        <v>45</v>
      </c>
      <c r="T15">
        <f t="shared" si="0"/>
        <v>9.2045928165971471</v>
      </c>
      <c r="U15">
        <f t="shared" si="1"/>
        <v>0.80606275613802969</v>
      </c>
      <c r="V15">
        <f t="shared" si="11"/>
        <v>8.0606275613802965E-4</v>
      </c>
      <c r="W15">
        <f t="shared" si="2"/>
        <v>1.6121255122760594E-2</v>
      </c>
      <c r="X15">
        <f t="shared" si="12"/>
        <v>1.6121255122760595E-5</v>
      </c>
      <c r="Y15">
        <f t="shared" si="13"/>
        <v>1.6121255122760594E-2</v>
      </c>
    </row>
    <row r="16" spans="2:27">
      <c r="B16" s="7">
        <f t="shared" si="14"/>
        <v>3.6</v>
      </c>
      <c r="C16" s="9">
        <f t="shared" si="14"/>
        <v>7.2000000000000008E-2</v>
      </c>
      <c r="D16" s="5">
        <f t="shared" si="3"/>
        <v>3600</v>
      </c>
      <c r="E16" s="7">
        <f t="shared" si="4"/>
        <v>72.000000000000014</v>
      </c>
      <c r="F16" s="7">
        <f t="shared" si="15"/>
        <v>1.6</v>
      </c>
      <c r="G16" s="7">
        <f t="shared" si="16"/>
        <v>0.53333333333333333</v>
      </c>
      <c r="H16" s="5">
        <f t="shared" si="5"/>
        <v>200</v>
      </c>
      <c r="I16" s="7">
        <f t="shared" si="17"/>
        <v>20</v>
      </c>
      <c r="J16" s="2">
        <f t="shared" si="18"/>
        <v>10</v>
      </c>
      <c r="K16" s="3">
        <f t="shared" si="6"/>
        <v>3.3823778116015565E-6</v>
      </c>
      <c r="L16" s="3">
        <f t="shared" si="7"/>
        <v>6.7647556232031131E-7</v>
      </c>
      <c r="M16" s="7">
        <f t="shared" si="19"/>
        <v>5</v>
      </c>
      <c r="N16" s="2">
        <f t="shared" si="20"/>
        <v>1</v>
      </c>
      <c r="O16" s="4">
        <f t="shared" si="8"/>
        <v>1.1574074074074073E-5</v>
      </c>
      <c r="P16" s="7">
        <f t="shared" si="9"/>
        <v>0.9</v>
      </c>
      <c r="Q16" s="5">
        <f t="shared" si="10"/>
        <v>9</v>
      </c>
      <c r="R16" s="5">
        <v>90</v>
      </c>
      <c r="S16">
        <f t="shared" si="21"/>
        <v>45</v>
      </c>
      <c r="T16">
        <f t="shared" si="0"/>
        <v>9.2045928165971471</v>
      </c>
      <c r="U16">
        <f t="shared" si="1"/>
        <v>0.7165002276782485</v>
      </c>
      <c r="V16">
        <f t="shared" si="11"/>
        <v>7.1650022767824856E-4</v>
      </c>
      <c r="W16">
        <f t="shared" si="2"/>
        <v>1.4330004553564972E-2</v>
      </c>
      <c r="X16">
        <f t="shared" si="12"/>
        <v>1.4330004553564972E-5</v>
      </c>
      <c r="Y16">
        <f t="shared" si="13"/>
        <v>1.4330004553564972E-2</v>
      </c>
    </row>
    <row r="17" spans="2:25">
      <c r="B17" s="7">
        <f t="shared" si="14"/>
        <v>3.6</v>
      </c>
      <c r="C17" s="9">
        <f t="shared" si="14"/>
        <v>7.2000000000000008E-2</v>
      </c>
      <c r="D17" s="5">
        <f t="shared" si="3"/>
        <v>3600</v>
      </c>
      <c r="E17" s="7">
        <f t="shared" si="4"/>
        <v>72.000000000000014</v>
      </c>
      <c r="F17" s="7">
        <f t="shared" si="15"/>
        <v>1.6</v>
      </c>
      <c r="G17" s="7">
        <f t="shared" si="16"/>
        <v>0.53333333333333333</v>
      </c>
      <c r="H17" s="5">
        <f t="shared" si="5"/>
        <v>200</v>
      </c>
      <c r="I17" s="7">
        <f t="shared" si="17"/>
        <v>20</v>
      </c>
      <c r="J17" s="2">
        <f t="shared" si="18"/>
        <v>10</v>
      </c>
      <c r="K17" s="3">
        <f t="shared" si="6"/>
        <v>3.3823778116015565E-6</v>
      </c>
      <c r="L17" s="3">
        <f t="shared" si="7"/>
        <v>6.7647556232031131E-7</v>
      </c>
      <c r="M17" s="7">
        <f t="shared" si="19"/>
        <v>5</v>
      </c>
      <c r="N17" s="2">
        <f t="shared" si="20"/>
        <v>1</v>
      </c>
      <c r="O17" s="4">
        <f t="shared" si="8"/>
        <v>1.1574074074074073E-5</v>
      </c>
      <c r="P17" s="7">
        <f t="shared" si="9"/>
        <v>1</v>
      </c>
      <c r="Q17" s="5">
        <f t="shared" si="10"/>
        <v>10</v>
      </c>
      <c r="R17" s="5">
        <v>100</v>
      </c>
      <c r="S17">
        <f t="shared" si="21"/>
        <v>45</v>
      </c>
      <c r="T17">
        <f t="shared" si="0"/>
        <v>9.2045928165971471</v>
      </c>
      <c r="U17">
        <f t="shared" si="1"/>
        <v>0.64485020491042366</v>
      </c>
      <c r="V17">
        <f t="shared" si="11"/>
        <v>6.4485020491042368E-4</v>
      </c>
      <c r="W17">
        <f t="shared" si="2"/>
        <v>1.2897004098208474E-2</v>
      </c>
      <c r="X17">
        <f t="shared" si="12"/>
        <v>1.2897004098208474E-5</v>
      </c>
      <c r="Y17">
        <f t="shared" si="13"/>
        <v>1.2897004098208474E-2</v>
      </c>
    </row>
    <row r="18" spans="2:25">
      <c r="B18" s="7">
        <f t="shared" si="14"/>
        <v>3.6</v>
      </c>
      <c r="C18" s="9">
        <f t="shared" si="14"/>
        <v>7.2000000000000008E-2</v>
      </c>
      <c r="D18" s="5">
        <f t="shared" si="3"/>
        <v>3600</v>
      </c>
      <c r="E18" s="7">
        <f t="shared" si="4"/>
        <v>72.000000000000014</v>
      </c>
      <c r="F18" s="7">
        <f t="shared" si="15"/>
        <v>1.6</v>
      </c>
      <c r="G18" s="7">
        <f t="shared" si="16"/>
        <v>0.53333333333333333</v>
      </c>
      <c r="H18" s="5">
        <f t="shared" si="5"/>
        <v>200</v>
      </c>
      <c r="I18" s="7">
        <f t="shared" si="17"/>
        <v>20</v>
      </c>
      <c r="J18" s="2">
        <f t="shared" si="18"/>
        <v>10</v>
      </c>
      <c r="K18" s="3">
        <f t="shared" si="6"/>
        <v>3.3823778116015565E-6</v>
      </c>
      <c r="L18" s="3">
        <f t="shared" si="7"/>
        <v>6.7647556232031131E-7</v>
      </c>
      <c r="M18" s="7">
        <f t="shared" si="19"/>
        <v>5</v>
      </c>
      <c r="N18" s="2">
        <f t="shared" si="20"/>
        <v>1</v>
      </c>
      <c r="O18" s="4">
        <f t="shared" si="8"/>
        <v>1.1574074074074073E-5</v>
      </c>
      <c r="P18" s="7">
        <f t="shared" si="9"/>
        <v>1.1000000000000001</v>
      </c>
      <c r="Q18" s="5">
        <f t="shared" si="10"/>
        <v>11</v>
      </c>
      <c r="R18" s="5">
        <v>110</v>
      </c>
      <c r="S18">
        <f t="shared" si="21"/>
        <v>45</v>
      </c>
      <c r="T18">
        <f t="shared" si="0"/>
        <v>9.2045928165971471</v>
      </c>
      <c r="U18">
        <f t="shared" si="1"/>
        <v>0.58622745900947604</v>
      </c>
      <c r="V18">
        <f t="shared" si="11"/>
        <v>5.8622745900947608E-4</v>
      </c>
      <c r="W18">
        <f t="shared" si="2"/>
        <v>1.1724549180189522E-2</v>
      </c>
      <c r="X18">
        <f t="shared" si="12"/>
        <v>1.1724549180189522E-5</v>
      </c>
      <c r="Y18">
        <f t="shared" si="13"/>
        <v>1.1724549180189522E-2</v>
      </c>
    </row>
    <row r="19" spans="2:25">
      <c r="B19" s="7">
        <f t="shared" si="14"/>
        <v>3.6</v>
      </c>
      <c r="C19" s="9">
        <f t="shared" si="14"/>
        <v>7.2000000000000008E-2</v>
      </c>
      <c r="D19" s="5">
        <f t="shared" si="3"/>
        <v>3600</v>
      </c>
      <c r="E19" s="7">
        <f t="shared" si="4"/>
        <v>72.000000000000014</v>
      </c>
      <c r="F19" s="7">
        <f t="shared" si="15"/>
        <v>1.6</v>
      </c>
      <c r="G19" s="7">
        <f t="shared" si="16"/>
        <v>0.53333333333333333</v>
      </c>
      <c r="H19" s="5">
        <f t="shared" si="5"/>
        <v>200</v>
      </c>
      <c r="I19" s="7">
        <f t="shared" si="17"/>
        <v>20</v>
      </c>
      <c r="J19" s="2">
        <f t="shared" si="18"/>
        <v>10</v>
      </c>
      <c r="K19" s="3">
        <f t="shared" si="6"/>
        <v>3.3823778116015565E-6</v>
      </c>
      <c r="L19" s="3">
        <f t="shared" si="7"/>
        <v>6.7647556232031131E-7</v>
      </c>
      <c r="M19" s="7">
        <f t="shared" si="19"/>
        <v>5</v>
      </c>
      <c r="N19" s="2">
        <f t="shared" si="20"/>
        <v>1</v>
      </c>
      <c r="O19" s="4">
        <f t="shared" si="8"/>
        <v>1.1574074074074073E-5</v>
      </c>
      <c r="P19" s="7">
        <f t="shared" si="9"/>
        <v>1.2</v>
      </c>
      <c r="Q19" s="5">
        <f t="shared" si="10"/>
        <v>12</v>
      </c>
      <c r="R19" s="5">
        <v>120</v>
      </c>
      <c r="S19">
        <f t="shared" si="21"/>
        <v>45</v>
      </c>
      <c r="T19">
        <f t="shared" si="0"/>
        <v>9.2045928165971471</v>
      </c>
      <c r="U19">
        <f t="shared" si="1"/>
        <v>0.53737517075868635</v>
      </c>
      <c r="V19">
        <f t="shared" si="11"/>
        <v>5.3737517075868636E-4</v>
      </c>
      <c r="W19">
        <f t="shared" si="2"/>
        <v>1.0747503415173729E-2</v>
      </c>
      <c r="X19">
        <f t="shared" si="12"/>
        <v>1.0747503415173729E-5</v>
      </c>
      <c r="Y19">
        <f t="shared" si="13"/>
        <v>1.0747503415173729E-2</v>
      </c>
    </row>
    <row r="20" spans="2:25">
      <c r="B20" s="7">
        <f t="shared" si="14"/>
        <v>3.6</v>
      </c>
      <c r="C20" s="9">
        <f t="shared" si="14"/>
        <v>7.2000000000000008E-2</v>
      </c>
      <c r="D20" s="5">
        <f t="shared" si="3"/>
        <v>3600</v>
      </c>
      <c r="E20" s="7">
        <f t="shared" si="4"/>
        <v>72.000000000000014</v>
      </c>
      <c r="F20" s="7">
        <f t="shared" si="15"/>
        <v>1.6</v>
      </c>
      <c r="G20" s="7">
        <f t="shared" si="16"/>
        <v>0.53333333333333333</v>
      </c>
      <c r="H20" s="5">
        <f t="shared" si="5"/>
        <v>200</v>
      </c>
      <c r="I20" s="7">
        <f t="shared" si="17"/>
        <v>20</v>
      </c>
      <c r="J20" s="2">
        <f t="shared" si="18"/>
        <v>10</v>
      </c>
      <c r="K20" s="3">
        <f t="shared" si="6"/>
        <v>3.3823778116015565E-6</v>
      </c>
      <c r="L20" s="3">
        <f t="shared" si="7"/>
        <v>6.7647556232031131E-7</v>
      </c>
      <c r="M20" s="7">
        <f t="shared" si="19"/>
        <v>5</v>
      </c>
      <c r="N20" s="2">
        <f t="shared" si="20"/>
        <v>1</v>
      </c>
      <c r="O20" s="4">
        <f t="shared" si="8"/>
        <v>1.1574074074074073E-5</v>
      </c>
      <c r="P20" s="7">
        <f t="shared" si="9"/>
        <v>1.3</v>
      </c>
      <c r="Q20" s="5">
        <f t="shared" si="10"/>
        <v>13</v>
      </c>
      <c r="R20" s="5">
        <v>130</v>
      </c>
      <c r="S20">
        <f t="shared" si="21"/>
        <v>45</v>
      </c>
      <c r="T20">
        <f t="shared" si="0"/>
        <v>9.2045928165971471</v>
      </c>
      <c r="U20">
        <f t="shared" si="1"/>
        <v>0.49603861916186442</v>
      </c>
      <c r="V20">
        <f t="shared" si="11"/>
        <v>4.9603861916186444E-4</v>
      </c>
      <c r="W20">
        <f t="shared" si="2"/>
        <v>9.9207723832372887E-3</v>
      </c>
      <c r="X20">
        <f t="shared" si="12"/>
        <v>9.9207723832372889E-6</v>
      </c>
      <c r="Y20">
        <f t="shared" si="13"/>
        <v>9.9207723832372887E-3</v>
      </c>
    </row>
    <row r="21" spans="2:25">
      <c r="B21" s="7">
        <f t="shared" si="14"/>
        <v>3.6</v>
      </c>
      <c r="C21" s="9">
        <f t="shared" si="14"/>
        <v>7.2000000000000008E-2</v>
      </c>
      <c r="D21" s="5">
        <f t="shared" si="3"/>
        <v>3600</v>
      </c>
      <c r="E21" s="7">
        <f t="shared" si="4"/>
        <v>72.000000000000014</v>
      </c>
      <c r="F21" s="7">
        <f t="shared" si="15"/>
        <v>1.6</v>
      </c>
      <c r="G21" s="7">
        <f t="shared" si="16"/>
        <v>0.53333333333333333</v>
      </c>
      <c r="H21" s="5">
        <f t="shared" si="5"/>
        <v>200</v>
      </c>
      <c r="I21" s="7">
        <f t="shared" si="17"/>
        <v>20</v>
      </c>
      <c r="J21" s="2">
        <f t="shared" si="18"/>
        <v>10</v>
      </c>
      <c r="K21" s="3">
        <f t="shared" si="6"/>
        <v>3.3823778116015565E-6</v>
      </c>
      <c r="L21" s="3">
        <f t="shared" si="7"/>
        <v>6.7647556232031131E-7</v>
      </c>
      <c r="M21" s="7">
        <f t="shared" si="19"/>
        <v>5</v>
      </c>
      <c r="N21" s="2">
        <f t="shared" si="20"/>
        <v>1</v>
      </c>
      <c r="O21" s="4">
        <f t="shared" si="8"/>
        <v>1.1574074074074073E-5</v>
      </c>
      <c r="P21" s="7">
        <f t="shared" si="9"/>
        <v>1.4</v>
      </c>
      <c r="Q21" s="5">
        <f t="shared" si="10"/>
        <v>14</v>
      </c>
      <c r="R21" s="5">
        <v>140</v>
      </c>
      <c r="S21">
        <f t="shared" si="21"/>
        <v>45</v>
      </c>
      <c r="T21">
        <f t="shared" si="0"/>
        <v>9.2045928165971471</v>
      </c>
      <c r="U21">
        <f t="shared" si="1"/>
        <v>0.46060728922173122</v>
      </c>
      <c r="V21">
        <f t="shared" si="11"/>
        <v>4.6060728922173123E-4</v>
      </c>
      <c r="W21">
        <f t="shared" si="2"/>
        <v>9.2121457844346263E-3</v>
      </c>
      <c r="X21">
        <f t="shared" si="12"/>
        <v>9.2121457844346265E-6</v>
      </c>
      <c r="Y21">
        <f t="shared" si="13"/>
        <v>9.2121457844346263E-3</v>
      </c>
    </row>
    <row r="22" spans="2:25">
      <c r="B22" s="7">
        <f t="shared" si="14"/>
        <v>3.6</v>
      </c>
      <c r="C22" s="9">
        <f t="shared" si="14"/>
        <v>7.2000000000000008E-2</v>
      </c>
      <c r="D22" s="5">
        <f t="shared" si="3"/>
        <v>3600</v>
      </c>
      <c r="E22" s="7">
        <f t="shared" si="4"/>
        <v>72.000000000000014</v>
      </c>
      <c r="F22" s="7">
        <f t="shared" si="15"/>
        <v>1.6</v>
      </c>
      <c r="G22" s="7">
        <f t="shared" si="16"/>
        <v>0.53333333333333333</v>
      </c>
      <c r="H22" s="5">
        <f t="shared" si="5"/>
        <v>200</v>
      </c>
      <c r="I22" s="7">
        <f t="shared" si="17"/>
        <v>20</v>
      </c>
      <c r="J22" s="2">
        <f t="shared" si="18"/>
        <v>10</v>
      </c>
      <c r="K22" s="3">
        <f t="shared" si="6"/>
        <v>3.3823778116015565E-6</v>
      </c>
      <c r="L22" s="3">
        <f t="shared" si="7"/>
        <v>6.7647556232031131E-7</v>
      </c>
      <c r="M22" s="7">
        <f t="shared" si="19"/>
        <v>5</v>
      </c>
      <c r="N22" s="2">
        <f t="shared" si="20"/>
        <v>1</v>
      </c>
      <c r="O22" s="4">
        <f t="shared" si="8"/>
        <v>1.1574074074074073E-5</v>
      </c>
      <c r="P22" s="7">
        <f t="shared" si="9"/>
        <v>1.5</v>
      </c>
      <c r="Q22" s="5">
        <f t="shared" si="10"/>
        <v>15</v>
      </c>
      <c r="R22" s="5">
        <v>150</v>
      </c>
      <c r="S22">
        <f t="shared" si="21"/>
        <v>45</v>
      </c>
      <c r="T22">
        <f t="shared" si="0"/>
        <v>9.2045928165971471</v>
      </c>
      <c r="U22">
        <f t="shared" si="1"/>
        <v>0.42990013660694915</v>
      </c>
      <c r="V22">
        <f t="shared" si="11"/>
        <v>4.2990013660694916E-4</v>
      </c>
      <c r="W22">
        <f t="shared" si="2"/>
        <v>8.5980027321389835E-3</v>
      </c>
      <c r="X22">
        <f t="shared" si="12"/>
        <v>8.5980027321389827E-6</v>
      </c>
      <c r="Y22">
        <f t="shared" si="13"/>
        <v>8.5980027321389835E-3</v>
      </c>
    </row>
    <row r="23" spans="2:25">
      <c r="B23" s="7">
        <f t="shared" si="14"/>
        <v>3.6</v>
      </c>
      <c r="C23" s="9">
        <f t="shared" si="14"/>
        <v>7.2000000000000008E-2</v>
      </c>
      <c r="D23" s="5">
        <f t="shared" si="3"/>
        <v>3600</v>
      </c>
      <c r="E23" s="7">
        <f t="shared" si="4"/>
        <v>72.000000000000014</v>
      </c>
      <c r="F23" s="7">
        <f t="shared" si="15"/>
        <v>1.6</v>
      </c>
      <c r="G23" s="7">
        <f t="shared" si="16"/>
        <v>0.53333333333333333</v>
      </c>
      <c r="H23" s="5">
        <f t="shared" si="5"/>
        <v>200</v>
      </c>
      <c r="I23" s="7">
        <f t="shared" si="17"/>
        <v>20</v>
      </c>
      <c r="J23" s="2">
        <f t="shared" si="18"/>
        <v>10</v>
      </c>
      <c r="K23" s="3">
        <f t="shared" si="6"/>
        <v>3.3823778116015565E-6</v>
      </c>
      <c r="L23" s="3">
        <f t="shared" si="7"/>
        <v>6.7647556232031131E-7</v>
      </c>
      <c r="M23" s="7">
        <f t="shared" si="19"/>
        <v>5</v>
      </c>
      <c r="N23" s="2">
        <f t="shared" si="20"/>
        <v>1</v>
      </c>
      <c r="O23" s="4">
        <f t="shared" si="8"/>
        <v>1.1574074074074073E-5</v>
      </c>
      <c r="P23" s="7">
        <f t="shared" si="9"/>
        <v>1.6</v>
      </c>
      <c r="Q23" s="5">
        <f t="shared" si="10"/>
        <v>16</v>
      </c>
      <c r="R23" s="5">
        <v>160</v>
      </c>
      <c r="S23">
        <f t="shared" si="21"/>
        <v>45</v>
      </c>
      <c r="T23">
        <f t="shared" si="0"/>
        <v>9.2045928165971471</v>
      </c>
      <c r="U23">
        <f t="shared" si="1"/>
        <v>0.40303137806901485</v>
      </c>
      <c r="V23">
        <f t="shared" si="11"/>
        <v>4.0303137806901483E-4</v>
      </c>
      <c r="W23">
        <f t="shared" si="2"/>
        <v>8.0606275613802972E-3</v>
      </c>
      <c r="X23">
        <f t="shared" si="12"/>
        <v>8.0606275613802973E-6</v>
      </c>
      <c r="Y23">
        <f t="shared" si="13"/>
        <v>8.0606275613802972E-3</v>
      </c>
    </row>
    <row r="24" spans="2:25">
      <c r="B24" s="7">
        <f t="shared" si="14"/>
        <v>3.6</v>
      </c>
      <c r="C24" s="9">
        <f t="shared" si="14"/>
        <v>7.2000000000000008E-2</v>
      </c>
      <c r="D24" s="5">
        <f t="shared" si="3"/>
        <v>3600</v>
      </c>
      <c r="E24" s="7">
        <f t="shared" si="4"/>
        <v>72.000000000000014</v>
      </c>
      <c r="F24" s="7">
        <f t="shared" si="15"/>
        <v>1.6</v>
      </c>
      <c r="G24" s="7">
        <f t="shared" si="16"/>
        <v>0.53333333333333333</v>
      </c>
      <c r="H24" s="5">
        <f t="shared" si="5"/>
        <v>200</v>
      </c>
      <c r="I24" s="7">
        <f t="shared" si="17"/>
        <v>20</v>
      </c>
      <c r="J24" s="2">
        <f t="shared" si="18"/>
        <v>10</v>
      </c>
      <c r="K24" s="3">
        <f t="shared" si="6"/>
        <v>3.3823778116015565E-6</v>
      </c>
      <c r="L24" s="3">
        <f t="shared" si="7"/>
        <v>6.7647556232031131E-7</v>
      </c>
      <c r="M24" s="7">
        <f t="shared" si="19"/>
        <v>5</v>
      </c>
      <c r="N24" s="2">
        <f t="shared" si="20"/>
        <v>1</v>
      </c>
      <c r="O24" s="4">
        <f t="shared" si="8"/>
        <v>1.1574074074074073E-5</v>
      </c>
      <c r="P24" s="7">
        <f t="shared" si="9"/>
        <v>1.7</v>
      </c>
      <c r="Q24" s="5">
        <f t="shared" si="10"/>
        <v>17</v>
      </c>
      <c r="R24" s="5">
        <v>170</v>
      </c>
      <c r="S24">
        <f t="shared" si="21"/>
        <v>45</v>
      </c>
      <c r="T24">
        <f t="shared" si="0"/>
        <v>9.2045928165971471</v>
      </c>
      <c r="U24">
        <f t="shared" si="1"/>
        <v>0.37932364994730811</v>
      </c>
      <c r="V24">
        <f t="shared" si="11"/>
        <v>3.7932364994730809E-4</v>
      </c>
      <c r="W24">
        <f t="shared" si="2"/>
        <v>7.5864729989461623E-3</v>
      </c>
      <c r="X24">
        <f t="shared" si="12"/>
        <v>7.5864729989461619E-6</v>
      </c>
      <c r="Y24">
        <f t="shared" si="13"/>
        <v>7.5864729989461623E-3</v>
      </c>
    </row>
    <row r="25" spans="2:25">
      <c r="B25" s="7">
        <f t="shared" si="14"/>
        <v>3.6</v>
      </c>
      <c r="C25" s="9">
        <f t="shared" si="14"/>
        <v>7.2000000000000008E-2</v>
      </c>
      <c r="D25" s="5">
        <f t="shared" si="3"/>
        <v>3600</v>
      </c>
      <c r="E25" s="7">
        <f t="shared" si="4"/>
        <v>72.000000000000014</v>
      </c>
      <c r="F25" s="7">
        <f t="shared" si="15"/>
        <v>1.6</v>
      </c>
      <c r="G25" s="7">
        <f t="shared" si="16"/>
        <v>0.53333333333333333</v>
      </c>
      <c r="H25" s="5">
        <f t="shared" si="5"/>
        <v>200</v>
      </c>
      <c r="I25" s="7">
        <f t="shared" si="17"/>
        <v>20</v>
      </c>
      <c r="J25" s="2">
        <f t="shared" si="18"/>
        <v>10</v>
      </c>
      <c r="K25" s="3">
        <f t="shared" si="6"/>
        <v>3.3823778116015565E-6</v>
      </c>
      <c r="L25" s="3">
        <f t="shared" si="7"/>
        <v>6.7647556232031131E-7</v>
      </c>
      <c r="M25" s="7">
        <f t="shared" si="19"/>
        <v>5</v>
      </c>
      <c r="N25" s="2">
        <f t="shared" si="20"/>
        <v>1</v>
      </c>
      <c r="O25" s="4">
        <f t="shared" si="8"/>
        <v>1.1574074074074073E-5</v>
      </c>
      <c r="P25" s="7">
        <f t="shared" si="9"/>
        <v>1.8</v>
      </c>
      <c r="Q25" s="5">
        <f t="shared" si="10"/>
        <v>18</v>
      </c>
      <c r="R25" s="5">
        <v>180</v>
      </c>
      <c r="S25">
        <f t="shared" si="21"/>
        <v>45</v>
      </c>
      <c r="T25">
        <f t="shared" si="0"/>
        <v>9.2045928165971471</v>
      </c>
      <c r="U25">
        <f t="shared" si="1"/>
        <v>0.35825011383912425</v>
      </c>
      <c r="V25">
        <f t="shared" si="11"/>
        <v>3.5825011383912428E-4</v>
      </c>
      <c r="W25">
        <f t="shared" si="2"/>
        <v>7.165002276782486E-3</v>
      </c>
      <c r="X25">
        <f t="shared" si="12"/>
        <v>7.1650022767824859E-6</v>
      </c>
      <c r="Y25">
        <f t="shared" si="13"/>
        <v>7.165002276782486E-3</v>
      </c>
    </row>
    <row r="26" spans="2:25">
      <c r="B26" s="7">
        <f t="shared" si="14"/>
        <v>3.6</v>
      </c>
      <c r="C26" s="9">
        <f t="shared" si="14"/>
        <v>7.2000000000000008E-2</v>
      </c>
      <c r="D26" s="5">
        <f t="shared" si="3"/>
        <v>3600</v>
      </c>
      <c r="E26" s="7">
        <f t="shared" si="4"/>
        <v>72.000000000000014</v>
      </c>
      <c r="F26" s="7">
        <f t="shared" si="15"/>
        <v>1.6</v>
      </c>
      <c r="G26" s="7">
        <f t="shared" si="16"/>
        <v>0.53333333333333333</v>
      </c>
      <c r="H26" s="5">
        <f t="shared" si="5"/>
        <v>200</v>
      </c>
      <c r="I26" s="7">
        <f t="shared" si="17"/>
        <v>20</v>
      </c>
      <c r="J26" s="2">
        <f t="shared" si="18"/>
        <v>10</v>
      </c>
      <c r="K26" s="3">
        <f t="shared" si="6"/>
        <v>3.3823778116015565E-6</v>
      </c>
      <c r="L26" s="3">
        <f t="shared" si="7"/>
        <v>6.7647556232031131E-7</v>
      </c>
      <c r="M26" s="7">
        <f t="shared" si="19"/>
        <v>5</v>
      </c>
      <c r="N26" s="2">
        <f t="shared" si="20"/>
        <v>1</v>
      </c>
      <c r="O26" s="4">
        <f t="shared" si="8"/>
        <v>1.1574074074074073E-5</v>
      </c>
      <c r="P26" s="7">
        <f t="shared" si="9"/>
        <v>1.9</v>
      </c>
      <c r="Q26" s="5">
        <f t="shared" si="10"/>
        <v>19</v>
      </c>
      <c r="R26" s="5">
        <v>190</v>
      </c>
      <c r="S26">
        <f t="shared" si="21"/>
        <v>45</v>
      </c>
      <c r="T26">
        <f t="shared" si="0"/>
        <v>9.2045928165971471</v>
      </c>
      <c r="U26">
        <f t="shared" si="1"/>
        <v>0.33939484468969677</v>
      </c>
      <c r="V26">
        <f t="shared" si="11"/>
        <v>3.3939484468969679E-4</v>
      </c>
      <c r="W26">
        <f t="shared" si="2"/>
        <v>6.7878968937939354E-3</v>
      </c>
      <c r="X26">
        <f t="shared" si="12"/>
        <v>6.7878968937939353E-6</v>
      </c>
      <c r="Y26">
        <f t="shared" si="13"/>
        <v>6.7878968937939354E-3</v>
      </c>
    </row>
    <row r="27" spans="2:25">
      <c r="B27" s="7">
        <f t="shared" si="14"/>
        <v>3.6</v>
      </c>
      <c r="C27" s="9">
        <f t="shared" si="14"/>
        <v>7.2000000000000008E-2</v>
      </c>
      <c r="D27" s="5">
        <f t="shared" si="3"/>
        <v>3600</v>
      </c>
      <c r="E27" s="7">
        <f t="shared" si="4"/>
        <v>72.000000000000014</v>
      </c>
      <c r="F27" s="7">
        <f t="shared" si="15"/>
        <v>1.6</v>
      </c>
      <c r="G27" s="7">
        <f t="shared" si="16"/>
        <v>0.53333333333333333</v>
      </c>
      <c r="H27" s="5">
        <f t="shared" si="5"/>
        <v>200</v>
      </c>
      <c r="I27" s="7">
        <f t="shared" si="17"/>
        <v>20</v>
      </c>
      <c r="J27" s="2">
        <f t="shared" si="18"/>
        <v>10</v>
      </c>
      <c r="K27" s="3">
        <f t="shared" si="6"/>
        <v>3.3823778116015565E-6</v>
      </c>
      <c r="L27" s="3">
        <f t="shared" si="7"/>
        <v>6.7647556232031131E-7</v>
      </c>
      <c r="M27" s="7">
        <f t="shared" si="19"/>
        <v>5</v>
      </c>
      <c r="N27" s="2">
        <f t="shared" si="20"/>
        <v>1</v>
      </c>
      <c r="O27" s="4">
        <f t="shared" si="8"/>
        <v>1.1574074074074073E-5</v>
      </c>
      <c r="P27" s="7">
        <f t="shared" si="9"/>
        <v>2</v>
      </c>
      <c r="Q27" s="5">
        <f t="shared" si="10"/>
        <v>20</v>
      </c>
      <c r="R27" s="5">
        <v>200</v>
      </c>
      <c r="S27">
        <f t="shared" si="21"/>
        <v>45</v>
      </c>
      <c r="T27">
        <f t="shared" si="0"/>
        <v>9.2045928165971471</v>
      </c>
      <c r="U27">
        <f t="shared" si="1"/>
        <v>0.32242510245521183</v>
      </c>
      <c r="V27">
        <f t="shared" si="11"/>
        <v>3.2242510245521184E-4</v>
      </c>
      <c r="W27">
        <f t="shared" si="2"/>
        <v>6.4485020491042372E-3</v>
      </c>
      <c r="X27">
        <f t="shared" si="12"/>
        <v>6.448502049104237E-6</v>
      </c>
      <c r="Y27">
        <f t="shared" si="13"/>
        <v>6.4485020491042372E-3</v>
      </c>
    </row>
    <row r="28" spans="2:25">
      <c r="B28" s="7">
        <f t="shared" si="14"/>
        <v>3.6</v>
      </c>
      <c r="C28" s="9">
        <f t="shared" si="14"/>
        <v>7.2000000000000008E-2</v>
      </c>
      <c r="D28" s="5">
        <f t="shared" si="3"/>
        <v>3600</v>
      </c>
      <c r="E28" s="7">
        <f t="shared" si="4"/>
        <v>72.000000000000014</v>
      </c>
      <c r="F28" s="7">
        <f t="shared" si="15"/>
        <v>1.6</v>
      </c>
      <c r="G28" s="7">
        <f t="shared" si="16"/>
        <v>0.53333333333333333</v>
      </c>
      <c r="H28" s="5">
        <f t="shared" si="5"/>
        <v>200</v>
      </c>
      <c r="I28" s="7">
        <f t="shared" si="17"/>
        <v>20</v>
      </c>
      <c r="J28" s="2">
        <f t="shared" si="18"/>
        <v>10</v>
      </c>
      <c r="K28" s="3">
        <f t="shared" si="6"/>
        <v>3.3823778116015565E-6</v>
      </c>
      <c r="L28" s="3">
        <f t="shared" si="7"/>
        <v>6.7647556232031131E-7</v>
      </c>
      <c r="M28" s="7">
        <f t="shared" si="19"/>
        <v>5</v>
      </c>
      <c r="N28" s="2">
        <f t="shared" si="20"/>
        <v>1</v>
      </c>
      <c r="O28" s="4">
        <f t="shared" si="8"/>
        <v>1.1574074074074073E-5</v>
      </c>
      <c r="P28" s="7">
        <f t="shared" si="9"/>
        <v>2.1</v>
      </c>
      <c r="Q28" s="5">
        <f t="shared" si="10"/>
        <v>21</v>
      </c>
      <c r="R28" s="5">
        <v>210</v>
      </c>
      <c r="S28">
        <f t="shared" si="21"/>
        <v>45</v>
      </c>
      <c r="T28">
        <f t="shared" si="0"/>
        <v>9.2045928165971471</v>
      </c>
      <c r="U28">
        <f t="shared" si="1"/>
        <v>0.30707152614782085</v>
      </c>
      <c r="V28">
        <f t="shared" si="11"/>
        <v>3.0707152614782086E-4</v>
      </c>
      <c r="W28">
        <f t="shared" si="2"/>
        <v>6.1414305229564176E-3</v>
      </c>
      <c r="X28">
        <f t="shared" si="12"/>
        <v>6.1414305229564177E-6</v>
      </c>
      <c r="Y28">
        <f t="shared" si="13"/>
        <v>6.1414305229564176E-3</v>
      </c>
    </row>
    <row r="29" spans="2:25">
      <c r="B29" s="7">
        <f t="shared" si="14"/>
        <v>3.6</v>
      </c>
      <c r="C29" s="9">
        <f t="shared" si="14"/>
        <v>7.2000000000000008E-2</v>
      </c>
      <c r="D29" s="5">
        <f t="shared" si="3"/>
        <v>3600</v>
      </c>
      <c r="E29" s="7">
        <f t="shared" si="4"/>
        <v>72.000000000000014</v>
      </c>
      <c r="F29" s="7">
        <f t="shared" si="15"/>
        <v>1.6</v>
      </c>
      <c r="G29" s="7">
        <f t="shared" si="16"/>
        <v>0.53333333333333333</v>
      </c>
      <c r="H29" s="5">
        <f t="shared" si="5"/>
        <v>200</v>
      </c>
      <c r="I29" s="7">
        <f t="shared" si="17"/>
        <v>20</v>
      </c>
      <c r="J29" s="2">
        <f t="shared" si="18"/>
        <v>10</v>
      </c>
      <c r="K29" s="3">
        <f t="shared" si="6"/>
        <v>3.3823778116015565E-6</v>
      </c>
      <c r="L29" s="3">
        <f t="shared" si="7"/>
        <v>6.7647556232031131E-7</v>
      </c>
      <c r="M29" s="7">
        <f t="shared" si="19"/>
        <v>5</v>
      </c>
      <c r="N29" s="2">
        <f t="shared" si="20"/>
        <v>1</v>
      </c>
      <c r="O29" s="4">
        <f t="shared" si="8"/>
        <v>1.1574074074074073E-5</v>
      </c>
      <c r="P29" s="7">
        <f t="shared" si="9"/>
        <v>2.2000000000000002</v>
      </c>
      <c r="Q29" s="5">
        <f t="shared" si="10"/>
        <v>22</v>
      </c>
      <c r="R29" s="5">
        <v>220</v>
      </c>
      <c r="S29">
        <f t="shared" si="21"/>
        <v>45</v>
      </c>
      <c r="T29">
        <f t="shared" si="0"/>
        <v>9.2045928165971471</v>
      </c>
      <c r="U29">
        <f t="shared" si="1"/>
        <v>0.29311372950473802</v>
      </c>
      <c r="V29">
        <f t="shared" si="11"/>
        <v>2.9311372950473804E-4</v>
      </c>
      <c r="W29">
        <f t="shared" si="2"/>
        <v>5.862274590094761E-3</v>
      </c>
      <c r="X29">
        <f t="shared" si="12"/>
        <v>5.8622745900947611E-6</v>
      </c>
      <c r="Y29">
        <f t="shared" si="13"/>
        <v>5.862274590094761E-3</v>
      </c>
    </row>
    <row r="30" spans="2:25">
      <c r="B30" s="7">
        <f t="shared" si="14"/>
        <v>3.6</v>
      </c>
      <c r="C30" s="9">
        <f t="shared" si="14"/>
        <v>7.2000000000000008E-2</v>
      </c>
      <c r="D30" s="5">
        <f t="shared" si="3"/>
        <v>3600</v>
      </c>
      <c r="E30" s="7">
        <f t="shared" si="4"/>
        <v>72.000000000000014</v>
      </c>
      <c r="F30" s="7">
        <f t="shared" si="15"/>
        <v>1.6</v>
      </c>
      <c r="G30" s="7">
        <f t="shared" si="16"/>
        <v>0.53333333333333333</v>
      </c>
      <c r="H30" s="5">
        <f t="shared" si="5"/>
        <v>200</v>
      </c>
      <c r="I30" s="7">
        <f t="shared" si="17"/>
        <v>20</v>
      </c>
      <c r="J30" s="2">
        <f t="shared" si="18"/>
        <v>10</v>
      </c>
      <c r="K30" s="3">
        <f t="shared" si="6"/>
        <v>3.3823778116015565E-6</v>
      </c>
      <c r="L30" s="3">
        <f t="shared" si="7"/>
        <v>6.7647556232031131E-7</v>
      </c>
      <c r="M30" s="7">
        <f t="shared" si="19"/>
        <v>5</v>
      </c>
      <c r="N30" s="2">
        <f t="shared" si="20"/>
        <v>1</v>
      </c>
      <c r="O30" s="4">
        <f t="shared" si="8"/>
        <v>1.1574074074074073E-5</v>
      </c>
      <c r="P30" s="7">
        <f t="shared" si="9"/>
        <v>2.2999999999999998</v>
      </c>
      <c r="Q30" s="5">
        <f t="shared" si="10"/>
        <v>23</v>
      </c>
      <c r="R30" s="5">
        <v>230</v>
      </c>
      <c r="S30">
        <f t="shared" si="21"/>
        <v>45</v>
      </c>
      <c r="T30">
        <f t="shared" si="0"/>
        <v>9.2045928165971471</v>
      </c>
      <c r="U30">
        <f t="shared" si="1"/>
        <v>0.28036965430887989</v>
      </c>
      <c r="V30">
        <f t="shared" si="11"/>
        <v>2.803696543088799E-4</v>
      </c>
      <c r="W30">
        <f t="shared" si="2"/>
        <v>5.6073930861775985E-3</v>
      </c>
      <c r="X30">
        <f t="shared" si="12"/>
        <v>5.6073930861775987E-6</v>
      </c>
      <c r="Y30">
        <f t="shared" si="13"/>
        <v>5.6073930861775985E-3</v>
      </c>
    </row>
    <row r="31" spans="2:25">
      <c r="B31" s="7">
        <f t="shared" si="14"/>
        <v>3.6</v>
      </c>
      <c r="C31" s="9">
        <f t="shared" si="14"/>
        <v>7.2000000000000008E-2</v>
      </c>
      <c r="D31" s="5">
        <f t="shared" si="3"/>
        <v>3600</v>
      </c>
      <c r="E31" s="7">
        <f t="shared" si="4"/>
        <v>72.000000000000014</v>
      </c>
      <c r="F31" s="7">
        <f t="shared" si="15"/>
        <v>1.6</v>
      </c>
      <c r="G31" s="7">
        <f t="shared" si="16"/>
        <v>0.53333333333333333</v>
      </c>
      <c r="H31" s="5">
        <f t="shared" si="5"/>
        <v>200</v>
      </c>
      <c r="I31" s="7">
        <f t="shared" si="17"/>
        <v>20</v>
      </c>
      <c r="J31" s="2">
        <f t="shared" si="18"/>
        <v>10</v>
      </c>
      <c r="K31" s="3">
        <f t="shared" si="6"/>
        <v>3.3823778116015565E-6</v>
      </c>
      <c r="L31" s="3">
        <f t="shared" si="7"/>
        <v>6.7647556232031131E-7</v>
      </c>
      <c r="M31" s="7">
        <f t="shared" si="19"/>
        <v>5</v>
      </c>
      <c r="N31" s="2">
        <f t="shared" si="20"/>
        <v>1</v>
      </c>
      <c r="O31" s="4">
        <f t="shared" si="8"/>
        <v>1.1574074074074073E-5</v>
      </c>
      <c r="P31" s="7">
        <f t="shared" si="9"/>
        <v>2.4</v>
      </c>
      <c r="Q31" s="5">
        <f t="shared" si="10"/>
        <v>24</v>
      </c>
      <c r="R31" s="5">
        <v>240</v>
      </c>
      <c r="S31">
        <f t="shared" si="21"/>
        <v>45</v>
      </c>
      <c r="T31">
        <f t="shared" si="0"/>
        <v>9.2045928165971471</v>
      </c>
      <c r="U31">
        <f t="shared" si="1"/>
        <v>0.26868758537934317</v>
      </c>
      <c r="V31">
        <f t="shared" si="11"/>
        <v>2.6868758537934318E-4</v>
      </c>
      <c r="W31">
        <f t="shared" si="2"/>
        <v>5.3737517075868645E-3</v>
      </c>
      <c r="X31">
        <f t="shared" si="12"/>
        <v>5.3737517075868646E-6</v>
      </c>
      <c r="Y31">
        <f t="shared" si="13"/>
        <v>5.3737517075868645E-3</v>
      </c>
    </row>
    <row r="32" spans="2:25">
      <c r="B32" s="7">
        <f t="shared" si="14"/>
        <v>3.6</v>
      </c>
      <c r="C32" s="9">
        <f t="shared" si="14"/>
        <v>7.2000000000000008E-2</v>
      </c>
      <c r="D32" s="5">
        <f t="shared" si="3"/>
        <v>3600</v>
      </c>
      <c r="E32" s="7">
        <f t="shared" si="4"/>
        <v>72.000000000000014</v>
      </c>
      <c r="F32" s="7">
        <f t="shared" si="15"/>
        <v>1.6</v>
      </c>
      <c r="G32" s="7">
        <f t="shared" si="16"/>
        <v>0.53333333333333333</v>
      </c>
      <c r="H32" s="5">
        <f t="shared" si="5"/>
        <v>200</v>
      </c>
      <c r="I32" s="7">
        <f t="shared" si="17"/>
        <v>20</v>
      </c>
      <c r="J32" s="2">
        <f t="shared" si="18"/>
        <v>10</v>
      </c>
      <c r="K32" s="3">
        <f t="shared" si="6"/>
        <v>3.3823778116015565E-6</v>
      </c>
      <c r="L32" s="3">
        <f t="shared" si="7"/>
        <v>6.7647556232031131E-7</v>
      </c>
      <c r="M32" s="7">
        <f t="shared" si="19"/>
        <v>5</v>
      </c>
      <c r="N32" s="2">
        <f t="shared" si="20"/>
        <v>1</v>
      </c>
      <c r="O32" s="4">
        <f t="shared" si="8"/>
        <v>1.1574074074074073E-5</v>
      </c>
      <c r="P32" s="7">
        <f t="shared" si="9"/>
        <v>2.5</v>
      </c>
      <c r="Q32" s="5">
        <f t="shared" si="10"/>
        <v>25</v>
      </c>
      <c r="R32" s="5">
        <v>250</v>
      </c>
      <c r="S32">
        <f t="shared" si="21"/>
        <v>45</v>
      </c>
      <c r="T32">
        <f t="shared" si="0"/>
        <v>9.2045928165971471</v>
      </c>
      <c r="U32">
        <f t="shared" si="1"/>
        <v>0.25794008196416951</v>
      </c>
      <c r="V32">
        <f t="shared" si="11"/>
        <v>2.5794008196416951E-4</v>
      </c>
      <c r="W32">
        <f t="shared" si="2"/>
        <v>5.1588016392833912E-3</v>
      </c>
      <c r="X32">
        <f t="shared" si="12"/>
        <v>5.1588016392833911E-6</v>
      </c>
      <c r="Y32">
        <f t="shared" si="13"/>
        <v>5.1588016392833912E-3</v>
      </c>
    </row>
    <row r="33" spans="2:25">
      <c r="B33" s="7">
        <f t="shared" si="14"/>
        <v>3.6</v>
      </c>
      <c r="C33" s="9">
        <f t="shared" si="14"/>
        <v>7.2000000000000008E-2</v>
      </c>
      <c r="D33" s="5">
        <f t="shared" si="3"/>
        <v>3600</v>
      </c>
      <c r="E33" s="7">
        <f t="shared" si="4"/>
        <v>72.000000000000014</v>
      </c>
      <c r="F33" s="7">
        <f t="shared" si="15"/>
        <v>1.6</v>
      </c>
      <c r="G33" s="7">
        <f t="shared" si="16"/>
        <v>0.53333333333333333</v>
      </c>
      <c r="H33" s="5">
        <f t="shared" si="5"/>
        <v>200</v>
      </c>
      <c r="I33" s="7">
        <f t="shared" si="17"/>
        <v>20</v>
      </c>
      <c r="J33" s="2">
        <f t="shared" si="18"/>
        <v>10</v>
      </c>
      <c r="K33" s="3">
        <f t="shared" si="6"/>
        <v>3.3823778116015565E-6</v>
      </c>
      <c r="L33" s="3">
        <f t="shared" si="7"/>
        <v>6.7647556232031131E-7</v>
      </c>
      <c r="M33" s="7">
        <f t="shared" si="19"/>
        <v>5</v>
      </c>
      <c r="N33" s="2">
        <f t="shared" si="20"/>
        <v>1</v>
      </c>
      <c r="O33" s="4">
        <f t="shared" si="8"/>
        <v>1.1574074074074073E-5</v>
      </c>
      <c r="P33" s="7">
        <f t="shared" si="9"/>
        <v>2.6</v>
      </c>
      <c r="Q33" s="5">
        <f t="shared" si="10"/>
        <v>26</v>
      </c>
      <c r="R33" s="5">
        <v>260</v>
      </c>
      <c r="S33">
        <f t="shared" si="21"/>
        <v>45</v>
      </c>
      <c r="T33">
        <f t="shared" si="0"/>
        <v>9.2045928165971471</v>
      </c>
      <c r="U33">
        <f t="shared" si="1"/>
        <v>0.24801930958093221</v>
      </c>
      <c r="V33">
        <f t="shared" si="11"/>
        <v>2.4801930958093222E-4</v>
      </c>
      <c r="W33">
        <f t="shared" si="2"/>
        <v>4.9603861916186444E-3</v>
      </c>
      <c r="X33">
        <f t="shared" si="12"/>
        <v>4.9603861916186445E-6</v>
      </c>
      <c r="Y33">
        <f t="shared" si="13"/>
        <v>4.9603861916186444E-3</v>
      </c>
    </row>
    <row r="34" spans="2:25">
      <c r="B34" s="7">
        <f t="shared" si="14"/>
        <v>3.6</v>
      </c>
      <c r="C34" s="9">
        <f t="shared" si="14"/>
        <v>7.2000000000000008E-2</v>
      </c>
      <c r="D34" s="5">
        <f t="shared" si="3"/>
        <v>3600</v>
      </c>
      <c r="E34" s="7">
        <f t="shared" si="4"/>
        <v>72.000000000000014</v>
      </c>
      <c r="F34" s="7">
        <f t="shared" si="15"/>
        <v>1.6</v>
      </c>
      <c r="G34" s="7">
        <f t="shared" si="16"/>
        <v>0.53333333333333333</v>
      </c>
      <c r="H34" s="5">
        <f t="shared" si="5"/>
        <v>200</v>
      </c>
      <c r="I34" s="7">
        <f t="shared" si="17"/>
        <v>20</v>
      </c>
      <c r="J34" s="2">
        <f t="shared" si="18"/>
        <v>10</v>
      </c>
      <c r="K34" s="3">
        <f t="shared" si="6"/>
        <v>3.3823778116015565E-6</v>
      </c>
      <c r="L34" s="3">
        <f t="shared" si="7"/>
        <v>6.7647556232031131E-7</v>
      </c>
      <c r="M34" s="7">
        <f t="shared" si="19"/>
        <v>5</v>
      </c>
      <c r="N34" s="2">
        <f t="shared" si="20"/>
        <v>1</v>
      </c>
      <c r="O34" s="4">
        <f t="shared" si="8"/>
        <v>1.1574074074074073E-5</v>
      </c>
      <c r="P34" s="7">
        <f t="shared" si="9"/>
        <v>2.7</v>
      </c>
      <c r="Q34" s="5">
        <f t="shared" si="10"/>
        <v>27</v>
      </c>
      <c r="R34" s="5">
        <v>270</v>
      </c>
      <c r="S34">
        <f t="shared" si="21"/>
        <v>45</v>
      </c>
      <c r="T34">
        <f t="shared" si="0"/>
        <v>9.2045928165971471</v>
      </c>
      <c r="U34">
        <f t="shared" si="1"/>
        <v>0.23883340922608282</v>
      </c>
      <c r="V34">
        <f t="shared" si="11"/>
        <v>2.3883340922608282E-4</v>
      </c>
      <c r="W34">
        <f t="shared" si="2"/>
        <v>4.776668184521657E-3</v>
      </c>
      <c r="X34">
        <f t="shared" si="12"/>
        <v>4.7766681845216572E-6</v>
      </c>
      <c r="Y34">
        <f t="shared" si="13"/>
        <v>4.776668184521657E-3</v>
      </c>
    </row>
    <row r="35" spans="2:25">
      <c r="B35" s="7">
        <f t="shared" si="14"/>
        <v>3.6</v>
      </c>
      <c r="C35" s="9">
        <f t="shared" si="14"/>
        <v>7.2000000000000008E-2</v>
      </c>
      <c r="D35" s="5">
        <f t="shared" si="3"/>
        <v>3600</v>
      </c>
      <c r="E35" s="7">
        <f t="shared" si="4"/>
        <v>72.000000000000014</v>
      </c>
      <c r="F35" s="7">
        <f t="shared" si="15"/>
        <v>1.6</v>
      </c>
      <c r="G35" s="7">
        <f t="shared" si="16"/>
        <v>0.53333333333333333</v>
      </c>
      <c r="H35" s="5">
        <f t="shared" si="5"/>
        <v>200</v>
      </c>
      <c r="I35" s="7">
        <f t="shared" si="17"/>
        <v>20</v>
      </c>
      <c r="J35" s="2">
        <f t="shared" si="18"/>
        <v>10</v>
      </c>
      <c r="K35" s="3">
        <f t="shared" si="6"/>
        <v>3.3823778116015565E-6</v>
      </c>
      <c r="L35" s="3">
        <f t="shared" si="7"/>
        <v>6.7647556232031131E-7</v>
      </c>
      <c r="M35" s="7">
        <f t="shared" si="19"/>
        <v>5</v>
      </c>
      <c r="N35" s="2">
        <f t="shared" si="20"/>
        <v>1</v>
      </c>
      <c r="O35" s="4">
        <f t="shared" si="8"/>
        <v>1.1574074074074073E-5</v>
      </c>
      <c r="P35" s="7">
        <f t="shared" si="9"/>
        <v>2.8</v>
      </c>
      <c r="Q35" s="5">
        <f t="shared" si="10"/>
        <v>28</v>
      </c>
      <c r="R35" s="5">
        <v>280</v>
      </c>
      <c r="S35">
        <f t="shared" si="21"/>
        <v>45</v>
      </c>
      <c r="T35">
        <f t="shared" si="0"/>
        <v>9.2045928165971471</v>
      </c>
      <c r="U35">
        <f t="shared" si="1"/>
        <v>0.23030364461086561</v>
      </c>
      <c r="V35">
        <f t="shared" si="11"/>
        <v>2.3030364461086562E-4</v>
      </c>
      <c r="W35">
        <f t="shared" si="2"/>
        <v>4.6060728922173132E-3</v>
      </c>
      <c r="X35">
        <f t="shared" si="12"/>
        <v>4.6060728922173133E-6</v>
      </c>
      <c r="Y35">
        <f t="shared" si="13"/>
        <v>4.6060728922173132E-3</v>
      </c>
    </row>
    <row r="36" spans="2:25">
      <c r="B36" s="7">
        <f t="shared" si="14"/>
        <v>3.6</v>
      </c>
      <c r="C36" s="9">
        <f t="shared" si="14"/>
        <v>7.2000000000000008E-2</v>
      </c>
      <c r="D36" s="5">
        <f t="shared" si="3"/>
        <v>3600</v>
      </c>
      <c r="E36" s="7">
        <f t="shared" si="4"/>
        <v>72.000000000000014</v>
      </c>
      <c r="F36" s="7">
        <f t="shared" si="15"/>
        <v>1.6</v>
      </c>
      <c r="G36" s="7">
        <f t="shared" si="16"/>
        <v>0.53333333333333333</v>
      </c>
      <c r="H36" s="5">
        <f t="shared" si="5"/>
        <v>200</v>
      </c>
      <c r="I36" s="7">
        <f t="shared" si="17"/>
        <v>20</v>
      </c>
      <c r="J36" s="2">
        <f t="shared" si="18"/>
        <v>10</v>
      </c>
      <c r="K36" s="3">
        <f t="shared" si="6"/>
        <v>3.3823778116015565E-6</v>
      </c>
      <c r="L36" s="3">
        <f t="shared" si="7"/>
        <v>6.7647556232031131E-7</v>
      </c>
      <c r="M36" s="7">
        <f t="shared" si="19"/>
        <v>5</v>
      </c>
      <c r="N36" s="2">
        <f t="shared" si="20"/>
        <v>1</v>
      </c>
      <c r="O36" s="4">
        <f t="shared" si="8"/>
        <v>1.1574074074074073E-5</v>
      </c>
      <c r="P36" s="7">
        <f t="shared" si="9"/>
        <v>2.9</v>
      </c>
      <c r="Q36" s="5">
        <f t="shared" si="10"/>
        <v>29</v>
      </c>
      <c r="R36" s="5">
        <v>290</v>
      </c>
      <c r="S36">
        <f t="shared" si="21"/>
        <v>45</v>
      </c>
      <c r="T36">
        <f t="shared" si="0"/>
        <v>9.2045928165971471</v>
      </c>
      <c r="U36">
        <f t="shared" si="1"/>
        <v>0.22236213962428406</v>
      </c>
      <c r="V36">
        <f t="shared" si="11"/>
        <v>2.2236213962428407E-4</v>
      </c>
      <c r="W36">
        <f t="shared" si="2"/>
        <v>4.4472427924856818E-3</v>
      </c>
      <c r="X36">
        <f t="shared" si="12"/>
        <v>4.4472427924856817E-6</v>
      </c>
      <c r="Y36">
        <f t="shared" si="13"/>
        <v>4.4472427924856818E-3</v>
      </c>
    </row>
    <row r="37" spans="2:25">
      <c r="B37" s="7">
        <f t="shared" si="14"/>
        <v>3.6</v>
      </c>
      <c r="C37" s="9">
        <f t="shared" si="14"/>
        <v>7.2000000000000008E-2</v>
      </c>
      <c r="D37" s="5">
        <f t="shared" si="3"/>
        <v>3600</v>
      </c>
      <c r="E37" s="7">
        <f t="shared" si="4"/>
        <v>72.000000000000014</v>
      </c>
      <c r="F37" s="7">
        <f t="shared" si="15"/>
        <v>1.6</v>
      </c>
      <c r="G37" s="7">
        <f t="shared" si="16"/>
        <v>0.53333333333333333</v>
      </c>
      <c r="H37" s="5">
        <f t="shared" si="5"/>
        <v>200</v>
      </c>
      <c r="I37" s="7">
        <f t="shared" si="17"/>
        <v>20</v>
      </c>
      <c r="J37" s="2">
        <f t="shared" si="18"/>
        <v>10</v>
      </c>
      <c r="K37" s="3">
        <f t="shared" si="6"/>
        <v>3.3823778116015565E-6</v>
      </c>
      <c r="L37" s="3">
        <f t="shared" si="7"/>
        <v>6.7647556232031131E-7</v>
      </c>
      <c r="M37" s="7">
        <f t="shared" si="19"/>
        <v>5</v>
      </c>
      <c r="N37" s="2">
        <f t="shared" si="20"/>
        <v>1</v>
      </c>
      <c r="O37" s="4">
        <f t="shared" si="8"/>
        <v>1.1574074074074073E-5</v>
      </c>
      <c r="P37" s="7">
        <f t="shared" si="9"/>
        <v>3</v>
      </c>
      <c r="Q37" s="5">
        <f t="shared" si="10"/>
        <v>30</v>
      </c>
      <c r="R37" s="5">
        <v>300</v>
      </c>
      <c r="S37">
        <f t="shared" si="21"/>
        <v>45</v>
      </c>
      <c r="T37">
        <f t="shared" si="0"/>
        <v>9.2045928165971471</v>
      </c>
      <c r="U37">
        <f t="shared" si="1"/>
        <v>0.21495006830347457</v>
      </c>
      <c r="V37">
        <f t="shared" si="11"/>
        <v>2.1495006830347458E-4</v>
      </c>
      <c r="W37">
        <f t="shared" si="2"/>
        <v>4.2990013660694918E-3</v>
      </c>
      <c r="X37">
        <f t="shared" si="12"/>
        <v>4.2990013660694914E-6</v>
      </c>
      <c r="Y37">
        <f t="shared" si="13"/>
        <v>4.2990013660694918E-3</v>
      </c>
    </row>
    <row r="38" spans="2:25">
      <c r="B38" s="7">
        <f t="shared" si="14"/>
        <v>3.6</v>
      </c>
      <c r="C38" s="9">
        <f t="shared" si="14"/>
        <v>7.2000000000000008E-2</v>
      </c>
      <c r="D38" s="5">
        <f t="shared" si="3"/>
        <v>3600</v>
      </c>
      <c r="E38" s="7">
        <f t="shared" si="4"/>
        <v>72.000000000000014</v>
      </c>
      <c r="F38" s="7">
        <f t="shared" si="15"/>
        <v>1.6</v>
      </c>
      <c r="G38" s="7">
        <f t="shared" si="16"/>
        <v>0.53333333333333333</v>
      </c>
      <c r="H38" s="5">
        <f t="shared" si="5"/>
        <v>200</v>
      </c>
      <c r="I38" s="7">
        <f t="shared" si="17"/>
        <v>20</v>
      </c>
      <c r="J38" s="2">
        <f t="shared" si="18"/>
        <v>10</v>
      </c>
      <c r="K38" s="3">
        <f t="shared" si="6"/>
        <v>3.3823778116015565E-6</v>
      </c>
      <c r="L38" s="3">
        <f t="shared" si="7"/>
        <v>6.7647556232031131E-7</v>
      </c>
      <c r="M38" s="7">
        <f t="shared" si="19"/>
        <v>5</v>
      </c>
      <c r="N38" s="2">
        <f t="shared" si="20"/>
        <v>1</v>
      </c>
      <c r="O38" s="4">
        <f t="shared" si="8"/>
        <v>1.1574074074074073E-5</v>
      </c>
      <c r="P38" s="7">
        <f t="shared" si="9"/>
        <v>3.1</v>
      </c>
      <c r="Q38" s="5">
        <f t="shared" si="10"/>
        <v>31</v>
      </c>
      <c r="R38" s="5">
        <v>310</v>
      </c>
      <c r="S38">
        <f t="shared" si="21"/>
        <v>45</v>
      </c>
      <c r="T38">
        <f t="shared" si="0"/>
        <v>9.2045928165971471</v>
      </c>
      <c r="U38">
        <f t="shared" si="1"/>
        <v>0.20801619513239475</v>
      </c>
      <c r="V38">
        <f t="shared" si="11"/>
        <v>2.0801619513239475E-4</v>
      </c>
      <c r="W38">
        <f t="shared" si="2"/>
        <v>4.1603239026478962E-3</v>
      </c>
      <c r="X38">
        <f t="shared" si="12"/>
        <v>4.1603239026478958E-6</v>
      </c>
      <c r="Y38">
        <f t="shared" si="13"/>
        <v>4.1603239026478962E-3</v>
      </c>
    </row>
    <row r="39" spans="2:25">
      <c r="B39" s="7">
        <f t="shared" si="14"/>
        <v>3.6</v>
      </c>
      <c r="C39" s="9">
        <f t="shared" si="14"/>
        <v>7.2000000000000008E-2</v>
      </c>
      <c r="D39" s="5">
        <f t="shared" si="3"/>
        <v>3600</v>
      </c>
      <c r="E39" s="7">
        <f t="shared" si="4"/>
        <v>72.000000000000014</v>
      </c>
      <c r="F39" s="7">
        <f t="shared" si="15"/>
        <v>1.6</v>
      </c>
      <c r="G39" s="7">
        <f t="shared" si="16"/>
        <v>0.53333333333333333</v>
      </c>
      <c r="H39" s="5">
        <f t="shared" si="5"/>
        <v>200</v>
      </c>
      <c r="I39" s="7">
        <f t="shared" si="17"/>
        <v>20</v>
      </c>
      <c r="J39" s="2">
        <f t="shared" si="18"/>
        <v>10</v>
      </c>
      <c r="K39" s="3">
        <f t="shared" si="6"/>
        <v>3.3823778116015565E-6</v>
      </c>
      <c r="L39" s="3">
        <f t="shared" si="7"/>
        <v>6.7647556232031131E-7</v>
      </c>
      <c r="M39" s="7">
        <f t="shared" si="19"/>
        <v>5</v>
      </c>
      <c r="N39" s="2">
        <f t="shared" si="20"/>
        <v>1</v>
      </c>
      <c r="O39" s="4">
        <f t="shared" si="8"/>
        <v>1.1574074074074073E-5</v>
      </c>
      <c r="P39" s="7">
        <f t="shared" si="9"/>
        <v>3.2</v>
      </c>
      <c r="Q39" s="5">
        <f t="shared" si="10"/>
        <v>32</v>
      </c>
      <c r="R39" s="5">
        <v>320</v>
      </c>
      <c r="S39">
        <f t="shared" si="21"/>
        <v>45</v>
      </c>
      <c r="T39">
        <f t="shared" ref="T39:T70" si="22">IF(S39=0,1,((0.01)/((S39^-2.4)+(0.01/(J39-1))))+1)</f>
        <v>9.2045928165971471</v>
      </c>
      <c r="U39">
        <f t="shared" ref="U39:U70" si="23">((D39*L39)/((2*O39)*((PI()*P39*R39)^(1/2))))/T39</f>
        <v>0.20151568903450742</v>
      </c>
      <c r="V39">
        <f t="shared" si="11"/>
        <v>2.0151568903450741E-4</v>
      </c>
      <c r="W39">
        <f t="shared" ref="W39:W70" si="24">(E39*L39)/((2*O39)*((PI()*P39*R39)^(1/2)))/T39</f>
        <v>4.0303137806901486E-3</v>
      </c>
      <c r="X39">
        <f t="shared" si="12"/>
        <v>4.0303137806901487E-6</v>
      </c>
      <c r="Y39">
        <f t="shared" si="13"/>
        <v>4.0303137806901486E-3</v>
      </c>
    </row>
    <row r="40" spans="2:25">
      <c r="B40" s="7">
        <f t="shared" si="14"/>
        <v>3.6</v>
      </c>
      <c r="C40" s="9">
        <f t="shared" si="14"/>
        <v>7.2000000000000008E-2</v>
      </c>
      <c r="D40" s="5">
        <f t="shared" si="3"/>
        <v>3600</v>
      </c>
      <c r="E40" s="7">
        <f t="shared" si="4"/>
        <v>72.000000000000014</v>
      </c>
      <c r="F40" s="7">
        <f t="shared" si="15"/>
        <v>1.6</v>
      </c>
      <c r="G40" s="7">
        <f t="shared" si="16"/>
        <v>0.53333333333333333</v>
      </c>
      <c r="H40" s="5">
        <f t="shared" si="5"/>
        <v>200</v>
      </c>
      <c r="I40" s="7">
        <f t="shared" si="17"/>
        <v>20</v>
      </c>
      <c r="J40" s="2">
        <f t="shared" si="18"/>
        <v>10</v>
      </c>
      <c r="K40" s="3">
        <f t="shared" si="6"/>
        <v>3.3823778116015565E-6</v>
      </c>
      <c r="L40" s="3">
        <f t="shared" si="7"/>
        <v>6.7647556232031131E-7</v>
      </c>
      <c r="M40" s="7">
        <f t="shared" si="19"/>
        <v>5</v>
      </c>
      <c r="N40" s="2">
        <f t="shared" si="20"/>
        <v>1</v>
      </c>
      <c r="O40" s="4">
        <f t="shared" si="8"/>
        <v>1.1574074074074073E-5</v>
      </c>
      <c r="P40" s="7">
        <f t="shared" si="9"/>
        <v>3.3</v>
      </c>
      <c r="Q40" s="5">
        <f t="shared" si="10"/>
        <v>33</v>
      </c>
      <c r="R40" s="5">
        <v>330</v>
      </c>
      <c r="S40">
        <f t="shared" si="21"/>
        <v>45</v>
      </c>
      <c r="T40">
        <f t="shared" si="22"/>
        <v>9.2045928165971471</v>
      </c>
      <c r="U40">
        <f t="shared" si="23"/>
        <v>0.1954091530031587</v>
      </c>
      <c r="V40">
        <f t="shared" si="11"/>
        <v>1.9540915300315868E-4</v>
      </c>
      <c r="W40">
        <f t="shared" si="24"/>
        <v>3.9081830600631749E-3</v>
      </c>
      <c r="X40">
        <f t="shared" si="12"/>
        <v>3.9081830600631752E-6</v>
      </c>
      <c r="Y40">
        <f t="shared" si="13"/>
        <v>3.9081830600631749E-3</v>
      </c>
    </row>
    <row r="41" spans="2:25">
      <c r="B41" s="7">
        <f t="shared" si="14"/>
        <v>3.6</v>
      </c>
      <c r="C41" s="9">
        <f t="shared" si="14"/>
        <v>7.2000000000000008E-2</v>
      </c>
      <c r="D41" s="5">
        <f t="shared" si="3"/>
        <v>3600</v>
      </c>
      <c r="E41" s="7">
        <f t="shared" si="4"/>
        <v>72.000000000000014</v>
      </c>
      <c r="F41" s="7">
        <f t="shared" si="15"/>
        <v>1.6</v>
      </c>
      <c r="G41" s="7">
        <f t="shared" si="16"/>
        <v>0.53333333333333333</v>
      </c>
      <c r="H41" s="5">
        <f t="shared" si="5"/>
        <v>200</v>
      </c>
      <c r="I41" s="7">
        <f t="shared" si="17"/>
        <v>20</v>
      </c>
      <c r="J41" s="2">
        <f t="shared" si="18"/>
        <v>10</v>
      </c>
      <c r="K41" s="3">
        <f t="shared" si="6"/>
        <v>3.3823778116015565E-6</v>
      </c>
      <c r="L41" s="3">
        <f t="shared" si="7"/>
        <v>6.7647556232031131E-7</v>
      </c>
      <c r="M41" s="7">
        <f t="shared" si="19"/>
        <v>5</v>
      </c>
      <c r="N41" s="2">
        <f t="shared" si="20"/>
        <v>1</v>
      </c>
      <c r="O41" s="4">
        <f t="shared" si="8"/>
        <v>1.1574074074074073E-5</v>
      </c>
      <c r="P41" s="7">
        <f t="shared" si="9"/>
        <v>3.4</v>
      </c>
      <c r="Q41" s="5">
        <f t="shared" si="10"/>
        <v>34</v>
      </c>
      <c r="R41" s="5">
        <v>340</v>
      </c>
      <c r="S41">
        <f t="shared" si="21"/>
        <v>45</v>
      </c>
      <c r="T41">
        <f t="shared" si="22"/>
        <v>9.2045928165971471</v>
      </c>
      <c r="U41">
        <f t="shared" si="23"/>
        <v>0.18966182497365405</v>
      </c>
      <c r="V41">
        <f t="shared" si="11"/>
        <v>1.8966182497365405E-4</v>
      </c>
      <c r="W41">
        <f t="shared" si="24"/>
        <v>3.7932364994730811E-3</v>
      </c>
      <c r="X41">
        <f t="shared" si="12"/>
        <v>3.7932364994730809E-6</v>
      </c>
      <c r="Y41">
        <f t="shared" si="13"/>
        <v>3.7932364994730811E-3</v>
      </c>
    </row>
    <row r="42" spans="2:25">
      <c r="B42" s="7">
        <f t="shared" si="14"/>
        <v>3.6</v>
      </c>
      <c r="C42" s="9">
        <f t="shared" si="14"/>
        <v>7.2000000000000008E-2</v>
      </c>
      <c r="D42" s="5">
        <f t="shared" si="3"/>
        <v>3600</v>
      </c>
      <c r="E42" s="7">
        <f t="shared" si="4"/>
        <v>72.000000000000014</v>
      </c>
      <c r="F42" s="7">
        <f t="shared" si="15"/>
        <v>1.6</v>
      </c>
      <c r="G42" s="7">
        <f t="shared" si="16"/>
        <v>0.53333333333333333</v>
      </c>
      <c r="H42" s="5">
        <f t="shared" si="5"/>
        <v>200</v>
      </c>
      <c r="I42" s="7">
        <f t="shared" si="17"/>
        <v>20</v>
      </c>
      <c r="J42" s="2">
        <f t="shared" si="18"/>
        <v>10</v>
      </c>
      <c r="K42" s="3">
        <f t="shared" si="6"/>
        <v>3.3823778116015565E-6</v>
      </c>
      <c r="L42" s="3">
        <f t="shared" si="7"/>
        <v>6.7647556232031131E-7</v>
      </c>
      <c r="M42" s="7">
        <f t="shared" si="19"/>
        <v>5</v>
      </c>
      <c r="N42" s="2">
        <f t="shared" si="20"/>
        <v>1</v>
      </c>
      <c r="O42" s="4">
        <f t="shared" si="8"/>
        <v>1.1574074074074073E-5</v>
      </c>
      <c r="P42" s="7">
        <f t="shared" si="9"/>
        <v>3.5</v>
      </c>
      <c r="Q42" s="5">
        <f t="shared" si="10"/>
        <v>35</v>
      </c>
      <c r="R42" s="5">
        <v>350</v>
      </c>
      <c r="S42">
        <f t="shared" si="21"/>
        <v>45</v>
      </c>
      <c r="T42">
        <f t="shared" si="22"/>
        <v>9.2045928165971471</v>
      </c>
      <c r="U42">
        <f t="shared" si="23"/>
        <v>0.1842429156886925</v>
      </c>
      <c r="V42">
        <f t="shared" si="11"/>
        <v>1.842429156886925E-4</v>
      </c>
      <c r="W42">
        <f t="shared" si="24"/>
        <v>3.6848583137738503E-3</v>
      </c>
      <c r="X42">
        <f t="shared" si="12"/>
        <v>3.6848583137738501E-6</v>
      </c>
      <c r="Y42">
        <f t="shared" si="13"/>
        <v>3.6848583137738503E-3</v>
      </c>
    </row>
    <row r="43" spans="2:25">
      <c r="B43" s="7">
        <f t="shared" si="14"/>
        <v>3.6</v>
      </c>
      <c r="C43" s="9">
        <f t="shared" si="14"/>
        <v>7.2000000000000008E-2</v>
      </c>
      <c r="D43" s="5">
        <f t="shared" si="3"/>
        <v>3600</v>
      </c>
      <c r="E43" s="7">
        <f t="shared" si="4"/>
        <v>72.000000000000014</v>
      </c>
      <c r="F43" s="7">
        <f t="shared" si="15"/>
        <v>1.6</v>
      </c>
      <c r="G43" s="7">
        <f t="shared" si="16"/>
        <v>0.53333333333333333</v>
      </c>
      <c r="H43" s="5">
        <f t="shared" si="5"/>
        <v>200</v>
      </c>
      <c r="I43" s="7">
        <f t="shared" si="17"/>
        <v>20</v>
      </c>
      <c r="J43" s="2">
        <f t="shared" si="18"/>
        <v>10</v>
      </c>
      <c r="K43" s="3">
        <f t="shared" si="6"/>
        <v>3.3823778116015565E-6</v>
      </c>
      <c r="L43" s="3">
        <f t="shared" si="7"/>
        <v>6.7647556232031131E-7</v>
      </c>
      <c r="M43" s="7">
        <f t="shared" si="19"/>
        <v>5</v>
      </c>
      <c r="N43" s="2">
        <f t="shared" si="20"/>
        <v>1</v>
      </c>
      <c r="O43" s="4">
        <f t="shared" si="8"/>
        <v>1.1574074074074073E-5</v>
      </c>
      <c r="P43" s="7">
        <f t="shared" si="9"/>
        <v>3.6</v>
      </c>
      <c r="Q43" s="5">
        <f t="shared" si="10"/>
        <v>36</v>
      </c>
      <c r="R43" s="5">
        <v>360</v>
      </c>
      <c r="S43">
        <f t="shared" si="21"/>
        <v>45</v>
      </c>
      <c r="T43">
        <f t="shared" si="22"/>
        <v>9.2045928165971471</v>
      </c>
      <c r="U43">
        <f t="shared" si="23"/>
        <v>0.17912505691956213</v>
      </c>
      <c r="V43">
        <f t="shared" si="11"/>
        <v>1.7912505691956214E-4</v>
      </c>
      <c r="W43">
        <f t="shared" si="24"/>
        <v>3.582501138391243E-3</v>
      </c>
      <c r="X43">
        <f t="shared" si="12"/>
        <v>3.5825011383912429E-6</v>
      </c>
      <c r="Y43">
        <f t="shared" si="13"/>
        <v>3.582501138391243E-3</v>
      </c>
    </row>
    <row r="44" spans="2:25">
      <c r="B44" s="7">
        <f t="shared" si="14"/>
        <v>3.6</v>
      </c>
      <c r="C44" s="9">
        <f t="shared" si="14"/>
        <v>7.2000000000000008E-2</v>
      </c>
      <c r="D44" s="5">
        <f t="shared" si="3"/>
        <v>3600</v>
      </c>
      <c r="E44" s="7">
        <f t="shared" si="4"/>
        <v>72.000000000000014</v>
      </c>
      <c r="F44" s="7">
        <f t="shared" si="15"/>
        <v>1.6</v>
      </c>
      <c r="G44" s="7">
        <f t="shared" si="16"/>
        <v>0.53333333333333333</v>
      </c>
      <c r="H44" s="5">
        <f t="shared" si="5"/>
        <v>200</v>
      </c>
      <c r="I44" s="7">
        <f t="shared" si="17"/>
        <v>20</v>
      </c>
      <c r="J44" s="2">
        <f t="shared" si="18"/>
        <v>10</v>
      </c>
      <c r="K44" s="3">
        <f t="shared" si="6"/>
        <v>3.3823778116015565E-6</v>
      </c>
      <c r="L44" s="3">
        <f t="shared" si="7"/>
        <v>6.7647556232031131E-7</v>
      </c>
      <c r="M44" s="7">
        <f t="shared" si="19"/>
        <v>5</v>
      </c>
      <c r="N44" s="2">
        <f t="shared" si="20"/>
        <v>1</v>
      </c>
      <c r="O44" s="4">
        <f t="shared" si="8"/>
        <v>1.1574074074074073E-5</v>
      </c>
      <c r="P44" s="7">
        <f t="shared" si="9"/>
        <v>3.7</v>
      </c>
      <c r="Q44" s="5">
        <f t="shared" si="10"/>
        <v>37</v>
      </c>
      <c r="R44" s="5">
        <v>370</v>
      </c>
      <c r="S44">
        <f t="shared" si="21"/>
        <v>45</v>
      </c>
      <c r="T44">
        <f t="shared" si="22"/>
        <v>9.2045928165971471</v>
      </c>
      <c r="U44">
        <f t="shared" si="23"/>
        <v>0.17428383916497936</v>
      </c>
      <c r="V44">
        <f t="shared" si="11"/>
        <v>1.7428383916497935E-4</v>
      </c>
      <c r="W44">
        <f t="shared" si="24"/>
        <v>3.4856767832995876E-3</v>
      </c>
      <c r="X44">
        <f t="shared" si="12"/>
        <v>3.4856767832995876E-6</v>
      </c>
      <c r="Y44">
        <f t="shared" si="13"/>
        <v>3.4856767832995876E-3</v>
      </c>
    </row>
    <row r="45" spans="2:25">
      <c r="B45" s="7">
        <f t="shared" si="14"/>
        <v>3.6</v>
      </c>
      <c r="C45" s="9">
        <f t="shared" si="14"/>
        <v>7.2000000000000008E-2</v>
      </c>
      <c r="D45" s="5">
        <f t="shared" si="3"/>
        <v>3600</v>
      </c>
      <c r="E45" s="7">
        <f t="shared" si="4"/>
        <v>72.000000000000014</v>
      </c>
      <c r="F45" s="7">
        <f t="shared" si="15"/>
        <v>1.6</v>
      </c>
      <c r="G45" s="7">
        <f t="shared" si="16"/>
        <v>0.53333333333333333</v>
      </c>
      <c r="H45" s="5">
        <f t="shared" si="5"/>
        <v>200</v>
      </c>
      <c r="I45" s="7">
        <f t="shared" si="17"/>
        <v>20</v>
      </c>
      <c r="J45" s="2">
        <f t="shared" si="18"/>
        <v>10</v>
      </c>
      <c r="K45" s="3">
        <f t="shared" si="6"/>
        <v>3.3823778116015565E-6</v>
      </c>
      <c r="L45" s="3">
        <f t="shared" si="7"/>
        <v>6.7647556232031131E-7</v>
      </c>
      <c r="M45" s="7">
        <f t="shared" si="19"/>
        <v>5</v>
      </c>
      <c r="N45" s="2">
        <f t="shared" si="20"/>
        <v>1</v>
      </c>
      <c r="O45" s="4">
        <f t="shared" si="8"/>
        <v>1.1574074074074073E-5</v>
      </c>
      <c r="P45" s="7">
        <f t="shared" si="9"/>
        <v>3.8</v>
      </c>
      <c r="Q45" s="5">
        <f t="shared" si="10"/>
        <v>38</v>
      </c>
      <c r="R45" s="5">
        <v>380</v>
      </c>
      <c r="S45">
        <f t="shared" si="21"/>
        <v>45</v>
      </c>
      <c r="T45">
        <f t="shared" si="22"/>
        <v>9.2045928165971471</v>
      </c>
      <c r="U45">
        <f t="shared" si="23"/>
        <v>0.16969742234484839</v>
      </c>
      <c r="V45">
        <f t="shared" si="11"/>
        <v>1.696974223448484E-4</v>
      </c>
      <c r="W45">
        <f t="shared" si="24"/>
        <v>3.3939484468969677E-3</v>
      </c>
      <c r="X45">
        <f t="shared" si="12"/>
        <v>3.3939484468969677E-6</v>
      </c>
      <c r="Y45">
        <f t="shared" si="13"/>
        <v>3.3939484468969677E-3</v>
      </c>
    </row>
    <row r="46" spans="2:25">
      <c r="B46" s="7">
        <f t="shared" si="14"/>
        <v>3.6</v>
      </c>
      <c r="C46" s="9">
        <f t="shared" si="14"/>
        <v>7.2000000000000008E-2</v>
      </c>
      <c r="D46" s="5">
        <f t="shared" si="3"/>
        <v>3600</v>
      </c>
      <c r="E46" s="7">
        <f t="shared" si="4"/>
        <v>72.000000000000014</v>
      </c>
      <c r="F46" s="7">
        <f t="shared" si="15"/>
        <v>1.6</v>
      </c>
      <c r="G46" s="7">
        <f t="shared" si="16"/>
        <v>0.53333333333333333</v>
      </c>
      <c r="H46" s="5">
        <f t="shared" si="5"/>
        <v>200</v>
      </c>
      <c r="I46" s="7">
        <f t="shared" si="17"/>
        <v>20</v>
      </c>
      <c r="J46" s="2">
        <f t="shared" si="18"/>
        <v>10</v>
      </c>
      <c r="K46" s="3">
        <f t="shared" si="6"/>
        <v>3.3823778116015565E-6</v>
      </c>
      <c r="L46" s="3">
        <f t="shared" si="7"/>
        <v>6.7647556232031131E-7</v>
      </c>
      <c r="M46" s="7">
        <f t="shared" si="19"/>
        <v>5</v>
      </c>
      <c r="N46" s="2">
        <f t="shared" si="20"/>
        <v>1</v>
      </c>
      <c r="O46" s="4">
        <f t="shared" si="8"/>
        <v>1.1574074074074073E-5</v>
      </c>
      <c r="P46" s="7">
        <f t="shared" si="9"/>
        <v>3.9</v>
      </c>
      <c r="Q46" s="5">
        <f t="shared" si="10"/>
        <v>39</v>
      </c>
      <c r="R46" s="5">
        <v>390</v>
      </c>
      <c r="S46">
        <f t="shared" si="21"/>
        <v>45</v>
      </c>
      <c r="T46">
        <f t="shared" si="22"/>
        <v>9.2045928165971471</v>
      </c>
      <c r="U46">
        <f t="shared" si="23"/>
        <v>0.16534620638728814</v>
      </c>
      <c r="V46">
        <f t="shared" si="11"/>
        <v>1.6534620638728815E-4</v>
      </c>
      <c r="W46">
        <f t="shared" si="24"/>
        <v>3.3069241277457633E-3</v>
      </c>
      <c r="X46">
        <f t="shared" si="12"/>
        <v>3.3069241277457634E-6</v>
      </c>
      <c r="Y46">
        <f t="shared" si="13"/>
        <v>3.3069241277457633E-3</v>
      </c>
    </row>
    <row r="47" spans="2:25">
      <c r="B47" s="7">
        <f t="shared" si="14"/>
        <v>3.6</v>
      </c>
      <c r="C47" s="9">
        <f t="shared" si="14"/>
        <v>7.2000000000000008E-2</v>
      </c>
      <c r="D47" s="5">
        <f t="shared" si="3"/>
        <v>3600</v>
      </c>
      <c r="E47" s="7">
        <f t="shared" si="4"/>
        <v>72.000000000000014</v>
      </c>
      <c r="F47" s="7">
        <f t="shared" si="15"/>
        <v>1.6</v>
      </c>
      <c r="G47" s="7">
        <f t="shared" si="16"/>
        <v>0.53333333333333333</v>
      </c>
      <c r="H47" s="5">
        <f t="shared" si="5"/>
        <v>200</v>
      </c>
      <c r="I47" s="7">
        <f t="shared" si="17"/>
        <v>20</v>
      </c>
      <c r="J47" s="2">
        <f t="shared" si="18"/>
        <v>10</v>
      </c>
      <c r="K47" s="3">
        <f t="shared" si="6"/>
        <v>3.3823778116015565E-6</v>
      </c>
      <c r="L47" s="3">
        <f t="shared" si="7"/>
        <v>6.7647556232031131E-7</v>
      </c>
      <c r="M47" s="7">
        <f t="shared" si="19"/>
        <v>5</v>
      </c>
      <c r="N47" s="2">
        <f t="shared" si="20"/>
        <v>1</v>
      </c>
      <c r="O47" s="4">
        <f t="shared" si="8"/>
        <v>1.1574074074074073E-5</v>
      </c>
      <c r="P47" s="7">
        <f t="shared" si="9"/>
        <v>4</v>
      </c>
      <c r="Q47" s="5">
        <f t="shared" si="10"/>
        <v>40</v>
      </c>
      <c r="R47" s="5">
        <v>400</v>
      </c>
      <c r="S47">
        <f t="shared" si="21"/>
        <v>45</v>
      </c>
      <c r="T47">
        <f t="shared" si="22"/>
        <v>9.2045928165971471</v>
      </c>
      <c r="U47">
        <f t="shared" si="23"/>
        <v>0.16121255122760592</v>
      </c>
      <c r="V47">
        <f t="shared" si="11"/>
        <v>1.6121255122760592E-4</v>
      </c>
      <c r="W47">
        <f t="shared" si="24"/>
        <v>3.2242510245521186E-3</v>
      </c>
      <c r="X47">
        <f t="shared" si="12"/>
        <v>3.2242510245521185E-6</v>
      </c>
      <c r="Y47">
        <f t="shared" si="13"/>
        <v>3.2242510245521186E-3</v>
      </c>
    </row>
    <row r="48" spans="2:25">
      <c r="B48" s="7">
        <f t="shared" si="14"/>
        <v>3.6</v>
      </c>
      <c r="C48" s="9">
        <f t="shared" si="14"/>
        <v>7.2000000000000008E-2</v>
      </c>
      <c r="D48" s="5">
        <f t="shared" si="3"/>
        <v>3600</v>
      </c>
      <c r="E48" s="7">
        <f t="shared" si="4"/>
        <v>72.000000000000014</v>
      </c>
      <c r="F48" s="7">
        <f t="shared" si="15"/>
        <v>1.6</v>
      </c>
      <c r="G48" s="7">
        <f t="shared" si="16"/>
        <v>0.53333333333333333</v>
      </c>
      <c r="H48" s="5">
        <f t="shared" si="5"/>
        <v>200</v>
      </c>
      <c r="I48" s="7">
        <f t="shared" si="17"/>
        <v>20</v>
      </c>
      <c r="J48" s="2">
        <f t="shared" si="18"/>
        <v>10</v>
      </c>
      <c r="K48" s="3">
        <f t="shared" si="6"/>
        <v>3.3823778116015565E-6</v>
      </c>
      <c r="L48" s="3">
        <f t="shared" si="7"/>
        <v>6.7647556232031131E-7</v>
      </c>
      <c r="M48" s="7">
        <f t="shared" si="19"/>
        <v>5</v>
      </c>
      <c r="N48" s="2">
        <f t="shared" si="20"/>
        <v>1</v>
      </c>
      <c r="O48" s="4">
        <f t="shared" si="8"/>
        <v>1.1574074074074073E-5</v>
      </c>
      <c r="P48" s="7">
        <f t="shared" si="9"/>
        <v>4.0999999999999996</v>
      </c>
      <c r="Q48" s="5">
        <f t="shared" si="10"/>
        <v>41</v>
      </c>
      <c r="R48" s="5">
        <v>410</v>
      </c>
      <c r="S48">
        <f t="shared" si="21"/>
        <v>45</v>
      </c>
      <c r="T48">
        <f t="shared" si="22"/>
        <v>9.2045928165971471</v>
      </c>
      <c r="U48">
        <f t="shared" si="23"/>
        <v>0.15728053778303019</v>
      </c>
      <c r="V48">
        <f t="shared" si="11"/>
        <v>1.572805377830302E-4</v>
      </c>
      <c r="W48">
        <f t="shared" si="24"/>
        <v>3.145610755660604E-3</v>
      </c>
      <c r="X48">
        <f t="shared" si="12"/>
        <v>3.1456107556606041E-6</v>
      </c>
      <c r="Y48">
        <f t="shared" si="13"/>
        <v>3.145610755660604E-3</v>
      </c>
    </row>
    <row r="49" spans="2:25">
      <c r="B49" s="7">
        <f t="shared" si="14"/>
        <v>3.6</v>
      </c>
      <c r="C49" s="9">
        <f t="shared" si="14"/>
        <v>7.2000000000000008E-2</v>
      </c>
      <c r="D49" s="5">
        <f t="shared" si="3"/>
        <v>3600</v>
      </c>
      <c r="E49" s="7">
        <f t="shared" si="4"/>
        <v>72.000000000000014</v>
      </c>
      <c r="F49" s="7">
        <f t="shared" si="15"/>
        <v>1.6</v>
      </c>
      <c r="G49" s="7">
        <f t="shared" si="16"/>
        <v>0.53333333333333333</v>
      </c>
      <c r="H49" s="5">
        <f t="shared" si="5"/>
        <v>200</v>
      </c>
      <c r="I49" s="7">
        <f t="shared" si="17"/>
        <v>20</v>
      </c>
      <c r="J49" s="2">
        <f t="shared" si="18"/>
        <v>10</v>
      </c>
      <c r="K49" s="3">
        <f t="shared" si="6"/>
        <v>3.3823778116015565E-6</v>
      </c>
      <c r="L49" s="3">
        <f t="shared" si="7"/>
        <v>6.7647556232031131E-7</v>
      </c>
      <c r="M49" s="7">
        <f t="shared" si="19"/>
        <v>5</v>
      </c>
      <c r="N49" s="2">
        <f t="shared" si="20"/>
        <v>1</v>
      </c>
      <c r="O49" s="4">
        <f t="shared" si="8"/>
        <v>1.1574074074074073E-5</v>
      </c>
      <c r="P49" s="7">
        <f t="shared" si="9"/>
        <v>4.2</v>
      </c>
      <c r="Q49" s="5">
        <f t="shared" si="10"/>
        <v>42</v>
      </c>
      <c r="R49" s="5">
        <v>420</v>
      </c>
      <c r="S49">
        <f t="shared" si="21"/>
        <v>45</v>
      </c>
      <c r="T49">
        <f t="shared" si="22"/>
        <v>9.2045928165971471</v>
      </c>
      <c r="U49">
        <f t="shared" si="23"/>
        <v>0.15353576307391043</v>
      </c>
      <c r="V49">
        <f t="shared" si="11"/>
        <v>1.5353576307391043E-4</v>
      </c>
      <c r="W49">
        <f t="shared" si="24"/>
        <v>3.0707152614782088E-3</v>
      </c>
      <c r="X49">
        <f t="shared" si="12"/>
        <v>3.0707152614782088E-6</v>
      </c>
      <c r="Y49">
        <f t="shared" si="13"/>
        <v>3.0707152614782088E-3</v>
      </c>
    </row>
    <row r="50" spans="2:25">
      <c r="B50" s="7">
        <f t="shared" si="14"/>
        <v>3.6</v>
      </c>
      <c r="C50" s="9">
        <f t="shared" si="14"/>
        <v>7.2000000000000008E-2</v>
      </c>
      <c r="D50" s="5">
        <f t="shared" si="3"/>
        <v>3600</v>
      </c>
      <c r="E50" s="7">
        <f t="shared" si="4"/>
        <v>72.000000000000014</v>
      </c>
      <c r="F50" s="7">
        <f t="shared" si="15"/>
        <v>1.6</v>
      </c>
      <c r="G50" s="7">
        <f t="shared" si="16"/>
        <v>0.53333333333333333</v>
      </c>
      <c r="H50" s="5">
        <f t="shared" si="5"/>
        <v>200</v>
      </c>
      <c r="I50" s="7">
        <f t="shared" si="17"/>
        <v>20</v>
      </c>
      <c r="J50" s="2">
        <f t="shared" si="18"/>
        <v>10</v>
      </c>
      <c r="K50" s="3">
        <f t="shared" si="6"/>
        <v>3.3823778116015565E-6</v>
      </c>
      <c r="L50" s="3">
        <f t="shared" si="7"/>
        <v>6.7647556232031131E-7</v>
      </c>
      <c r="M50" s="7">
        <f t="shared" si="19"/>
        <v>5</v>
      </c>
      <c r="N50" s="2">
        <f t="shared" si="20"/>
        <v>1</v>
      </c>
      <c r="O50" s="4">
        <f t="shared" si="8"/>
        <v>1.1574074074074073E-5</v>
      </c>
      <c r="P50" s="7">
        <f t="shared" si="9"/>
        <v>4.3</v>
      </c>
      <c r="Q50" s="5">
        <f t="shared" si="10"/>
        <v>43</v>
      </c>
      <c r="R50" s="5">
        <v>430</v>
      </c>
      <c r="S50">
        <f t="shared" si="21"/>
        <v>45</v>
      </c>
      <c r="T50">
        <f t="shared" si="22"/>
        <v>9.2045928165971471</v>
      </c>
      <c r="U50">
        <f t="shared" si="23"/>
        <v>0.14996516393265669</v>
      </c>
      <c r="V50">
        <f t="shared" si="11"/>
        <v>1.4996516393265668E-4</v>
      </c>
      <c r="W50">
        <f t="shared" si="24"/>
        <v>2.9993032786531345E-3</v>
      </c>
      <c r="X50">
        <f t="shared" si="12"/>
        <v>2.9993032786531345E-6</v>
      </c>
      <c r="Y50">
        <f t="shared" si="13"/>
        <v>2.9993032786531345E-3</v>
      </c>
    </row>
    <row r="51" spans="2:25">
      <c r="B51" s="7">
        <f t="shared" si="14"/>
        <v>3.6</v>
      </c>
      <c r="C51" s="9">
        <f t="shared" si="14"/>
        <v>7.2000000000000008E-2</v>
      </c>
      <c r="D51" s="5">
        <f t="shared" si="3"/>
        <v>3600</v>
      </c>
      <c r="E51" s="7">
        <f t="shared" si="4"/>
        <v>72.000000000000014</v>
      </c>
      <c r="F51" s="7">
        <f t="shared" si="15"/>
        <v>1.6</v>
      </c>
      <c r="G51" s="7">
        <f t="shared" si="16"/>
        <v>0.53333333333333333</v>
      </c>
      <c r="H51" s="5">
        <f t="shared" si="5"/>
        <v>200</v>
      </c>
      <c r="I51" s="7">
        <f t="shared" si="17"/>
        <v>20</v>
      </c>
      <c r="J51" s="2">
        <f t="shared" si="18"/>
        <v>10</v>
      </c>
      <c r="K51" s="3">
        <f t="shared" si="6"/>
        <v>3.3823778116015565E-6</v>
      </c>
      <c r="L51" s="3">
        <f t="shared" si="7"/>
        <v>6.7647556232031131E-7</v>
      </c>
      <c r="M51" s="7">
        <f t="shared" si="19"/>
        <v>5</v>
      </c>
      <c r="N51" s="2">
        <f t="shared" si="20"/>
        <v>1</v>
      </c>
      <c r="O51" s="4">
        <f t="shared" si="8"/>
        <v>1.1574074074074073E-5</v>
      </c>
      <c r="P51" s="7">
        <f t="shared" si="9"/>
        <v>4.4000000000000004</v>
      </c>
      <c r="Q51" s="5">
        <f t="shared" si="10"/>
        <v>44</v>
      </c>
      <c r="R51" s="5">
        <v>440</v>
      </c>
      <c r="S51">
        <f t="shared" si="21"/>
        <v>45</v>
      </c>
      <c r="T51">
        <f t="shared" si="22"/>
        <v>9.2045928165971471</v>
      </c>
      <c r="U51">
        <f t="shared" si="23"/>
        <v>0.14655686475236901</v>
      </c>
      <c r="V51">
        <f t="shared" si="11"/>
        <v>1.4655686475236902E-4</v>
      </c>
      <c r="W51">
        <f t="shared" si="24"/>
        <v>2.9311372950473805E-3</v>
      </c>
      <c r="X51">
        <f t="shared" si="12"/>
        <v>2.9311372950473805E-6</v>
      </c>
      <c r="Y51">
        <f t="shared" si="13"/>
        <v>2.9311372950473805E-3</v>
      </c>
    </row>
    <row r="52" spans="2:25">
      <c r="B52" s="7">
        <f t="shared" si="14"/>
        <v>3.6</v>
      </c>
      <c r="C52" s="9">
        <f t="shared" si="14"/>
        <v>7.2000000000000008E-2</v>
      </c>
      <c r="D52" s="5">
        <f t="shared" si="3"/>
        <v>3600</v>
      </c>
      <c r="E52" s="7">
        <f t="shared" si="4"/>
        <v>72.000000000000014</v>
      </c>
      <c r="F52" s="7">
        <f t="shared" si="15"/>
        <v>1.6</v>
      </c>
      <c r="G52" s="7">
        <f t="shared" si="16"/>
        <v>0.53333333333333333</v>
      </c>
      <c r="H52" s="5">
        <f t="shared" si="5"/>
        <v>200</v>
      </c>
      <c r="I52" s="7">
        <f t="shared" si="17"/>
        <v>20</v>
      </c>
      <c r="J52" s="2">
        <f t="shared" si="18"/>
        <v>10</v>
      </c>
      <c r="K52" s="3">
        <f t="shared" si="6"/>
        <v>3.3823778116015565E-6</v>
      </c>
      <c r="L52" s="3">
        <f t="shared" si="7"/>
        <v>6.7647556232031131E-7</v>
      </c>
      <c r="M52" s="7">
        <f t="shared" si="19"/>
        <v>5</v>
      </c>
      <c r="N52" s="2">
        <f t="shared" si="20"/>
        <v>1</v>
      </c>
      <c r="O52" s="4">
        <f t="shared" si="8"/>
        <v>1.1574074074074073E-5</v>
      </c>
      <c r="P52" s="7">
        <f t="shared" si="9"/>
        <v>4.5</v>
      </c>
      <c r="Q52" s="5">
        <f t="shared" si="10"/>
        <v>45</v>
      </c>
      <c r="R52" s="5">
        <v>450</v>
      </c>
      <c r="S52">
        <f t="shared" si="21"/>
        <v>45</v>
      </c>
      <c r="T52">
        <f t="shared" si="22"/>
        <v>9.2045928165971471</v>
      </c>
      <c r="U52">
        <f t="shared" si="23"/>
        <v>0.14330004553564971</v>
      </c>
      <c r="V52">
        <f t="shared" si="11"/>
        <v>1.433000455356497E-4</v>
      </c>
      <c r="W52">
        <f t="shared" si="24"/>
        <v>2.8660009107129947E-3</v>
      </c>
      <c r="X52">
        <f t="shared" si="12"/>
        <v>2.8660009107129945E-6</v>
      </c>
      <c r="Y52">
        <f t="shared" si="13"/>
        <v>2.8660009107129947E-3</v>
      </c>
    </row>
    <row r="53" spans="2:25">
      <c r="B53" s="7">
        <f t="shared" si="14"/>
        <v>3.6</v>
      </c>
      <c r="C53" s="9">
        <f t="shared" si="14"/>
        <v>7.2000000000000008E-2</v>
      </c>
      <c r="D53" s="5">
        <f t="shared" si="3"/>
        <v>3600</v>
      </c>
      <c r="E53" s="7">
        <f t="shared" si="4"/>
        <v>72.000000000000014</v>
      </c>
      <c r="F53" s="7">
        <f t="shared" si="15"/>
        <v>1.6</v>
      </c>
      <c r="G53" s="7">
        <f t="shared" si="16"/>
        <v>0.53333333333333333</v>
      </c>
      <c r="H53" s="5">
        <f t="shared" si="5"/>
        <v>200</v>
      </c>
      <c r="I53" s="7">
        <f t="shared" si="17"/>
        <v>20</v>
      </c>
      <c r="J53" s="2">
        <f t="shared" si="18"/>
        <v>10</v>
      </c>
      <c r="K53" s="3">
        <f t="shared" si="6"/>
        <v>3.3823778116015565E-6</v>
      </c>
      <c r="L53" s="3">
        <f t="shared" si="7"/>
        <v>6.7647556232031131E-7</v>
      </c>
      <c r="M53" s="7">
        <f t="shared" si="19"/>
        <v>5</v>
      </c>
      <c r="N53" s="2">
        <f t="shared" si="20"/>
        <v>1</v>
      </c>
      <c r="O53" s="4">
        <f t="shared" si="8"/>
        <v>1.1574074074074073E-5</v>
      </c>
      <c r="P53" s="7">
        <f t="shared" si="9"/>
        <v>4.5999999999999996</v>
      </c>
      <c r="Q53" s="5">
        <f t="shared" si="10"/>
        <v>46</v>
      </c>
      <c r="R53" s="5">
        <v>460</v>
      </c>
      <c r="S53">
        <f t="shared" si="21"/>
        <v>45</v>
      </c>
      <c r="T53">
        <f t="shared" si="22"/>
        <v>9.2045928165971471</v>
      </c>
      <c r="U53">
        <f t="shared" si="23"/>
        <v>0.14018482715443994</v>
      </c>
      <c r="V53">
        <f t="shared" si="11"/>
        <v>1.4018482715443995E-4</v>
      </c>
      <c r="W53">
        <f t="shared" si="24"/>
        <v>2.8036965430887992E-3</v>
      </c>
      <c r="X53">
        <f t="shared" si="12"/>
        <v>2.8036965430887993E-6</v>
      </c>
      <c r="Y53">
        <f t="shared" si="13"/>
        <v>2.8036965430887992E-3</v>
      </c>
    </row>
    <row r="54" spans="2:25">
      <c r="B54" s="7">
        <f t="shared" si="14"/>
        <v>3.6</v>
      </c>
      <c r="C54" s="9">
        <f t="shared" si="14"/>
        <v>7.2000000000000008E-2</v>
      </c>
      <c r="D54" s="5">
        <f t="shared" si="3"/>
        <v>3600</v>
      </c>
      <c r="E54" s="7">
        <f t="shared" si="4"/>
        <v>72.000000000000014</v>
      </c>
      <c r="F54" s="7">
        <f t="shared" si="15"/>
        <v>1.6</v>
      </c>
      <c r="G54" s="7">
        <f t="shared" si="16"/>
        <v>0.53333333333333333</v>
      </c>
      <c r="H54" s="5">
        <f t="shared" si="5"/>
        <v>200</v>
      </c>
      <c r="I54" s="7">
        <f t="shared" si="17"/>
        <v>20</v>
      </c>
      <c r="J54" s="2">
        <f t="shared" si="18"/>
        <v>10</v>
      </c>
      <c r="K54" s="3">
        <f t="shared" si="6"/>
        <v>3.3823778116015565E-6</v>
      </c>
      <c r="L54" s="3">
        <f t="shared" si="7"/>
        <v>6.7647556232031131E-7</v>
      </c>
      <c r="M54" s="7">
        <f t="shared" si="19"/>
        <v>5</v>
      </c>
      <c r="N54" s="2">
        <f t="shared" si="20"/>
        <v>1</v>
      </c>
      <c r="O54" s="4">
        <f t="shared" si="8"/>
        <v>1.1574074074074073E-5</v>
      </c>
      <c r="P54" s="7">
        <f t="shared" si="9"/>
        <v>4.7</v>
      </c>
      <c r="Q54" s="5">
        <f t="shared" si="10"/>
        <v>47</v>
      </c>
      <c r="R54" s="5">
        <v>470</v>
      </c>
      <c r="S54">
        <f t="shared" si="21"/>
        <v>45</v>
      </c>
      <c r="T54">
        <f t="shared" si="22"/>
        <v>9.2045928165971471</v>
      </c>
      <c r="U54">
        <f t="shared" si="23"/>
        <v>0.13720217125753698</v>
      </c>
      <c r="V54">
        <f t="shared" si="11"/>
        <v>1.3720217125753697E-4</v>
      </c>
      <c r="W54">
        <f t="shared" si="24"/>
        <v>2.74404342515074E-3</v>
      </c>
      <c r="X54">
        <f t="shared" si="12"/>
        <v>2.7440434251507399E-6</v>
      </c>
      <c r="Y54">
        <f t="shared" si="13"/>
        <v>2.74404342515074E-3</v>
      </c>
    </row>
    <row r="55" spans="2:25">
      <c r="B55" s="7">
        <f t="shared" si="14"/>
        <v>3.6</v>
      </c>
      <c r="C55" s="9">
        <f t="shared" si="14"/>
        <v>7.2000000000000008E-2</v>
      </c>
      <c r="D55" s="5">
        <f t="shared" si="3"/>
        <v>3600</v>
      </c>
      <c r="E55" s="7">
        <f t="shared" si="4"/>
        <v>72.000000000000014</v>
      </c>
      <c r="F55" s="7">
        <f t="shared" si="15"/>
        <v>1.6</v>
      </c>
      <c r="G55" s="7">
        <f t="shared" si="16"/>
        <v>0.53333333333333333</v>
      </c>
      <c r="H55" s="5">
        <f t="shared" si="5"/>
        <v>200</v>
      </c>
      <c r="I55" s="7">
        <f t="shared" si="17"/>
        <v>20</v>
      </c>
      <c r="J55" s="2">
        <f t="shared" si="18"/>
        <v>10</v>
      </c>
      <c r="K55" s="3">
        <f t="shared" si="6"/>
        <v>3.3823778116015565E-6</v>
      </c>
      <c r="L55" s="3">
        <f t="shared" si="7"/>
        <v>6.7647556232031131E-7</v>
      </c>
      <c r="M55" s="7">
        <f t="shared" si="19"/>
        <v>5</v>
      </c>
      <c r="N55" s="2">
        <f t="shared" si="20"/>
        <v>1</v>
      </c>
      <c r="O55" s="4">
        <f t="shared" si="8"/>
        <v>1.1574074074074073E-5</v>
      </c>
      <c r="P55" s="7">
        <f t="shared" si="9"/>
        <v>4.8</v>
      </c>
      <c r="Q55" s="5">
        <f t="shared" si="10"/>
        <v>48</v>
      </c>
      <c r="R55" s="5">
        <v>480</v>
      </c>
      <c r="S55">
        <f t="shared" si="21"/>
        <v>45</v>
      </c>
      <c r="T55">
        <f t="shared" si="22"/>
        <v>9.2045928165971471</v>
      </c>
      <c r="U55">
        <f t="shared" si="23"/>
        <v>0.13434379268967159</v>
      </c>
      <c r="V55">
        <f t="shared" si="11"/>
        <v>1.3434379268967159E-4</v>
      </c>
      <c r="W55">
        <f t="shared" si="24"/>
        <v>2.6868758537934322E-3</v>
      </c>
      <c r="X55">
        <f t="shared" si="12"/>
        <v>2.6868758537934323E-6</v>
      </c>
      <c r="Y55">
        <f t="shared" si="13"/>
        <v>2.6868758537934322E-3</v>
      </c>
    </row>
    <row r="56" spans="2:25">
      <c r="B56" s="7">
        <f t="shared" si="14"/>
        <v>3.6</v>
      </c>
      <c r="C56" s="9">
        <f t="shared" si="14"/>
        <v>7.2000000000000008E-2</v>
      </c>
      <c r="D56" s="5">
        <f t="shared" si="3"/>
        <v>3600</v>
      </c>
      <c r="E56" s="7">
        <f t="shared" si="4"/>
        <v>72.000000000000014</v>
      </c>
      <c r="F56" s="7">
        <f t="shared" si="15"/>
        <v>1.6</v>
      </c>
      <c r="G56" s="7">
        <f t="shared" si="16"/>
        <v>0.53333333333333333</v>
      </c>
      <c r="H56" s="5">
        <f t="shared" si="5"/>
        <v>200</v>
      </c>
      <c r="I56" s="7">
        <f t="shared" si="17"/>
        <v>20</v>
      </c>
      <c r="J56" s="2">
        <f t="shared" si="18"/>
        <v>10</v>
      </c>
      <c r="K56" s="3">
        <f t="shared" si="6"/>
        <v>3.3823778116015565E-6</v>
      </c>
      <c r="L56" s="3">
        <f t="shared" si="7"/>
        <v>6.7647556232031131E-7</v>
      </c>
      <c r="M56" s="7">
        <f t="shared" si="19"/>
        <v>5</v>
      </c>
      <c r="N56" s="2">
        <f t="shared" si="20"/>
        <v>1</v>
      </c>
      <c r="O56" s="4">
        <f t="shared" si="8"/>
        <v>1.1574074074074073E-5</v>
      </c>
      <c r="P56" s="7">
        <f t="shared" si="9"/>
        <v>4.9000000000000004</v>
      </c>
      <c r="Q56" s="5">
        <f t="shared" si="10"/>
        <v>49</v>
      </c>
      <c r="R56" s="5">
        <v>490</v>
      </c>
      <c r="S56">
        <f t="shared" si="21"/>
        <v>45</v>
      </c>
      <c r="T56">
        <f t="shared" si="22"/>
        <v>9.2045928165971471</v>
      </c>
      <c r="U56">
        <f t="shared" si="23"/>
        <v>0.13160208263478032</v>
      </c>
      <c r="V56">
        <f t="shared" si="11"/>
        <v>1.3160208263478032E-4</v>
      </c>
      <c r="W56">
        <f t="shared" si="24"/>
        <v>2.6320416526956071E-3</v>
      </c>
      <c r="X56">
        <f t="shared" si="12"/>
        <v>2.632041652695607E-6</v>
      </c>
      <c r="Y56">
        <f t="shared" si="13"/>
        <v>2.6320416526956071E-3</v>
      </c>
    </row>
    <row r="57" spans="2:25">
      <c r="B57" s="7">
        <f t="shared" si="14"/>
        <v>3.6</v>
      </c>
      <c r="C57" s="9">
        <f t="shared" si="14"/>
        <v>7.2000000000000008E-2</v>
      </c>
      <c r="D57" s="5">
        <f t="shared" si="3"/>
        <v>3600</v>
      </c>
      <c r="E57" s="7">
        <f t="shared" si="4"/>
        <v>72.000000000000014</v>
      </c>
      <c r="F57" s="7">
        <f t="shared" si="15"/>
        <v>1.6</v>
      </c>
      <c r="G57" s="7">
        <f t="shared" si="16"/>
        <v>0.53333333333333333</v>
      </c>
      <c r="H57" s="5">
        <f t="shared" si="5"/>
        <v>200</v>
      </c>
      <c r="I57" s="7">
        <f t="shared" si="17"/>
        <v>20</v>
      </c>
      <c r="J57" s="2">
        <f t="shared" si="18"/>
        <v>10</v>
      </c>
      <c r="K57" s="3">
        <f t="shared" si="6"/>
        <v>3.3823778116015565E-6</v>
      </c>
      <c r="L57" s="3">
        <f t="shared" si="7"/>
        <v>6.7647556232031131E-7</v>
      </c>
      <c r="M57" s="7">
        <f t="shared" si="19"/>
        <v>5</v>
      </c>
      <c r="N57" s="2">
        <f t="shared" si="20"/>
        <v>1</v>
      </c>
      <c r="O57" s="4">
        <f t="shared" si="8"/>
        <v>1.1574074074074073E-5</v>
      </c>
      <c r="P57" s="7">
        <f t="shared" si="9"/>
        <v>5</v>
      </c>
      <c r="Q57" s="5">
        <f t="shared" si="10"/>
        <v>50</v>
      </c>
      <c r="R57" s="5">
        <v>500</v>
      </c>
      <c r="S57">
        <f t="shared" si="21"/>
        <v>45</v>
      </c>
      <c r="T57">
        <f t="shared" si="22"/>
        <v>9.2045928165971471</v>
      </c>
      <c r="U57">
        <f t="shared" si="23"/>
        <v>0.12897004098208475</v>
      </c>
      <c r="V57">
        <f t="shared" si="11"/>
        <v>1.2897004098208476E-4</v>
      </c>
      <c r="W57">
        <f t="shared" si="24"/>
        <v>2.5794008196416956E-3</v>
      </c>
      <c r="X57">
        <f t="shared" si="12"/>
        <v>2.5794008196416956E-6</v>
      </c>
      <c r="Y57">
        <f t="shared" si="13"/>
        <v>2.5794008196416956E-3</v>
      </c>
    </row>
    <row r="58" spans="2:25">
      <c r="B58" s="7">
        <f t="shared" si="14"/>
        <v>3.6</v>
      </c>
      <c r="C58" s="9">
        <f t="shared" si="14"/>
        <v>7.2000000000000008E-2</v>
      </c>
      <c r="D58" s="5">
        <f t="shared" si="3"/>
        <v>3600</v>
      </c>
      <c r="E58" s="7">
        <f t="shared" si="4"/>
        <v>72.000000000000014</v>
      </c>
      <c r="F58" s="7">
        <f t="shared" si="15"/>
        <v>1.6</v>
      </c>
      <c r="G58" s="7">
        <f t="shared" si="16"/>
        <v>0.53333333333333333</v>
      </c>
      <c r="H58" s="5">
        <f t="shared" si="5"/>
        <v>200</v>
      </c>
      <c r="I58" s="7">
        <f t="shared" si="17"/>
        <v>20</v>
      </c>
      <c r="J58" s="2">
        <f t="shared" si="18"/>
        <v>10</v>
      </c>
      <c r="K58" s="3">
        <f t="shared" si="6"/>
        <v>3.3823778116015565E-6</v>
      </c>
      <c r="L58" s="3">
        <f t="shared" si="7"/>
        <v>6.7647556232031131E-7</v>
      </c>
      <c r="M58" s="7">
        <f t="shared" si="19"/>
        <v>5</v>
      </c>
      <c r="N58" s="2">
        <f t="shared" si="20"/>
        <v>1</v>
      </c>
      <c r="O58" s="4">
        <f t="shared" si="8"/>
        <v>1.1574074074074073E-5</v>
      </c>
      <c r="P58" s="7">
        <f t="shared" si="9"/>
        <v>5.0999999999999996</v>
      </c>
      <c r="Q58" s="5">
        <f t="shared" si="10"/>
        <v>51</v>
      </c>
      <c r="R58" s="5">
        <v>510</v>
      </c>
      <c r="S58">
        <f t="shared" si="21"/>
        <v>45</v>
      </c>
      <c r="T58">
        <f t="shared" si="22"/>
        <v>9.2045928165971471</v>
      </c>
      <c r="U58">
        <f t="shared" si="23"/>
        <v>0.12644121664910274</v>
      </c>
      <c r="V58">
        <f t="shared" si="11"/>
        <v>1.2644121664910274E-4</v>
      </c>
      <c r="W58">
        <f t="shared" si="24"/>
        <v>2.528824332982055E-3</v>
      </c>
      <c r="X58">
        <f t="shared" si="12"/>
        <v>2.5288243329820551E-6</v>
      </c>
      <c r="Y58">
        <f t="shared" si="13"/>
        <v>2.528824332982055E-3</v>
      </c>
    </row>
    <row r="59" spans="2:25">
      <c r="B59" s="7">
        <f t="shared" si="14"/>
        <v>3.6</v>
      </c>
      <c r="C59" s="9">
        <f t="shared" si="14"/>
        <v>7.2000000000000008E-2</v>
      </c>
      <c r="D59" s="5">
        <f t="shared" si="3"/>
        <v>3600</v>
      </c>
      <c r="E59" s="7">
        <f t="shared" si="4"/>
        <v>72.000000000000014</v>
      </c>
      <c r="F59" s="7">
        <f t="shared" si="15"/>
        <v>1.6</v>
      </c>
      <c r="G59" s="7">
        <f t="shared" si="16"/>
        <v>0.53333333333333333</v>
      </c>
      <c r="H59" s="5">
        <f t="shared" si="5"/>
        <v>200</v>
      </c>
      <c r="I59" s="7">
        <f t="shared" si="17"/>
        <v>20</v>
      </c>
      <c r="J59" s="2">
        <f t="shared" si="18"/>
        <v>10</v>
      </c>
      <c r="K59" s="3">
        <f t="shared" si="6"/>
        <v>3.3823778116015565E-6</v>
      </c>
      <c r="L59" s="3">
        <f t="shared" si="7"/>
        <v>6.7647556232031131E-7</v>
      </c>
      <c r="M59" s="7">
        <f t="shared" si="19"/>
        <v>5</v>
      </c>
      <c r="N59" s="2">
        <f t="shared" si="20"/>
        <v>1</v>
      </c>
      <c r="O59" s="4">
        <f t="shared" si="8"/>
        <v>1.1574074074074073E-5</v>
      </c>
      <c r="P59" s="7">
        <f t="shared" si="9"/>
        <v>5.2</v>
      </c>
      <c r="Q59" s="5">
        <f t="shared" si="10"/>
        <v>52</v>
      </c>
      <c r="R59" s="5">
        <v>520</v>
      </c>
      <c r="S59">
        <f t="shared" si="21"/>
        <v>45</v>
      </c>
      <c r="T59">
        <f t="shared" si="22"/>
        <v>9.2045928165971471</v>
      </c>
      <c r="U59">
        <f t="shared" si="23"/>
        <v>0.12400965479046611</v>
      </c>
      <c r="V59">
        <f t="shared" si="11"/>
        <v>1.2400965479046611E-4</v>
      </c>
      <c r="W59">
        <f t="shared" si="24"/>
        <v>2.4801930958093222E-3</v>
      </c>
      <c r="X59">
        <f t="shared" si="12"/>
        <v>2.4801930958093222E-6</v>
      </c>
      <c r="Y59">
        <f t="shared" si="13"/>
        <v>2.4801930958093222E-3</v>
      </c>
    </row>
    <row r="60" spans="2:25">
      <c r="B60" s="7">
        <f t="shared" si="14"/>
        <v>3.6</v>
      </c>
      <c r="C60" s="9">
        <f t="shared" si="14"/>
        <v>7.2000000000000008E-2</v>
      </c>
      <c r="D60" s="5">
        <f t="shared" si="3"/>
        <v>3600</v>
      </c>
      <c r="E60" s="7">
        <f t="shared" si="4"/>
        <v>72.000000000000014</v>
      </c>
      <c r="F60" s="7">
        <f t="shared" si="15"/>
        <v>1.6</v>
      </c>
      <c r="G60" s="7">
        <f t="shared" si="16"/>
        <v>0.53333333333333333</v>
      </c>
      <c r="H60" s="5">
        <f t="shared" si="5"/>
        <v>200</v>
      </c>
      <c r="I60" s="7">
        <f t="shared" si="17"/>
        <v>20</v>
      </c>
      <c r="J60" s="2">
        <f t="shared" si="18"/>
        <v>10</v>
      </c>
      <c r="K60" s="3">
        <f t="shared" si="6"/>
        <v>3.3823778116015565E-6</v>
      </c>
      <c r="L60" s="3">
        <f t="shared" si="7"/>
        <v>6.7647556232031131E-7</v>
      </c>
      <c r="M60" s="7">
        <f t="shared" si="19"/>
        <v>5</v>
      </c>
      <c r="N60" s="2">
        <f t="shared" si="20"/>
        <v>1</v>
      </c>
      <c r="O60" s="4">
        <f t="shared" si="8"/>
        <v>1.1574074074074073E-5</v>
      </c>
      <c r="P60" s="7">
        <f t="shared" si="9"/>
        <v>5.3</v>
      </c>
      <c r="Q60" s="5">
        <f t="shared" si="10"/>
        <v>53</v>
      </c>
      <c r="R60" s="5">
        <v>530</v>
      </c>
      <c r="S60">
        <f t="shared" si="21"/>
        <v>45</v>
      </c>
      <c r="T60">
        <f t="shared" si="22"/>
        <v>9.2045928165971471</v>
      </c>
      <c r="U60">
        <f t="shared" si="23"/>
        <v>0.12166984998309879</v>
      </c>
      <c r="V60">
        <f t="shared" si="11"/>
        <v>1.2166984998309879E-4</v>
      </c>
      <c r="W60">
        <f t="shared" si="24"/>
        <v>2.4333969996619765E-3</v>
      </c>
      <c r="X60">
        <f t="shared" si="12"/>
        <v>2.4333969996619767E-6</v>
      </c>
      <c r="Y60">
        <f t="shared" si="13"/>
        <v>2.4333969996619765E-3</v>
      </c>
    </row>
    <row r="61" spans="2:25">
      <c r="B61" s="7">
        <f t="shared" si="14"/>
        <v>3.6</v>
      </c>
      <c r="C61" s="9">
        <f t="shared" si="14"/>
        <v>7.2000000000000008E-2</v>
      </c>
      <c r="D61" s="5">
        <f t="shared" si="3"/>
        <v>3600</v>
      </c>
      <c r="E61" s="7">
        <f t="shared" si="4"/>
        <v>72.000000000000014</v>
      </c>
      <c r="F61" s="7">
        <f t="shared" si="15"/>
        <v>1.6</v>
      </c>
      <c r="G61" s="7">
        <f t="shared" si="16"/>
        <v>0.53333333333333333</v>
      </c>
      <c r="H61" s="5">
        <f t="shared" si="5"/>
        <v>200</v>
      </c>
      <c r="I61" s="7">
        <f t="shared" si="17"/>
        <v>20</v>
      </c>
      <c r="J61" s="2">
        <f t="shared" si="18"/>
        <v>10</v>
      </c>
      <c r="K61" s="3">
        <f t="shared" si="6"/>
        <v>3.3823778116015565E-6</v>
      </c>
      <c r="L61" s="3">
        <f t="shared" si="7"/>
        <v>6.7647556232031131E-7</v>
      </c>
      <c r="M61" s="7">
        <f t="shared" si="19"/>
        <v>5</v>
      </c>
      <c r="N61" s="2">
        <f t="shared" si="20"/>
        <v>1</v>
      </c>
      <c r="O61" s="4">
        <f t="shared" si="8"/>
        <v>1.1574074074074073E-5</v>
      </c>
      <c r="P61" s="7">
        <f t="shared" si="9"/>
        <v>5.4</v>
      </c>
      <c r="Q61" s="5">
        <f t="shared" si="10"/>
        <v>54</v>
      </c>
      <c r="R61" s="5">
        <v>540</v>
      </c>
      <c r="S61">
        <f t="shared" si="21"/>
        <v>45</v>
      </c>
      <c r="T61">
        <f t="shared" si="22"/>
        <v>9.2045928165971471</v>
      </c>
      <c r="U61">
        <f t="shared" si="23"/>
        <v>0.11941670461304141</v>
      </c>
      <c r="V61">
        <f t="shared" si="11"/>
        <v>1.1941670461304141E-4</v>
      </c>
      <c r="W61">
        <f t="shared" si="24"/>
        <v>2.3883340922608285E-3</v>
      </c>
      <c r="X61">
        <f t="shared" si="12"/>
        <v>2.3883340922608286E-6</v>
      </c>
      <c r="Y61">
        <f t="shared" si="13"/>
        <v>2.3883340922608285E-3</v>
      </c>
    </row>
    <row r="62" spans="2:25">
      <c r="B62" s="7">
        <f t="shared" si="14"/>
        <v>3.6</v>
      </c>
      <c r="C62" s="9">
        <f t="shared" si="14"/>
        <v>7.2000000000000008E-2</v>
      </c>
      <c r="D62" s="5">
        <f t="shared" si="3"/>
        <v>3600</v>
      </c>
      <c r="E62" s="7">
        <f t="shared" si="4"/>
        <v>72.000000000000014</v>
      </c>
      <c r="F62" s="7">
        <f t="shared" si="15"/>
        <v>1.6</v>
      </c>
      <c r="G62" s="7">
        <f t="shared" si="16"/>
        <v>0.53333333333333333</v>
      </c>
      <c r="H62" s="5">
        <f t="shared" si="5"/>
        <v>200</v>
      </c>
      <c r="I62" s="7">
        <f t="shared" si="17"/>
        <v>20</v>
      </c>
      <c r="J62" s="2">
        <f t="shared" si="18"/>
        <v>10</v>
      </c>
      <c r="K62" s="3">
        <f t="shared" si="6"/>
        <v>3.3823778116015565E-6</v>
      </c>
      <c r="L62" s="3">
        <f t="shared" si="7"/>
        <v>6.7647556232031131E-7</v>
      </c>
      <c r="M62" s="7">
        <f t="shared" si="19"/>
        <v>5</v>
      </c>
      <c r="N62" s="2">
        <f t="shared" si="20"/>
        <v>1</v>
      </c>
      <c r="O62" s="4">
        <f t="shared" si="8"/>
        <v>1.1574074074074073E-5</v>
      </c>
      <c r="P62" s="7">
        <f t="shared" si="9"/>
        <v>5.5</v>
      </c>
      <c r="Q62" s="5">
        <f t="shared" si="10"/>
        <v>55</v>
      </c>
      <c r="R62" s="5">
        <v>550</v>
      </c>
      <c r="S62">
        <f t="shared" si="21"/>
        <v>45</v>
      </c>
      <c r="T62">
        <f t="shared" si="22"/>
        <v>9.2045928165971471</v>
      </c>
      <c r="U62">
        <f t="shared" si="23"/>
        <v>0.11724549180189524</v>
      </c>
      <c r="V62">
        <f t="shared" si="11"/>
        <v>1.1724549180189524E-4</v>
      </c>
      <c r="W62">
        <f t="shared" si="24"/>
        <v>2.3449098360379048E-3</v>
      </c>
      <c r="X62">
        <f t="shared" si="12"/>
        <v>2.3449098360379046E-6</v>
      </c>
      <c r="Y62">
        <f t="shared" si="13"/>
        <v>2.3449098360379048E-3</v>
      </c>
    </row>
    <row r="63" spans="2:25">
      <c r="B63" s="7">
        <f t="shared" si="14"/>
        <v>3.6</v>
      </c>
      <c r="C63" s="9">
        <f t="shared" si="14"/>
        <v>7.2000000000000008E-2</v>
      </c>
      <c r="D63" s="5">
        <f t="shared" si="3"/>
        <v>3600</v>
      </c>
      <c r="E63" s="7">
        <f t="shared" si="4"/>
        <v>72.000000000000014</v>
      </c>
      <c r="F63" s="7">
        <f t="shared" si="15"/>
        <v>1.6</v>
      </c>
      <c r="G63" s="7">
        <f t="shared" si="16"/>
        <v>0.53333333333333333</v>
      </c>
      <c r="H63" s="5">
        <f t="shared" si="5"/>
        <v>200</v>
      </c>
      <c r="I63" s="7">
        <f t="shared" si="17"/>
        <v>20</v>
      </c>
      <c r="J63" s="2">
        <f t="shared" si="18"/>
        <v>10</v>
      </c>
      <c r="K63" s="3">
        <f t="shared" si="6"/>
        <v>3.3823778116015565E-6</v>
      </c>
      <c r="L63" s="3">
        <f t="shared" si="7"/>
        <v>6.7647556232031131E-7</v>
      </c>
      <c r="M63" s="7">
        <f t="shared" si="19"/>
        <v>5</v>
      </c>
      <c r="N63" s="2">
        <f t="shared" si="20"/>
        <v>1</v>
      </c>
      <c r="O63" s="4">
        <f t="shared" si="8"/>
        <v>1.1574074074074073E-5</v>
      </c>
      <c r="P63" s="7">
        <f t="shared" si="9"/>
        <v>5.6</v>
      </c>
      <c r="Q63" s="5">
        <f t="shared" si="10"/>
        <v>56</v>
      </c>
      <c r="R63" s="5">
        <v>560</v>
      </c>
      <c r="S63">
        <f t="shared" si="21"/>
        <v>45</v>
      </c>
      <c r="T63">
        <f t="shared" si="22"/>
        <v>9.2045928165971471</v>
      </c>
      <c r="U63">
        <f t="shared" si="23"/>
        <v>0.1151518223054328</v>
      </c>
      <c r="V63">
        <f t="shared" si="11"/>
        <v>1.1515182230543281E-4</v>
      </c>
      <c r="W63">
        <f t="shared" si="24"/>
        <v>2.3030364461086566E-3</v>
      </c>
      <c r="X63">
        <f t="shared" si="12"/>
        <v>2.3030364461086566E-6</v>
      </c>
      <c r="Y63">
        <f t="shared" si="13"/>
        <v>2.3030364461086566E-3</v>
      </c>
    </row>
    <row r="64" spans="2:25">
      <c r="B64" s="7">
        <f t="shared" si="14"/>
        <v>3.6</v>
      </c>
      <c r="C64" s="9">
        <f t="shared" si="14"/>
        <v>7.2000000000000008E-2</v>
      </c>
      <c r="D64" s="5">
        <f t="shared" si="3"/>
        <v>3600</v>
      </c>
      <c r="E64" s="7">
        <f t="shared" si="4"/>
        <v>72.000000000000014</v>
      </c>
      <c r="F64" s="7">
        <f t="shared" si="15"/>
        <v>1.6</v>
      </c>
      <c r="G64" s="7">
        <f t="shared" si="16"/>
        <v>0.53333333333333333</v>
      </c>
      <c r="H64" s="5">
        <f t="shared" si="5"/>
        <v>200</v>
      </c>
      <c r="I64" s="7">
        <f t="shared" si="17"/>
        <v>20</v>
      </c>
      <c r="J64" s="2">
        <f t="shared" si="18"/>
        <v>10</v>
      </c>
      <c r="K64" s="3">
        <f t="shared" si="6"/>
        <v>3.3823778116015565E-6</v>
      </c>
      <c r="L64" s="3">
        <f t="shared" si="7"/>
        <v>6.7647556232031131E-7</v>
      </c>
      <c r="M64" s="7">
        <f t="shared" si="19"/>
        <v>5</v>
      </c>
      <c r="N64" s="2">
        <f t="shared" si="20"/>
        <v>1</v>
      </c>
      <c r="O64" s="4">
        <f t="shared" si="8"/>
        <v>1.1574074074074073E-5</v>
      </c>
      <c r="P64" s="7">
        <f t="shared" si="9"/>
        <v>5.7</v>
      </c>
      <c r="Q64" s="5">
        <f t="shared" si="10"/>
        <v>57</v>
      </c>
      <c r="R64" s="5">
        <v>570</v>
      </c>
      <c r="S64">
        <f t="shared" si="21"/>
        <v>45</v>
      </c>
      <c r="T64">
        <f t="shared" si="22"/>
        <v>9.2045928165971471</v>
      </c>
      <c r="U64">
        <f t="shared" si="23"/>
        <v>0.11313161489656556</v>
      </c>
      <c r="V64">
        <f t="shared" si="11"/>
        <v>1.1313161489656556E-4</v>
      </c>
      <c r="W64">
        <f t="shared" si="24"/>
        <v>2.2626322979313117E-3</v>
      </c>
      <c r="X64">
        <f t="shared" si="12"/>
        <v>2.2626322979313118E-6</v>
      </c>
      <c r="Y64">
        <f t="shared" si="13"/>
        <v>2.2626322979313117E-3</v>
      </c>
    </row>
    <row r="65" spans="2:25">
      <c r="B65" s="7">
        <f t="shared" si="14"/>
        <v>3.6</v>
      </c>
      <c r="C65" s="9">
        <f t="shared" si="14"/>
        <v>7.2000000000000008E-2</v>
      </c>
      <c r="D65" s="5">
        <f t="shared" si="3"/>
        <v>3600</v>
      </c>
      <c r="E65" s="7">
        <f t="shared" si="4"/>
        <v>72.000000000000014</v>
      </c>
      <c r="F65" s="7">
        <f t="shared" si="15"/>
        <v>1.6</v>
      </c>
      <c r="G65" s="7">
        <f t="shared" si="16"/>
        <v>0.53333333333333333</v>
      </c>
      <c r="H65" s="5">
        <f t="shared" si="5"/>
        <v>200</v>
      </c>
      <c r="I65" s="7">
        <f t="shared" si="17"/>
        <v>20</v>
      </c>
      <c r="J65" s="2">
        <f t="shared" si="18"/>
        <v>10</v>
      </c>
      <c r="K65" s="3">
        <f t="shared" si="6"/>
        <v>3.3823778116015565E-6</v>
      </c>
      <c r="L65" s="3">
        <f t="shared" si="7"/>
        <v>6.7647556232031131E-7</v>
      </c>
      <c r="M65" s="7">
        <f t="shared" si="19"/>
        <v>5</v>
      </c>
      <c r="N65" s="2">
        <f t="shared" si="20"/>
        <v>1</v>
      </c>
      <c r="O65" s="4">
        <f t="shared" si="8"/>
        <v>1.1574074074074073E-5</v>
      </c>
      <c r="P65" s="7">
        <f t="shared" si="9"/>
        <v>5.8</v>
      </c>
      <c r="Q65" s="5">
        <f t="shared" si="10"/>
        <v>58</v>
      </c>
      <c r="R65" s="5">
        <v>580</v>
      </c>
      <c r="S65">
        <f t="shared" si="21"/>
        <v>45</v>
      </c>
      <c r="T65">
        <f t="shared" si="22"/>
        <v>9.2045928165971471</v>
      </c>
      <c r="U65">
        <f t="shared" si="23"/>
        <v>0.11118106981214203</v>
      </c>
      <c r="V65">
        <f t="shared" si="11"/>
        <v>1.1118106981214203E-4</v>
      </c>
      <c r="W65">
        <f t="shared" si="24"/>
        <v>2.2236213962428409E-3</v>
      </c>
      <c r="X65">
        <f t="shared" si="12"/>
        <v>2.2236213962428408E-6</v>
      </c>
      <c r="Y65">
        <f t="shared" si="13"/>
        <v>2.2236213962428409E-3</v>
      </c>
    </row>
    <row r="66" spans="2:25">
      <c r="B66" s="7">
        <f t="shared" si="14"/>
        <v>3.6</v>
      </c>
      <c r="C66" s="9">
        <f t="shared" si="14"/>
        <v>7.2000000000000008E-2</v>
      </c>
      <c r="D66" s="5">
        <f t="shared" si="3"/>
        <v>3600</v>
      </c>
      <c r="E66" s="7">
        <f t="shared" si="4"/>
        <v>72.000000000000014</v>
      </c>
      <c r="F66" s="7">
        <f t="shared" si="15"/>
        <v>1.6</v>
      </c>
      <c r="G66" s="7">
        <f t="shared" si="16"/>
        <v>0.53333333333333333</v>
      </c>
      <c r="H66" s="5">
        <f t="shared" si="5"/>
        <v>200</v>
      </c>
      <c r="I66" s="7">
        <f t="shared" si="17"/>
        <v>20</v>
      </c>
      <c r="J66" s="2">
        <f t="shared" si="18"/>
        <v>10</v>
      </c>
      <c r="K66" s="3">
        <f t="shared" si="6"/>
        <v>3.3823778116015565E-6</v>
      </c>
      <c r="L66" s="3">
        <f t="shared" si="7"/>
        <v>6.7647556232031131E-7</v>
      </c>
      <c r="M66" s="7">
        <f t="shared" si="19"/>
        <v>5</v>
      </c>
      <c r="N66" s="2">
        <f t="shared" si="20"/>
        <v>1</v>
      </c>
      <c r="O66" s="4">
        <f t="shared" si="8"/>
        <v>1.1574074074074073E-5</v>
      </c>
      <c r="P66" s="7">
        <f t="shared" si="9"/>
        <v>5.9</v>
      </c>
      <c r="Q66" s="5">
        <f t="shared" si="10"/>
        <v>59</v>
      </c>
      <c r="R66" s="5">
        <v>590</v>
      </c>
      <c r="S66">
        <f t="shared" si="21"/>
        <v>45</v>
      </c>
      <c r="T66">
        <f t="shared" si="22"/>
        <v>9.2045928165971471</v>
      </c>
      <c r="U66">
        <f t="shared" si="23"/>
        <v>0.10929664490007182</v>
      </c>
      <c r="V66">
        <f t="shared" si="11"/>
        <v>1.0929664490007183E-4</v>
      </c>
      <c r="W66">
        <f t="shared" si="24"/>
        <v>2.1859328980014365E-3</v>
      </c>
      <c r="X66">
        <f t="shared" si="12"/>
        <v>2.1859328980014364E-6</v>
      </c>
      <c r="Y66">
        <f t="shared" si="13"/>
        <v>2.1859328980014365E-3</v>
      </c>
    </row>
    <row r="67" spans="2:25">
      <c r="B67" s="7">
        <f t="shared" si="14"/>
        <v>3.6</v>
      </c>
      <c r="C67" s="9">
        <f t="shared" si="14"/>
        <v>7.2000000000000008E-2</v>
      </c>
      <c r="D67" s="5">
        <f t="shared" si="3"/>
        <v>3600</v>
      </c>
      <c r="E67" s="7">
        <f t="shared" si="4"/>
        <v>72.000000000000014</v>
      </c>
      <c r="F67" s="7">
        <f t="shared" si="15"/>
        <v>1.6</v>
      </c>
      <c r="G67" s="7">
        <f t="shared" si="16"/>
        <v>0.53333333333333333</v>
      </c>
      <c r="H67" s="5">
        <f t="shared" si="5"/>
        <v>200</v>
      </c>
      <c r="I67" s="7">
        <f t="shared" si="17"/>
        <v>20</v>
      </c>
      <c r="J67" s="2">
        <f t="shared" si="18"/>
        <v>10</v>
      </c>
      <c r="K67" s="3">
        <f t="shared" si="6"/>
        <v>3.3823778116015565E-6</v>
      </c>
      <c r="L67" s="3">
        <f t="shared" si="7"/>
        <v>6.7647556232031131E-7</v>
      </c>
      <c r="M67" s="7">
        <f t="shared" si="19"/>
        <v>5</v>
      </c>
      <c r="N67" s="2">
        <f t="shared" si="20"/>
        <v>1</v>
      </c>
      <c r="O67" s="4">
        <f t="shared" si="8"/>
        <v>1.1574074074074073E-5</v>
      </c>
      <c r="P67" s="7">
        <f t="shared" si="9"/>
        <v>6</v>
      </c>
      <c r="Q67" s="5">
        <f t="shared" si="10"/>
        <v>60</v>
      </c>
      <c r="R67" s="5">
        <v>600</v>
      </c>
      <c r="S67">
        <f t="shared" si="21"/>
        <v>45</v>
      </c>
      <c r="T67">
        <f t="shared" si="22"/>
        <v>9.2045928165971471</v>
      </c>
      <c r="U67">
        <f t="shared" si="23"/>
        <v>0.10747503415173729</v>
      </c>
      <c r="V67">
        <f t="shared" si="11"/>
        <v>1.0747503415173729E-4</v>
      </c>
      <c r="W67">
        <f t="shared" si="24"/>
        <v>2.1495006830347459E-3</v>
      </c>
      <c r="X67">
        <f t="shared" si="12"/>
        <v>2.1495006830347457E-6</v>
      </c>
      <c r="Y67">
        <f t="shared" si="13"/>
        <v>2.1495006830347459E-3</v>
      </c>
    </row>
    <row r="68" spans="2:25">
      <c r="B68" s="7">
        <f t="shared" si="14"/>
        <v>3.6</v>
      </c>
      <c r="C68" s="9">
        <f t="shared" si="14"/>
        <v>7.2000000000000008E-2</v>
      </c>
      <c r="D68" s="5">
        <f t="shared" si="3"/>
        <v>3600</v>
      </c>
      <c r="E68" s="7">
        <f t="shared" si="4"/>
        <v>72.000000000000014</v>
      </c>
      <c r="F68" s="7">
        <f t="shared" si="15"/>
        <v>1.6</v>
      </c>
      <c r="G68" s="7">
        <f t="shared" si="16"/>
        <v>0.53333333333333333</v>
      </c>
      <c r="H68" s="5">
        <f t="shared" si="5"/>
        <v>200</v>
      </c>
      <c r="I68" s="7">
        <f t="shared" si="17"/>
        <v>20</v>
      </c>
      <c r="J68" s="2">
        <f t="shared" si="18"/>
        <v>10</v>
      </c>
      <c r="K68" s="3">
        <f t="shared" si="6"/>
        <v>3.3823778116015565E-6</v>
      </c>
      <c r="L68" s="3">
        <f t="shared" si="7"/>
        <v>6.7647556232031131E-7</v>
      </c>
      <c r="M68" s="7">
        <f t="shared" si="19"/>
        <v>5</v>
      </c>
      <c r="N68" s="2">
        <f t="shared" si="20"/>
        <v>1</v>
      </c>
      <c r="O68" s="4">
        <f t="shared" si="8"/>
        <v>1.1574074074074073E-5</v>
      </c>
      <c r="P68" s="7">
        <f t="shared" si="9"/>
        <v>6.1</v>
      </c>
      <c r="Q68" s="5">
        <f t="shared" si="10"/>
        <v>61</v>
      </c>
      <c r="R68" s="5">
        <v>610</v>
      </c>
      <c r="S68">
        <f t="shared" si="21"/>
        <v>45</v>
      </c>
      <c r="T68">
        <f t="shared" si="22"/>
        <v>9.2045928165971471</v>
      </c>
      <c r="U68">
        <f t="shared" si="23"/>
        <v>0.10571314834597111</v>
      </c>
      <c r="V68">
        <f t="shared" si="11"/>
        <v>1.0571314834597111E-4</v>
      </c>
      <c r="W68">
        <f t="shared" si="24"/>
        <v>2.1142629669194226E-3</v>
      </c>
      <c r="X68">
        <f t="shared" si="12"/>
        <v>2.1142629669194224E-6</v>
      </c>
      <c r="Y68">
        <f t="shared" si="13"/>
        <v>2.1142629669194226E-3</v>
      </c>
    </row>
    <row r="69" spans="2:25">
      <c r="B69" s="7">
        <f t="shared" si="14"/>
        <v>3.6</v>
      </c>
      <c r="C69" s="9">
        <f t="shared" si="14"/>
        <v>7.2000000000000008E-2</v>
      </c>
      <c r="D69" s="5">
        <f t="shared" si="3"/>
        <v>3600</v>
      </c>
      <c r="E69" s="7">
        <f t="shared" si="4"/>
        <v>72.000000000000014</v>
      </c>
      <c r="F69" s="7">
        <f t="shared" si="15"/>
        <v>1.6</v>
      </c>
      <c r="G69" s="7">
        <f t="shared" si="16"/>
        <v>0.53333333333333333</v>
      </c>
      <c r="H69" s="5">
        <f t="shared" si="5"/>
        <v>200</v>
      </c>
      <c r="I69" s="7">
        <f t="shared" si="17"/>
        <v>20</v>
      </c>
      <c r="J69" s="2">
        <f t="shared" si="18"/>
        <v>10</v>
      </c>
      <c r="K69" s="3">
        <f t="shared" si="6"/>
        <v>3.3823778116015565E-6</v>
      </c>
      <c r="L69" s="3">
        <f t="shared" si="7"/>
        <v>6.7647556232031131E-7</v>
      </c>
      <c r="M69" s="7">
        <f t="shared" si="19"/>
        <v>5</v>
      </c>
      <c r="N69" s="2">
        <f t="shared" si="20"/>
        <v>1</v>
      </c>
      <c r="O69" s="4">
        <f t="shared" si="8"/>
        <v>1.1574074074074073E-5</v>
      </c>
      <c r="P69" s="7">
        <f t="shared" si="9"/>
        <v>6.2</v>
      </c>
      <c r="Q69" s="5">
        <f t="shared" si="10"/>
        <v>62</v>
      </c>
      <c r="R69" s="5">
        <v>620</v>
      </c>
      <c r="S69">
        <f t="shared" si="21"/>
        <v>45</v>
      </c>
      <c r="T69">
        <f t="shared" si="22"/>
        <v>9.2045928165971471</v>
      </c>
      <c r="U69">
        <f t="shared" si="23"/>
        <v>0.10400809756619737</v>
      </c>
      <c r="V69">
        <f t="shared" si="11"/>
        <v>1.0400809756619737E-4</v>
      </c>
      <c r="W69">
        <f t="shared" si="24"/>
        <v>2.0801619513239481E-3</v>
      </c>
      <c r="X69">
        <f t="shared" si="12"/>
        <v>2.0801619513239479E-6</v>
      </c>
      <c r="Y69">
        <f t="shared" si="13"/>
        <v>2.0801619513239481E-3</v>
      </c>
    </row>
    <row r="70" spans="2:25">
      <c r="B70" s="7">
        <f t="shared" si="14"/>
        <v>3.6</v>
      </c>
      <c r="C70" s="9">
        <f t="shared" si="14"/>
        <v>7.2000000000000008E-2</v>
      </c>
      <c r="D70" s="5">
        <f t="shared" si="3"/>
        <v>3600</v>
      </c>
      <c r="E70" s="7">
        <f t="shared" si="4"/>
        <v>72.000000000000014</v>
      </c>
      <c r="F70" s="7">
        <f t="shared" si="15"/>
        <v>1.6</v>
      </c>
      <c r="G70" s="7">
        <f t="shared" si="16"/>
        <v>0.53333333333333333</v>
      </c>
      <c r="H70" s="5">
        <f t="shared" si="5"/>
        <v>200</v>
      </c>
      <c r="I70" s="7">
        <f t="shared" si="17"/>
        <v>20</v>
      </c>
      <c r="J70" s="2">
        <f t="shared" si="18"/>
        <v>10</v>
      </c>
      <c r="K70" s="3">
        <f t="shared" si="6"/>
        <v>3.3823778116015565E-6</v>
      </c>
      <c r="L70" s="3">
        <f t="shared" si="7"/>
        <v>6.7647556232031131E-7</v>
      </c>
      <c r="M70" s="7">
        <f t="shared" si="19"/>
        <v>5</v>
      </c>
      <c r="N70" s="2">
        <f t="shared" si="20"/>
        <v>1</v>
      </c>
      <c r="O70" s="4">
        <f t="shared" si="8"/>
        <v>1.1574074074074073E-5</v>
      </c>
      <c r="P70" s="7">
        <f t="shared" si="9"/>
        <v>6.3</v>
      </c>
      <c r="Q70" s="5">
        <f t="shared" si="10"/>
        <v>63</v>
      </c>
      <c r="R70" s="5">
        <v>630</v>
      </c>
      <c r="S70">
        <f t="shared" si="21"/>
        <v>45</v>
      </c>
      <c r="T70">
        <f t="shared" si="22"/>
        <v>9.2045928165971471</v>
      </c>
      <c r="U70">
        <f t="shared" si="23"/>
        <v>0.10235717538260695</v>
      </c>
      <c r="V70">
        <f t="shared" si="11"/>
        <v>1.0235717538260695E-4</v>
      </c>
      <c r="W70">
        <f t="shared" si="24"/>
        <v>2.0471435076521395E-3</v>
      </c>
      <c r="X70">
        <f t="shared" si="12"/>
        <v>2.0471435076521394E-6</v>
      </c>
      <c r="Y70">
        <f t="shared" si="13"/>
        <v>2.0471435076521395E-3</v>
      </c>
    </row>
    <row r="71" spans="2:25">
      <c r="B71" s="7">
        <f t="shared" si="14"/>
        <v>3.6</v>
      </c>
      <c r="C71" s="9">
        <f t="shared" si="14"/>
        <v>7.2000000000000008E-2</v>
      </c>
      <c r="D71" s="5">
        <f t="shared" si="3"/>
        <v>3600</v>
      </c>
      <c r="E71" s="7">
        <f t="shared" si="4"/>
        <v>72.000000000000014</v>
      </c>
      <c r="F71" s="7">
        <f t="shared" si="15"/>
        <v>1.6</v>
      </c>
      <c r="G71" s="7">
        <f t="shared" si="16"/>
        <v>0.53333333333333333</v>
      </c>
      <c r="H71" s="5">
        <f t="shared" si="5"/>
        <v>200</v>
      </c>
      <c r="I71" s="7">
        <f t="shared" si="17"/>
        <v>20</v>
      </c>
      <c r="J71" s="2">
        <f t="shared" si="18"/>
        <v>10</v>
      </c>
      <c r="K71" s="3">
        <f t="shared" si="6"/>
        <v>3.3823778116015565E-6</v>
      </c>
      <c r="L71" s="3">
        <f t="shared" si="7"/>
        <v>6.7647556232031131E-7</v>
      </c>
      <c r="M71" s="7">
        <f t="shared" si="19"/>
        <v>5</v>
      </c>
      <c r="N71" s="2">
        <f t="shared" si="20"/>
        <v>1</v>
      </c>
      <c r="O71" s="4">
        <f t="shared" si="8"/>
        <v>1.1574074074074073E-5</v>
      </c>
      <c r="P71" s="7">
        <f t="shared" si="9"/>
        <v>6.4</v>
      </c>
      <c r="Q71" s="5">
        <f t="shared" si="10"/>
        <v>64</v>
      </c>
      <c r="R71" s="5">
        <v>640</v>
      </c>
      <c r="S71">
        <f t="shared" si="21"/>
        <v>45</v>
      </c>
      <c r="T71">
        <f t="shared" ref="T71:T102" si="25">IF(S71=0,1,((0.01)/((S71^-2.4)+(0.01/(J71-1))))+1)</f>
        <v>9.2045928165971471</v>
      </c>
      <c r="U71">
        <f t="shared" ref="U71:U102" si="26">((D71*L71)/((2*O71)*((PI()*P71*R71)^(1/2))))/T71</f>
        <v>0.10075784451725371</v>
      </c>
      <c r="V71">
        <f t="shared" si="11"/>
        <v>1.0075784451725371E-4</v>
      </c>
      <c r="W71">
        <f t="shared" ref="W71:W107" si="27">(E71*L71)/((2*O71)*((PI()*P71*R71)^(1/2)))/T71</f>
        <v>2.0151568903450743E-3</v>
      </c>
      <c r="X71">
        <f t="shared" si="12"/>
        <v>2.0151568903450743E-6</v>
      </c>
      <c r="Y71">
        <f t="shared" si="13"/>
        <v>2.0151568903450743E-3</v>
      </c>
    </row>
    <row r="72" spans="2:25">
      <c r="B72" s="7">
        <f t="shared" si="14"/>
        <v>3.6</v>
      </c>
      <c r="C72" s="9">
        <f t="shared" si="14"/>
        <v>7.2000000000000008E-2</v>
      </c>
      <c r="D72" s="5">
        <f t="shared" ref="D72:D107" si="28">B72*1000</f>
        <v>3600</v>
      </c>
      <c r="E72" s="7">
        <f t="shared" ref="E72:E107" si="29">C72*1000</f>
        <v>72.000000000000014</v>
      </c>
      <c r="F72" s="7">
        <f t="shared" si="15"/>
        <v>1.6</v>
      </c>
      <c r="G72" s="7">
        <f t="shared" si="16"/>
        <v>0.53333333333333333</v>
      </c>
      <c r="H72" s="5">
        <f t="shared" ref="H72:H107" si="30">I72*J72</f>
        <v>200</v>
      </c>
      <c r="I72" s="7">
        <f t="shared" si="17"/>
        <v>20</v>
      </c>
      <c r="J72" s="2">
        <f t="shared" si="18"/>
        <v>10</v>
      </c>
      <c r="K72" s="3">
        <f t="shared" ref="K72:K107" si="31">(G72*H72)/365/24/60/60</f>
        <v>3.3823778116015565E-6</v>
      </c>
      <c r="L72" s="3">
        <f t="shared" ref="L72:L107" si="32">K72/M72</f>
        <v>6.7647556232031131E-7</v>
      </c>
      <c r="M72" s="7">
        <f t="shared" si="19"/>
        <v>5</v>
      </c>
      <c r="N72" s="2">
        <f t="shared" si="20"/>
        <v>1</v>
      </c>
      <c r="O72" s="4">
        <f t="shared" ref="O72:O107" si="33">N72/24/60/60</f>
        <v>1.1574074074074073E-5</v>
      </c>
      <c r="P72" s="7">
        <f t="shared" ref="P72:P107" si="34">Q72/10</f>
        <v>6.5</v>
      </c>
      <c r="Q72" s="5">
        <f t="shared" ref="Q72:Q107" si="35">R72/10</f>
        <v>65</v>
      </c>
      <c r="R72" s="5">
        <v>650</v>
      </c>
      <c r="S72">
        <f t="shared" si="21"/>
        <v>45</v>
      </c>
      <c r="T72">
        <f t="shared" si="25"/>
        <v>9.2045928165971471</v>
      </c>
      <c r="U72">
        <f t="shared" si="26"/>
        <v>9.920772383237289E-2</v>
      </c>
      <c r="V72">
        <f t="shared" ref="V72:V107" si="36">U72/1000</f>
        <v>9.9207723832372892E-5</v>
      </c>
      <c r="W72">
        <f t="shared" si="27"/>
        <v>1.9841544766474582E-3</v>
      </c>
      <c r="X72">
        <f t="shared" ref="X72:X107" si="37">W72/1000</f>
        <v>1.984154476647458E-6</v>
      </c>
      <c r="Y72">
        <f t="shared" ref="Y72:Y107" si="38">X72*1000</f>
        <v>1.9841544766474582E-3</v>
      </c>
    </row>
    <row r="73" spans="2:25">
      <c r="B73" s="7">
        <f t="shared" ref="B73:C107" si="39">B72</f>
        <v>3.6</v>
      </c>
      <c r="C73" s="9">
        <f t="shared" si="39"/>
        <v>7.2000000000000008E-2</v>
      </c>
      <c r="D73" s="5">
        <f t="shared" si="28"/>
        <v>3600</v>
      </c>
      <c r="E73" s="7">
        <f t="shared" si="29"/>
        <v>72.000000000000014</v>
      </c>
      <c r="F73" s="7">
        <f t="shared" ref="F73:F107" si="40">F72</f>
        <v>1.6</v>
      </c>
      <c r="G73" s="7">
        <f t="shared" ref="G73:G107" si="41">G72</f>
        <v>0.53333333333333333</v>
      </c>
      <c r="H73" s="5">
        <f t="shared" si="30"/>
        <v>200</v>
      </c>
      <c r="I73" s="7">
        <f t="shared" ref="I73:I107" si="42">I72</f>
        <v>20</v>
      </c>
      <c r="J73" s="2">
        <f t="shared" ref="J73:J107" si="43">J72</f>
        <v>10</v>
      </c>
      <c r="K73" s="3">
        <f t="shared" si="31"/>
        <v>3.3823778116015565E-6</v>
      </c>
      <c r="L73" s="3">
        <f t="shared" si="32"/>
        <v>6.7647556232031131E-7</v>
      </c>
      <c r="M73" s="7">
        <f t="shared" ref="M73:M107" si="44">M72</f>
        <v>5</v>
      </c>
      <c r="N73" s="2">
        <f t="shared" ref="N73:N107" si="45">N72</f>
        <v>1</v>
      </c>
      <c r="O73" s="4">
        <f t="shared" si="33"/>
        <v>1.1574074074074073E-5</v>
      </c>
      <c r="P73" s="7">
        <f t="shared" si="34"/>
        <v>6.6</v>
      </c>
      <c r="Q73" s="5">
        <f t="shared" si="35"/>
        <v>66</v>
      </c>
      <c r="R73" s="5">
        <v>660</v>
      </c>
      <c r="S73">
        <f t="shared" ref="S73:S107" si="46">S72</f>
        <v>45</v>
      </c>
      <c r="T73">
        <f t="shared" si="25"/>
        <v>9.2045928165971471</v>
      </c>
      <c r="U73">
        <f t="shared" si="26"/>
        <v>9.7704576501579349E-2</v>
      </c>
      <c r="V73">
        <f t="shared" si="36"/>
        <v>9.7704576501579342E-5</v>
      </c>
      <c r="W73">
        <f t="shared" si="27"/>
        <v>1.9540915300315874E-3</v>
      </c>
      <c r="X73">
        <f t="shared" si="37"/>
        <v>1.9540915300315876E-6</v>
      </c>
      <c r="Y73">
        <f t="shared" si="38"/>
        <v>1.9540915300315874E-3</v>
      </c>
    </row>
    <row r="74" spans="2:25">
      <c r="B74" s="7">
        <f t="shared" si="39"/>
        <v>3.6</v>
      </c>
      <c r="C74" s="9">
        <f t="shared" si="39"/>
        <v>7.2000000000000008E-2</v>
      </c>
      <c r="D74" s="5">
        <f t="shared" si="28"/>
        <v>3600</v>
      </c>
      <c r="E74" s="7">
        <f t="shared" si="29"/>
        <v>72.000000000000014</v>
      </c>
      <c r="F74" s="7">
        <f t="shared" si="40"/>
        <v>1.6</v>
      </c>
      <c r="G74" s="7">
        <f t="shared" si="41"/>
        <v>0.53333333333333333</v>
      </c>
      <c r="H74" s="5">
        <f t="shared" si="30"/>
        <v>200</v>
      </c>
      <c r="I74" s="7">
        <f t="shared" si="42"/>
        <v>20</v>
      </c>
      <c r="J74" s="2">
        <f t="shared" si="43"/>
        <v>10</v>
      </c>
      <c r="K74" s="3">
        <f t="shared" si="31"/>
        <v>3.3823778116015565E-6</v>
      </c>
      <c r="L74" s="3">
        <f t="shared" si="32"/>
        <v>6.7647556232031131E-7</v>
      </c>
      <c r="M74" s="7">
        <f t="shared" si="44"/>
        <v>5</v>
      </c>
      <c r="N74" s="2">
        <f t="shared" si="45"/>
        <v>1</v>
      </c>
      <c r="O74" s="4">
        <f t="shared" si="33"/>
        <v>1.1574074074074073E-5</v>
      </c>
      <c r="P74" s="7">
        <f t="shared" si="34"/>
        <v>6.7</v>
      </c>
      <c r="Q74" s="5">
        <f t="shared" si="35"/>
        <v>67</v>
      </c>
      <c r="R74" s="5">
        <v>670</v>
      </c>
      <c r="S74">
        <f t="shared" si="46"/>
        <v>45</v>
      </c>
      <c r="T74">
        <f t="shared" si="25"/>
        <v>9.2045928165971471</v>
      </c>
      <c r="U74">
        <f t="shared" si="26"/>
        <v>9.6246299240361738E-2</v>
      </c>
      <c r="V74">
        <f t="shared" si="36"/>
        <v>9.6246299240361737E-5</v>
      </c>
      <c r="W74">
        <f t="shared" si="27"/>
        <v>1.924925984807235E-3</v>
      </c>
      <c r="X74">
        <f t="shared" si="37"/>
        <v>1.9249259848072349E-6</v>
      </c>
      <c r="Y74">
        <f t="shared" si="38"/>
        <v>1.924925984807235E-3</v>
      </c>
    </row>
    <row r="75" spans="2:25">
      <c r="B75" s="7">
        <f t="shared" si="39"/>
        <v>3.6</v>
      </c>
      <c r="C75" s="9">
        <f t="shared" si="39"/>
        <v>7.2000000000000008E-2</v>
      </c>
      <c r="D75" s="5">
        <f t="shared" si="28"/>
        <v>3600</v>
      </c>
      <c r="E75" s="7">
        <f t="shared" si="29"/>
        <v>72.000000000000014</v>
      </c>
      <c r="F75" s="7">
        <f t="shared" si="40"/>
        <v>1.6</v>
      </c>
      <c r="G75" s="7">
        <f t="shared" si="41"/>
        <v>0.53333333333333333</v>
      </c>
      <c r="H75" s="5">
        <f t="shared" si="30"/>
        <v>200</v>
      </c>
      <c r="I75" s="7">
        <f t="shared" si="42"/>
        <v>20</v>
      </c>
      <c r="J75" s="2">
        <f t="shared" si="43"/>
        <v>10</v>
      </c>
      <c r="K75" s="3">
        <f t="shared" si="31"/>
        <v>3.3823778116015565E-6</v>
      </c>
      <c r="L75" s="3">
        <f t="shared" si="32"/>
        <v>6.7647556232031131E-7</v>
      </c>
      <c r="M75" s="7">
        <f t="shared" si="44"/>
        <v>5</v>
      </c>
      <c r="N75" s="2">
        <f t="shared" si="45"/>
        <v>1</v>
      </c>
      <c r="O75" s="4">
        <f t="shared" si="33"/>
        <v>1.1574074074074073E-5</v>
      </c>
      <c r="P75" s="7">
        <f t="shared" si="34"/>
        <v>6.8</v>
      </c>
      <c r="Q75" s="5">
        <f t="shared" si="35"/>
        <v>68</v>
      </c>
      <c r="R75" s="5">
        <v>680</v>
      </c>
      <c r="S75">
        <f t="shared" si="46"/>
        <v>45</v>
      </c>
      <c r="T75">
        <f t="shared" si="25"/>
        <v>9.2045928165971471</v>
      </c>
      <c r="U75">
        <f t="shared" si="26"/>
        <v>9.4830912486827026E-2</v>
      </c>
      <c r="V75">
        <f t="shared" si="36"/>
        <v>9.4830912486827023E-5</v>
      </c>
      <c r="W75">
        <f t="shared" si="27"/>
        <v>1.8966182497365406E-3</v>
      </c>
      <c r="X75">
        <f t="shared" si="37"/>
        <v>1.8966182497365405E-6</v>
      </c>
      <c r="Y75">
        <f t="shared" si="38"/>
        <v>1.8966182497365406E-3</v>
      </c>
    </row>
    <row r="76" spans="2:25">
      <c r="B76" s="7">
        <f t="shared" si="39"/>
        <v>3.6</v>
      </c>
      <c r="C76" s="9">
        <f t="shared" si="39"/>
        <v>7.2000000000000008E-2</v>
      </c>
      <c r="D76" s="5">
        <f t="shared" si="28"/>
        <v>3600</v>
      </c>
      <c r="E76" s="7">
        <f t="shared" si="29"/>
        <v>72.000000000000014</v>
      </c>
      <c r="F76" s="7">
        <f t="shared" si="40"/>
        <v>1.6</v>
      </c>
      <c r="G76" s="7">
        <f t="shared" si="41"/>
        <v>0.53333333333333333</v>
      </c>
      <c r="H76" s="5">
        <f t="shared" si="30"/>
        <v>200</v>
      </c>
      <c r="I76" s="7">
        <f t="shared" si="42"/>
        <v>20</v>
      </c>
      <c r="J76" s="2">
        <f t="shared" si="43"/>
        <v>10</v>
      </c>
      <c r="K76" s="3">
        <f t="shared" si="31"/>
        <v>3.3823778116015565E-6</v>
      </c>
      <c r="L76" s="3">
        <f t="shared" si="32"/>
        <v>6.7647556232031131E-7</v>
      </c>
      <c r="M76" s="7">
        <f t="shared" si="44"/>
        <v>5</v>
      </c>
      <c r="N76" s="2">
        <f t="shared" si="45"/>
        <v>1</v>
      </c>
      <c r="O76" s="4">
        <f t="shared" si="33"/>
        <v>1.1574074074074073E-5</v>
      </c>
      <c r="P76" s="7">
        <f t="shared" si="34"/>
        <v>6.9</v>
      </c>
      <c r="Q76" s="5">
        <f t="shared" si="35"/>
        <v>69</v>
      </c>
      <c r="R76" s="5">
        <v>690</v>
      </c>
      <c r="S76">
        <f t="shared" si="46"/>
        <v>45</v>
      </c>
      <c r="T76">
        <f t="shared" si="25"/>
        <v>9.2045928165971471</v>
      </c>
      <c r="U76">
        <f t="shared" si="26"/>
        <v>9.3456551436293292E-2</v>
      </c>
      <c r="V76">
        <f t="shared" si="36"/>
        <v>9.3456551436293296E-5</v>
      </c>
      <c r="W76">
        <f t="shared" si="27"/>
        <v>1.8691310287258663E-3</v>
      </c>
      <c r="X76">
        <f t="shared" si="37"/>
        <v>1.8691310287258663E-6</v>
      </c>
      <c r="Y76">
        <f t="shared" si="38"/>
        <v>1.8691310287258663E-3</v>
      </c>
    </row>
    <row r="77" spans="2:25">
      <c r="B77" s="7">
        <f t="shared" si="39"/>
        <v>3.6</v>
      </c>
      <c r="C77" s="9">
        <f t="shared" si="39"/>
        <v>7.2000000000000008E-2</v>
      </c>
      <c r="D77" s="5">
        <f t="shared" si="28"/>
        <v>3600</v>
      </c>
      <c r="E77" s="7">
        <f t="shared" si="29"/>
        <v>72.000000000000014</v>
      </c>
      <c r="F77" s="7">
        <f t="shared" si="40"/>
        <v>1.6</v>
      </c>
      <c r="G77" s="7">
        <f t="shared" si="41"/>
        <v>0.53333333333333333</v>
      </c>
      <c r="H77" s="5">
        <f t="shared" si="30"/>
        <v>200</v>
      </c>
      <c r="I77" s="7">
        <f t="shared" si="42"/>
        <v>20</v>
      </c>
      <c r="J77" s="2">
        <f t="shared" si="43"/>
        <v>10</v>
      </c>
      <c r="K77" s="3">
        <f t="shared" si="31"/>
        <v>3.3823778116015565E-6</v>
      </c>
      <c r="L77" s="3">
        <f t="shared" si="32"/>
        <v>6.7647556232031131E-7</v>
      </c>
      <c r="M77" s="7">
        <f t="shared" si="44"/>
        <v>5</v>
      </c>
      <c r="N77" s="2">
        <f t="shared" si="45"/>
        <v>1</v>
      </c>
      <c r="O77" s="4">
        <f t="shared" si="33"/>
        <v>1.1574074074074073E-5</v>
      </c>
      <c r="P77" s="7">
        <f t="shared" si="34"/>
        <v>7</v>
      </c>
      <c r="Q77" s="5">
        <f t="shared" si="35"/>
        <v>70</v>
      </c>
      <c r="R77" s="5">
        <v>700</v>
      </c>
      <c r="S77">
        <f t="shared" si="46"/>
        <v>45</v>
      </c>
      <c r="T77">
        <f t="shared" si="25"/>
        <v>9.2045928165971471</v>
      </c>
      <c r="U77">
        <f t="shared" si="26"/>
        <v>9.212145784434625E-2</v>
      </c>
      <c r="V77">
        <f t="shared" si="36"/>
        <v>9.2121457844346251E-5</v>
      </c>
      <c r="W77">
        <f t="shared" si="27"/>
        <v>1.8424291568869251E-3</v>
      </c>
      <c r="X77">
        <f t="shared" si="37"/>
        <v>1.842429156886925E-6</v>
      </c>
      <c r="Y77">
        <f t="shared" si="38"/>
        <v>1.8424291568869251E-3</v>
      </c>
    </row>
    <row r="78" spans="2:25">
      <c r="B78" s="7">
        <f t="shared" si="39"/>
        <v>3.6</v>
      </c>
      <c r="C78" s="9">
        <f t="shared" si="39"/>
        <v>7.2000000000000008E-2</v>
      </c>
      <c r="D78" s="5">
        <f t="shared" si="28"/>
        <v>3600</v>
      </c>
      <c r="E78" s="7">
        <f t="shared" si="29"/>
        <v>72.000000000000014</v>
      </c>
      <c r="F78" s="7">
        <f t="shared" si="40"/>
        <v>1.6</v>
      </c>
      <c r="G78" s="7">
        <f t="shared" si="41"/>
        <v>0.53333333333333333</v>
      </c>
      <c r="H78" s="5">
        <f t="shared" si="30"/>
        <v>200</v>
      </c>
      <c r="I78" s="7">
        <f t="shared" si="42"/>
        <v>20</v>
      </c>
      <c r="J78" s="2">
        <f t="shared" si="43"/>
        <v>10</v>
      </c>
      <c r="K78" s="3">
        <f t="shared" si="31"/>
        <v>3.3823778116015565E-6</v>
      </c>
      <c r="L78" s="3">
        <f t="shared" si="32"/>
        <v>6.7647556232031131E-7</v>
      </c>
      <c r="M78" s="7">
        <f t="shared" si="44"/>
        <v>5</v>
      </c>
      <c r="N78" s="2">
        <f t="shared" si="45"/>
        <v>1</v>
      </c>
      <c r="O78" s="4">
        <f t="shared" si="33"/>
        <v>1.1574074074074073E-5</v>
      </c>
      <c r="P78" s="7">
        <f t="shared" si="34"/>
        <v>7.1</v>
      </c>
      <c r="Q78" s="5">
        <f t="shared" si="35"/>
        <v>71</v>
      </c>
      <c r="R78" s="5">
        <v>710</v>
      </c>
      <c r="S78">
        <f t="shared" si="46"/>
        <v>45</v>
      </c>
      <c r="T78">
        <f t="shared" si="25"/>
        <v>9.2045928165971471</v>
      </c>
      <c r="U78">
        <f t="shared" si="26"/>
        <v>9.0823972522594901E-2</v>
      </c>
      <c r="V78">
        <f t="shared" si="36"/>
        <v>9.0823972522594907E-5</v>
      </c>
      <c r="W78">
        <f t="shared" si="27"/>
        <v>1.8164794504518982E-3</v>
      </c>
      <c r="X78">
        <f t="shared" si="37"/>
        <v>1.8164794504518981E-6</v>
      </c>
      <c r="Y78">
        <f t="shared" si="38"/>
        <v>1.8164794504518982E-3</v>
      </c>
    </row>
    <row r="79" spans="2:25">
      <c r="B79" s="7">
        <f t="shared" si="39"/>
        <v>3.6</v>
      </c>
      <c r="C79" s="9">
        <f t="shared" si="39"/>
        <v>7.2000000000000008E-2</v>
      </c>
      <c r="D79" s="5">
        <f t="shared" si="28"/>
        <v>3600</v>
      </c>
      <c r="E79" s="7">
        <f t="shared" si="29"/>
        <v>72.000000000000014</v>
      </c>
      <c r="F79" s="7">
        <f t="shared" si="40"/>
        <v>1.6</v>
      </c>
      <c r="G79" s="7">
        <f t="shared" si="41"/>
        <v>0.53333333333333333</v>
      </c>
      <c r="H79" s="5">
        <f t="shared" si="30"/>
        <v>200</v>
      </c>
      <c r="I79" s="7">
        <f t="shared" si="42"/>
        <v>20</v>
      </c>
      <c r="J79" s="2">
        <f t="shared" si="43"/>
        <v>10</v>
      </c>
      <c r="K79" s="3">
        <f t="shared" si="31"/>
        <v>3.3823778116015565E-6</v>
      </c>
      <c r="L79" s="3">
        <f t="shared" si="32"/>
        <v>6.7647556232031131E-7</v>
      </c>
      <c r="M79" s="7">
        <f t="shared" si="44"/>
        <v>5</v>
      </c>
      <c r="N79" s="2">
        <f t="shared" si="45"/>
        <v>1</v>
      </c>
      <c r="O79" s="4">
        <f t="shared" si="33"/>
        <v>1.1574074074074073E-5</v>
      </c>
      <c r="P79" s="7">
        <f t="shared" si="34"/>
        <v>7.2</v>
      </c>
      <c r="Q79" s="5">
        <f t="shared" si="35"/>
        <v>72</v>
      </c>
      <c r="R79" s="5">
        <v>720</v>
      </c>
      <c r="S79">
        <f t="shared" si="46"/>
        <v>45</v>
      </c>
      <c r="T79">
        <f t="shared" si="25"/>
        <v>9.2045928165971471</v>
      </c>
      <c r="U79">
        <f t="shared" si="26"/>
        <v>8.9562528459781063E-2</v>
      </c>
      <c r="V79">
        <f t="shared" si="36"/>
        <v>8.956252845978107E-5</v>
      </c>
      <c r="W79">
        <f t="shared" si="27"/>
        <v>1.7912505691956215E-3</v>
      </c>
      <c r="X79">
        <f t="shared" si="37"/>
        <v>1.7912505691956215E-6</v>
      </c>
      <c r="Y79">
        <f t="shared" si="38"/>
        <v>1.7912505691956215E-3</v>
      </c>
    </row>
    <row r="80" spans="2:25">
      <c r="B80" s="7">
        <f t="shared" si="39"/>
        <v>3.6</v>
      </c>
      <c r="C80" s="9">
        <f t="shared" si="39"/>
        <v>7.2000000000000008E-2</v>
      </c>
      <c r="D80" s="5">
        <f t="shared" si="28"/>
        <v>3600</v>
      </c>
      <c r="E80" s="7">
        <f t="shared" si="29"/>
        <v>72.000000000000014</v>
      </c>
      <c r="F80" s="7">
        <f t="shared" si="40"/>
        <v>1.6</v>
      </c>
      <c r="G80" s="7">
        <f t="shared" si="41"/>
        <v>0.53333333333333333</v>
      </c>
      <c r="H80" s="5">
        <f t="shared" si="30"/>
        <v>200</v>
      </c>
      <c r="I80" s="7">
        <f t="shared" si="42"/>
        <v>20</v>
      </c>
      <c r="J80" s="2">
        <f t="shared" si="43"/>
        <v>10</v>
      </c>
      <c r="K80" s="3">
        <f t="shared" si="31"/>
        <v>3.3823778116015565E-6</v>
      </c>
      <c r="L80" s="3">
        <f t="shared" si="32"/>
        <v>6.7647556232031131E-7</v>
      </c>
      <c r="M80" s="7">
        <f t="shared" si="44"/>
        <v>5</v>
      </c>
      <c r="N80" s="2">
        <f t="shared" si="45"/>
        <v>1</v>
      </c>
      <c r="O80" s="4">
        <f t="shared" si="33"/>
        <v>1.1574074074074073E-5</v>
      </c>
      <c r="P80" s="7">
        <f t="shared" si="34"/>
        <v>7.3</v>
      </c>
      <c r="Q80" s="5">
        <f t="shared" si="35"/>
        <v>73</v>
      </c>
      <c r="R80" s="5">
        <v>730</v>
      </c>
      <c r="S80">
        <f t="shared" si="46"/>
        <v>45</v>
      </c>
      <c r="T80">
        <f t="shared" si="25"/>
        <v>9.2045928165971471</v>
      </c>
      <c r="U80">
        <f t="shared" si="26"/>
        <v>8.8335644508277245E-2</v>
      </c>
      <c r="V80">
        <f t="shared" si="36"/>
        <v>8.8335644508277247E-5</v>
      </c>
      <c r="W80">
        <f t="shared" si="27"/>
        <v>1.7667128901655449E-3</v>
      </c>
      <c r="X80">
        <f t="shared" si="37"/>
        <v>1.7667128901655449E-6</v>
      </c>
      <c r="Y80">
        <f t="shared" si="38"/>
        <v>1.7667128901655449E-3</v>
      </c>
    </row>
    <row r="81" spans="2:25">
      <c r="B81" s="7">
        <f t="shared" si="39"/>
        <v>3.6</v>
      </c>
      <c r="C81" s="9">
        <f t="shared" si="39"/>
        <v>7.2000000000000008E-2</v>
      </c>
      <c r="D81" s="5">
        <f t="shared" si="28"/>
        <v>3600</v>
      </c>
      <c r="E81" s="7">
        <f t="shared" si="29"/>
        <v>72.000000000000014</v>
      </c>
      <c r="F81" s="7">
        <f t="shared" si="40"/>
        <v>1.6</v>
      </c>
      <c r="G81" s="7">
        <f t="shared" si="41"/>
        <v>0.53333333333333333</v>
      </c>
      <c r="H81" s="5">
        <f t="shared" si="30"/>
        <v>200</v>
      </c>
      <c r="I81" s="7">
        <f t="shared" si="42"/>
        <v>20</v>
      </c>
      <c r="J81" s="2">
        <f t="shared" si="43"/>
        <v>10</v>
      </c>
      <c r="K81" s="3">
        <f t="shared" si="31"/>
        <v>3.3823778116015565E-6</v>
      </c>
      <c r="L81" s="3">
        <f t="shared" si="32"/>
        <v>6.7647556232031131E-7</v>
      </c>
      <c r="M81" s="7">
        <f t="shared" si="44"/>
        <v>5</v>
      </c>
      <c r="N81" s="2">
        <f t="shared" si="45"/>
        <v>1</v>
      </c>
      <c r="O81" s="4">
        <f t="shared" si="33"/>
        <v>1.1574074074074073E-5</v>
      </c>
      <c r="P81" s="7">
        <f t="shared" si="34"/>
        <v>7.4</v>
      </c>
      <c r="Q81" s="5">
        <f t="shared" si="35"/>
        <v>74</v>
      </c>
      <c r="R81" s="5">
        <v>740</v>
      </c>
      <c r="S81">
        <f t="shared" si="46"/>
        <v>45</v>
      </c>
      <c r="T81">
        <f t="shared" si="25"/>
        <v>9.2045928165971471</v>
      </c>
      <c r="U81">
        <f t="shared" si="26"/>
        <v>8.714191958248968E-2</v>
      </c>
      <c r="V81">
        <f t="shared" si="36"/>
        <v>8.7141919582489676E-5</v>
      </c>
      <c r="W81">
        <f t="shared" si="27"/>
        <v>1.7428383916497938E-3</v>
      </c>
      <c r="X81">
        <f t="shared" si="37"/>
        <v>1.7428383916497938E-6</v>
      </c>
      <c r="Y81">
        <f t="shared" si="38"/>
        <v>1.7428383916497938E-3</v>
      </c>
    </row>
    <row r="82" spans="2:25">
      <c r="B82" s="7">
        <f t="shared" si="39"/>
        <v>3.6</v>
      </c>
      <c r="C82" s="9">
        <f t="shared" si="39"/>
        <v>7.2000000000000008E-2</v>
      </c>
      <c r="D82" s="5">
        <f t="shared" si="28"/>
        <v>3600</v>
      </c>
      <c r="E82" s="7">
        <f t="shared" si="29"/>
        <v>72.000000000000014</v>
      </c>
      <c r="F82" s="7">
        <f t="shared" si="40"/>
        <v>1.6</v>
      </c>
      <c r="G82" s="7">
        <f t="shared" si="41"/>
        <v>0.53333333333333333</v>
      </c>
      <c r="H82" s="5">
        <f t="shared" si="30"/>
        <v>200</v>
      </c>
      <c r="I82" s="7">
        <f t="shared" si="42"/>
        <v>20</v>
      </c>
      <c r="J82" s="2">
        <f t="shared" si="43"/>
        <v>10</v>
      </c>
      <c r="K82" s="3">
        <f t="shared" si="31"/>
        <v>3.3823778116015565E-6</v>
      </c>
      <c r="L82" s="3">
        <f t="shared" si="32"/>
        <v>6.7647556232031131E-7</v>
      </c>
      <c r="M82" s="7">
        <f t="shared" si="44"/>
        <v>5</v>
      </c>
      <c r="N82" s="2">
        <f t="shared" si="45"/>
        <v>1</v>
      </c>
      <c r="O82" s="4">
        <f t="shared" si="33"/>
        <v>1.1574074074074073E-5</v>
      </c>
      <c r="P82" s="7">
        <f t="shared" si="34"/>
        <v>7.5</v>
      </c>
      <c r="Q82" s="5">
        <f t="shared" si="35"/>
        <v>75</v>
      </c>
      <c r="R82" s="5">
        <v>750</v>
      </c>
      <c r="S82">
        <f t="shared" si="46"/>
        <v>45</v>
      </c>
      <c r="T82">
        <f t="shared" si="25"/>
        <v>9.2045928165971471</v>
      </c>
      <c r="U82">
        <f t="shared" si="26"/>
        <v>8.5980027321389846E-2</v>
      </c>
      <c r="V82">
        <f t="shared" si="36"/>
        <v>8.5980027321389847E-5</v>
      </c>
      <c r="W82">
        <f t="shared" si="27"/>
        <v>1.7196005464277971E-3</v>
      </c>
      <c r="X82">
        <f t="shared" si="37"/>
        <v>1.719600546427797E-6</v>
      </c>
      <c r="Y82">
        <f t="shared" si="38"/>
        <v>1.7196005464277971E-3</v>
      </c>
    </row>
    <row r="83" spans="2:25">
      <c r="B83" s="7">
        <f t="shared" si="39"/>
        <v>3.6</v>
      </c>
      <c r="C83" s="9">
        <f t="shared" si="39"/>
        <v>7.2000000000000008E-2</v>
      </c>
      <c r="D83" s="5">
        <f t="shared" si="28"/>
        <v>3600</v>
      </c>
      <c r="E83" s="7">
        <f t="shared" si="29"/>
        <v>72.000000000000014</v>
      </c>
      <c r="F83" s="7">
        <f t="shared" si="40"/>
        <v>1.6</v>
      </c>
      <c r="G83" s="7">
        <f t="shared" si="41"/>
        <v>0.53333333333333333</v>
      </c>
      <c r="H83" s="5">
        <f t="shared" si="30"/>
        <v>200</v>
      </c>
      <c r="I83" s="7">
        <f t="shared" si="42"/>
        <v>20</v>
      </c>
      <c r="J83" s="2">
        <f t="shared" si="43"/>
        <v>10</v>
      </c>
      <c r="K83" s="3">
        <f t="shared" si="31"/>
        <v>3.3823778116015565E-6</v>
      </c>
      <c r="L83" s="3">
        <f t="shared" si="32"/>
        <v>6.7647556232031131E-7</v>
      </c>
      <c r="M83" s="7">
        <f t="shared" si="44"/>
        <v>5</v>
      </c>
      <c r="N83" s="2">
        <f t="shared" si="45"/>
        <v>1</v>
      </c>
      <c r="O83" s="4">
        <f t="shared" si="33"/>
        <v>1.1574074074074073E-5</v>
      </c>
      <c r="P83" s="7">
        <f t="shared" si="34"/>
        <v>7.6</v>
      </c>
      <c r="Q83" s="5">
        <f t="shared" si="35"/>
        <v>76</v>
      </c>
      <c r="R83" s="5">
        <v>760</v>
      </c>
      <c r="S83">
        <f t="shared" si="46"/>
        <v>45</v>
      </c>
      <c r="T83">
        <f t="shared" si="25"/>
        <v>9.2045928165971471</v>
      </c>
      <c r="U83">
        <f t="shared" si="26"/>
        <v>8.4848711172424193E-2</v>
      </c>
      <c r="V83">
        <f t="shared" si="36"/>
        <v>8.4848711172424198E-5</v>
      </c>
      <c r="W83">
        <f t="shared" si="27"/>
        <v>1.6969742234484839E-3</v>
      </c>
      <c r="X83">
        <f t="shared" si="37"/>
        <v>1.6969742234484838E-6</v>
      </c>
      <c r="Y83">
        <f t="shared" si="38"/>
        <v>1.6969742234484839E-3</v>
      </c>
    </row>
    <row r="84" spans="2:25">
      <c r="B84" s="7">
        <f t="shared" si="39"/>
        <v>3.6</v>
      </c>
      <c r="C84" s="9">
        <f t="shared" si="39"/>
        <v>7.2000000000000008E-2</v>
      </c>
      <c r="D84" s="5">
        <f t="shared" si="28"/>
        <v>3600</v>
      </c>
      <c r="E84" s="7">
        <f t="shared" si="29"/>
        <v>72.000000000000014</v>
      </c>
      <c r="F84" s="7">
        <f t="shared" si="40"/>
        <v>1.6</v>
      </c>
      <c r="G84" s="7">
        <f t="shared" si="41"/>
        <v>0.53333333333333333</v>
      </c>
      <c r="H84" s="5">
        <f t="shared" si="30"/>
        <v>200</v>
      </c>
      <c r="I84" s="7">
        <f t="shared" si="42"/>
        <v>20</v>
      </c>
      <c r="J84" s="2">
        <f t="shared" si="43"/>
        <v>10</v>
      </c>
      <c r="K84" s="3">
        <f t="shared" si="31"/>
        <v>3.3823778116015565E-6</v>
      </c>
      <c r="L84" s="3">
        <f t="shared" si="32"/>
        <v>6.7647556232031131E-7</v>
      </c>
      <c r="M84" s="7">
        <f t="shared" si="44"/>
        <v>5</v>
      </c>
      <c r="N84" s="2">
        <f t="shared" si="45"/>
        <v>1</v>
      </c>
      <c r="O84" s="4">
        <f t="shared" si="33"/>
        <v>1.1574074074074073E-5</v>
      </c>
      <c r="P84" s="7">
        <f t="shared" si="34"/>
        <v>7.7</v>
      </c>
      <c r="Q84" s="5">
        <f t="shared" si="35"/>
        <v>77</v>
      </c>
      <c r="R84" s="5">
        <v>770</v>
      </c>
      <c r="S84">
        <f t="shared" si="46"/>
        <v>45</v>
      </c>
      <c r="T84">
        <f t="shared" si="25"/>
        <v>9.2045928165971471</v>
      </c>
      <c r="U84">
        <f t="shared" si="26"/>
        <v>8.3746779858496587E-2</v>
      </c>
      <c r="V84">
        <f t="shared" si="36"/>
        <v>8.3746779858496581E-5</v>
      </c>
      <c r="W84">
        <f t="shared" si="27"/>
        <v>1.6749355971699322E-3</v>
      </c>
      <c r="X84">
        <f t="shared" si="37"/>
        <v>1.6749355971699323E-6</v>
      </c>
      <c r="Y84">
        <f t="shared" si="38"/>
        <v>1.6749355971699322E-3</v>
      </c>
    </row>
    <row r="85" spans="2:25">
      <c r="B85" s="7">
        <f t="shared" si="39"/>
        <v>3.6</v>
      </c>
      <c r="C85" s="9">
        <f t="shared" si="39"/>
        <v>7.2000000000000008E-2</v>
      </c>
      <c r="D85" s="5">
        <f t="shared" si="28"/>
        <v>3600</v>
      </c>
      <c r="E85" s="7">
        <f t="shared" si="29"/>
        <v>72.000000000000014</v>
      </c>
      <c r="F85" s="7">
        <f t="shared" si="40"/>
        <v>1.6</v>
      </c>
      <c r="G85" s="7">
        <f t="shared" si="41"/>
        <v>0.53333333333333333</v>
      </c>
      <c r="H85" s="5">
        <f t="shared" si="30"/>
        <v>200</v>
      </c>
      <c r="I85" s="7">
        <f t="shared" si="42"/>
        <v>20</v>
      </c>
      <c r="J85" s="2">
        <f t="shared" si="43"/>
        <v>10</v>
      </c>
      <c r="K85" s="3">
        <f t="shared" si="31"/>
        <v>3.3823778116015565E-6</v>
      </c>
      <c r="L85" s="3">
        <f t="shared" si="32"/>
        <v>6.7647556232031131E-7</v>
      </c>
      <c r="M85" s="7">
        <f t="shared" si="44"/>
        <v>5</v>
      </c>
      <c r="N85" s="2">
        <f t="shared" si="45"/>
        <v>1</v>
      </c>
      <c r="O85" s="4">
        <f t="shared" si="33"/>
        <v>1.1574074074074073E-5</v>
      </c>
      <c r="P85" s="7">
        <f t="shared" si="34"/>
        <v>7.8</v>
      </c>
      <c r="Q85" s="5">
        <f t="shared" si="35"/>
        <v>78</v>
      </c>
      <c r="R85" s="5">
        <v>780</v>
      </c>
      <c r="S85">
        <f t="shared" si="46"/>
        <v>45</v>
      </c>
      <c r="T85">
        <f t="shared" si="25"/>
        <v>9.2045928165971471</v>
      </c>
      <c r="U85">
        <f t="shared" si="26"/>
        <v>8.2673103193644071E-2</v>
      </c>
      <c r="V85">
        <f t="shared" si="36"/>
        <v>8.2673103193644073E-5</v>
      </c>
      <c r="W85">
        <f t="shared" si="27"/>
        <v>1.6534620638728817E-3</v>
      </c>
      <c r="X85">
        <f t="shared" si="37"/>
        <v>1.6534620638728817E-6</v>
      </c>
      <c r="Y85">
        <f t="shared" si="38"/>
        <v>1.6534620638728817E-3</v>
      </c>
    </row>
    <row r="86" spans="2:25">
      <c r="B86" s="7">
        <f t="shared" si="39"/>
        <v>3.6</v>
      </c>
      <c r="C86" s="9">
        <f t="shared" si="39"/>
        <v>7.2000000000000008E-2</v>
      </c>
      <c r="D86" s="5">
        <f t="shared" si="28"/>
        <v>3600</v>
      </c>
      <c r="E86" s="7">
        <f t="shared" si="29"/>
        <v>72.000000000000014</v>
      </c>
      <c r="F86" s="7">
        <f t="shared" si="40"/>
        <v>1.6</v>
      </c>
      <c r="G86" s="7">
        <f t="shared" si="41"/>
        <v>0.53333333333333333</v>
      </c>
      <c r="H86" s="5">
        <f t="shared" si="30"/>
        <v>200</v>
      </c>
      <c r="I86" s="7">
        <f t="shared" si="42"/>
        <v>20</v>
      </c>
      <c r="J86" s="2">
        <f t="shared" si="43"/>
        <v>10</v>
      </c>
      <c r="K86" s="3">
        <f t="shared" si="31"/>
        <v>3.3823778116015565E-6</v>
      </c>
      <c r="L86" s="3">
        <f t="shared" si="32"/>
        <v>6.7647556232031131E-7</v>
      </c>
      <c r="M86" s="7">
        <f t="shared" si="44"/>
        <v>5</v>
      </c>
      <c r="N86" s="2">
        <f t="shared" si="45"/>
        <v>1</v>
      </c>
      <c r="O86" s="4">
        <f t="shared" si="33"/>
        <v>1.1574074074074073E-5</v>
      </c>
      <c r="P86" s="7">
        <f t="shared" si="34"/>
        <v>7.9</v>
      </c>
      <c r="Q86" s="5">
        <f t="shared" si="35"/>
        <v>79</v>
      </c>
      <c r="R86" s="5">
        <v>790</v>
      </c>
      <c r="S86">
        <f t="shared" si="46"/>
        <v>45</v>
      </c>
      <c r="T86">
        <f t="shared" si="25"/>
        <v>9.2045928165971471</v>
      </c>
      <c r="U86">
        <f t="shared" si="26"/>
        <v>8.1626608216509328E-2</v>
      </c>
      <c r="V86">
        <f t="shared" si="36"/>
        <v>8.1626608216509323E-5</v>
      </c>
      <c r="W86">
        <f t="shared" si="27"/>
        <v>1.6325321643301867E-3</v>
      </c>
      <c r="X86">
        <f t="shared" si="37"/>
        <v>1.6325321643301868E-6</v>
      </c>
      <c r="Y86">
        <f t="shared" si="38"/>
        <v>1.6325321643301867E-3</v>
      </c>
    </row>
    <row r="87" spans="2:25">
      <c r="B87" s="7">
        <f t="shared" si="39"/>
        <v>3.6</v>
      </c>
      <c r="C87" s="9">
        <f t="shared" si="39"/>
        <v>7.2000000000000008E-2</v>
      </c>
      <c r="D87" s="5">
        <f t="shared" si="28"/>
        <v>3600</v>
      </c>
      <c r="E87" s="7">
        <f t="shared" si="29"/>
        <v>72.000000000000014</v>
      </c>
      <c r="F87" s="7">
        <f t="shared" si="40"/>
        <v>1.6</v>
      </c>
      <c r="G87" s="7">
        <f t="shared" si="41"/>
        <v>0.53333333333333333</v>
      </c>
      <c r="H87" s="5">
        <f t="shared" si="30"/>
        <v>200</v>
      </c>
      <c r="I87" s="7">
        <f t="shared" si="42"/>
        <v>20</v>
      </c>
      <c r="J87" s="2">
        <f t="shared" si="43"/>
        <v>10</v>
      </c>
      <c r="K87" s="3">
        <f t="shared" si="31"/>
        <v>3.3823778116015565E-6</v>
      </c>
      <c r="L87" s="3">
        <f t="shared" si="32"/>
        <v>6.7647556232031131E-7</v>
      </c>
      <c r="M87" s="7">
        <f t="shared" si="44"/>
        <v>5</v>
      </c>
      <c r="N87" s="2">
        <f t="shared" si="45"/>
        <v>1</v>
      </c>
      <c r="O87" s="4">
        <f t="shared" si="33"/>
        <v>1.1574074074074073E-5</v>
      </c>
      <c r="P87" s="7">
        <f t="shared" si="34"/>
        <v>8</v>
      </c>
      <c r="Q87" s="5">
        <f t="shared" si="35"/>
        <v>80</v>
      </c>
      <c r="R87" s="5">
        <v>800</v>
      </c>
      <c r="S87">
        <f t="shared" si="46"/>
        <v>45</v>
      </c>
      <c r="T87">
        <f t="shared" si="25"/>
        <v>9.2045928165971471</v>
      </c>
      <c r="U87">
        <f t="shared" si="26"/>
        <v>8.0606275613802958E-2</v>
      </c>
      <c r="V87">
        <f t="shared" si="36"/>
        <v>8.060627561380296E-5</v>
      </c>
      <c r="W87">
        <f t="shared" si="27"/>
        <v>1.6121255122760593E-3</v>
      </c>
      <c r="X87">
        <f t="shared" si="37"/>
        <v>1.6121255122760593E-6</v>
      </c>
      <c r="Y87">
        <f t="shared" si="38"/>
        <v>1.6121255122760593E-3</v>
      </c>
    </row>
    <row r="88" spans="2:25">
      <c r="B88" s="7">
        <f t="shared" si="39"/>
        <v>3.6</v>
      </c>
      <c r="C88" s="9">
        <f t="shared" si="39"/>
        <v>7.2000000000000008E-2</v>
      </c>
      <c r="D88" s="5">
        <f t="shared" si="28"/>
        <v>3600</v>
      </c>
      <c r="E88" s="7">
        <f t="shared" si="29"/>
        <v>72.000000000000014</v>
      </c>
      <c r="F88" s="7">
        <f t="shared" si="40"/>
        <v>1.6</v>
      </c>
      <c r="G88" s="7">
        <f t="shared" si="41"/>
        <v>0.53333333333333333</v>
      </c>
      <c r="H88" s="5">
        <f t="shared" si="30"/>
        <v>200</v>
      </c>
      <c r="I88" s="7">
        <f t="shared" si="42"/>
        <v>20</v>
      </c>
      <c r="J88" s="2">
        <f t="shared" si="43"/>
        <v>10</v>
      </c>
      <c r="K88" s="3">
        <f t="shared" si="31"/>
        <v>3.3823778116015565E-6</v>
      </c>
      <c r="L88" s="3">
        <f t="shared" si="32"/>
        <v>6.7647556232031131E-7</v>
      </c>
      <c r="M88" s="7">
        <f t="shared" si="44"/>
        <v>5</v>
      </c>
      <c r="N88" s="2">
        <f t="shared" si="45"/>
        <v>1</v>
      </c>
      <c r="O88" s="4">
        <f t="shared" si="33"/>
        <v>1.1574074074074073E-5</v>
      </c>
      <c r="P88" s="7">
        <f t="shared" si="34"/>
        <v>8.1</v>
      </c>
      <c r="Q88" s="5">
        <f t="shared" si="35"/>
        <v>81</v>
      </c>
      <c r="R88" s="5">
        <v>810</v>
      </c>
      <c r="S88">
        <f t="shared" si="46"/>
        <v>45</v>
      </c>
      <c r="T88">
        <f t="shared" si="25"/>
        <v>9.2045928165971471</v>
      </c>
      <c r="U88">
        <f t="shared" si="26"/>
        <v>7.96111364086943E-2</v>
      </c>
      <c r="V88">
        <f t="shared" si="36"/>
        <v>7.9611136408694298E-5</v>
      </c>
      <c r="W88">
        <f t="shared" si="27"/>
        <v>1.5922227281738861E-3</v>
      </c>
      <c r="X88">
        <f t="shared" si="37"/>
        <v>1.5922227281738862E-6</v>
      </c>
      <c r="Y88">
        <f t="shared" si="38"/>
        <v>1.5922227281738861E-3</v>
      </c>
    </row>
    <row r="89" spans="2:25">
      <c r="B89" s="7">
        <f t="shared" si="39"/>
        <v>3.6</v>
      </c>
      <c r="C89" s="9">
        <f t="shared" si="39"/>
        <v>7.2000000000000008E-2</v>
      </c>
      <c r="D89" s="5">
        <f t="shared" si="28"/>
        <v>3600</v>
      </c>
      <c r="E89" s="7">
        <f t="shared" si="29"/>
        <v>72.000000000000014</v>
      </c>
      <c r="F89" s="7">
        <f t="shared" si="40"/>
        <v>1.6</v>
      </c>
      <c r="G89" s="7">
        <f t="shared" si="41"/>
        <v>0.53333333333333333</v>
      </c>
      <c r="H89" s="5">
        <f t="shared" si="30"/>
        <v>200</v>
      </c>
      <c r="I89" s="7">
        <f t="shared" si="42"/>
        <v>20</v>
      </c>
      <c r="J89" s="2">
        <f t="shared" si="43"/>
        <v>10</v>
      </c>
      <c r="K89" s="3">
        <f t="shared" si="31"/>
        <v>3.3823778116015565E-6</v>
      </c>
      <c r="L89" s="3">
        <f t="shared" si="32"/>
        <v>6.7647556232031131E-7</v>
      </c>
      <c r="M89" s="7">
        <f t="shared" si="44"/>
        <v>5</v>
      </c>
      <c r="N89" s="2">
        <f t="shared" si="45"/>
        <v>1</v>
      </c>
      <c r="O89" s="4">
        <f t="shared" si="33"/>
        <v>1.1574074074074073E-5</v>
      </c>
      <c r="P89" s="7">
        <f t="shared" si="34"/>
        <v>8.1999999999999993</v>
      </c>
      <c r="Q89" s="5">
        <f t="shared" si="35"/>
        <v>82</v>
      </c>
      <c r="R89" s="5">
        <v>820</v>
      </c>
      <c r="S89">
        <f t="shared" si="46"/>
        <v>45</v>
      </c>
      <c r="T89">
        <f t="shared" si="25"/>
        <v>9.2045928165971471</v>
      </c>
      <c r="U89">
        <f t="shared" si="26"/>
        <v>7.8640268891515097E-2</v>
      </c>
      <c r="V89">
        <f t="shared" si="36"/>
        <v>7.8640268891515098E-5</v>
      </c>
      <c r="W89">
        <f t="shared" si="27"/>
        <v>1.572805377830302E-3</v>
      </c>
      <c r="X89">
        <f t="shared" si="37"/>
        <v>1.5728053778303021E-6</v>
      </c>
      <c r="Y89">
        <f t="shared" si="38"/>
        <v>1.572805377830302E-3</v>
      </c>
    </row>
    <row r="90" spans="2:25">
      <c r="B90" s="7">
        <f t="shared" si="39"/>
        <v>3.6</v>
      </c>
      <c r="C90" s="9">
        <f t="shared" si="39"/>
        <v>7.2000000000000008E-2</v>
      </c>
      <c r="D90" s="5">
        <f t="shared" si="28"/>
        <v>3600</v>
      </c>
      <c r="E90" s="7">
        <f t="shared" si="29"/>
        <v>72.000000000000014</v>
      </c>
      <c r="F90" s="7">
        <f t="shared" si="40"/>
        <v>1.6</v>
      </c>
      <c r="G90" s="7">
        <f t="shared" si="41"/>
        <v>0.53333333333333333</v>
      </c>
      <c r="H90" s="5">
        <f t="shared" si="30"/>
        <v>200</v>
      </c>
      <c r="I90" s="7">
        <f t="shared" si="42"/>
        <v>20</v>
      </c>
      <c r="J90" s="2">
        <f t="shared" si="43"/>
        <v>10</v>
      </c>
      <c r="K90" s="3">
        <f t="shared" si="31"/>
        <v>3.3823778116015565E-6</v>
      </c>
      <c r="L90" s="3">
        <f t="shared" si="32"/>
        <v>6.7647556232031131E-7</v>
      </c>
      <c r="M90" s="7">
        <f t="shared" si="44"/>
        <v>5</v>
      </c>
      <c r="N90" s="2">
        <f t="shared" si="45"/>
        <v>1</v>
      </c>
      <c r="O90" s="4">
        <f t="shared" si="33"/>
        <v>1.1574074074074073E-5</v>
      </c>
      <c r="P90" s="7">
        <f t="shared" si="34"/>
        <v>8.3000000000000007</v>
      </c>
      <c r="Q90" s="5">
        <f t="shared" si="35"/>
        <v>83</v>
      </c>
      <c r="R90" s="5">
        <v>830</v>
      </c>
      <c r="S90">
        <f t="shared" si="46"/>
        <v>45</v>
      </c>
      <c r="T90">
        <f t="shared" si="25"/>
        <v>9.2045928165971471</v>
      </c>
      <c r="U90">
        <f t="shared" si="26"/>
        <v>7.7692795772340215E-2</v>
      </c>
      <c r="V90">
        <f t="shared" si="36"/>
        <v>7.7692795772340209E-5</v>
      </c>
      <c r="W90">
        <f t="shared" si="27"/>
        <v>1.5538559154468043E-3</v>
      </c>
      <c r="X90">
        <f t="shared" si="37"/>
        <v>1.5538559154468043E-6</v>
      </c>
      <c r="Y90">
        <f t="shared" si="38"/>
        <v>1.5538559154468043E-3</v>
      </c>
    </row>
    <row r="91" spans="2:25">
      <c r="B91" s="7">
        <f t="shared" si="39"/>
        <v>3.6</v>
      </c>
      <c r="C91" s="9">
        <f t="shared" si="39"/>
        <v>7.2000000000000008E-2</v>
      </c>
      <c r="D91" s="5">
        <f t="shared" si="28"/>
        <v>3600</v>
      </c>
      <c r="E91" s="7">
        <f t="shared" si="29"/>
        <v>72.000000000000014</v>
      </c>
      <c r="F91" s="7">
        <f t="shared" si="40"/>
        <v>1.6</v>
      </c>
      <c r="G91" s="7">
        <f t="shared" si="41"/>
        <v>0.53333333333333333</v>
      </c>
      <c r="H91" s="5">
        <f t="shared" si="30"/>
        <v>200</v>
      </c>
      <c r="I91" s="7">
        <f t="shared" si="42"/>
        <v>20</v>
      </c>
      <c r="J91" s="2">
        <f t="shared" si="43"/>
        <v>10</v>
      </c>
      <c r="K91" s="3">
        <f t="shared" si="31"/>
        <v>3.3823778116015565E-6</v>
      </c>
      <c r="L91" s="3">
        <f t="shared" si="32"/>
        <v>6.7647556232031131E-7</v>
      </c>
      <c r="M91" s="7">
        <f t="shared" si="44"/>
        <v>5</v>
      </c>
      <c r="N91" s="2">
        <f t="shared" si="45"/>
        <v>1</v>
      </c>
      <c r="O91" s="4">
        <f t="shared" si="33"/>
        <v>1.1574074074074073E-5</v>
      </c>
      <c r="P91" s="7">
        <f t="shared" si="34"/>
        <v>8.4</v>
      </c>
      <c r="Q91" s="5">
        <f t="shared" si="35"/>
        <v>84</v>
      </c>
      <c r="R91" s="5">
        <v>840</v>
      </c>
      <c r="S91">
        <f t="shared" si="46"/>
        <v>45</v>
      </c>
      <c r="T91">
        <f t="shared" si="25"/>
        <v>9.2045928165971471</v>
      </c>
      <c r="U91">
        <f t="shared" si="26"/>
        <v>7.6767881536955213E-2</v>
      </c>
      <c r="V91">
        <f t="shared" si="36"/>
        <v>7.6767881536955214E-5</v>
      </c>
      <c r="W91">
        <f t="shared" si="27"/>
        <v>1.5353576307391044E-3</v>
      </c>
      <c r="X91">
        <f t="shared" si="37"/>
        <v>1.5353576307391044E-6</v>
      </c>
      <c r="Y91">
        <f t="shared" si="38"/>
        <v>1.5353576307391044E-3</v>
      </c>
    </row>
    <row r="92" spans="2:25">
      <c r="B92" s="7">
        <f t="shared" si="39"/>
        <v>3.6</v>
      </c>
      <c r="C92" s="9">
        <f t="shared" si="39"/>
        <v>7.2000000000000008E-2</v>
      </c>
      <c r="D92" s="5">
        <f t="shared" si="28"/>
        <v>3600</v>
      </c>
      <c r="E92" s="7">
        <f t="shared" si="29"/>
        <v>72.000000000000014</v>
      </c>
      <c r="F92" s="7">
        <f t="shared" si="40"/>
        <v>1.6</v>
      </c>
      <c r="G92" s="7">
        <f t="shared" si="41"/>
        <v>0.53333333333333333</v>
      </c>
      <c r="H92" s="5">
        <f t="shared" si="30"/>
        <v>200</v>
      </c>
      <c r="I92" s="7">
        <f t="shared" si="42"/>
        <v>20</v>
      </c>
      <c r="J92" s="2">
        <f t="shared" si="43"/>
        <v>10</v>
      </c>
      <c r="K92" s="3">
        <f t="shared" si="31"/>
        <v>3.3823778116015565E-6</v>
      </c>
      <c r="L92" s="3">
        <f t="shared" si="32"/>
        <v>6.7647556232031131E-7</v>
      </c>
      <c r="M92" s="7">
        <f t="shared" si="44"/>
        <v>5</v>
      </c>
      <c r="N92" s="2">
        <f t="shared" si="45"/>
        <v>1</v>
      </c>
      <c r="O92" s="4">
        <f t="shared" si="33"/>
        <v>1.1574074074074073E-5</v>
      </c>
      <c r="P92" s="7">
        <f t="shared" si="34"/>
        <v>8.5</v>
      </c>
      <c r="Q92" s="5">
        <f t="shared" si="35"/>
        <v>85</v>
      </c>
      <c r="R92" s="5">
        <v>850</v>
      </c>
      <c r="S92">
        <f t="shared" si="46"/>
        <v>45</v>
      </c>
      <c r="T92">
        <f t="shared" si="25"/>
        <v>9.2045928165971471</v>
      </c>
      <c r="U92">
        <f t="shared" si="26"/>
        <v>7.5864729989461602E-2</v>
      </c>
      <c r="V92">
        <f t="shared" si="36"/>
        <v>7.5864729989461597E-5</v>
      </c>
      <c r="W92">
        <f t="shared" si="27"/>
        <v>1.5172945997892324E-3</v>
      </c>
      <c r="X92">
        <f t="shared" si="37"/>
        <v>1.5172945997892323E-6</v>
      </c>
      <c r="Y92">
        <f t="shared" si="38"/>
        <v>1.5172945997892324E-3</v>
      </c>
    </row>
    <row r="93" spans="2:25">
      <c r="B93" s="7">
        <f t="shared" si="39"/>
        <v>3.6</v>
      </c>
      <c r="C93" s="9">
        <f t="shared" si="39"/>
        <v>7.2000000000000008E-2</v>
      </c>
      <c r="D93" s="5">
        <f t="shared" si="28"/>
        <v>3600</v>
      </c>
      <c r="E93" s="7">
        <f t="shared" si="29"/>
        <v>72.000000000000014</v>
      </c>
      <c r="F93" s="7">
        <f t="shared" si="40"/>
        <v>1.6</v>
      </c>
      <c r="G93" s="7">
        <f t="shared" si="41"/>
        <v>0.53333333333333333</v>
      </c>
      <c r="H93" s="5">
        <f t="shared" si="30"/>
        <v>200</v>
      </c>
      <c r="I93" s="7">
        <f t="shared" si="42"/>
        <v>20</v>
      </c>
      <c r="J93" s="2">
        <f t="shared" si="43"/>
        <v>10</v>
      </c>
      <c r="K93" s="3">
        <f t="shared" si="31"/>
        <v>3.3823778116015565E-6</v>
      </c>
      <c r="L93" s="3">
        <f t="shared" si="32"/>
        <v>6.7647556232031131E-7</v>
      </c>
      <c r="M93" s="7">
        <f t="shared" si="44"/>
        <v>5</v>
      </c>
      <c r="N93" s="2">
        <f t="shared" si="45"/>
        <v>1</v>
      </c>
      <c r="O93" s="4">
        <f t="shared" si="33"/>
        <v>1.1574074074074073E-5</v>
      </c>
      <c r="P93" s="7">
        <f t="shared" si="34"/>
        <v>8.6</v>
      </c>
      <c r="Q93" s="5">
        <f t="shared" si="35"/>
        <v>86</v>
      </c>
      <c r="R93" s="5">
        <v>860</v>
      </c>
      <c r="S93">
        <f t="shared" si="46"/>
        <v>45</v>
      </c>
      <c r="T93">
        <f t="shared" si="25"/>
        <v>9.2045928165971471</v>
      </c>
      <c r="U93">
        <f t="shared" si="26"/>
        <v>7.4982581966328343E-2</v>
      </c>
      <c r="V93">
        <f t="shared" si="36"/>
        <v>7.498258196632834E-5</v>
      </c>
      <c r="W93">
        <f t="shared" si="27"/>
        <v>1.4996516393265672E-3</v>
      </c>
      <c r="X93">
        <f t="shared" si="37"/>
        <v>1.4996516393265672E-6</v>
      </c>
      <c r="Y93">
        <f t="shared" si="38"/>
        <v>1.4996516393265672E-3</v>
      </c>
    </row>
    <row r="94" spans="2:25">
      <c r="B94" s="7">
        <f t="shared" si="39"/>
        <v>3.6</v>
      </c>
      <c r="C94" s="9">
        <f t="shared" si="39"/>
        <v>7.2000000000000008E-2</v>
      </c>
      <c r="D94" s="5">
        <f t="shared" si="28"/>
        <v>3600</v>
      </c>
      <c r="E94" s="7">
        <f t="shared" si="29"/>
        <v>72.000000000000014</v>
      </c>
      <c r="F94" s="7">
        <f t="shared" si="40"/>
        <v>1.6</v>
      </c>
      <c r="G94" s="7">
        <f t="shared" si="41"/>
        <v>0.53333333333333333</v>
      </c>
      <c r="H94" s="5">
        <f t="shared" si="30"/>
        <v>200</v>
      </c>
      <c r="I94" s="7">
        <f t="shared" si="42"/>
        <v>20</v>
      </c>
      <c r="J94" s="2">
        <f t="shared" si="43"/>
        <v>10</v>
      </c>
      <c r="K94" s="3">
        <f t="shared" si="31"/>
        <v>3.3823778116015565E-6</v>
      </c>
      <c r="L94" s="3">
        <f t="shared" si="32"/>
        <v>6.7647556232031131E-7</v>
      </c>
      <c r="M94" s="7">
        <f t="shared" si="44"/>
        <v>5</v>
      </c>
      <c r="N94" s="2">
        <f t="shared" si="45"/>
        <v>1</v>
      </c>
      <c r="O94" s="4">
        <f t="shared" si="33"/>
        <v>1.1574074074074073E-5</v>
      </c>
      <c r="P94" s="7">
        <f t="shared" si="34"/>
        <v>8.6999999999999993</v>
      </c>
      <c r="Q94" s="5">
        <f t="shared" si="35"/>
        <v>87</v>
      </c>
      <c r="R94" s="5">
        <v>870</v>
      </c>
      <c r="S94">
        <f t="shared" si="46"/>
        <v>45</v>
      </c>
      <c r="T94">
        <f t="shared" si="25"/>
        <v>9.2045928165971471</v>
      </c>
      <c r="U94">
        <f t="shared" si="26"/>
        <v>7.4120713208094685E-2</v>
      </c>
      <c r="V94">
        <f t="shared" si="36"/>
        <v>7.4120713208094689E-5</v>
      </c>
      <c r="W94">
        <f t="shared" si="27"/>
        <v>1.482414264161894E-3</v>
      </c>
      <c r="X94">
        <f t="shared" si="37"/>
        <v>1.4824142641618941E-6</v>
      </c>
      <c r="Y94">
        <f t="shared" si="38"/>
        <v>1.482414264161894E-3</v>
      </c>
    </row>
    <row r="95" spans="2:25">
      <c r="B95" s="7">
        <f t="shared" si="39"/>
        <v>3.6</v>
      </c>
      <c r="C95" s="9">
        <f t="shared" si="39"/>
        <v>7.2000000000000008E-2</v>
      </c>
      <c r="D95" s="5">
        <f t="shared" si="28"/>
        <v>3600</v>
      </c>
      <c r="E95" s="7">
        <f t="shared" si="29"/>
        <v>72.000000000000014</v>
      </c>
      <c r="F95" s="7">
        <f t="shared" si="40"/>
        <v>1.6</v>
      </c>
      <c r="G95" s="7">
        <f t="shared" si="41"/>
        <v>0.53333333333333333</v>
      </c>
      <c r="H95" s="5">
        <f t="shared" si="30"/>
        <v>200</v>
      </c>
      <c r="I95" s="7">
        <f t="shared" si="42"/>
        <v>20</v>
      </c>
      <c r="J95" s="2">
        <f t="shared" si="43"/>
        <v>10</v>
      </c>
      <c r="K95" s="3">
        <f t="shared" si="31"/>
        <v>3.3823778116015565E-6</v>
      </c>
      <c r="L95" s="3">
        <f t="shared" si="32"/>
        <v>6.7647556232031131E-7</v>
      </c>
      <c r="M95" s="7">
        <f t="shared" si="44"/>
        <v>5</v>
      </c>
      <c r="N95" s="2">
        <f t="shared" si="45"/>
        <v>1</v>
      </c>
      <c r="O95" s="4">
        <f t="shared" si="33"/>
        <v>1.1574074074074073E-5</v>
      </c>
      <c r="P95" s="7">
        <f t="shared" si="34"/>
        <v>8.8000000000000007</v>
      </c>
      <c r="Q95" s="5">
        <f t="shared" si="35"/>
        <v>88</v>
      </c>
      <c r="R95" s="5">
        <v>880</v>
      </c>
      <c r="S95">
        <f t="shared" si="46"/>
        <v>45</v>
      </c>
      <c r="T95">
        <f t="shared" si="25"/>
        <v>9.2045928165971471</v>
      </c>
      <c r="U95">
        <f t="shared" si="26"/>
        <v>7.3278432376184505E-2</v>
      </c>
      <c r="V95">
        <f t="shared" si="36"/>
        <v>7.327843237618451E-5</v>
      </c>
      <c r="W95">
        <f t="shared" si="27"/>
        <v>1.4655686475236903E-3</v>
      </c>
      <c r="X95">
        <f t="shared" si="37"/>
        <v>1.4655686475236903E-6</v>
      </c>
      <c r="Y95">
        <f t="shared" si="38"/>
        <v>1.4655686475236903E-3</v>
      </c>
    </row>
    <row r="96" spans="2:25">
      <c r="B96" s="7">
        <f t="shared" si="39"/>
        <v>3.6</v>
      </c>
      <c r="C96" s="9">
        <f t="shared" si="39"/>
        <v>7.2000000000000008E-2</v>
      </c>
      <c r="D96" s="5">
        <f t="shared" si="28"/>
        <v>3600</v>
      </c>
      <c r="E96" s="7">
        <f t="shared" si="29"/>
        <v>72.000000000000014</v>
      </c>
      <c r="F96" s="7">
        <f t="shared" si="40"/>
        <v>1.6</v>
      </c>
      <c r="G96" s="7">
        <f t="shared" si="41"/>
        <v>0.53333333333333333</v>
      </c>
      <c r="H96" s="5">
        <f t="shared" si="30"/>
        <v>200</v>
      </c>
      <c r="I96" s="7">
        <f t="shared" si="42"/>
        <v>20</v>
      </c>
      <c r="J96" s="2">
        <f t="shared" si="43"/>
        <v>10</v>
      </c>
      <c r="K96" s="3">
        <f t="shared" si="31"/>
        <v>3.3823778116015565E-6</v>
      </c>
      <c r="L96" s="3">
        <f t="shared" si="32"/>
        <v>6.7647556232031131E-7</v>
      </c>
      <c r="M96" s="7">
        <f t="shared" si="44"/>
        <v>5</v>
      </c>
      <c r="N96" s="2">
        <f t="shared" si="45"/>
        <v>1</v>
      </c>
      <c r="O96" s="4">
        <f t="shared" si="33"/>
        <v>1.1574074074074073E-5</v>
      </c>
      <c r="P96" s="7">
        <f t="shared" si="34"/>
        <v>8.9</v>
      </c>
      <c r="Q96" s="5">
        <f t="shared" si="35"/>
        <v>89</v>
      </c>
      <c r="R96" s="5">
        <v>890</v>
      </c>
      <c r="S96">
        <f t="shared" si="46"/>
        <v>45</v>
      </c>
      <c r="T96">
        <f t="shared" si="25"/>
        <v>9.2045928165971471</v>
      </c>
      <c r="U96">
        <f t="shared" si="26"/>
        <v>7.2455079203418399E-2</v>
      </c>
      <c r="V96">
        <f t="shared" si="36"/>
        <v>7.2455079203418397E-5</v>
      </c>
      <c r="W96">
        <f t="shared" si="27"/>
        <v>1.4491015840683683E-3</v>
      </c>
      <c r="X96">
        <f t="shared" si="37"/>
        <v>1.4491015840683683E-6</v>
      </c>
      <c r="Y96">
        <f t="shared" si="38"/>
        <v>1.4491015840683683E-3</v>
      </c>
    </row>
    <row r="97" spans="2:25">
      <c r="B97" s="7">
        <f t="shared" si="39"/>
        <v>3.6</v>
      </c>
      <c r="C97" s="9">
        <f t="shared" si="39"/>
        <v>7.2000000000000008E-2</v>
      </c>
      <c r="D97" s="5">
        <f t="shared" si="28"/>
        <v>3600</v>
      </c>
      <c r="E97" s="7">
        <f t="shared" si="29"/>
        <v>72.000000000000014</v>
      </c>
      <c r="F97" s="7">
        <f t="shared" si="40"/>
        <v>1.6</v>
      </c>
      <c r="G97" s="7">
        <f t="shared" si="41"/>
        <v>0.53333333333333333</v>
      </c>
      <c r="H97" s="5">
        <f t="shared" si="30"/>
        <v>200</v>
      </c>
      <c r="I97" s="7">
        <f t="shared" si="42"/>
        <v>20</v>
      </c>
      <c r="J97" s="2">
        <f t="shared" si="43"/>
        <v>10</v>
      </c>
      <c r="K97" s="3">
        <f t="shared" si="31"/>
        <v>3.3823778116015565E-6</v>
      </c>
      <c r="L97" s="3">
        <f t="shared" si="32"/>
        <v>6.7647556232031131E-7</v>
      </c>
      <c r="M97" s="7">
        <f t="shared" si="44"/>
        <v>5</v>
      </c>
      <c r="N97" s="2">
        <f t="shared" si="45"/>
        <v>1</v>
      </c>
      <c r="O97" s="4">
        <f t="shared" si="33"/>
        <v>1.1574074074074073E-5</v>
      </c>
      <c r="P97" s="7">
        <f t="shared" si="34"/>
        <v>9</v>
      </c>
      <c r="Q97" s="5">
        <f t="shared" si="35"/>
        <v>90</v>
      </c>
      <c r="R97" s="5">
        <v>900</v>
      </c>
      <c r="S97">
        <f t="shared" si="46"/>
        <v>45</v>
      </c>
      <c r="T97">
        <f t="shared" si="25"/>
        <v>9.2045928165971471</v>
      </c>
      <c r="U97">
        <f t="shared" si="26"/>
        <v>7.1650022767824853E-2</v>
      </c>
      <c r="V97">
        <f t="shared" si="36"/>
        <v>7.165002276782485E-5</v>
      </c>
      <c r="W97">
        <f t="shared" si="27"/>
        <v>1.4330004553564973E-3</v>
      </c>
      <c r="X97">
        <f t="shared" si="37"/>
        <v>1.4330004553564973E-6</v>
      </c>
      <c r="Y97">
        <f t="shared" si="38"/>
        <v>1.4330004553564973E-3</v>
      </c>
    </row>
    <row r="98" spans="2:25">
      <c r="B98" s="7">
        <f t="shared" si="39"/>
        <v>3.6</v>
      </c>
      <c r="C98" s="9">
        <f t="shared" si="39"/>
        <v>7.2000000000000008E-2</v>
      </c>
      <c r="D98" s="5">
        <f t="shared" si="28"/>
        <v>3600</v>
      </c>
      <c r="E98" s="7">
        <f t="shared" si="29"/>
        <v>72.000000000000014</v>
      </c>
      <c r="F98" s="7">
        <f t="shared" si="40"/>
        <v>1.6</v>
      </c>
      <c r="G98" s="7">
        <f t="shared" si="41"/>
        <v>0.53333333333333333</v>
      </c>
      <c r="H98" s="5">
        <f t="shared" si="30"/>
        <v>200</v>
      </c>
      <c r="I98" s="7">
        <f t="shared" si="42"/>
        <v>20</v>
      </c>
      <c r="J98" s="2">
        <f t="shared" si="43"/>
        <v>10</v>
      </c>
      <c r="K98" s="3">
        <f t="shared" si="31"/>
        <v>3.3823778116015565E-6</v>
      </c>
      <c r="L98" s="3">
        <f t="shared" si="32"/>
        <v>6.7647556232031131E-7</v>
      </c>
      <c r="M98" s="7">
        <f t="shared" si="44"/>
        <v>5</v>
      </c>
      <c r="N98" s="2">
        <f t="shared" si="45"/>
        <v>1</v>
      </c>
      <c r="O98" s="4">
        <f t="shared" si="33"/>
        <v>1.1574074074074073E-5</v>
      </c>
      <c r="P98" s="7">
        <f t="shared" si="34"/>
        <v>9.1</v>
      </c>
      <c r="Q98" s="5">
        <f t="shared" si="35"/>
        <v>91</v>
      </c>
      <c r="R98" s="5">
        <v>910</v>
      </c>
      <c r="S98">
        <f t="shared" si="46"/>
        <v>45</v>
      </c>
      <c r="T98">
        <f t="shared" si="25"/>
        <v>9.2045928165971471</v>
      </c>
      <c r="U98">
        <f t="shared" si="26"/>
        <v>7.086265988026634E-2</v>
      </c>
      <c r="V98">
        <f t="shared" si="36"/>
        <v>7.0862659880266342E-5</v>
      </c>
      <c r="W98">
        <f t="shared" si="27"/>
        <v>1.4172531976053269E-3</v>
      </c>
      <c r="X98">
        <f t="shared" si="37"/>
        <v>1.4172531976053269E-6</v>
      </c>
      <c r="Y98">
        <f t="shared" si="38"/>
        <v>1.4172531976053269E-3</v>
      </c>
    </row>
    <row r="99" spans="2:25">
      <c r="B99" s="7">
        <f t="shared" si="39"/>
        <v>3.6</v>
      </c>
      <c r="C99" s="9">
        <f t="shared" si="39"/>
        <v>7.2000000000000008E-2</v>
      </c>
      <c r="D99" s="5">
        <f t="shared" si="28"/>
        <v>3600</v>
      </c>
      <c r="E99" s="7">
        <f t="shared" si="29"/>
        <v>72.000000000000014</v>
      </c>
      <c r="F99" s="7">
        <f t="shared" si="40"/>
        <v>1.6</v>
      </c>
      <c r="G99" s="7">
        <f t="shared" si="41"/>
        <v>0.53333333333333333</v>
      </c>
      <c r="H99" s="5">
        <f t="shared" si="30"/>
        <v>200</v>
      </c>
      <c r="I99" s="7">
        <f t="shared" si="42"/>
        <v>20</v>
      </c>
      <c r="J99" s="2">
        <f t="shared" si="43"/>
        <v>10</v>
      </c>
      <c r="K99" s="3">
        <f t="shared" si="31"/>
        <v>3.3823778116015565E-6</v>
      </c>
      <c r="L99" s="3">
        <f t="shared" si="32"/>
        <v>6.7647556232031131E-7</v>
      </c>
      <c r="M99" s="7">
        <f t="shared" si="44"/>
        <v>5</v>
      </c>
      <c r="N99" s="2">
        <f t="shared" si="45"/>
        <v>1</v>
      </c>
      <c r="O99" s="4">
        <f t="shared" si="33"/>
        <v>1.1574074074074073E-5</v>
      </c>
      <c r="P99" s="7">
        <f t="shared" si="34"/>
        <v>9.1999999999999993</v>
      </c>
      <c r="Q99" s="5">
        <f t="shared" si="35"/>
        <v>92</v>
      </c>
      <c r="R99" s="5">
        <v>920</v>
      </c>
      <c r="S99">
        <f t="shared" si="46"/>
        <v>45</v>
      </c>
      <c r="T99">
        <f t="shared" si="25"/>
        <v>9.2045928165971471</v>
      </c>
      <c r="U99">
        <f t="shared" si="26"/>
        <v>7.0092413577219972E-2</v>
      </c>
      <c r="V99">
        <f t="shared" si="36"/>
        <v>7.0092413577219976E-5</v>
      </c>
      <c r="W99">
        <f t="shared" si="27"/>
        <v>1.4018482715443996E-3</v>
      </c>
      <c r="X99">
        <f t="shared" si="37"/>
        <v>1.4018482715443997E-6</v>
      </c>
      <c r="Y99">
        <f t="shared" si="38"/>
        <v>1.4018482715443996E-3</v>
      </c>
    </row>
    <row r="100" spans="2:25">
      <c r="B100" s="7">
        <f t="shared" si="39"/>
        <v>3.6</v>
      </c>
      <c r="C100" s="9">
        <f t="shared" si="39"/>
        <v>7.2000000000000008E-2</v>
      </c>
      <c r="D100" s="5">
        <f t="shared" si="28"/>
        <v>3600</v>
      </c>
      <c r="E100" s="7">
        <f t="shared" si="29"/>
        <v>72.000000000000014</v>
      </c>
      <c r="F100" s="7">
        <f t="shared" si="40"/>
        <v>1.6</v>
      </c>
      <c r="G100" s="7">
        <f t="shared" si="41"/>
        <v>0.53333333333333333</v>
      </c>
      <c r="H100" s="5">
        <f t="shared" si="30"/>
        <v>200</v>
      </c>
      <c r="I100" s="7">
        <f t="shared" si="42"/>
        <v>20</v>
      </c>
      <c r="J100" s="2">
        <f t="shared" si="43"/>
        <v>10</v>
      </c>
      <c r="K100" s="3">
        <f t="shared" si="31"/>
        <v>3.3823778116015565E-6</v>
      </c>
      <c r="L100" s="3">
        <f t="shared" si="32"/>
        <v>6.7647556232031131E-7</v>
      </c>
      <c r="M100" s="7">
        <f t="shared" si="44"/>
        <v>5</v>
      </c>
      <c r="N100" s="2">
        <f t="shared" si="45"/>
        <v>1</v>
      </c>
      <c r="O100" s="4">
        <f t="shared" si="33"/>
        <v>1.1574074074074073E-5</v>
      </c>
      <c r="P100" s="7">
        <f t="shared" si="34"/>
        <v>9.3000000000000007</v>
      </c>
      <c r="Q100" s="5">
        <f t="shared" si="35"/>
        <v>93</v>
      </c>
      <c r="R100" s="5">
        <v>930</v>
      </c>
      <c r="S100">
        <f t="shared" si="46"/>
        <v>45</v>
      </c>
      <c r="T100">
        <f t="shared" si="25"/>
        <v>9.2045928165971471</v>
      </c>
      <c r="U100">
        <f t="shared" si="26"/>
        <v>6.9338731710798254E-2</v>
      </c>
      <c r="V100">
        <f t="shared" si="36"/>
        <v>6.9338731710798254E-5</v>
      </c>
      <c r="W100">
        <f t="shared" si="27"/>
        <v>1.3867746342159652E-3</v>
      </c>
      <c r="X100">
        <f t="shared" si="37"/>
        <v>1.3867746342159653E-6</v>
      </c>
      <c r="Y100">
        <f t="shared" si="38"/>
        <v>1.3867746342159652E-3</v>
      </c>
    </row>
    <row r="101" spans="2:25">
      <c r="B101" s="7">
        <f t="shared" si="39"/>
        <v>3.6</v>
      </c>
      <c r="C101" s="9">
        <f t="shared" si="39"/>
        <v>7.2000000000000008E-2</v>
      </c>
      <c r="D101" s="5">
        <f t="shared" si="28"/>
        <v>3600</v>
      </c>
      <c r="E101" s="7">
        <f t="shared" si="29"/>
        <v>72.000000000000014</v>
      </c>
      <c r="F101" s="7">
        <f t="shared" si="40"/>
        <v>1.6</v>
      </c>
      <c r="G101" s="7">
        <f t="shared" si="41"/>
        <v>0.53333333333333333</v>
      </c>
      <c r="H101" s="5">
        <f t="shared" si="30"/>
        <v>200</v>
      </c>
      <c r="I101" s="7">
        <f t="shared" si="42"/>
        <v>20</v>
      </c>
      <c r="J101" s="2">
        <f t="shared" si="43"/>
        <v>10</v>
      </c>
      <c r="K101" s="3">
        <f t="shared" si="31"/>
        <v>3.3823778116015565E-6</v>
      </c>
      <c r="L101" s="3">
        <f t="shared" si="32"/>
        <v>6.7647556232031131E-7</v>
      </c>
      <c r="M101" s="7">
        <f t="shared" si="44"/>
        <v>5</v>
      </c>
      <c r="N101" s="2">
        <f t="shared" si="45"/>
        <v>1</v>
      </c>
      <c r="O101" s="4">
        <f t="shared" si="33"/>
        <v>1.1574074074074073E-5</v>
      </c>
      <c r="P101" s="7">
        <f t="shared" si="34"/>
        <v>9.4</v>
      </c>
      <c r="Q101" s="5">
        <f t="shared" si="35"/>
        <v>94</v>
      </c>
      <c r="R101" s="5">
        <v>940</v>
      </c>
      <c r="S101">
        <f t="shared" si="46"/>
        <v>45</v>
      </c>
      <c r="T101">
        <f t="shared" si="25"/>
        <v>9.2045928165971471</v>
      </c>
      <c r="U101">
        <f t="shared" si="26"/>
        <v>6.8601085628768488E-2</v>
      </c>
      <c r="V101">
        <f t="shared" si="36"/>
        <v>6.8601085628768483E-5</v>
      </c>
      <c r="W101">
        <f t="shared" si="27"/>
        <v>1.37202171257537E-3</v>
      </c>
      <c r="X101">
        <f t="shared" si="37"/>
        <v>1.3720217125753699E-6</v>
      </c>
      <c r="Y101">
        <f t="shared" si="38"/>
        <v>1.37202171257537E-3</v>
      </c>
    </row>
    <row r="102" spans="2:25">
      <c r="B102" s="7">
        <f t="shared" si="39"/>
        <v>3.6</v>
      </c>
      <c r="C102" s="9">
        <f t="shared" si="39"/>
        <v>7.2000000000000008E-2</v>
      </c>
      <c r="D102" s="5">
        <f t="shared" si="28"/>
        <v>3600</v>
      </c>
      <c r="E102" s="7">
        <f t="shared" si="29"/>
        <v>72.000000000000014</v>
      </c>
      <c r="F102" s="7">
        <f t="shared" si="40"/>
        <v>1.6</v>
      </c>
      <c r="G102" s="7">
        <f t="shared" si="41"/>
        <v>0.53333333333333333</v>
      </c>
      <c r="H102" s="5">
        <f t="shared" si="30"/>
        <v>200</v>
      </c>
      <c r="I102" s="7">
        <f t="shared" si="42"/>
        <v>20</v>
      </c>
      <c r="J102" s="2">
        <f t="shared" si="43"/>
        <v>10</v>
      </c>
      <c r="K102" s="3">
        <f t="shared" si="31"/>
        <v>3.3823778116015565E-6</v>
      </c>
      <c r="L102" s="3">
        <f t="shared" si="32"/>
        <v>6.7647556232031131E-7</v>
      </c>
      <c r="M102" s="7">
        <f t="shared" si="44"/>
        <v>5</v>
      </c>
      <c r="N102" s="2">
        <f t="shared" si="45"/>
        <v>1</v>
      </c>
      <c r="O102" s="4">
        <f t="shared" si="33"/>
        <v>1.1574074074074073E-5</v>
      </c>
      <c r="P102" s="7">
        <f t="shared" si="34"/>
        <v>9.5</v>
      </c>
      <c r="Q102" s="5">
        <f t="shared" si="35"/>
        <v>95</v>
      </c>
      <c r="R102" s="5">
        <v>950</v>
      </c>
      <c r="S102">
        <f t="shared" si="46"/>
        <v>45</v>
      </c>
      <c r="T102">
        <f t="shared" si="25"/>
        <v>9.2045928165971471</v>
      </c>
      <c r="U102">
        <f t="shared" si="26"/>
        <v>6.7878968937939335E-2</v>
      </c>
      <c r="V102">
        <f t="shared" si="36"/>
        <v>6.787896893793934E-5</v>
      </c>
      <c r="W102">
        <f t="shared" si="27"/>
        <v>1.357579378758787E-3</v>
      </c>
      <c r="X102">
        <f t="shared" si="37"/>
        <v>1.357579378758787E-6</v>
      </c>
      <c r="Y102">
        <f t="shared" si="38"/>
        <v>1.357579378758787E-3</v>
      </c>
    </row>
    <row r="103" spans="2:25">
      <c r="B103" s="7">
        <f t="shared" si="39"/>
        <v>3.6</v>
      </c>
      <c r="C103" s="9">
        <f t="shared" si="39"/>
        <v>7.2000000000000008E-2</v>
      </c>
      <c r="D103" s="5">
        <f t="shared" si="28"/>
        <v>3600</v>
      </c>
      <c r="E103" s="7">
        <f t="shared" si="29"/>
        <v>72.000000000000014</v>
      </c>
      <c r="F103" s="7">
        <f t="shared" si="40"/>
        <v>1.6</v>
      </c>
      <c r="G103" s="7">
        <f t="shared" si="41"/>
        <v>0.53333333333333333</v>
      </c>
      <c r="H103" s="5">
        <f t="shared" si="30"/>
        <v>200</v>
      </c>
      <c r="I103" s="7">
        <f t="shared" si="42"/>
        <v>20</v>
      </c>
      <c r="J103" s="2">
        <f t="shared" si="43"/>
        <v>10</v>
      </c>
      <c r="K103" s="3">
        <f t="shared" si="31"/>
        <v>3.3823778116015565E-6</v>
      </c>
      <c r="L103" s="3">
        <f t="shared" si="32"/>
        <v>6.7647556232031131E-7</v>
      </c>
      <c r="M103" s="7">
        <f t="shared" si="44"/>
        <v>5</v>
      </c>
      <c r="N103" s="2">
        <f t="shared" si="45"/>
        <v>1</v>
      </c>
      <c r="O103" s="4">
        <f t="shared" si="33"/>
        <v>1.1574074074074073E-5</v>
      </c>
      <c r="P103" s="7">
        <f t="shared" si="34"/>
        <v>9.6</v>
      </c>
      <c r="Q103" s="5">
        <f t="shared" si="35"/>
        <v>96</v>
      </c>
      <c r="R103" s="5">
        <v>960</v>
      </c>
      <c r="S103">
        <f t="shared" si="46"/>
        <v>45</v>
      </c>
      <c r="T103">
        <f t="shared" ref="T103:T107" si="47">IF(S103=0,1,((0.01)/((S103^-2.4)+(0.01/(J103-1))))+1)</f>
        <v>9.2045928165971471</v>
      </c>
      <c r="U103">
        <f t="shared" ref="U103:U107" si="48">((D103*L103)/((2*O103)*((PI()*P103*R103)^(1/2))))/T103</f>
        <v>6.7171896344835794E-2</v>
      </c>
      <c r="V103">
        <f t="shared" si="36"/>
        <v>6.7171896344835795E-5</v>
      </c>
      <c r="W103">
        <f t="shared" si="27"/>
        <v>1.3434379268967161E-3</v>
      </c>
      <c r="X103">
        <f t="shared" si="37"/>
        <v>1.3434379268967162E-6</v>
      </c>
      <c r="Y103">
        <f t="shared" si="38"/>
        <v>1.3434379268967161E-3</v>
      </c>
    </row>
    <row r="104" spans="2:25">
      <c r="B104" s="7">
        <f t="shared" si="39"/>
        <v>3.6</v>
      </c>
      <c r="C104" s="9">
        <f t="shared" si="39"/>
        <v>7.2000000000000008E-2</v>
      </c>
      <c r="D104" s="5">
        <f t="shared" si="28"/>
        <v>3600</v>
      </c>
      <c r="E104" s="7">
        <f t="shared" si="29"/>
        <v>72.000000000000014</v>
      </c>
      <c r="F104" s="7">
        <f t="shared" si="40"/>
        <v>1.6</v>
      </c>
      <c r="G104" s="7">
        <f t="shared" si="41"/>
        <v>0.53333333333333333</v>
      </c>
      <c r="H104" s="5">
        <f t="shared" si="30"/>
        <v>200</v>
      </c>
      <c r="I104" s="7">
        <f t="shared" si="42"/>
        <v>20</v>
      </c>
      <c r="J104" s="2">
        <f t="shared" si="43"/>
        <v>10</v>
      </c>
      <c r="K104" s="3">
        <f t="shared" si="31"/>
        <v>3.3823778116015565E-6</v>
      </c>
      <c r="L104" s="3">
        <f t="shared" si="32"/>
        <v>6.7647556232031131E-7</v>
      </c>
      <c r="M104" s="7">
        <f t="shared" si="44"/>
        <v>5</v>
      </c>
      <c r="N104" s="2">
        <f t="shared" si="45"/>
        <v>1</v>
      </c>
      <c r="O104" s="4">
        <f t="shared" si="33"/>
        <v>1.1574074074074073E-5</v>
      </c>
      <c r="P104" s="7">
        <f t="shared" si="34"/>
        <v>9.6999999999999993</v>
      </c>
      <c r="Q104" s="5">
        <f t="shared" si="35"/>
        <v>97</v>
      </c>
      <c r="R104" s="5">
        <v>970</v>
      </c>
      <c r="S104">
        <f t="shared" si="46"/>
        <v>45</v>
      </c>
      <c r="T104">
        <f t="shared" si="47"/>
        <v>9.2045928165971471</v>
      </c>
      <c r="U104">
        <f t="shared" si="48"/>
        <v>6.6479402568084933E-2</v>
      </c>
      <c r="V104">
        <f t="shared" si="36"/>
        <v>6.6479402568084931E-5</v>
      </c>
      <c r="W104">
        <f t="shared" si="27"/>
        <v>1.3295880513616988E-3</v>
      </c>
      <c r="X104">
        <f t="shared" si="37"/>
        <v>1.3295880513616989E-6</v>
      </c>
      <c r="Y104">
        <f t="shared" si="38"/>
        <v>1.3295880513616988E-3</v>
      </c>
    </row>
    <row r="105" spans="2:25">
      <c r="B105" s="7">
        <f t="shared" si="39"/>
        <v>3.6</v>
      </c>
      <c r="C105" s="9">
        <f t="shared" si="39"/>
        <v>7.2000000000000008E-2</v>
      </c>
      <c r="D105" s="5">
        <f t="shared" si="28"/>
        <v>3600</v>
      </c>
      <c r="E105" s="7">
        <f t="shared" si="29"/>
        <v>72.000000000000014</v>
      </c>
      <c r="F105" s="7">
        <f t="shared" si="40"/>
        <v>1.6</v>
      </c>
      <c r="G105" s="7">
        <f t="shared" si="41"/>
        <v>0.53333333333333333</v>
      </c>
      <c r="H105" s="5">
        <f t="shared" si="30"/>
        <v>200</v>
      </c>
      <c r="I105" s="7">
        <f t="shared" si="42"/>
        <v>20</v>
      </c>
      <c r="J105" s="2">
        <f t="shared" si="43"/>
        <v>10</v>
      </c>
      <c r="K105" s="3">
        <f t="shared" si="31"/>
        <v>3.3823778116015565E-6</v>
      </c>
      <c r="L105" s="3">
        <f t="shared" si="32"/>
        <v>6.7647556232031131E-7</v>
      </c>
      <c r="M105" s="7">
        <f t="shared" si="44"/>
        <v>5</v>
      </c>
      <c r="N105" s="2">
        <f t="shared" si="45"/>
        <v>1</v>
      </c>
      <c r="O105" s="4">
        <f t="shared" si="33"/>
        <v>1.1574074074074073E-5</v>
      </c>
      <c r="P105" s="7">
        <f t="shared" si="34"/>
        <v>9.8000000000000007</v>
      </c>
      <c r="Q105" s="5">
        <f t="shared" si="35"/>
        <v>98</v>
      </c>
      <c r="R105" s="5">
        <v>980</v>
      </c>
      <c r="S105">
        <f t="shared" si="46"/>
        <v>45</v>
      </c>
      <c r="T105">
        <f t="shared" si="47"/>
        <v>9.2045928165971471</v>
      </c>
      <c r="U105">
        <f t="shared" si="48"/>
        <v>6.580104131739016E-2</v>
      </c>
      <c r="V105">
        <f t="shared" si="36"/>
        <v>6.5801041317390158E-5</v>
      </c>
      <c r="W105">
        <f t="shared" si="27"/>
        <v>1.3160208263478035E-3</v>
      </c>
      <c r="X105">
        <f t="shared" si="37"/>
        <v>1.3160208263478035E-6</v>
      </c>
      <c r="Y105">
        <f t="shared" si="38"/>
        <v>1.3160208263478035E-3</v>
      </c>
    </row>
    <row r="106" spans="2:25">
      <c r="B106" s="7">
        <f t="shared" si="39"/>
        <v>3.6</v>
      </c>
      <c r="C106" s="9">
        <f t="shared" si="39"/>
        <v>7.2000000000000008E-2</v>
      </c>
      <c r="D106" s="5">
        <f t="shared" si="28"/>
        <v>3600</v>
      </c>
      <c r="E106" s="7">
        <f t="shared" si="29"/>
        <v>72.000000000000014</v>
      </c>
      <c r="F106" s="7">
        <f t="shared" si="40"/>
        <v>1.6</v>
      </c>
      <c r="G106" s="7">
        <f t="shared" si="41"/>
        <v>0.53333333333333333</v>
      </c>
      <c r="H106" s="5">
        <f t="shared" si="30"/>
        <v>200</v>
      </c>
      <c r="I106" s="7">
        <f t="shared" si="42"/>
        <v>20</v>
      </c>
      <c r="J106" s="2">
        <f t="shared" si="43"/>
        <v>10</v>
      </c>
      <c r="K106" s="3">
        <f t="shared" si="31"/>
        <v>3.3823778116015565E-6</v>
      </c>
      <c r="L106" s="3">
        <f t="shared" si="32"/>
        <v>6.7647556232031131E-7</v>
      </c>
      <c r="M106" s="7">
        <f t="shared" si="44"/>
        <v>5</v>
      </c>
      <c r="N106" s="2">
        <f t="shared" si="45"/>
        <v>1</v>
      </c>
      <c r="O106" s="4">
        <f t="shared" si="33"/>
        <v>1.1574074074074073E-5</v>
      </c>
      <c r="P106" s="7">
        <f t="shared" si="34"/>
        <v>9.9</v>
      </c>
      <c r="Q106" s="5">
        <f t="shared" si="35"/>
        <v>99</v>
      </c>
      <c r="R106" s="5">
        <v>990</v>
      </c>
      <c r="S106">
        <f t="shared" si="46"/>
        <v>45</v>
      </c>
      <c r="T106">
        <f t="shared" si="47"/>
        <v>9.2045928165971471</v>
      </c>
      <c r="U106">
        <f t="shared" si="48"/>
        <v>6.5136384334386233E-2</v>
      </c>
      <c r="V106">
        <f t="shared" si="36"/>
        <v>6.5136384334386237E-5</v>
      </c>
      <c r="W106">
        <f t="shared" si="27"/>
        <v>1.3027276866877247E-3</v>
      </c>
      <c r="X106">
        <f t="shared" si="37"/>
        <v>1.3027276866877248E-6</v>
      </c>
      <c r="Y106">
        <f t="shared" si="38"/>
        <v>1.3027276866877247E-3</v>
      </c>
    </row>
    <row r="107" spans="2:25">
      <c r="B107" s="7">
        <f t="shared" si="39"/>
        <v>3.6</v>
      </c>
      <c r="C107" s="9">
        <f t="shared" si="39"/>
        <v>7.2000000000000008E-2</v>
      </c>
      <c r="D107" s="5">
        <f t="shared" si="28"/>
        <v>3600</v>
      </c>
      <c r="E107" s="7">
        <f t="shared" si="29"/>
        <v>72.000000000000014</v>
      </c>
      <c r="F107" s="7">
        <f t="shared" si="40"/>
        <v>1.6</v>
      </c>
      <c r="G107" s="7">
        <f t="shared" si="41"/>
        <v>0.53333333333333333</v>
      </c>
      <c r="H107" s="5">
        <f t="shared" si="30"/>
        <v>200</v>
      </c>
      <c r="I107" s="7">
        <f t="shared" si="42"/>
        <v>20</v>
      </c>
      <c r="J107" s="2">
        <f t="shared" si="43"/>
        <v>10</v>
      </c>
      <c r="K107" s="3">
        <f t="shared" si="31"/>
        <v>3.3823778116015565E-6</v>
      </c>
      <c r="L107" s="3">
        <f t="shared" si="32"/>
        <v>6.7647556232031131E-7</v>
      </c>
      <c r="M107" s="7">
        <f t="shared" si="44"/>
        <v>5</v>
      </c>
      <c r="N107" s="2">
        <f t="shared" si="45"/>
        <v>1</v>
      </c>
      <c r="O107" s="4">
        <f t="shared" si="33"/>
        <v>1.1574074074074073E-5</v>
      </c>
      <c r="P107" s="7">
        <f t="shared" si="34"/>
        <v>10</v>
      </c>
      <c r="Q107" s="5">
        <f t="shared" si="35"/>
        <v>100</v>
      </c>
      <c r="R107" s="5">
        <v>1000</v>
      </c>
      <c r="S107">
        <f t="shared" si="46"/>
        <v>45</v>
      </c>
      <c r="T107">
        <f t="shared" si="47"/>
        <v>9.2045928165971471</v>
      </c>
      <c r="U107">
        <f t="shared" si="48"/>
        <v>6.4485020491042377E-2</v>
      </c>
      <c r="V107">
        <f t="shared" si="36"/>
        <v>6.4485020491042379E-5</v>
      </c>
      <c r="W107">
        <f t="shared" si="27"/>
        <v>1.2897004098208478E-3</v>
      </c>
      <c r="X107">
        <f t="shared" si="37"/>
        <v>1.2897004098208478E-6</v>
      </c>
      <c r="Y107">
        <f t="shared" si="38"/>
        <v>1.2897004098208478E-3</v>
      </c>
    </row>
  </sheetData>
  <sheetProtection password="EDE4" sheet="1" objects="1" scenarios="1"/>
  <customSheetViews>
    <customSheetView guid="{E2AA80E1-08D4-4EC8-9963-0889A2818BC6}" fitToPage="1">
      <selection activeCell="C29" sqref="C29"/>
      <pageMargins left="0.74803149606299213" right="0.74803149606299213" top="0.98425196850393704" bottom="0.98425196850393704" header="0.51181102362204722" footer="0.51181102362204722"/>
      <pageSetup paperSize="9" scale="32" fitToWidth="2" orientation="landscape" r:id="rId1"/>
    </customSheetView>
  </customSheetViews>
  <phoneticPr fontId="1" type="noConversion"/>
  <pageMargins left="0.74803149606299213" right="0.74803149606299213" top="0.98425196850393704" bottom="0.98425196850393704" header="0.51181102362204722" footer="0.51181102362204722"/>
  <pageSetup paperSize="9" scale="32" fitToWidth="2" orientation="landscape"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3:O5"/>
  <sheetViews>
    <sheetView workbookViewId="0">
      <selection activeCell="F27" sqref="F27"/>
    </sheetView>
  </sheetViews>
  <sheetFormatPr baseColWidth="10" defaultRowHeight="12.75"/>
  <cols>
    <col min="2" max="4" width="12.625" customWidth="1"/>
    <col min="5" max="5" width="14.25" customWidth="1"/>
    <col min="6" max="11" width="15.625" customWidth="1"/>
    <col min="12" max="13" width="20.625" customWidth="1"/>
    <col min="14" max="15" width="15.625" customWidth="1"/>
  </cols>
  <sheetData>
    <row r="3" spans="2:15" ht="75" customHeight="1">
      <c r="B3" s="10" t="s">
        <v>79</v>
      </c>
      <c r="C3" s="11" t="s">
        <v>81</v>
      </c>
      <c r="D3" s="11" t="s">
        <v>82</v>
      </c>
      <c r="E3" s="11" t="s">
        <v>83</v>
      </c>
      <c r="F3" s="11" t="s">
        <v>86</v>
      </c>
      <c r="G3" s="11" t="s">
        <v>52</v>
      </c>
      <c r="H3" s="11" t="s">
        <v>86</v>
      </c>
      <c r="I3" s="11" t="s">
        <v>52</v>
      </c>
      <c r="J3" s="11" t="s">
        <v>86</v>
      </c>
      <c r="K3" s="11" t="s">
        <v>52</v>
      </c>
      <c r="L3" s="11" t="s">
        <v>56</v>
      </c>
      <c r="M3" s="11" t="s">
        <v>132</v>
      </c>
      <c r="N3" s="11" t="s">
        <v>73</v>
      </c>
      <c r="O3" s="11" t="s">
        <v>69</v>
      </c>
    </row>
    <row r="4" spans="2:15">
      <c r="B4" s="1" t="s">
        <v>80</v>
      </c>
      <c r="C4" s="1" t="s">
        <v>35</v>
      </c>
      <c r="D4" s="1" t="s">
        <v>85</v>
      </c>
      <c r="E4" s="1" t="s">
        <v>84</v>
      </c>
      <c r="F4" s="1" t="s">
        <v>87</v>
      </c>
      <c r="G4" s="1" t="s">
        <v>53</v>
      </c>
      <c r="H4" s="1" t="s">
        <v>54</v>
      </c>
      <c r="I4" s="1" t="s">
        <v>54</v>
      </c>
      <c r="J4" s="1" t="s">
        <v>55</v>
      </c>
      <c r="K4" s="1" t="s">
        <v>55</v>
      </c>
      <c r="L4" s="1" t="s">
        <v>58</v>
      </c>
      <c r="M4" s="1" t="s">
        <v>57</v>
      </c>
      <c r="N4" s="1" t="s">
        <v>59</v>
      </c>
      <c r="O4" s="1" t="s">
        <v>70</v>
      </c>
    </row>
    <row r="5" spans="2:15">
      <c r="B5" s="1">
        <v>1800</v>
      </c>
      <c r="C5" s="12">
        <v>6.0221410000000001E+23</v>
      </c>
      <c r="D5" s="1">
        <f>Eingabe!E55*Eingabe!E56</f>
        <v>1200</v>
      </c>
      <c r="E5" s="1">
        <f>D5*B5</f>
        <v>2160000</v>
      </c>
      <c r="F5" s="1">
        <f>E5/(1/(Eingabe!E52/1000))</f>
        <v>2160000</v>
      </c>
      <c r="G5" s="1">
        <f>F5/50</f>
        <v>43200</v>
      </c>
      <c r="H5" s="13">
        <f>F5/207.2</f>
        <v>10424.710424710425</v>
      </c>
      <c r="I5" s="13">
        <f>G5/121.76</f>
        <v>354.79632063074899</v>
      </c>
      <c r="J5" s="12">
        <f>H5*C5</f>
        <v>6.2779076061776065E+27</v>
      </c>
      <c r="K5" s="12">
        <f>I5*C5</f>
        <v>2.1366334691195795E+26</v>
      </c>
      <c r="L5" s="14">
        <f>0.0005827*Eingabe!E58</f>
        <v>4.37025E-3</v>
      </c>
      <c r="M5" s="1">
        <f>0.00128*Eingabe!E59</f>
        <v>3.2000000000000003E-4</v>
      </c>
      <c r="N5" s="12">
        <f>(L5+M5)*C5</f>
        <v>2.8245346825250003E+21</v>
      </c>
      <c r="O5" s="12">
        <f>(D5+(Eingabe!E61*Eingabe!E60*Eingabe!E62))*B5*N5</f>
        <v>1.2201989828508001E+28</v>
      </c>
    </row>
  </sheetData>
  <sheetProtection password="EDE4" sheet="1" objects="1" scenarios="1"/>
  <customSheetViews>
    <customSheetView guid="{E2AA80E1-08D4-4EC8-9963-0889A2818BC6}" fitToPage="1" topLeftCell="I1">
      <selection activeCell="P22" sqref="P22"/>
      <pageMargins left="0.74803149606299213" right="0.74803149606299213" top="0.98425196850393704" bottom="0.98425196850393704" header="0.51181102362204722" footer="0.51181102362204722"/>
      <pageSetup paperSize="9" scale="50" orientation="landscape" r:id="rId1"/>
    </customSheetView>
  </customSheetViews>
  <phoneticPr fontId="1" type="noConversion"/>
  <pageMargins left="0.74803149606299213" right="0.74803149606299213" top="0.98425196850393704" bottom="0.98425196850393704" header="0.51181102362204722" footer="0.51181102362204722"/>
  <pageSetup paperSize="9" scale="50" orientation="landscape"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customSheetViews>
    <customSheetView guid="{E2AA80E1-08D4-4EC8-9963-0889A2818BC6}">
      <pageMargins left="0.7" right="0.7" top="0.78740157499999996" bottom="0.78740157499999996" header="0.3" footer="0.3"/>
    </customSheetView>
  </customSheetView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Eingabe</vt:lpstr>
      <vt:lpstr>Line source</vt:lpstr>
      <vt:lpstr>Retentionskapazität</vt:lpstr>
      <vt:lpstr>Tabelle1</vt:lpstr>
      <vt:lpstr>Eingabe!Druckbereich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Thomas Lepke</cp:lastModifiedBy>
  <dcterms:modified xsi:type="dcterms:W3CDTF">2011-11-02T10:15:32Z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OOSYSTEM@1.1:Container">
    <vt:lpwstr>COO.2002.100.7.4684583</vt:lpwstr>
  </property>
  <property fmtid="{D5CDD505-2E9C-101B-9397-08002B2CF9AE}" pid="3" name="FSC#ELAKGOV@1.1001:PersonalSubjGender">
    <vt:lpwstr/>
  </property>
  <property fmtid="{D5CDD505-2E9C-101B-9397-08002B2CF9AE}" pid="4" name="FSC#ELAKGOV@1.1001:PersonalSubjFirstName">
    <vt:lpwstr/>
  </property>
  <property fmtid="{D5CDD505-2E9C-101B-9397-08002B2CF9AE}" pid="5" name="FSC#ELAKGOV@1.1001:PersonalSubjSurName">
    <vt:lpwstr/>
  </property>
  <property fmtid="{D5CDD505-2E9C-101B-9397-08002B2CF9AE}" pid="6" name="FSC#ELAKGOV@1.1001:PersonalSubjSalutation">
    <vt:lpwstr/>
  </property>
  <property fmtid="{D5CDD505-2E9C-101B-9397-08002B2CF9AE}" pid="7" name="FSC#ELAKGOV@1.1001:PersonalSubjAddress">
    <vt:lpwstr/>
  </property>
</Properties>
</file>