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3715" windowHeight="12075"/>
  </bookViews>
  <sheets>
    <sheet name="Rohdaten" sheetId="1" r:id="rId1"/>
  </sheets>
  <externalReferences>
    <externalReference r:id="rId2"/>
  </externalReferences>
  <definedNames>
    <definedName name="_xlnm.Print_Area" localSheetId="0">Rohdaten!$A$1:$O$52</definedName>
  </definedNames>
  <calcPr calcId="125725"/>
</workbook>
</file>

<file path=xl/calcChain.xml><?xml version="1.0" encoding="utf-8"?>
<calcChain xmlns="http://schemas.openxmlformats.org/spreadsheetml/2006/main">
  <c r="M91" i="1"/>
  <c r="J89"/>
  <c r="J91" s="1"/>
  <c r="I89"/>
  <c r="H89"/>
  <c r="H91" s="1"/>
  <c r="G89"/>
  <c r="F89"/>
  <c r="F91" s="1"/>
  <c r="E89"/>
  <c r="D89"/>
  <c r="D91" s="1"/>
  <c r="L85"/>
  <c r="L91" s="1"/>
  <c r="K85"/>
  <c r="K91" s="1"/>
  <c r="J85"/>
  <c r="I85"/>
  <c r="I91" s="1"/>
  <c r="H85"/>
  <c r="G85"/>
  <c r="G91" s="1"/>
  <c r="F85"/>
  <c r="E85"/>
  <c r="E91" s="1"/>
  <c r="D85"/>
  <c r="L75"/>
  <c r="K75"/>
  <c r="J75"/>
  <c r="I75"/>
  <c r="H75"/>
  <c r="G75"/>
  <c r="F75"/>
  <c r="E75"/>
  <c r="D75"/>
  <c r="J61"/>
  <c r="I61"/>
  <c r="H61"/>
  <c r="G61"/>
  <c r="F61"/>
  <c r="E61"/>
  <c r="D61"/>
  <c r="O50"/>
  <c r="O52" s="1"/>
  <c r="O3" s="1"/>
  <c r="N50"/>
  <c r="N52" s="1"/>
  <c r="N3" s="1"/>
  <c r="M50"/>
  <c r="M52" s="1"/>
  <c r="M3" s="1"/>
  <c r="H50"/>
  <c r="H52" s="1"/>
  <c r="G50"/>
  <c r="G52" s="1"/>
  <c r="G3" s="1"/>
  <c r="F50"/>
  <c r="F52" s="1"/>
  <c r="E50"/>
  <c r="E52" s="1"/>
  <c r="E3" s="1"/>
  <c r="D50"/>
  <c r="D52" s="1"/>
  <c r="O48"/>
  <c r="N48"/>
  <c r="M48"/>
  <c r="L48"/>
  <c r="L52" s="1"/>
  <c r="L3" s="1"/>
  <c r="K48"/>
  <c r="K52" s="1"/>
  <c r="K3" s="1"/>
  <c r="J48"/>
  <c r="J52" s="1"/>
  <c r="I48"/>
  <c r="I52" s="1"/>
  <c r="I3" s="1"/>
  <c r="H48"/>
  <c r="G48"/>
  <c r="F48"/>
  <c r="E48"/>
  <c r="D48"/>
  <c r="O36"/>
  <c r="N36"/>
  <c r="M36"/>
  <c r="L36"/>
  <c r="K36"/>
  <c r="J36"/>
  <c r="I36"/>
  <c r="H36"/>
  <c r="G36"/>
  <c r="F36"/>
  <c r="E36"/>
  <c r="D36"/>
  <c r="O26"/>
  <c r="N26"/>
  <c r="M26"/>
  <c r="L26"/>
  <c r="K26"/>
  <c r="J26"/>
  <c r="I26"/>
  <c r="H26"/>
  <c r="G26"/>
  <c r="F26"/>
  <c r="E26"/>
  <c r="D26"/>
  <c r="O9"/>
  <c r="O11" s="1"/>
  <c r="N9"/>
  <c r="N11" s="1"/>
  <c r="M9"/>
  <c r="M11" s="1"/>
  <c r="L9"/>
  <c r="L11" s="1"/>
  <c r="K9"/>
  <c r="K11" s="1"/>
  <c r="J9"/>
  <c r="J11" s="1"/>
  <c r="I9"/>
  <c r="I11" s="1"/>
  <c r="H9"/>
  <c r="H11" s="1"/>
  <c r="G9"/>
  <c r="G11" s="1"/>
  <c r="F9"/>
  <c r="F11" s="1"/>
  <c r="E9"/>
  <c r="E11" s="1"/>
  <c r="D9"/>
  <c r="D11" s="1"/>
  <c r="O6"/>
  <c r="O8" s="1"/>
  <c r="N6"/>
  <c r="N8" s="1"/>
  <c r="M6"/>
  <c r="M8" s="1"/>
  <c r="L6"/>
  <c r="L8" s="1"/>
  <c r="K6"/>
  <c r="K8" s="1"/>
  <c r="J6"/>
  <c r="J8" s="1"/>
  <c r="I6"/>
  <c r="I8" s="1"/>
  <c r="H6"/>
  <c r="H8" s="1"/>
  <c r="G6"/>
  <c r="G8" s="1"/>
  <c r="F6"/>
  <c r="F8" s="1"/>
  <c r="E6"/>
  <c r="E8" s="1"/>
  <c r="D6"/>
  <c r="D8" s="1"/>
  <c r="L5" l="1"/>
  <c r="L4"/>
  <c r="N5"/>
  <c r="N4"/>
  <c r="J3"/>
  <c r="D3"/>
  <c r="F3"/>
  <c r="H3"/>
  <c r="I4"/>
  <c r="K5"/>
  <c r="K4"/>
  <c r="E4"/>
  <c r="G5"/>
  <c r="G4"/>
  <c r="M5"/>
  <c r="M4"/>
  <c r="O5"/>
  <c r="O4"/>
  <c r="E7"/>
  <c r="G7"/>
  <c r="I7"/>
  <c r="K7"/>
  <c r="M7"/>
  <c r="O7"/>
  <c r="E10"/>
  <c r="G10"/>
  <c r="I10"/>
  <c r="K10"/>
  <c r="M10"/>
  <c r="O10"/>
  <c r="D7"/>
  <c r="F7"/>
  <c r="H7"/>
  <c r="J7"/>
  <c r="L7"/>
  <c r="N7"/>
  <c r="D10"/>
  <c r="F10"/>
  <c r="H10"/>
  <c r="J10"/>
  <c r="L10"/>
  <c r="N10"/>
  <c r="H5" l="1"/>
  <c r="H4"/>
  <c r="D5"/>
  <c r="D4"/>
  <c r="F5"/>
  <c r="F4"/>
  <c r="J5"/>
  <c r="J4"/>
  <c r="E5"/>
  <c r="I5"/>
</calcChain>
</file>

<file path=xl/comments1.xml><?xml version="1.0" encoding="utf-8"?>
<comments xmlns="http://schemas.openxmlformats.org/spreadsheetml/2006/main">
  <authors>
    <author>Kettler Rolf</author>
    <author>Hügi Michael</author>
    <author>Michael Hügi</author>
    <author>Rainer Kegel</author>
  </authors>
  <commentList>
    <comment ref="E3" authorId="0">
      <text>
        <r>
          <rPr>
            <sz val="8"/>
            <color indexed="81"/>
            <rFont val="Tahoma"/>
            <family val="2"/>
          </rPr>
          <t>inkl. Zwischenlager</t>
        </r>
      </text>
    </comment>
    <comment ref="F3" authorId="0">
      <text>
        <r>
          <rPr>
            <sz val="8"/>
            <color indexed="81"/>
            <rFont val="Tahoma"/>
            <family val="2"/>
          </rPr>
          <t>inkl. Zwischenlager</t>
        </r>
      </text>
    </comment>
    <comment ref="G3" authorId="0">
      <text>
        <r>
          <rPr>
            <sz val="8"/>
            <color indexed="81"/>
            <rFont val="Tahoma"/>
            <family val="2"/>
          </rPr>
          <t>inkl. Zwischenlager</t>
        </r>
      </text>
    </comment>
    <comment ref="E6" authorId="0">
      <text>
        <r>
          <rPr>
            <sz val="8"/>
            <color indexed="81"/>
            <rFont val="Tahoma"/>
            <family val="2"/>
          </rPr>
          <t>inkl. Zwischenlager</t>
        </r>
      </text>
    </comment>
    <comment ref="F6" authorId="0">
      <text>
        <r>
          <rPr>
            <sz val="8"/>
            <color indexed="81"/>
            <rFont val="Tahoma"/>
            <family val="2"/>
          </rPr>
          <t>inkl. Zwischenlager</t>
        </r>
      </text>
    </comment>
    <comment ref="G6" authorId="0">
      <text>
        <r>
          <rPr>
            <sz val="8"/>
            <color indexed="81"/>
            <rFont val="Tahoma"/>
            <family val="2"/>
          </rPr>
          <t>inkl. Zwischenlager</t>
        </r>
      </text>
    </comment>
    <comment ref="J15" authorId="1">
      <text>
        <r>
          <rPr>
            <sz val="8"/>
            <color indexed="81"/>
            <rFont val="Tahoma"/>
            <family val="2"/>
          </rPr>
          <t>verbrannte Abfälle inkl. Zwischenlager (Ballen, Bunker)</t>
        </r>
      </text>
    </comment>
    <comment ref="K15" authorId="1">
      <text>
        <r>
          <rPr>
            <sz val="8"/>
            <color indexed="81"/>
            <rFont val="Tahoma"/>
            <family val="2"/>
          </rPr>
          <t>Entsorgte Menge:
verbrannte Menge plus Zwischenlager. Entnahmen aus Zwilag: subtrahiert von der verbrannten Menge, da im Vorjahr verrechnet</t>
        </r>
      </text>
    </comment>
    <comment ref="L15" authorId="1">
      <text>
        <r>
          <rPr>
            <sz val="8"/>
            <color indexed="81"/>
            <rFont val="Tahoma"/>
            <family val="2"/>
          </rPr>
          <t>Entsorgte Menge:
verbrannte Menge plus Zwischenlager. Entnahmen aus Zwilag: subtrahiert von der verbrannten Menge, da im Vorjahr verrechnet</t>
        </r>
      </text>
    </comment>
    <comment ref="M15" authorId="1">
      <text>
        <r>
          <rPr>
            <sz val="8"/>
            <color indexed="81"/>
            <rFont val="Tahoma"/>
            <family val="2"/>
          </rPr>
          <t>Entsorgte Menge:
verbrannte Menge plus Zwischenlager. Entnahmen aus Zwilag: subtrahiert von der verbrannten Menge, da im Vorjahr verrechnet</t>
        </r>
      </text>
    </comment>
    <comment ref="N15" authorId="2">
      <text>
        <r>
          <rPr>
            <sz val="9"/>
            <color indexed="81"/>
            <rFont val="Tahoma"/>
            <family val="2"/>
          </rPr>
          <t>Entsorgte Menge:
verbrannte Menge plus Zwischenlager. Entnahmen aus Zwilag: subtrahiert von der verbrannten Menge, da im Vorjahr verrechnet</t>
        </r>
      </text>
    </comment>
    <comment ref="H16" authorId="1">
      <text>
        <r>
          <rPr>
            <sz val="8"/>
            <color indexed="81"/>
            <rFont val="Tahoma"/>
            <family val="2"/>
          </rPr>
          <t>inkl. 4424 t Bunker und Zwischenlager</t>
        </r>
      </text>
    </comment>
    <comment ref="L22" authorId="1">
      <text>
        <r>
          <rPr>
            <sz val="8"/>
            <color indexed="81"/>
            <rFont val="Tahoma"/>
            <family val="2"/>
          </rPr>
          <t>mündl. Mitteilung Hr. Ruppen</t>
        </r>
      </text>
    </comment>
    <comment ref="F25" authorId="0">
      <text>
        <r>
          <rPr>
            <sz val="8"/>
            <color indexed="81"/>
            <rFont val="Tahoma"/>
            <family val="2"/>
          </rPr>
          <t xml:space="preserve">davon Ballen-Zwischenlager: 8258
</t>
        </r>
      </text>
    </comment>
    <comment ref="H25" authorId="1">
      <text>
        <r>
          <rPr>
            <sz val="8"/>
            <color indexed="81"/>
            <rFont val="Tahoma"/>
            <family val="2"/>
          </rPr>
          <t>inkl. 5042 t Bunker und Zwischenlager</t>
        </r>
      </text>
    </comment>
    <comment ref="H32" authorId="1">
      <text>
        <r>
          <rPr>
            <sz val="8"/>
            <color indexed="81"/>
            <rFont val="Tahoma"/>
            <family val="2"/>
          </rPr>
          <t>inkl. 2598 t Bunker und Zwischenlager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3" authorId="1">
      <text>
        <r>
          <rPr>
            <sz val="8"/>
            <color indexed="81"/>
            <rFont val="Tahoma"/>
            <family val="2"/>
          </rPr>
          <t xml:space="preserve">inkl. 2733 t Bunker </t>
        </r>
      </text>
    </comment>
    <comment ref="H40" authorId="1">
      <text>
        <r>
          <rPr>
            <sz val="8"/>
            <color indexed="81"/>
            <rFont val="Tahoma"/>
            <family val="2"/>
          </rPr>
          <t>inkl. 40 t Bunker</t>
        </r>
      </text>
    </comment>
    <comment ref="O52" authorId="3">
      <text>
        <r>
          <rPr>
            <b/>
            <sz val="9"/>
            <color indexed="81"/>
            <rFont val="Tahoma"/>
            <family val="2"/>
          </rPr>
          <t>Rainer Kegel:</t>
        </r>
        <r>
          <rPr>
            <sz val="9"/>
            <color indexed="81"/>
            <rFont val="Tahoma"/>
            <family val="2"/>
          </rPr>
          <t xml:space="preserve">
These numbers are relevant for EMIS energy file</t>
        </r>
      </text>
    </comment>
    <comment ref="K72" authorId="1">
      <text>
        <r>
          <rPr>
            <b/>
            <sz val="8"/>
            <color indexed="81"/>
            <rFont val="Tahoma"/>
            <family val="2"/>
          </rPr>
          <t>Klärschlamm</t>
        </r>
      </text>
    </comment>
    <comment ref="L72" authorId="1">
      <text>
        <r>
          <rPr>
            <sz val="8"/>
            <color indexed="81"/>
            <rFont val="Tahoma"/>
            <family val="2"/>
          </rPr>
          <t>Klärschlamm</t>
        </r>
      </text>
    </comment>
    <comment ref="L73" authorId="1">
      <text>
        <r>
          <rPr>
            <sz val="8"/>
            <color indexed="81"/>
            <rFont val="Tahoma"/>
            <family val="2"/>
          </rPr>
          <t>organische Materialien, Sperrgut, Altreifen</t>
        </r>
      </text>
    </comment>
    <comment ref="L77" authorId="1">
      <text>
        <r>
          <rPr>
            <sz val="8"/>
            <color indexed="81"/>
            <rFont val="Tahoma"/>
            <family val="2"/>
          </rPr>
          <t>330 t Klärschlamm
2 t Kehricht</t>
        </r>
      </text>
    </comment>
    <comment ref="L82" authorId="1">
      <text>
        <r>
          <rPr>
            <sz val="8"/>
            <color indexed="81"/>
            <rFont val="Tahoma"/>
            <family val="2"/>
          </rPr>
          <t>brennbare Bauabfälle</t>
        </r>
      </text>
    </comment>
    <comment ref="H92" authorId="1">
      <text>
        <r>
          <rPr>
            <sz val="8"/>
            <color indexed="81"/>
            <rFont val="Tahoma"/>
            <family val="2"/>
          </rPr>
          <t>3333 t KVA Genf nach CELTO und VALORSA</t>
        </r>
      </text>
    </comment>
    <comment ref="J92" authorId="1">
      <text>
        <r>
          <rPr>
            <sz val="8"/>
            <color indexed="81"/>
            <rFont val="Tahoma"/>
            <family val="2"/>
          </rPr>
          <t xml:space="preserve">Bern: 300 t
Biel: -190 t
Buchs AG: 423 t
Buchs SG: 3'500 t
Gamsen: 2526 t
Hagenholz: 1340 t
Josefstr. 699 t
Hinwil: 895 t
Dietikon: 500 t
Luzern: 1104 t
Niederurnen: 1192 t
Oftringen: 3471 t
St. Gallen: 2115 t
Thun: 1515 t
Turgi: 107 t
Winterthur: 200 t
Zuchwil: 196 t
La Chaux-de-Fonds: 69 t
Colombier: 3611 t
Monthey: 700 t
Posieux: 3703 t
Sion: 2140 t
Tridel: 1661 t
</t>
        </r>
      </text>
    </comment>
  </commentList>
</comments>
</file>

<file path=xl/sharedStrings.xml><?xml version="1.0" encoding="utf-8"?>
<sst xmlns="http://schemas.openxmlformats.org/spreadsheetml/2006/main" count="215" uniqueCount="108">
  <si>
    <t>ZUSAMMENFASSUNG / RESUMÉ       alle Angaben in Tonnen</t>
  </si>
  <si>
    <t>Referenzjahr 2011</t>
  </si>
  <si>
    <t>brennbare Abfälle (CH+Ausland) /
déchets combustibles (CH + étranger)</t>
  </si>
  <si>
    <t>Veränderung gegenüber Vorjahr /
modification par rapport à l'année précédente</t>
  </si>
  <si>
    <t>brennbare Abfälle (nur Schweiz)
déchets combustibles (Suisse)</t>
  </si>
  <si>
    <t>brennbare Abfälle (nur Ausland)
déchets combustibles (étranger)</t>
  </si>
  <si>
    <t>KVA / UIOM</t>
  </si>
  <si>
    <t>Kt/Ct</t>
  </si>
  <si>
    <t>Name / Nom</t>
  </si>
  <si>
    <t>FR</t>
  </si>
  <si>
    <t>Fribourg</t>
  </si>
  <si>
    <t>GE</t>
  </si>
  <si>
    <t>Les Cheneviers</t>
  </si>
  <si>
    <t>NE</t>
  </si>
  <si>
    <t>La Chaux-de-Fonds</t>
  </si>
  <si>
    <t>Colombier</t>
  </si>
  <si>
    <t>VD</t>
  </si>
  <si>
    <t>Lausanne</t>
  </si>
  <si>
    <t>Tridel</t>
  </si>
  <si>
    <t>VS</t>
  </si>
  <si>
    <t>Gamsen</t>
  </si>
  <si>
    <t>Sion</t>
  </si>
  <si>
    <t>Zermatt</t>
  </si>
  <si>
    <t>-</t>
  </si>
  <si>
    <t>Monthey</t>
  </si>
  <si>
    <t>Romandie</t>
  </si>
  <si>
    <t>AG</t>
  </si>
  <si>
    <t>Buchs (AG)</t>
  </si>
  <si>
    <t>Oftringen</t>
  </si>
  <si>
    <t>Turgi</t>
  </si>
  <si>
    <t>BE</t>
  </si>
  <si>
    <t>Bern</t>
  </si>
  <si>
    <t>Brügg (Biel)</t>
  </si>
  <si>
    <t>Thun</t>
  </si>
  <si>
    <t>BS</t>
  </si>
  <si>
    <t>Basel</t>
  </si>
  <si>
    <t>LU</t>
  </si>
  <si>
    <t>Luzern</t>
  </si>
  <si>
    <t>SO</t>
  </si>
  <si>
    <t>Zuchwil</t>
  </si>
  <si>
    <t>Mittelland / Plateau</t>
  </si>
  <si>
    <t>GL</t>
  </si>
  <si>
    <t>Niederurnen</t>
  </si>
  <si>
    <t>GR</t>
  </si>
  <si>
    <t>Trimmis</t>
  </si>
  <si>
    <t>SG</t>
  </si>
  <si>
    <t>Buchs (SG)</t>
  </si>
  <si>
    <t>St. Gallen</t>
  </si>
  <si>
    <t>Bazenheid</t>
  </si>
  <si>
    <t>TG</t>
  </si>
  <si>
    <t>Weinfelden</t>
  </si>
  <si>
    <t>ZH</t>
  </si>
  <si>
    <t xml:space="preserve">Zürich I + II </t>
  </si>
  <si>
    <t>Winterthur</t>
  </si>
  <si>
    <t>Horgen</t>
  </si>
  <si>
    <t>Hinwil</t>
  </si>
  <si>
    <t>Dietikon</t>
  </si>
  <si>
    <t>Ostschweiz / Suisse orientale</t>
  </si>
  <si>
    <t>TI</t>
  </si>
  <si>
    <t>Giubiasco</t>
  </si>
  <si>
    <t>Tessin</t>
  </si>
  <si>
    <t>Schweiz (inkl. Ausland) / 
Suisse (y inclus l'étranger)</t>
  </si>
  <si>
    <t>Deponien / Décharges</t>
  </si>
  <si>
    <t>Name/Nom</t>
  </si>
  <si>
    <t>Sorval SA</t>
  </si>
  <si>
    <t>Châtillon</t>
  </si>
  <si>
    <t>(6'350)</t>
  </si>
  <si>
    <t>Site de Châtillon</t>
  </si>
  <si>
    <t>JU</t>
  </si>
  <si>
    <t>La Courte Queue</t>
  </si>
  <si>
    <t>Bonfol</t>
  </si>
  <si>
    <t>Seckenberg</t>
  </si>
  <si>
    <t>Deponie Teuftal AG</t>
  </si>
  <si>
    <t>(22)</t>
  </si>
  <si>
    <t>Steinigand+Türliacher</t>
  </si>
  <si>
    <t>26'268 
(+6'935)</t>
  </si>
  <si>
    <t xml:space="preserve">8787
(+10'067) </t>
  </si>
  <si>
    <t xml:space="preserve">7108
(+13'227) </t>
  </si>
  <si>
    <t>Gummersloch</t>
  </si>
  <si>
    <t>CELTOR SA</t>
  </si>
  <si>
    <t>(2'880)</t>
  </si>
  <si>
    <t>(4'921)</t>
  </si>
  <si>
    <t>(5000)</t>
  </si>
  <si>
    <t>Laufengraben</t>
  </si>
  <si>
    <t>BL</t>
  </si>
  <si>
    <t>Elbisgraben</t>
  </si>
  <si>
    <t>Hinterm Chestel</t>
  </si>
  <si>
    <t>Möhrenhof</t>
  </si>
  <si>
    <t>NW</t>
  </si>
  <si>
    <t>Cholwald</t>
  </si>
  <si>
    <t>Erlimoos</t>
  </si>
  <si>
    <t>Härkingen</t>
  </si>
  <si>
    <t>Rothacker</t>
  </si>
  <si>
    <t>Plaun Grond</t>
  </si>
  <si>
    <t>Tec Bianch</t>
  </si>
  <si>
    <t>Saas Grand</t>
  </si>
  <si>
    <t>Vallorca</t>
  </si>
  <si>
    <t>Tüfentobel</t>
  </si>
  <si>
    <t>SH</t>
  </si>
  <si>
    <t>Hintere Pflumm</t>
  </si>
  <si>
    <t>Mühletobel</t>
  </si>
  <si>
    <t>ZG</t>
  </si>
  <si>
    <t>Alznach</t>
  </si>
  <si>
    <t>Tännlimoos</t>
  </si>
  <si>
    <t>Pizzante 2</t>
  </si>
  <si>
    <t>Valle della Motta</t>
  </si>
  <si>
    <t>Monda di Nivo</t>
  </si>
  <si>
    <t>Zwischenlager (zur Verbrennung in KVA)
dépôt provisoire (pour l'incinération en UIOM)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</si>
</sst>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 * #,##0_ ;_ * \-#,##0_ ;_ * &quot;-&quot;??_ ;_ @_ "/>
    <numFmt numFmtId="165" formatCode="_ * ###0_ ;_ * \-###0_ ;_ * &quot;-&quot;??_ ;_ @_ "/>
    <numFmt numFmtId="166" formatCode="0.0%"/>
  </numFmts>
  <fonts count="13">
    <font>
      <sz val="8"/>
      <name val="Verdana"/>
      <family val="2"/>
    </font>
    <font>
      <sz val="8"/>
      <name val="Verdana"/>
      <family val="2"/>
    </font>
    <font>
      <b/>
      <sz val="14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4"/>
      <color indexed="9"/>
      <name val="Arial Narrow"/>
      <family val="2"/>
    </font>
    <font>
      <sz val="8"/>
      <color indexed="9"/>
      <name val="Arial Narrow"/>
      <family val="2"/>
    </font>
    <font>
      <i/>
      <sz val="8"/>
      <color indexed="10"/>
      <name val="Arial Narrow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Border="1" applyProtection="1"/>
    <xf numFmtId="164" fontId="2" fillId="0" borderId="0" xfId="1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0" fontId="3" fillId="2" borderId="3" xfId="0" applyFont="1" applyFill="1" applyBorder="1" applyProtection="1"/>
    <xf numFmtId="0" fontId="4" fillId="2" borderId="4" xfId="0" applyFont="1" applyFill="1" applyBorder="1" applyProtection="1"/>
    <xf numFmtId="0" fontId="4" fillId="2" borderId="1" xfId="0" applyFont="1" applyFill="1" applyBorder="1" applyProtection="1"/>
    <xf numFmtId="165" fontId="4" fillId="2" borderId="2" xfId="1" applyNumberFormat="1" applyFont="1" applyFill="1" applyBorder="1" applyProtection="1"/>
    <xf numFmtId="0" fontId="4" fillId="2" borderId="2" xfId="0" applyFont="1" applyFill="1" applyBorder="1" applyProtection="1">
      <protection locked="0"/>
    </xf>
    <xf numFmtId="3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</xf>
    <xf numFmtId="0" fontId="4" fillId="2" borderId="2" xfId="0" applyFont="1" applyFill="1" applyBorder="1" applyAlignment="1" applyProtection="1">
      <alignment horizontal="left"/>
    </xf>
    <xf numFmtId="164" fontId="4" fillId="2" borderId="2" xfId="1" applyNumberFormat="1" applyFont="1" applyFill="1" applyBorder="1" applyProtection="1">
      <protection locked="0"/>
    </xf>
    <xf numFmtId="3" fontId="4" fillId="2" borderId="2" xfId="1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/>
    </xf>
    <xf numFmtId="164" fontId="5" fillId="2" borderId="2" xfId="1" applyNumberFormat="1" applyFont="1" applyFill="1" applyBorder="1" applyProtection="1">
      <protection locked="0"/>
    </xf>
    <xf numFmtId="3" fontId="5" fillId="2" borderId="2" xfId="1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166" fontId="5" fillId="2" borderId="2" xfId="2" applyNumberFormat="1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left" wrapText="1"/>
    </xf>
    <xf numFmtId="0" fontId="4" fillId="3" borderId="2" xfId="0" applyFont="1" applyFill="1" applyBorder="1" applyAlignment="1" applyProtection="1">
      <alignment horizontal="left"/>
    </xf>
    <xf numFmtId="164" fontId="4" fillId="3" borderId="2" xfId="1" applyNumberFormat="1" applyFont="1" applyFill="1" applyBorder="1" applyProtection="1">
      <protection locked="0"/>
    </xf>
    <xf numFmtId="3" fontId="4" fillId="3" borderId="2" xfId="1" applyNumberFormat="1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horizontal="left" wrapText="1"/>
    </xf>
    <xf numFmtId="0" fontId="5" fillId="3" borderId="2" xfId="0" applyFont="1" applyFill="1" applyBorder="1" applyAlignment="1" applyProtection="1">
      <alignment horizontal="left"/>
    </xf>
    <xf numFmtId="164" fontId="5" fillId="3" borderId="2" xfId="1" applyNumberFormat="1" applyFont="1" applyFill="1" applyBorder="1" applyProtection="1">
      <protection locked="0"/>
    </xf>
    <xf numFmtId="3" fontId="5" fillId="3" borderId="2" xfId="1" applyNumberFormat="1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166" fontId="5" fillId="3" borderId="2" xfId="2" applyNumberFormat="1" applyFont="1" applyFill="1" applyBorder="1" applyProtection="1">
      <protection locked="0"/>
    </xf>
    <xf numFmtId="0" fontId="4" fillId="0" borderId="5" xfId="0" applyFont="1" applyBorder="1" applyProtection="1"/>
    <xf numFmtId="164" fontId="4" fillId="0" borderId="5" xfId="1" applyNumberFormat="1" applyFont="1" applyBorder="1" applyProtection="1"/>
    <xf numFmtId="0" fontId="4" fillId="0" borderId="2" xfId="0" applyFont="1" applyBorder="1" applyProtection="1"/>
    <xf numFmtId="3" fontId="4" fillId="0" borderId="2" xfId="0" applyNumberFormat="1" applyFont="1" applyBorder="1" applyProtection="1"/>
    <xf numFmtId="164" fontId="4" fillId="0" borderId="2" xfId="1" applyNumberFormat="1" applyFont="1" applyBorder="1" applyProtection="1"/>
    <xf numFmtId="0" fontId="6" fillId="4" borderId="2" xfId="0" applyFont="1" applyFill="1" applyBorder="1" applyProtection="1"/>
    <xf numFmtId="0" fontId="7" fillId="4" borderId="2" xfId="0" applyFont="1" applyFill="1" applyBorder="1" applyProtection="1"/>
    <xf numFmtId="164" fontId="7" fillId="4" borderId="2" xfId="1" applyNumberFormat="1" applyFont="1" applyFill="1" applyBorder="1" applyProtection="1"/>
    <xf numFmtId="3" fontId="7" fillId="4" borderId="2" xfId="0" applyNumberFormat="1" applyFont="1" applyFill="1" applyBorder="1" applyProtection="1"/>
    <xf numFmtId="165" fontId="7" fillId="4" borderId="2" xfId="1" applyNumberFormat="1" applyFont="1" applyFill="1" applyBorder="1" applyProtection="1"/>
    <xf numFmtId="1" fontId="7" fillId="4" borderId="2" xfId="1" applyNumberFormat="1" applyFont="1" applyFill="1" applyBorder="1" applyProtection="1"/>
    <xf numFmtId="0" fontId="4" fillId="4" borderId="2" xfId="0" applyFont="1" applyFill="1" applyBorder="1" applyProtection="1"/>
    <xf numFmtId="164" fontId="4" fillId="0" borderId="2" xfId="1" applyNumberFormat="1" applyFont="1" applyBorder="1" applyProtection="1">
      <protection locked="0"/>
    </xf>
    <xf numFmtId="3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3" fontId="4" fillId="0" borderId="2" xfId="1" applyNumberFormat="1" applyFont="1" applyBorder="1" applyProtection="1">
      <protection locked="0"/>
    </xf>
    <xf numFmtId="0" fontId="4" fillId="5" borderId="2" xfId="0" applyFont="1" applyFill="1" applyBorder="1" applyProtection="1"/>
    <xf numFmtId="164" fontId="4" fillId="5" borderId="2" xfId="1" applyNumberFormat="1" applyFont="1" applyFill="1" applyBorder="1" applyProtection="1"/>
    <xf numFmtId="3" fontId="4" fillId="5" borderId="2" xfId="1" applyNumberFormat="1" applyFont="1" applyFill="1" applyBorder="1" applyProtection="1"/>
    <xf numFmtId="0" fontId="4" fillId="0" borderId="2" xfId="0" quotePrefix="1" applyFont="1" applyBorder="1" applyAlignment="1" applyProtection="1">
      <alignment horizontal="left"/>
    </xf>
    <xf numFmtId="1" fontId="4" fillId="0" borderId="2" xfId="0" applyNumberFormat="1" applyFont="1" applyBorder="1" applyProtection="1">
      <protection locked="0"/>
    </xf>
    <xf numFmtId="3" fontId="4" fillId="5" borderId="2" xfId="0" applyNumberFormat="1" applyFont="1" applyFill="1" applyBorder="1" applyProtection="1"/>
    <xf numFmtId="0" fontId="7" fillId="4" borderId="3" xfId="0" applyFont="1" applyFill="1" applyBorder="1" applyAlignment="1" applyProtection="1">
      <alignment horizontal="left" wrapText="1"/>
    </xf>
    <xf numFmtId="0" fontId="7" fillId="4" borderId="1" xfId="0" applyFont="1" applyFill="1" applyBorder="1" applyAlignment="1" applyProtection="1">
      <alignment horizontal="left" wrapText="1"/>
    </xf>
    <xf numFmtId="3" fontId="7" fillId="4" borderId="2" xfId="1" applyNumberFormat="1" applyFont="1" applyFill="1" applyBorder="1" applyProtection="1"/>
    <xf numFmtId="0" fontId="2" fillId="6" borderId="2" xfId="0" applyFont="1" applyFill="1" applyBorder="1" applyProtection="1"/>
    <xf numFmtId="0" fontId="4" fillId="6" borderId="2" xfId="0" applyFont="1" applyFill="1" applyBorder="1" applyProtection="1"/>
    <xf numFmtId="164" fontId="4" fillId="6" borderId="2" xfId="1" applyNumberFormat="1" applyFont="1" applyFill="1" applyBorder="1" applyProtection="1"/>
    <xf numFmtId="3" fontId="4" fillId="6" borderId="2" xfId="0" applyNumberFormat="1" applyFont="1" applyFill="1" applyBorder="1" applyProtection="1"/>
    <xf numFmtId="1" fontId="4" fillId="6" borderId="2" xfId="1" applyNumberFormat="1" applyFont="1" applyFill="1" applyBorder="1" applyProtection="1"/>
    <xf numFmtId="164" fontId="4" fillId="0" borderId="2" xfId="1" quotePrefix="1" applyNumberFormat="1" applyFont="1" applyBorder="1" applyAlignment="1" applyProtection="1">
      <alignment horizontal="right"/>
      <protection locked="0"/>
    </xf>
    <xf numFmtId="164" fontId="8" fillId="0" borderId="2" xfId="1" applyNumberFormat="1" applyFont="1" applyBorder="1" applyProtection="1">
      <protection locked="0"/>
    </xf>
    <xf numFmtId="0" fontId="4" fillId="7" borderId="2" xfId="0" applyFont="1" applyFill="1" applyBorder="1" applyProtection="1"/>
    <xf numFmtId="164" fontId="4" fillId="7" borderId="2" xfId="1" applyNumberFormat="1" applyFont="1" applyFill="1" applyBorder="1" applyProtection="1"/>
    <xf numFmtId="3" fontId="4" fillId="7" borderId="2" xfId="0" applyNumberFormat="1" applyFont="1" applyFill="1" applyBorder="1" applyProtection="1"/>
    <xf numFmtId="49" fontId="4" fillId="0" borderId="2" xfId="1" applyNumberFormat="1" applyFont="1" applyBorder="1" applyAlignment="1" applyProtection="1">
      <alignment horizontal="right"/>
      <protection locked="0"/>
    </xf>
    <xf numFmtId="164" fontId="4" fillId="0" borderId="2" xfId="1" applyNumberFormat="1" applyFont="1" applyBorder="1" applyAlignment="1" applyProtection="1">
      <alignment horizontal="right"/>
      <protection locked="0"/>
    </xf>
    <xf numFmtId="164" fontId="4" fillId="0" borderId="2" xfId="1" quotePrefix="1" applyNumberFormat="1" applyFont="1" applyBorder="1" applyAlignment="1" applyProtection="1">
      <alignment horizontal="right" wrapText="1"/>
      <protection locked="0"/>
    </xf>
    <xf numFmtId="43" fontId="4" fillId="0" borderId="2" xfId="1" quotePrefix="1" applyFont="1" applyBorder="1" applyAlignment="1" applyProtection="1">
      <alignment horizontal="right" wrapText="1"/>
      <protection locked="0"/>
    </xf>
    <xf numFmtId="43" fontId="4" fillId="0" borderId="2" xfId="1" applyFont="1" applyBorder="1" applyAlignment="1" applyProtection="1">
      <alignment horizontal="right" wrapText="1"/>
      <protection locked="0"/>
    </xf>
    <xf numFmtId="0" fontId="4" fillId="0" borderId="2" xfId="0" applyFont="1" applyFill="1" applyBorder="1" applyProtection="1">
      <protection locked="0"/>
    </xf>
    <xf numFmtId="3" fontId="4" fillId="0" borderId="2" xfId="0" applyNumberFormat="1" applyFont="1" applyFill="1" applyBorder="1" applyProtection="1">
      <protection locked="0"/>
    </xf>
    <xf numFmtId="3" fontId="4" fillId="7" borderId="2" xfId="1" applyNumberFormat="1" applyFont="1" applyFill="1" applyBorder="1" applyProtection="1"/>
    <xf numFmtId="0" fontId="4" fillId="6" borderId="3" xfId="0" applyFont="1" applyFill="1" applyBorder="1" applyAlignment="1" applyProtection="1">
      <alignment horizontal="left" wrapText="1"/>
    </xf>
    <xf numFmtId="0" fontId="4" fillId="6" borderId="1" xfId="0" applyFont="1" applyFill="1" applyBorder="1" applyAlignment="1" applyProtection="1">
      <alignment horizontal="left"/>
    </xf>
    <xf numFmtId="3" fontId="4" fillId="6" borderId="2" xfId="1" applyNumberFormat="1" applyFont="1" applyFill="1" applyBorder="1" applyProtection="1"/>
    <xf numFmtId="0" fontId="5" fillId="6" borderId="2" xfId="0" applyFont="1" applyFill="1" applyBorder="1" applyProtection="1"/>
    <xf numFmtId="0" fontId="5" fillId="6" borderId="3" xfId="0" applyFont="1" applyFill="1" applyBorder="1" applyAlignment="1" applyProtection="1">
      <alignment horizontal="left" wrapText="1"/>
    </xf>
    <xf numFmtId="0" fontId="5" fillId="6" borderId="4" xfId="0" applyFont="1" applyFill="1" applyBorder="1" applyAlignment="1" applyProtection="1">
      <alignment horizontal="left" wrapText="1"/>
    </xf>
    <xf numFmtId="164" fontId="5" fillId="6" borderId="2" xfId="1" applyNumberFormat="1" applyFont="1" applyFill="1" applyBorder="1" applyProtection="1"/>
    <xf numFmtId="3" fontId="5" fillId="6" borderId="2" xfId="0" applyNumberFormat="1" applyFont="1" applyFill="1" applyBorder="1" applyProtection="1"/>
    <xf numFmtId="0" fontId="4" fillId="0" borderId="2" xfId="1" applyNumberFormat="1" applyFont="1" applyBorder="1" applyProtection="1"/>
    <xf numFmtId="0" fontId="4" fillId="8" borderId="2" xfId="0" applyFont="1" applyFill="1" applyBorder="1" applyAlignment="1" applyProtection="1">
      <alignment horizontal="left" wrapText="1"/>
    </xf>
    <xf numFmtId="0" fontId="4" fillId="8" borderId="2" xfId="0" applyFont="1" applyFill="1" applyBorder="1" applyAlignment="1" applyProtection="1">
      <alignment horizontal="left"/>
    </xf>
    <xf numFmtId="164" fontId="4" fillId="8" borderId="2" xfId="1" applyNumberFormat="1" applyFont="1" applyFill="1" applyBorder="1" applyProtection="1">
      <protection locked="0"/>
    </xf>
    <xf numFmtId="3" fontId="4" fillId="8" borderId="2" xfId="1" applyNumberFormat="1" applyFont="1" applyFill="1" applyBorder="1" applyProtection="1">
      <protection locked="0"/>
    </xf>
    <xf numFmtId="0" fontId="4" fillId="8" borderId="2" xfId="0" applyFont="1" applyFill="1" applyBorder="1" applyProtection="1">
      <protection locked="0"/>
    </xf>
    <xf numFmtId="0" fontId="5" fillId="8" borderId="2" xfId="0" applyFont="1" applyFill="1" applyBorder="1" applyAlignment="1" applyProtection="1">
      <alignment horizontal="left" wrapText="1"/>
    </xf>
    <xf numFmtId="0" fontId="5" fillId="8" borderId="2" xfId="0" applyFont="1" applyFill="1" applyBorder="1" applyAlignment="1" applyProtection="1">
      <alignment horizontal="left"/>
    </xf>
    <xf numFmtId="164" fontId="5" fillId="8" borderId="2" xfId="1" applyNumberFormat="1" applyFont="1" applyFill="1" applyBorder="1" applyProtection="1">
      <protection locked="0"/>
    </xf>
    <xf numFmtId="3" fontId="5" fillId="8" borderId="2" xfId="1" applyNumberFormat="1" applyFont="1" applyFill="1" applyBorder="1" applyProtection="1">
      <protection locked="0"/>
    </xf>
    <xf numFmtId="0" fontId="5" fillId="8" borderId="2" xfId="0" applyFont="1" applyFill="1" applyBorder="1" applyProtection="1">
      <protection locked="0"/>
    </xf>
    <xf numFmtId="166" fontId="5" fillId="8" borderId="2" xfId="2" applyNumberFormat="1" applyFont="1" applyFill="1" applyBorder="1" applyProtection="1">
      <protection locked="0"/>
    </xf>
  </cellXfs>
  <cellStyles count="3">
    <cellStyle name="Dezimal" xfId="1" builtinId="3"/>
    <cellStyle name="Prozent" xfId="2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od\EMIS\Doku\Submission%202013\Quellen\1%20A%201%20a_Kehrichtverbrennungsanlagen\Daten\Abfallstatistik\Abfallstatistik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hdaten"/>
      <sheetName val="Verbrennung-Ablagerung"/>
      <sheetName val="Abfall nach Regionen"/>
      <sheetName val="Kapazitätsentwicklung"/>
    </sheetNames>
    <sheetDataSet>
      <sheetData sheetId="0"/>
      <sheetData sheetId="1"/>
      <sheetData sheetId="2">
        <row r="40">
          <cell r="G40">
            <v>3142951</v>
          </cell>
          <cell r="H40">
            <v>3085707</v>
          </cell>
          <cell r="I40">
            <v>3076282</v>
          </cell>
          <cell r="J40">
            <v>3003227</v>
          </cell>
          <cell r="K40">
            <v>3084741</v>
          </cell>
          <cell r="L40">
            <v>3059459</v>
          </cell>
          <cell r="M40">
            <v>3233342</v>
          </cell>
          <cell r="N40">
            <v>3238104</v>
          </cell>
          <cell r="O40">
            <v>3305550</v>
          </cell>
          <cell r="P40">
            <v>3318507</v>
          </cell>
          <cell r="Q40">
            <v>3458212</v>
          </cell>
          <cell r="R40">
            <v>3448390</v>
          </cell>
        </row>
        <row r="45">
          <cell r="G45">
            <v>48965</v>
          </cell>
          <cell r="H45">
            <v>53297</v>
          </cell>
          <cell r="I45">
            <v>49487</v>
          </cell>
          <cell r="J45">
            <v>60710</v>
          </cell>
          <cell r="K45">
            <v>80600</v>
          </cell>
          <cell r="L45">
            <v>260563</v>
          </cell>
          <cell r="M45">
            <v>417390</v>
          </cell>
          <cell r="N45">
            <v>342933</v>
          </cell>
          <cell r="O45">
            <v>305562</v>
          </cell>
          <cell r="P45">
            <v>278361</v>
          </cell>
          <cell r="Q45">
            <v>257024</v>
          </cell>
          <cell r="R45">
            <v>219046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5"/>
  <sheetViews>
    <sheetView tabSelected="1" zoomScaleNormal="100" workbookViewId="0">
      <selection activeCell="D12" sqref="D12"/>
    </sheetView>
  </sheetViews>
  <sheetFormatPr baseColWidth="10" defaultRowHeight="12.75"/>
  <cols>
    <col min="1" max="1" width="3.140625" style="35" customWidth="1"/>
    <col min="2" max="2" width="4.140625" style="35" customWidth="1"/>
    <col min="3" max="3" width="17.7109375" style="35" customWidth="1"/>
    <col min="4" max="7" width="8" style="45" customWidth="1"/>
    <col min="8" max="10" width="8" style="47" customWidth="1"/>
    <col min="11" max="11" width="9.28515625" style="47" customWidth="1"/>
    <col min="12" max="12" width="9.28515625" style="46" customWidth="1"/>
    <col min="13" max="16384" width="11.42578125" style="47"/>
  </cols>
  <sheetData>
    <row r="1" spans="1:15" s="4" customFormat="1" ht="18">
      <c r="A1" s="1" t="s">
        <v>0</v>
      </c>
      <c r="B1" s="1"/>
      <c r="C1" s="1"/>
      <c r="D1" s="2"/>
      <c r="E1" s="2"/>
      <c r="F1" s="2"/>
      <c r="G1" s="2"/>
      <c r="H1" s="3"/>
      <c r="J1" s="4" t="s">
        <v>1</v>
      </c>
      <c r="L1" s="5"/>
    </row>
    <row r="2" spans="1:15" s="10" customFormat="1">
      <c r="A2" s="6"/>
      <c r="B2" s="7"/>
      <c r="C2" s="8"/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10">
        <v>2005</v>
      </c>
      <c r="J2" s="9">
        <v>2006</v>
      </c>
      <c r="K2" s="10">
        <v>2007</v>
      </c>
      <c r="L2" s="11">
        <v>2008</v>
      </c>
      <c r="M2" s="10">
        <v>2009</v>
      </c>
      <c r="N2" s="10">
        <v>2010</v>
      </c>
      <c r="O2" s="10">
        <v>2011</v>
      </c>
    </row>
    <row r="3" spans="1:15" s="10" customFormat="1" ht="25.5" customHeight="1">
      <c r="A3" s="12" t="s">
        <v>2</v>
      </c>
      <c r="B3" s="13"/>
      <c r="C3" s="13"/>
      <c r="D3" s="14">
        <f t="shared" ref="D3:J3" si="0">D52+D91</f>
        <v>3191916</v>
      </c>
      <c r="E3" s="14">
        <f t="shared" si="0"/>
        <v>3139004</v>
      </c>
      <c r="F3" s="14">
        <f t="shared" si="0"/>
        <v>3126135</v>
      </c>
      <c r="G3" s="14">
        <f t="shared" si="0"/>
        <v>3063937</v>
      </c>
      <c r="H3" s="14">
        <f t="shared" si="0"/>
        <v>3165341</v>
      </c>
      <c r="I3" s="14">
        <f t="shared" si="0"/>
        <v>3319445</v>
      </c>
      <c r="J3" s="14">
        <f t="shared" si="0"/>
        <v>3650732</v>
      </c>
      <c r="K3" s="14">
        <f>K52+K91</f>
        <v>3581037</v>
      </c>
      <c r="L3" s="15">
        <f>L52+L91</f>
        <v>3611112</v>
      </c>
      <c r="M3" s="15">
        <f>M52+M91</f>
        <v>3596868</v>
      </c>
      <c r="N3" s="15">
        <f>N52+N91</f>
        <v>3716675</v>
      </c>
      <c r="O3" s="15">
        <f>O52+O91</f>
        <v>3676436</v>
      </c>
    </row>
    <row r="4" spans="1:15" s="20" customFormat="1" ht="25.5" customHeight="1">
      <c r="A4" s="16" t="s">
        <v>3</v>
      </c>
      <c r="B4" s="17"/>
      <c r="C4" s="17"/>
      <c r="D4" s="18" t="e">
        <f>D3-#REF!</f>
        <v>#REF!</v>
      </c>
      <c r="E4" s="18">
        <f t="shared" ref="E4:O4" si="1">E3-D3</f>
        <v>-52912</v>
      </c>
      <c r="F4" s="18">
        <f t="shared" si="1"/>
        <v>-12869</v>
      </c>
      <c r="G4" s="18">
        <f t="shared" si="1"/>
        <v>-62198</v>
      </c>
      <c r="H4" s="18">
        <f t="shared" si="1"/>
        <v>101404</v>
      </c>
      <c r="I4" s="18">
        <f t="shared" si="1"/>
        <v>154104</v>
      </c>
      <c r="J4" s="18">
        <f t="shared" si="1"/>
        <v>331287</v>
      </c>
      <c r="K4" s="18">
        <f t="shared" si="1"/>
        <v>-69695</v>
      </c>
      <c r="L4" s="19">
        <f t="shared" si="1"/>
        <v>30075</v>
      </c>
      <c r="M4" s="19">
        <f t="shared" si="1"/>
        <v>-14244</v>
      </c>
      <c r="N4" s="19">
        <f t="shared" si="1"/>
        <v>119807</v>
      </c>
      <c r="O4" s="19">
        <f t="shared" si="1"/>
        <v>-40239</v>
      </c>
    </row>
    <row r="5" spans="1:15" s="20" customFormat="1" ht="25.5" customHeight="1">
      <c r="A5" s="16" t="s">
        <v>3</v>
      </c>
      <c r="B5" s="17"/>
      <c r="C5" s="17"/>
      <c r="D5" s="21" t="e">
        <f>(D3-#REF!)/#REF!</f>
        <v>#REF!</v>
      </c>
      <c r="E5" s="21">
        <f t="shared" ref="E5:O5" si="2">(E3-D3)/D3</f>
        <v>-1.6576877336371008E-2</v>
      </c>
      <c r="F5" s="21">
        <f t="shared" si="2"/>
        <v>-4.0997080602637017E-3</v>
      </c>
      <c r="G5" s="21">
        <f t="shared" si="2"/>
        <v>-1.9896133724231359E-2</v>
      </c>
      <c r="H5" s="21">
        <f t="shared" si="2"/>
        <v>3.3095980759395509E-2</v>
      </c>
      <c r="I5" s="21">
        <f t="shared" si="2"/>
        <v>4.8684802048183748E-2</v>
      </c>
      <c r="J5" s="21">
        <f t="shared" si="2"/>
        <v>9.9801924719343141E-2</v>
      </c>
      <c r="K5" s="21">
        <f t="shared" si="2"/>
        <v>-1.9090691948902304E-2</v>
      </c>
      <c r="L5" s="21">
        <f t="shared" si="2"/>
        <v>8.3984052664074684E-3</v>
      </c>
      <c r="M5" s="21">
        <f t="shared" si="2"/>
        <v>-3.9444913367405942E-3</v>
      </c>
      <c r="N5" s="21">
        <f t="shared" si="2"/>
        <v>3.3308700791911186E-2</v>
      </c>
      <c r="O5" s="21">
        <f t="shared" si="2"/>
        <v>-1.0826612496384537E-2</v>
      </c>
    </row>
    <row r="6" spans="1:15" s="89" customFormat="1" ht="25.5" customHeight="1">
      <c r="A6" s="85" t="s">
        <v>4</v>
      </c>
      <c r="B6" s="86"/>
      <c r="C6" s="86"/>
      <c r="D6" s="87">
        <f>'[1]Abfall nach Regionen'!G40</f>
        <v>3142951</v>
      </c>
      <c r="E6" s="87">
        <f>'[1]Abfall nach Regionen'!H40</f>
        <v>3085707</v>
      </c>
      <c r="F6" s="87">
        <f>'[1]Abfall nach Regionen'!I40</f>
        <v>3076282</v>
      </c>
      <c r="G6" s="87">
        <f>'[1]Abfall nach Regionen'!J40</f>
        <v>3003227</v>
      </c>
      <c r="H6" s="87">
        <f>'[1]Abfall nach Regionen'!K40</f>
        <v>3084741</v>
      </c>
      <c r="I6" s="87">
        <f>'[1]Abfall nach Regionen'!L40</f>
        <v>3059459</v>
      </c>
      <c r="J6" s="87">
        <f>'[1]Abfall nach Regionen'!M40</f>
        <v>3233342</v>
      </c>
      <c r="K6" s="87">
        <f>'[1]Abfall nach Regionen'!N40</f>
        <v>3238104</v>
      </c>
      <c r="L6" s="88">
        <f>'[1]Abfall nach Regionen'!O40</f>
        <v>3305550</v>
      </c>
      <c r="M6" s="88">
        <f>'[1]Abfall nach Regionen'!P40</f>
        <v>3318507</v>
      </c>
      <c r="N6" s="88">
        <f>'[1]Abfall nach Regionen'!Q40</f>
        <v>3458212</v>
      </c>
      <c r="O6" s="88">
        <f>'[1]Abfall nach Regionen'!R40</f>
        <v>3448390</v>
      </c>
    </row>
    <row r="7" spans="1:15" s="94" customFormat="1" ht="25.5" customHeight="1">
      <c r="A7" s="90" t="s">
        <v>3</v>
      </c>
      <c r="B7" s="91"/>
      <c r="C7" s="91"/>
      <c r="D7" s="92" t="e">
        <f>D6-#REF!</f>
        <v>#REF!</v>
      </c>
      <c r="E7" s="92">
        <f t="shared" ref="E7:O7" si="3">E6-D6</f>
        <v>-57244</v>
      </c>
      <c r="F7" s="92">
        <f t="shared" si="3"/>
        <v>-9425</v>
      </c>
      <c r="G7" s="92">
        <f t="shared" si="3"/>
        <v>-73055</v>
      </c>
      <c r="H7" s="92">
        <f t="shared" si="3"/>
        <v>81514</v>
      </c>
      <c r="I7" s="92">
        <f t="shared" si="3"/>
        <v>-25282</v>
      </c>
      <c r="J7" s="92">
        <f t="shared" si="3"/>
        <v>173883</v>
      </c>
      <c r="K7" s="92">
        <f t="shared" si="3"/>
        <v>4762</v>
      </c>
      <c r="L7" s="93">
        <f t="shared" si="3"/>
        <v>67446</v>
      </c>
      <c r="M7" s="93">
        <f t="shared" si="3"/>
        <v>12957</v>
      </c>
      <c r="N7" s="93">
        <f t="shared" si="3"/>
        <v>139705</v>
      </c>
      <c r="O7" s="93">
        <f t="shared" si="3"/>
        <v>-9822</v>
      </c>
    </row>
    <row r="8" spans="1:15" s="94" customFormat="1" ht="25.5" customHeight="1">
      <c r="A8" s="90" t="s">
        <v>3</v>
      </c>
      <c r="B8" s="91"/>
      <c r="C8" s="91"/>
      <c r="D8" s="95" t="e">
        <f>(D6-#REF!)/#REF!</f>
        <v>#REF!</v>
      </c>
      <c r="E8" s="95">
        <f t="shared" ref="E8:O8" si="4">(E6-D6)/D6</f>
        <v>-1.8213456079970703E-2</v>
      </c>
      <c r="F8" s="95">
        <f t="shared" si="4"/>
        <v>-3.0544053599385812E-3</v>
      </c>
      <c r="G8" s="95">
        <f t="shared" si="4"/>
        <v>-2.374782285889265E-2</v>
      </c>
      <c r="H8" s="95">
        <f t="shared" si="4"/>
        <v>2.714213744082615E-2</v>
      </c>
      <c r="I8" s="95">
        <f t="shared" si="4"/>
        <v>-8.1958258408080294E-3</v>
      </c>
      <c r="J8" s="95">
        <f t="shared" si="4"/>
        <v>5.6834558005189807E-2</v>
      </c>
      <c r="K8" s="95">
        <f t="shared" si="4"/>
        <v>1.4727795574980933E-3</v>
      </c>
      <c r="L8" s="95">
        <f t="shared" si="4"/>
        <v>2.0828855404273611E-2</v>
      </c>
      <c r="M8" s="95">
        <f t="shared" si="4"/>
        <v>3.9197712937332667E-3</v>
      </c>
      <c r="N8" s="95">
        <f t="shared" si="4"/>
        <v>4.2098751034727364E-2</v>
      </c>
      <c r="O8" s="95">
        <f t="shared" si="4"/>
        <v>-2.8401960319378917E-3</v>
      </c>
    </row>
    <row r="9" spans="1:15" s="26" customFormat="1" ht="25.5" customHeight="1">
      <c r="A9" s="22" t="s">
        <v>5</v>
      </c>
      <c r="B9" s="23"/>
      <c r="C9" s="23"/>
      <c r="D9" s="24">
        <f>'[1]Abfall nach Regionen'!G45</f>
        <v>48965</v>
      </c>
      <c r="E9" s="24">
        <f>'[1]Abfall nach Regionen'!H45</f>
        <v>53297</v>
      </c>
      <c r="F9" s="24">
        <f>'[1]Abfall nach Regionen'!I45</f>
        <v>49487</v>
      </c>
      <c r="G9" s="24">
        <f>'[1]Abfall nach Regionen'!J45</f>
        <v>60710</v>
      </c>
      <c r="H9" s="24">
        <f>'[1]Abfall nach Regionen'!K45</f>
        <v>80600</v>
      </c>
      <c r="I9" s="24">
        <f>'[1]Abfall nach Regionen'!L45</f>
        <v>260563</v>
      </c>
      <c r="J9" s="24">
        <f>'[1]Abfall nach Regionen'!M45</f>
        <v>417390</v>
      </c>
      <c r="K9" s="24">
        <f>'[1]Abfall nach Regionen'!N45</f>
        <v>342933</v>
      </c>
      <c r="L9" s="25">
        <f>'[1]Abfall nach Regionen'!O45</f>
        <v>305562</v>
      </c>
      <c r="M9" s="25">
        <f>'[1]Abfall nach Regionen'!P45</f>
        <v>278361</v>
      </c>
      <c r="N9" s="25">
        <f>'[1]Abfall nach Regionen'!Q45</f>
        <v>257024</v>
      </c>
      <c r="O9" s="25">
        <f>'[1]Abfall nach Regionen'!R45</f>
        <v>219046</v>
      </c>
    </row>
    <row r="10" spans="1:15" s="31" customFormat="1" ht="25.5" customHeight="1">
      <c r="A10" s="27" t="s">
        <v>3</v>
      </c>
      <c r="B10" s="28"/>
      <c r="C10" s="28"/>
      <c r="D10" s="29" t="e">
        <f>D9-#REF!</f>
        <v>#REF!</v>
      </c>
      <c r="E10" s="29">
        <f t="shared" ref="E10:O10" si="5">E9-D9</f>
        <v>4332</v>
      </c>
      <c r="F10" s="29">
        <f t="shared" si="5"/>
        <v>-3810</v>
      </c>
      <c r="G10" s="29">
        <f t="shared" si="5"/>
        <v>11223</v>
      </c>
      <c r="H10" s="29">
        <f t="shared" si="5"/>
        <v>19890</v>
      </c>
      <c r="I10" s="29">
        <f t="shared" si="5"/>
        <v>179963</v>
      </c>
      <c r="J10" s="29">
        <f t="shared" si="5"/>
        <v>156827</v>
      </c>
      <c r="K10" s="29">
        <f t="shared" si="5"/>
        <v>-74457</v>
      </c>
      <c r="L10" s="30">
        <f t="shared" si="5"/>
        <v>-37371</v>
      </c>
      <c r="M10" s="30">
        <f t="shared" si="5"/>
        <v>-27201</v>
      </c>
      <c r="N10" s="30">
        <f t="shared" si="5"/>
        <v>-21337</v>
      </c>
      <c r="O10" s="30">
        <f t="shared" si="5"/>
        <v>-37978</v>
      </c>
    </row>
    <row r="11" spans="1:15" s="31" customFormat="1" ht="25.5" customHeight="1">
      <c r="A11" s="27" t="s">
        <v>3</v>
      </c>
      <c r="B11" s="28"/>
      <c r="C11" s="28"/>
      <c r="D11" s="32" t="e">
        <f>(D9-#REF!)/#REF!</f>
        <v>#REF!</v>
      </c>
      <c r="E11" s="32">
        <f t="shared" ref="E11:O11" si="6">(E9-D9)/D9</f>
        <v>8.8471357091800262E-2</v>
      </c>
      <c r="F11" s="32">
        <f t="shared" si="6"/>
        <v>-7.1486199973732109E-2</v>
      </c>
      <c r="G11" s="32">
        <f t="shared" si="6"/>
        <v>0.22678683290561158</v>
      </c>
      <c r="H11" s="32">
        <f t="shared" si="6"/>
        <v>0.32762312633832974</v>
      </c>
      <c r="I11" s="32">
        <f t="shared" si="6"/>
        <v>2.232791563275434</v>
      </c>
      <c r="J11" s="32">
        <f t="shared" si="6"/>
        <v>0.60187747301036598</v>
      </c>
      <c r="K11" s="32">
        <f t="shared" si="6"/>
        <v>-0.17838711995974987</v>
      </c>
      <c r="L11" s="32">
        <f t="shared" si="6"/>
        <v>-0.10897463936104138</v>
      </c>
      <c r="M11" s="32">
        <f t="shared" si="6"/>
        <v>-8.9019577041647854E-2</v>
      </c>
      <c r="N11" s="32">
        <f t="shared" si="6"/>
        <v>-7.6652260912987089E-2</v>
      </c>
      <c r="O11" s="32">
        <f t="shared" si="6"/>
        <v>-0.14776052041832669</v>
      </c>
    </row>
    <row r="12" spans="1:15" s="35" customFormat="1">
      <c r="A12" s="33"/>
      <c r="B12" s="33"/>
      <c r="C12" s="33"/>
      <c r="D12" s="34"/>
      <c r="E12" s="34"/>
      <c r="F12" s="34"/>
      <c r="G12" s="34"/>
      <c r="L12" s="36"/>
    </row>
    <row r="13" spans="1:15" s="35" customFormat="1">
      <c r="D13" s="37"/>
      <c r="E13" s="37"/>
      <c r="F13" s="37"/>
      <c r="G13" s="37"/>
      <c r="L13" s="36"/>
    </row>
    <row r="14" spans="1:15" s="39" customFormat="1" ht="18">
      <c r="A14" s="38" t="s">
        <v>6</v>
      </c>
      <c r="D14" s="40"/>
      <c r="E14" s="40"/>
      <c r="F14" s="40"/>
      <c r="G14" s="40"/>
      <c r="L14" s="41"/>
    </row>
    <row r="15" spans="1:15" s="42" customFormat="1">
      <c r="B15" s="42" t="s">
        <v>7</v>
      </c>
      <c r="C15" s="42" t="s">
        <v>8</v>
      </c>
      <c r="D15" s="42">
        <v>2000</v>
      </c>
      <c r="E15" s="42">
        <v>2001</v>
      </c>
      <c r="F15" s="42">
        <v>2002</v>
      </c>
      <c r="G15" s="42">
        <v>2003</v>
      </c>
      <c r="H15" s="42">
        <v>2004</v>
      </c>
      <c r="I15" s="42">
        <v>2005</v>
      </c>
      <c r="J15" s="42">
        <v>2006</v>
      </c>
      <c r="K15" s="42">
        <v>2007</v>
      </c>
      <c r="L15" s="43">
        <v>2008</v>
      </c>
      <c r="M15" s="43">
        <v>2009</v>
      </c>
      <c r="N15" s="43">
        <v>2010</v>
      </c>
      <c r="O15" s="43">
        <v>2011</v>
      </c>
    </row>
    <row r="16" spans="1:15">
      <c r="A16" s="44"/>
      <c r="B16" s="35" t="s">
        <v>9</v>
      </c>
      <c r="C16" s="35" t="s">
        <v>10</v>
      </c>
      <c r="D16" s="45">
        <v>0</v>
      </c>
      <c r="E16" s="45">
        <v>42646</v>
      </c>
      <c r="F16" s="45">
        <v>88401</v>
      </c>
      <c r="G16" s="45">
        <v>84151</v>
      </c>
      <c r="H16" s="46">
        <v>84446</v>
      </c>
      <c r="I16" s="46">
        <v>84312</v>
      </c>
      <c r="J16" s="47">
        <v>82797</v>
      </c>
      <c r="K16" s="47">
        <v>81672</v>
      </c>
      <c r="L16" s="46">
        <v>83709</v>
      </c>
      <c r="M16" s="46">
        <v>87077</v>
      </c>
      <c r="N16" s="47">
        <v>90656</v>
      </c>
      <c r="O16" s="47">
        <v>99881</v>
      </c>
    </row>
    <row r="17" spans="1:15">
      <c r="A17" s="44"/>
      <c r="B17" s="35" t="s">
        <v>11</v>
      </c>
      <c r="C17" s="35" t="s">
        <v>12</v>
      </c>
      <c r="D17" s="45">
        <v>293627</v>
      </c>
      <c r="E17" s="45">
        <v>302000</v>
      </c>
      <c r="F17" s="45">
        <v>314002</v>
      </c>
      <c r="G17" s="45">
        <v>306161</v>
      </c>
      <c r="H17" s="46">
        <v>310148</v>
      </c>
      <c r="I17" s="46">
        <v>310147</v>
      </c>
      <c r="J17" s="47">
        <v>349478</v>
      </c>
      <c r="K17" s="47">
        <v>299335</v>
      </c>
      <c r="L17" s="46">
        <v>287643</v>
      </c>
      <c r="M17" s="46">
        <v>259551</v>
      </c>
      <c r="N17" s="47">
        <v>241225</v>
      </c>
      <c r="O17" s="47">
        <v>234443</v>
      </c>
    </row>
    <row r="18" spans="1:15">
      <c r="A18" s="44"/>
      <c r="B18" s="35" t="s">
        <v>13</v>
      </c>
      <c r="C18" s="35" t="s">
        <v>14</v>
      </c>
      <c r="D18" s="45">
        <v>42220</v>
      </c>
      <c r="E18" s="45">
        <v>49032</v>
      </c>
      <c r="F18" s="45">
        <v>50552</v>
      </c>
      <c r="G18" s="45">
        <v>49581</v>
      </c>
      <c r="H18" s="46">
        <v>48076</v>
      </c>
      <c r="I18" s="46">
        <v>49457</v>
      </c>
      <c r="J18" s="47">
        <v>51099</v>
      </c>
      <c r="K18" s="47">
        <v>48373</v>
      </c>
      <c r="L18" s="46">
        <v>46586</v>
      </c>
      <c r="M18" s="46">
        <v>53654</v>
      </c>
      <c r="N18" s="47">
        <v>51237</v>
      </c>
      <c r="O18" s="47">
        <v>55549</v>
      </c>
    </row>
    <row r="19" spans="1:15">
      <c r="A19" s="44"/>
      <c r="B19" s="35" t="s">
        <v>13</v>
      </c>
      <c r="C19" s="35" t="s">
        <v>15</v>
      </c>
      <c r="D19" s="45">
        <v>69851</v>
      </c>
      <c r="E19" s="45">
        <v>61000</v>
      </c>
      <c r="F19" s="45">
        <v>60513</v>
      </c>
      <c r="G19" s="45">
        <v>61565</v>
      </c>
      <c r="H19" s="46">
        <v>62602</v>
      </c>
      <c r="I19" s="46">
        <v>60189</v>
      </c>
      <c r="J19" s="47">
        <v>59610</v>
      </c>
      <c r="K19" s="47">
        <v>65439</v>
      </c>
      <c r="L19" s="46">
        <v>59459</v>
      </c>
      <c r="M19" s="46">
        <v>55349</v>
      </c>
      <c r="N19" s="47">
        <v>66484</v>
      </c>
      <c r="O19" s="47">
        <v>72220</v>
      </c>
    </row>
    <row r="20" spans="1:15">
      <c r="A20" s="44"/>
      <c r="B20" s="35" t="s">
        <v>16</v>
      </c>
      <c r="C20" s="35" t="s">
        <v>17</v>
      </c>
      <c r="D20" s="45">
        <v>46379</v>
      </c>
      <c r="E20" s="45">
        <v>44415</v>
      </c>
      <c r="F20" s="45">
        <v>44117</v>
      </c>
      <c r="G20" s="45">
        <v>44715</v>
      </c>
      <c r="H20" s="46">
        <v>46070</v>
      </c>
      <c r="I20" s="46">
        <v>46041</v>
      </c>
      <c r="J20" s="45">
        <v>0</v>
      </c>
      <c r="K20" s="45">
        <v>0</v>
      </c>
      <c r="L20" s="48">
        <v>0</v>
      </c>
      <c r="M20" s="46">
        <v>0</v>
      </c>
      <c r="N20" s="47">
        <v>0</v>
      </c>
      <c r="O20" s="47">
        <v>0</v>
      </c>
    </row>
    <row r="21" spans="1:15">
      <c r="A21" s="44"/>
      <c r="B21" s="35" t="s">
        <v>16</v>
      </c>
      <c r="C21" s="35" t="s">
        <v>18</v>
      </c>
      <c r="H21" s="46"/>
      <c r="I21" s="45">
        <v>0</v>
      </c>
      <c r="J21" s="47">
        <v>156045</v>
      </c>
      <c r="K21" s="47">
        <v>170401</v>
      </c>
      <c r="L21" s="46">
        <v>177923</v>
      </c>
      <c r="M21" s="46">
        <v>178264</v>
      </c>
      <c r="N21" s="47">
        <v>160977</v>
      </c>
      <c r="O21" s="47">
        <v>178040</v>
      </c>
    </row>
    <row r="22" spans="1:15">
      <c r="A22" s="44"/>
      <c r="B22" s="35" t="s">
        <v>19</v>
      </c>
      <c r="C22" s="35" t="s">
        <v>20</v>
      </c>
      <c r="D22" s="45">
        <v>27150</v>
      </c>
      <c r="E22" s="45">
        <v>27920</v>
      </c>
      <c r="F22" s="45">
        <v>27437</v>
      </c>
      <c r="G22" s="45">
        <v>33610</v>
      </c>
      <c r="H22" s="46">
        <v>34884</v>
      </c>
      <c r="I22" s="46">
        <v>35605</v>
      </c>
      <c r="J22" s="47">
        <v>35773</v>
      </c>
      <c r="K22" s="47">
        <v>39123</v>
      </c>
      <c r="L22" s="46">
        <v>38000</v>
      </c>
      <c r="M22" s="46">
        <v>40557</v>
      </c>
      <c r="N22" s="47">
        <v>38966</v>
      </c>
      <c r="O22" s="47">
        <v>39147</v>
      </c>
    </row>
    <row r="23" spans="1:15">
      <c r="A23" s="44"/>
      <c r="B23" s="35" t="s">
        <v>19</v>
      </c>
      <c r="C23" s="35" t="s">
        <v>21</v>
      </c>
      <c r="D23" s="45">
        <v>52306</v>
      </c>
      <c r="E23" s="45">
        <v>52543</v>
      </c>
      <c r="F23" s="45">
        <v>52689</v>
      </c>
      <c r="G23" s="45">
        <v>51030</v>
      </c>
      <c r="H23" s="46">
        <v>49029</v>
      </c>
      <c r="I23" s="46">
        <v>50781</v>
      </c>
      <c r="J23" s="47">
        <v>55622</v>
      </c>
      <c r="K23" s="47">
        <v>51810</v>
      </c>
      <c r="L23" s="46">
        <v>55810</v>
      </c>
      <c r="M23" s="46">
        <v>61924</v>
      </c>
      <c r="N23" s="47">
        <v>61924</v>
      </c>
      <c r="O23" s="47">
        <v>77930</v>
      </c>
    </row>
    <row r="24" spans="1:15">
      <c r="A24" s="44"/>
      <c r="B24" s="35" t="s">
        <v>19</v>
      </c>
      <c r="C24" s="35" t="s">
        <v>22</v>
      </c>
      <c r="D24" s="45">
        <v>5962</v>
      </c>
      <c r="E24" s="45">
        <v>6547</v>
      </c>
      <c r="F24" s="45">
        <v>5534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8" t="s">
        <v>23</v>
      </c>
      <c r="M24" s="46" t="s">
        <v>23</v>
      </c>
      <c r="N24" s="47" t="s">
        <v>23</v>
      </c>
      <c r="O24" s="47">
        <v>0</v>
      </c>
    </row>
    <row r="25" spans="1:15">
      <c r="A25" s="44"/>
      <c r="B25" s="35" t="s">
        <v>19</v>
      </c>
      <c r="C25" s="35" t="s">
        <v>24</v>
      </c>
      <c r="D25" s="45">
        <v>117486</v>
      </c>
      <c r="E25" s="45">
        <v>107524</v>
      </c>
      <c r="F25" s="45">
        <v>107177</v>
      </c>
      <c r="G25" s="45">
        <v>123381</v>
      </c>
      <c r="H25" s="46">
        <v>146830</v>
      </c>
      <c r="I25" s="46">
        <v>150821</v>
      </c>
      <c r="J25" s="47">
        <v>175542</v>
      </c>
      <c r="K25" s="47">
        <v>175398</v>
      </c>
      <c r="L25" s="46">
        <v>175093</v>
      </c>
      <c r="M25" s="46">
        <v>153949</v>
      </c>
      <c r="N25" s="47">
        <v>171344</v>
      </c>
      <c r="O25" s="47">
        <v>138851</v>
      </c>
    </row>
    <row r="26" spans="1:15" s="49" customFormat="1">
      <c r="A26" s="44"/>
      <c r="B26" s="49" t="s">
        <v>25</v>
      </c>
      <c r="D26" s="50">
        <f t="shared" ref="D26:O26" si="7">SUM(D16:D25)</f>
        <v>654981</v>
      </c>
      <c r="E26" s="50">
        <f t="shared" si="7"/>
        <v>693627</v>
      </c>
      <c r="F26" s="50">
        <f t="shared" si="7"/>
        <v>750422</v>
      </c>
      <c r="G26" s="50">
        <f t="shared" si="7"/>
        <v>754194</v>
      </c>
      <c r="H26" s="51">
        <f t="shared" si="7"/>
        <v>782085</v>
      </c>
      <c r="I26" s="51">
        <f t="shared" si="7"/>
        <v>787353</v>
      </c>
      <c r="J26" s="51">
        <f t="shared" si="7"/>
        <v>965966</v>
      </c>
      <c r="K26" s="51">
        <f t="shared" si="7"/>
        <v>931551</v>
      </c>
      <c r="L26" s="51">
        <f t="shared" si="7"/>
        <v>924223</v>
      </c>
      <c r="M26" s="51">
        <f t="shared" si="7"/>
        <v>890325</v>
      </c>
      <c r="N26" s="51">
        <f t="shared" si="7"/>
        <v>882813</v>
      </c>
      <c r="O26" s="51">
        <f t="shared" si="7"/>
        <v>896061</v>
      </c>
    </row>
    <row r="27" spans="1:15">
      <c r="A27" s="44"/>
      <c r="B27" s="35" t="s">
        <v>26</v>
      </c>
      <c r="C27" s="35" t="s">
        <v>27</v>
      </c>
      <c r="D27" s="45">
        <v>119500</v>
      </c>
      <c r="E27" s="45">
        <v>117000</v>
      </c>
      <c r="F27" s="45">
        <v>119469</v>
      </c>
      <c r="G27" s="45">
        <v>115397</v>
      </c>
      <c r="H27" s="46">
        <v>115000</v>
      </c>
      <c r="I27" s="46">
        <v>117713</v>
      </c>
      <c r="J27" s="47">
        <v>119529</v>
      </c>
      <c r="K27" s="47">
        <v>114917</v>
      </c>
      <c r="L27" s="46">
        <v>117406</v>
      </c>
      <c r="M27" s="46">
        <v>120972</v>
      </c>
      <c r="N27" s="47">
        <v>118152</v>
      </c>
      <c r="O27" s="47">
        <v>116649</v>
      </c>
    </row>
    <row r="28" spans="1:15">
      <c r="A28" s="44"/>
      <c r="B28" s="35" t="s">
        <v>26</v>
      </c>
      <c r="C28" s="35" t="s">
        <v>28</v>
      </c>
      <c r="D28" s="45">
        <v>67196</v>
      </c>
      <c r="E28" s="45">
        <v>68290</v>
      </c>
      <c r="F28" s="45">
        <v>70120</v>
      </c>
      <c r="G28" s="45">
        <v>65453</v>
      </c>
      <c r="H28" s="46">
        <v>64969</v>
      </c>
      <c r="I28" s="46">
        <v>71843</v>
      </c>
      <c r="J28" s="47">
        <v>71987</v>
      </c>
      <c r="K28" s="47">
        <v>71631</v>
      </c>
      <c r="L28" s="46">
        <v>69233</v>
      </c>
      <c r="M28" s="46">
        <v>70012</v>
      </c>
      <c r="N28" s="47">
        <v>70104</v>
      </c>
      <c r="O28" s="47">
        <v>71522</v>
      </c>
    </row>
    <row r="29" spans="1:15">
      <c r="A29" s="44"/>
      <c r="B29" s="35" t="s">
        <v>26</v>
      </c>
      <c r="C29" s="35" t="s">
        <v>29</v>
      </c>
      <c r="D29" s="45">
        <v>109773</v>
      </c>
      <c r="E29" s="45">
        <v>111051</v>
      </c>
      <c r="F29" s="45">
        <v>113945</v>
      </c>
      <c r="G29" s="45">
        <v>116125</v>
      </c>
      <c r="H29" s="46">
        <v>116087</v>
      </c>
      <c r="I29" s="46">
        <v>121255</v>
      </c>
      <c r="J29" s="47">
        <v>121456</v>
      </c>
      <c r="K29" s="47">
        <v>118933</v>
      </c>
      <c r="L29" s="46">
        <v>120135</v>
      </c>
      <c r="M29" s="46">
        <v>122284</v>
      </c>
      <c r="N29" s="47">
        <v>121538</v>
      </c>
      <c r="O29" s="47">
        <v>120018</v>
      </c>
    </row>
    <row r="30" spans="1:15">
      <c r="A30" s="44"/>
      <c r="B30" s="35" t="s">
        <v>30</v>
      </c>
      <c r="C30" s="35" t="s">
        <v>31</v>
      </c>
      <c r="D30" s="45">
        <v>114904</v>
      </c>
      <c r="E30" s="45">
        <v>112489</v>
      </c>
      <c r="F30" s="45">
        <v>110010</v>
      </c>
      <c r="G30" s="45">
        <v>107660</v>
      </c>
      <c r="H30" s="46">
        <v>108810</v>
      </c>
      <c r="I30" s="46">
        <v>108960</v>
      </c>
      <c r="J30" s="47">
        <v>111118</v>
      </c>
      <c r="K30" s="47">
        <v>110001</v>
      </c>
      <c r="L30" s="46">
        <v>107097</v>
      </c>
      <c r="M30" s="46">
        <v>103254</v>
      </c>
      <c r="N30" s="47">
        <v>106504</v>
      </c>
      <c r="O30" s="47">
        <v>109528</v>
      </c>
    </row>
    <row r="31" spans="1:15">
      <c r="A31" s="44"/>
      <c r="B31" s="35" t="s">
        <v>30</v>
      </c>
      <c r="C31" s="35" t="s">
        <v>32</v>
      </c>
      <c r="D31" s="45">
        <v>40298</v>
      </c>
      <c r="E31" s="45">
        <v>39508</v>
      </c>
      <c r="F31" s="45">
        <v>40813</v>
      </c>
      <c r="G31" s="45">
        <v>40129</v>
      </c>
      <c r="H31" s="46">
        <v>40819</v>
      </c>
      <c r="I31" s="46">
        <v>41359</v>
      </c>
      <c r="J31" s="47">
        <v>44180</v>
      </c>
      <c r="K31" s="47">
        <v>44938</v>
      </c>
      <c r="L31" s="46">
        <v>46059</v>
      </c>
      <c r="M31" s="46">
        <v>46994</v>
      </c>
      <c r="N31" s="47">
        <v>48810</v>
      </c>
      <c r="O31" s="47">
        <v>49245</v>
      </c>
    </row>
    <row r="32" spans="1:15">
      <c r="A32" s="44"/>
      <c r="B32" s="35" t="s">
        <v>30</v>
      </c>
      <c r="C32" s="35" t="s">
        <v>33</v>
      </c>
      <c r="D32" s="45">
        <v>0</v>
      </c>
      <c r="E32" s="45">
        <v>0</v>
      </c>
      <c r="F32" s="45">
        <v>0</v>
      </c>
      <c r="G32" s="45">
        <v>2763</v>
      </c>
      <c r="H32" s="46">
        <v>106797</v>
      </c>
      <c r="I32" s="46">
        <v>107217</v>
      </c>
      <c r="J32" s="47">
        <v>130128</v>
      </c>
      <c r="K32" s="47">
        <v>130001</v>
      </c>
      <c r="L32" s="46">
        <v>131751</v>
      </c>
      <c r="M32" s="46">
        <v>131724</v>
      </c>
      <c r="N32" s="47">
        <v>131038</v>
      </c>
      <c r="O32" s="47">
        <v>130461</v>
      </c>
    </row>
    <row r="33" spans="1:15">
      <c r="A33" s="44"/>
      <c r="B33" s="35" t="s">
        <v>34</v>
      </c>
      <c r="C33" s="35" t="s">
        <v>35</v>
      </c>
      <c r="D33" s="45">
        <v>187473</v>
      </c>
      <c r="E33" s="45">
        <v>200964</v>
      </c>
      <c r="F33" s="45">
        <v>192800</v>
      </c>
      <c r="G33" s="45">
        <v>189624</v>
      </c>
      <c r="H33" s="46">
        <v>187128</v>
      </c>
      <c r="I33" s="46">
        <v>193355</v>
      </c>
      <c r="J33" s="47">
        <v>203394</v>
      </c>
      <c r="K33" s="47">
        <v>214291</v>
      </c>
      <c r="L33" s="46">
        <v>218414</v>
      </c>
      <c r="M33" s="46">
        <v>211891</v>
      </c>
      <c r="N33" s="47">
        <v>210170</v>
      </c>
      <c r="O33" s="47">
        <v>219141</v>
      </c>
    </row>
    <row r="34" spans="1:15">
      <c r="A34" s="44"/>
      <c r="B34" s="35" t="s">
        <v>36</v>
      </c>
      <c r="C34" s="35" t="s">
        <v>37</v>
      </c>
      <c r="D34" s="45">
        <v>87301</v>
      </c>
      <c r="E34" s="45">
        <v>87000</v>
      </c>
      <c r="F34" s="45">
        <v>84316</v>
      </c>
      <c r="G34" s="45">
        <v>79079</v>
      </c>
      <c r="H34" s="46">
        <v>80988</v>
      </c>
      <c r="I34" s="46">
        <v>82306</v>
      </c>
      <c r="J34" s="47">
        <v>89241</v>
      </c>
      <c r="K34" s="47">
        <v>88508</v>
      </c>
      <c r="L34" s="46">
        <v>90418</v>
      </c>
      <c r="M34" s="46">
        <v>89278</v>
      </c>
      <c r="N34" s="47">
        <v>90439</v>
      </c>
      <c r="O34" s="47">
        <v>91894</v>
      </c>
    </row>
    <row r="35" spans="1:15">
      <c r="A35" s="44"/>
      <c r="B35" s="35" t="s">
        <v>38</v>
      </c>
      <c r="C35" s="35" t="s">
        <v>39</v>
      </c>
      <c r="D35" s="45">
        <v>204769</v>
      </c>
      <c r="E35" s="45">
        <v>191771</v>
      </c>
      <c r="F35" s="45">
        <v>197712</v>
      </c>
      <c r="G35" s="45">
        <v>193387</v>
      </c>
      <c r="H35" s="46">
        <v>183838</v>
      </c>
      <c r="I35" s="46">
        <v>193078</v>
      </c>
      <c r="J35" s="47">
        <v>207403</v>
      </c>
      <c r="K35" s="47">
        <v>211905</v>
      </c>
      <c r="L35" s="46">
        <v>213581</v>
      </c>
      <c r="M35" s="46">
        <v>220641</v>
      </c>
      <c r="N35" s="47">
        <v>218207</v>
      </c>
      <c r="O35" s="47">
        <v>219269</v>
      </c>
    </row>
    <row r="36" spans="1:15" s="49" customFormat="1">
      <c r="A36" s="44"/>
      <c r="B36" s="49" t="s">
        <v>40</v>
      </c>
      <c r="D36" s="50">
        <f t="shared" ref="D36:O36" si="8">SUM(D27:D35)</f>
        <v>931214</v>
      </c>
      <c r="E36" s="50">
        <f t="shared" si="8"/>
        <v>928073</v>
      </c>
      <c r="F36" s="50">
        <f t="shared" si="8"/>
        <v>929185</v>
      </c>
      <c r="G36" s="50">
        <f t="shared" si="8"/>
        <v>909617</v>
      </c>
      <c r="H36" s="51">
        <f t="shared" si="8"/>
        <v>1004436</v>
      </c>
      <c r="I36" s="51">
        <f t="shared" si="8"/>
        <v>1037086</v>
      </c>
      <c r="J36" s="51">
        <f t="shared" si="8"/>
        <v>1098436</v>
      </c>
      <c r="K36" s="51">
        <f t="shared" si="8"/>
        <v>1105125</v>
      </c>
      <c r="L36" s="51">
        <f t="shared" si="8"/>
        <v>1114094</v>
      </c>
      <c r="M36" s="51">
        <f t="shared" si="8"/>
        <v>1117050</v>
      </c>
      <c r="N36" s="51">
        <f t="shared" si="8"/>
        <v>1114962</v>
      </c>
      <c r="O36" s="51">
        <f t="shared" si="8"/>
        <v>1127727</v>
      </c>
    </row>
    <row r="37" spans="1:15">
      <c r="A37" s="44"/>
      <c r="B37" s="35" t="s">
        <v>41</v>
      </c>
      <c r="C37" s="35" t="s">
        <v>42</v>
      </c>
      <c r="D37" s="45">
        <v>69200</v>
      </c>
      <c r="E37" s="45">
        <v>97760</v>
      </c>
      <c r="F37" s="45">
        <v>99700</v>
      </c>
      <c r="G37" s="45">
        <v>103431</v>
      </c>
      <c r="H37" s="46">
        <v>109178</v>
      </c>
      <c r="I37" s="46">
        <v>112659</v>
      </c>
      <c r="J37" s="47">
        <v>116292</v>
      </c>
      <c r="K37" s="47">
        <v>116410</v>
      </c>
      <c r="L37" s="46">
        <v>117810</v>
      </c>
      <c r="M37" s="46">
        <v>112910</v>
      </c>
      <c r="N37" s="46">
        <v>109120</v>
      </c>
      <c r="O37" s="47">
        <v>110730</v>
      </c>
    </row>
    <row r="38" spans="1:15">
      <c r="A38" s="44"/>
      <c r="B38" s="35" t="s">
        <v>43</v>
      </c>
      <c r="C38" s="35" t="s">
        <v>44</v>
      </c>
      <c r="D38" s="45">
        <v>45762</v>
      </c>
      <c r="E38" s="45">
        <v>49178</v>
      </c>
      <c r="F38" s="45">
        <v>50625</v>
      </c>
      <c r="G38" s="45">
        <v>50395</v>
      </c>
      <c r="H38" s="46">
        <v>49522</v>
      </c>
      <c r="I38" s="46">
        <v>74168</v>
      </c>
      <c r="J38" s="47">
        <v>103176</v>
      </c>
      <c r="K38" s="47">
        <v>90726</v>
      </c>
      <c r="L38" s="46">
        <v>100464</v>
      </c>
      <c r="M38" s="46">
        <v>88726</v>
      </c>
      <c r="N38" s="47">
        <v>93372</v>
      </c>
      <c r="O38" s="47">
        <v>105287</v>
      </c>
    </row>
    <row r="39" spans="1:15">
      <c r="A39" s="44"/>
      <c r="B39" s="35" t="s">
        <v>45</v>
      </c>
      <c r="C39" s="35" t="s">
        <v>46</v>
      </c>
      <c r="D39" s="45">
        <v>147146</v>
      </c>
      <c r="E39" s="45">
        <v>141270</v>
      </c>
      <c r="F39" s="45">
        <v>146384</v>
      </c>
      <c r="G39" s="45">
        <v>148000</v>
      </c>
      <c r="H39" s="46">
        <v>170950</v>
      </c>
      <c r="I39" s="46">
        <v>186417</v>
      </c>
      <c r="J39" s="47">
        <v>190500</v>
      </c>
      <c r="K39" s="47">
        <v>187500</v>
      </c>
      <c r="L39" s="46">
        <v>189058</v>
      </c>
      <c r="M39" s="46">
        <v>176123</v>
      </c>
      <c r="N39" s="47">
        <v>196571</v>
      </c>
      <c r="O39" s="47">
        <v>180082</v>
      </c>
    </row>
    <row r="40" spans="1:15">
      <c r="A40" s="44"/>
      <c r="B40" s="35" t="s">
        <v>45</v>
      </c>
      <c r="C40" s="35" t="s">
        <v>47</v>
      </c>
      <c r="D40" s="45">
        <v>74900</v>
      </c>
      <c r="E40" s="45">
        <v>74405</v>
      </c>
      <c r="F40" s="45">
        <v>71535</v>
      </c>
      <c r="G40" s="45">
        <v>70745</v>
      </c>
      <c r="H40" s="46">
        <v>73787</v>
      </c>
      <c r="I40" s="46">
        <v>76021</v>
      </c>
      <c r="J40" s="47">
        <v>73484</v>
      </c>
      <c r="K40" s="47">
        <v>73366</v>
      </c>
      <c r="L40" s="46">
        <v>72086</v>
      </c>
      <c r="M40" s="46">
        <v>70195</v>
      </c>
      <c r="N40" s="47">
        <v>72489</v>
      </c>
      <c r="O40" s="47">
        <v>68197</v>
      </c>
    </row>
    <row r="41" spans="1:15">
      <c r="A41" s="44"/>
      <c r="B41" s="35" t="s">
        <v>45</v>
      </c>
      <c r="C41" s="52" t="s">
        <v>48</v>
      </c>
      <c r="D41" s="45">
        <v>70256</v>
      </c>
      <c r="E41" s="45">
        <v>75746</v>
      </c>
      <c r="F41" s="45">
        <v>78149</v>
      </c>
      <c r="G41" s="45">
        <v>75233</v>
      </c>
      <c r="H41" s="46">
        <v>74399</v>
      </c>
      <c r="I41" s="46">
        <v>74910</v>
      </c>
      <c r="J41" s="47">
        <v>75200</v>
      </c>
      <c r="K41" s="47">
        <v>70143</v>
      </c>
      <c r="L41" s="46">
        <v>74475</v>
      </c>
      <c r="M41" s="46">
        <v>102517</v>
      </c>
      <c r="N41" s="47">
        <v>115402</v>
      </c>
      <c r="O41" s="47">
        <v>128892</v>
      </c>
    </row>
    <row r="42" spans="1:15">
      <c r="A42" s="44"/>
      <c r="B42" s="35" t="s">
        <v>49</v>
      </c>
      <c r="C42" s="35" t="s">
        <v>50</v>
      </c>
      <c r="D42" s="45">
        <v>118096</v>
      </c>
      <c r="E42" s="45">
        <v>127000</v>
      </c>
      <c r="F42" s="45">
        <v>122103</v>
      </c>
      <c r="G42" s="45">
        <v>125972</v>
      </c>
      <c r="H42" s="46">
        <v>121941</v>
      </c>
      <c r="I42" s="46">
        <v>128382</v>
      </c>
      <c r="J42" s="47">
        <v>137788</v>
      </c>
      <c r="K42" s="47">
        <v>144436</v>
      </c>
      <c r="L42" s="46">
        <v>141505</v>
      </c>
      <c r="M42" s="46">
        <v>141148</v>
      </c>
      <c r="N42" s="47">
        <v>139412</v>
      </c>
      <c r="O42" s="47">
        <v>144363</v>
      </c>
    </row>
    <row r="43" spans="1:15">
      <c r="A43" s="44"/>
      <c r="B43" s="35" t="s">
        <v>51</v>
      </c>
      <c r="C43" s="35" t="s">
        <v>52</v>
      </c>
      <c r="D43" s="45">
        <v>276119</v>
      </c>
      <c r="E43" s="45">
        <v>297290</v>
      </c>
      <c r="F43" s="45">
        <v>312065</v>
      </c>
      <c r="G43" s="45">
        <v>282119</v>
      </c>
      <c r="H43" s="46">
        <v>281101</v>
      </c>
      <c r="I43" s="46">
        <v>327753</v>
      </c>
      <c r="J43" s="47">
        <v>361393</v>
      </c>
      <c r="K43" s="47">
        <v>345920</v>
      </c>
      <c r="L43" s="46">
        <v>343044</v>
      </c>
      <c r="M43" s="46">
        <v>375584</v>
      </c>
      <c r="N43" s="47">
        <v>378570</v>
      </c>
      <c r="O43" s="47">
        <v>273026</v>
      </c>
    </row>
    <row r="44" spans="1:15">
      <c r="A44" s="44"/>
      <c r="B44" s="35" t="s">
        <v>51</v>
      </c>
      <c r="C44" s="35" t="s">
        <v>53</v>
      </c>
      <c r="D44" s="45">
        <v>134633</v>
      </c>
      <c r="E44" s="45">
        <v>147578</v>
      </c>
      <c r="F44" s="45">
        <v>146027</v>
      </c>
      <c r="G44" s="45">
        <v>145949</v>
      </c>
      <c r="H44" s="46">
        <v>158827</v>
      </c>
      <c r="I44" s="46">
        <v>167298</v>
      </c>
      <c r="J44" s="47">
        <v>183765</v>
      </c>
      <c r="K44" s="53">
        <v>174373</v>
      </c>
      <c r="L44" s="46">
        <v>179860</v>
      </c>
      <c r="M44" s="46">
        <v>119452</v>
      </c>
      <c r="N44" s="47">
        <v>97794</v>
      </c>
      <c r="O44" s="47">
        <v>99484</v>
      </c>
    </row>
    <row r="45" spans="1:15">
      <c r="A45" s="44"/>
      <c r="B45" s="35" t="s">
        <v>51</v>
      </c>
      <c r="C45" s="35" t="s">
        <v>54</v>
      </c>
      <c r="D45" s="45">
        <v>59191</v>
      </c>
      <c r="E45" s="45">
        <v>59050</v>
      </c>
      <c r="F45" s="45">
        <v>59242</v>
      </c>
      <c r="G45" s="45">
        <v>56555</v>
      </c>
      <c r="H45" s="46">
        <v>62734</v>
      </c>
      <c r="I45" s="46">
        <v>63749</v>
      </c>
      <c r="J45" s="47">
        <v>65177</v>
      </c>
      <c r="K45" s="47">
        <v>64940</v>
      </c>
      <c r="L45" s="46">
        <v>73722</v>
      </c>
      <c r="M45" s="46">
        <v>71017</v>
      </c>
      <c r="N45" s="47">
        <v>69968</v>
      </c>
      <c r="O45" s="47">
        <v>70088</v>
      </c>
    </row>
    <row r="46" spans="1:15">
      <c r="A46" s="44"/>
      <c r="B46" s="35" t="s">
        <v>51</v>
      </c>
      <c r="C46" s="35" t="s">
        <v>55</v>
      </c>
      <c r="D46" s="45">
        <v>136854</v>
      </c>
      <c r="E46" s="45">
        <v>147242</v>
      </c>
      <c r="F46" s="45">
        <v>164232</v>
      </c>
      <c r="G46" s="45">
        <v>171368</v>
      </c>
      <c r="H46" s="46">
        <v>160842</v>
      </c>
      <c r="I46" s="46">
        <v>178753</v>
      </c>
      <c r="J46" s="46">
        <v>187033</v>
      </c>
      <c r="K46" s="47">
        <v>189694</v>
      </c>
      <c r="L46" s="46">
        <v>194640</v>
      </c>
      <c r="M46" s="46">
        <v>200617</v>
      </c>
      <c r="N46" s="47">
        <v>191032</v>
      </c>
      <c r="O46" s="47">
        <v>206307</v>
      </c>
    </row>
    <row r="47" spans="1:15">
      <c r="A47" s="44"/>
      <c r="B47" s="35" t="s">
        <v>51</v>
      </c>
      <c r="C47" s="35" t="s">
        <v>56</v>
      </c>
      <c r="D47" s="45">
        <v>82847</v>
      </c>
      <c r="E47" s="45">
        <v>81412</v>
      </c>
      <c r="F47" s="45">
        <v>82180</v>
      </c>
      <c r="G47" s="45">
        <v>82938</v>
      </c>
      <c r="H47" s="46">
        <v>82008</v>
      </c>
      <c r="I47" s="46">
        <v>81983</v>
      </c>
      <c r="J47" s="47">
        <v>87608</v>
      </c>
      <c r="K47" s="47">
        <v>85358</v>
      </c>
      <c r="L47" s="46">
        <v>84945</v>
      </c>
      <c r="M47" s="46">
        <v>87059</v>
      </c>
      <c r="N47" s="47">
        <v>87079</v>
      </c>
      <c r="O47" s="47">
        <v>88477</v>
      </c>
    </row>
    <row r="48" spans="1:15" s="49" customFormat="1">
      <c r="A48" s="44"/>
      <c r="B48" s="49" t="s">
        <v>57</v>
      </c>
      <c r="D48" s="50">
        <f t="shared" ref="D48:O48" si="9">SUM(D37:D47)</f>
        <v>1215004</v>
      </c>
      <c r="E48" s="50">
        <f t="shared" si="9"/>
        <v>1297931</v>
      </c>
      <c r="F48" s="50">
        <f t="shared" si="9"/>
        <v>1332242</v>
      </c>
      <c r="G48" s="50">
        <f t="shared" si="9"/>
        <v>1312705</v>
      </c>
      <c r="H48" s="50">
        <f t="shared" si="9"/>
        <v>1345289</v>
      </c>
      <c r="I48" s="50">
        <f t="shared" si="9"/>
        <v>1472093</v>
      </c>
      <c r="J48" s="50">
        <f t="shared" si="9"/>
        <v>1581416</v>
      </c>
      <c r="K48" s="50">
        <f t="shared" si="9"/>
        <v>1542866</v>
      </c>
      <c r="L48" s="51">
        <f t="shared" si="9"/>
        <v>1571609</v>
      </c>
      <c r="M48" s="51">
        <f t="shared" si="9"/>
        <v>1545348</v>
      </c>
      <c r="N48" s="51">
        <f t="shared" si="9"/>
        <v>1550809</v>
      </c>
      <c r="O48" s="51">
        <f t="shared" si="9"/>
        <v>1474933</v>
      </c>
    </row>
    <row r="49" spans="1:15">
      <c r="A49" s="44"/>
      <c r="B49" s="35" t="s">
        <v>58</v>
      </c>
      <c r="C49" s="35" t="s">
        <v>59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6"/>
      <c r="M49" s="46">
        <v>44145</v>
      </c>
      <c r="N49" s="47">
        <v>168091</v>
      </c>
      <c r="O49" s="47">
        <v>177715</v>
      </c>
    </row>
    <row r="50" spans="1:15" s="49" customFormat="1">
      <c r="A50" s="44"/>
      <c r="B50" s="49" t="s">
        <v>60</v>
      </c>
      <c r="D50" s="50">
        <f>SUM(D49)</f>
        <v>0</v>
      </c>
      <c r="E50" s="50">
        <f>SUM(E49)</f>
        <v>0</v>
      </c>
      <c r="F50" s="50">
        <f>SUM(F49)</f>
        <v>0</v>
      </c>
      <c r="G50" s="50">
        <f>SUM(G49)</f>
        <v>0</v>
      </c>
      <c r="H50" s="50">
        <f>SUM(H49)</f>
        <v>0</v>
      </c>
      <c r="I50" s="54"/>
      <c r="L50" s="54">
        <v>0</v>
      </c>
      <c r="M50" s="54">
        <f>M49</f>
        <v>44145</v>
      </c>
      <c r="N50" s="54">
        <f>N49</f>
        <v>168091</v>
      </c>
      <c r="O50" s="54">
        <f>O49</f>
        <v>177715</v>
      </c>
    </row>
    <row r="51" spans="1:15" s="35" customFormat="1">
      <c r="A51" s="44"/>
      <c r="D51" s="37"/>
      <c r="E51" s="37"/>
      <c r="F51" s="37"/>
      <c r="G51" s="37"/>
      <c r="H51" s="37"/>
      <c r="I51" s="36"/>
      <c r="L51" s="36"/>
      <c r="M51" s="36"/>
    </row>
    <row r="52" spans="1:15" s="39" customFormat="1" ht="26.25" customHeight="1">
      <c r="B52" s="55" t="s">
        <v>61</v>
      </c>
      <c r="C52" s="56"/>
      <c r="D52" s="40">
        <f>D50+D48+D36+D26</f>
        <v>2801199</v>
      </c>
      <c r="E52" s="40">
        <f t="shared" ref="E52:K52" si="10">E50+E48+E36+E26+E92</f>
        <v>2935796</v>
      </c>
      <c r="F52" s="40">
        <f t="shared" si="10"/>
        <v>3026837</v>
      </c>
      <c r="G52" s="40">
        <f t="shared" si="10"/>
        <v>2994765</v>
      </c>
      <c r="H52" s="40">
        <f t="shared" si="10"/>
        <v>3135143</v>
      </c>
      <c r="I52" s="40">
        <f t="shared" si="10"/>
        <v>3296532</v>
      </c>
      <c r="J52" s="40">
        <f t="shared" si="10"/>
        <v>3645818</v>
      </c>
      <c r="K52" s="40">
        <f t="shared" si="10"/>
        <v>3579542</v>
      </c>
      <c r="L52" s="57">
        <f>L50+L48+L36+L26+L92</f>
        <v>3609926</v>
      </c>
      <c r="M52" s="57">
        <f>M50+M48+M36+M26+M92</f>
        <v>3596868</v>
      </c>
      <c r="N52" s="57">
        <f>N50+N48+N36+N26+N92</f>
        <v>3716675</v>
      </c>
      <c r="O52" s="57">
        <f>O50+O48+O36+O26+O92</f>
        <v>3676436</v>
      </c>
    </row>
    <row r="53" spans="1:15" s="35" customFormat="1" ht="20.25" customHeight="1">
      <c r="D53" s="37"/>
      <c r="E53" s="37"/>
      <c r="F53" s="37"/>
      <c r="G53" s="37"/>
      <c r="H53" s="37"/>
      <c r="I53" s="36"/>
      <c r="L53" s="36"/>
    </row>
    <row r="54" spans="1:15" s="59" customFormat="1" ht="18">
      <c r="A54" s="58" t="s">
        <v>62</v>
      </c>
      <c r="D54" s="60"/>
      <c r="E54" s="60"/>
      <c r="F54" s="60"/>
      <c r="G54" s="60"/>
      <c r="H54" s="60"/>
      <c r="I54" s="61"/>
      <c r="L54" s="61"/>
    </row>
    <row r="55" spans="1:15" s="62" customFormat="1">
      <c r="B55" s="62" t="s">
        <v>7</v>
      </c>
      <c r="C55" s="62" t="s">
        <v>63</v>
      </c>
      <c r="D55" s="62">
        <v>2000</v>
      </c>
      <c r="E55" s="62">
        <v>2001</v>
      </c>
      <c r="F55" s="62">
        <v>2002</v>
      </c>
      <c r="G55" s="62">
        <v>2003</v>
      </c>
      <c r="H55" s="62">
        <v>2004</v>
      </c>
      <c r="I55" s="62">
        <v>2005</v>
      </c>
      <c r="J55" s="62">
        <v>2006</v>
      </c>
      <c r="K55" s="62">
        <v>2007</v>
      </c>
      <c r="L55" s="62">
        <v>2008</v>
      </c>
      <c r="M55" s="62">
        <v>2009</v>
      </c>
      <c r="N55" s="62">
        <v>2010</v>
      </c>
    </row>
    <row r="56" spans="1:15">
      <c r="A56" s="59"/>
      <c r="B56" s="35" t="s">
        <v>9</v>
      </c>
      <c r="C56" s="35" t="s">
        <v>64</v>
      </c>
      <c r="D56" s="45">
        <v>50079</v>
      </c>
      <c r="E56" s="45">
        <v>29412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7" t="s">
        <v>23</v>
      </c>
      <c r="L56" s="46" t="s">
        <v>23</v>
      </c>
    </row>
    <row r="57" spans="1:15">
      <c r="A57" s="59"/>
      <c r="B57" s="35" t="s">
        <v>9</v>
      </c>
      <c r="C57" s="35" t="s">
        <v>65</v>
      </c>
      <c r="D57" s="45">
        <v>22484</v>
      </c>
      <c r="E57" s="63" t="s">
        <v>66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7" t="s">
        <v>23</v>
      </c>
      <c r="L57" s="46" t="s">
        <v>23</v>
      </c>
    </row>
    <row r="58" spans="1:15">
      <c r="A58" s="59"/>
      <c r="B58" s="35" t="s">
        <v>11</v>
      </c>
      <c r="C58" s="35" t="s">
        <v>67</v>
      </c>
      <c r="D58" s="45">
        <v>1586</v>
      </c>
      <c r="E58" s="45">
        <v>0</v>
      </c>
      <c r="F58" s="45">
        <v>1098</v>
      </c>
      <c r="G58" s="64">
        <v>0</v>
      </c>
      <c r="H58" s="64">
        <v>0</v>
      </c>
      <c r="I58" s="64">
        <v>0</v>
      </c>
      <c r="J58" s="64">
        <v>0</v>
      </c>
      <c r="K58" s="47" t="s">
        <v>23</v>
      </c>
      <c r="L58" s="46" t="s">
        <v>23</v>
      </c>
    </row>
    <row r="59" spans="1:15">
      <c r="A59" s="59"/>
      <c r="B59" s="35" t="s">
        <v>68</v>
      </c>
      <c r="C59" s="35" t="s">
        <v>69</v>
      </c>
      <c r="D59" s="45">
        <v>2400</v>
      </c>
      <c r="E59" s="45">
        <v>4400</v>
      </c>
      <c r="F59" s="45">
        <v>2000</v>
      </c>
      <c r="G59" s="45">
        <v>850</v>
      </c>
      <c r="H59" s="45">
        <v>0</v>
      </c>
      <c r="I59" s="45">
        <v>0</v>
      </c>
      <c r="J59" s="45">
        <v>0</v>
      </c>
      <c r="K59" s="47" t="s">
        <v>23</v>
      </c>
      <c r="L59" s="46" t="s">
        <v>23</v>
      </c>
    </row>
    <row r="60" spans="1:15">
      <c r="A60" s="59"/>
      <c r="B60" s="35" t="s">
        <v>68</v>
      </c>
      <c r="C60" s="35" t="s">
        <v>70</v>
      </c>
      <c r="D60" s="45">
        <v>1652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7" t="s">
        <v>23</v>
      </c>
      <c r="L60" s="46" t="s">
        <v>23</v>
      </c>
    </row>
    <row r="61" spans="1:15" s="65" customFormat="1">
      <c r="A61" s="59"/>
      <c r="B61" s="65" t="s">
        <v>25</v>
      </c>
      <c r="D61" s="66">
        <f t="shared" ref="D61:J61" si="11">SUM(D56:D60)</f>
        <v>78201</v>
      </c>
      <c r="E61" s="66">
        <f t="shared" si="11"/>
        <v>33812</v>
      </c>
      <c r="F61" s="66">
        <f t="shared" si="11"/>
        <v>3098</v>
      </c>
      <c r="G61" s="66">
        <f t="shared" si="11"/>
        <v>850</v>
      </c>
      <c r="H61" s="66">
        <f t="shared" si="11"/>
        <v>0</v>
      </c>
      <c r="I61" s="66">
        <f t="shared" si="11"/>
        <v>0</v>
      </c>
      <c r="J61" s="66">
        <f t="shared" si="11"/>
        <v>0</v>
      </c>
      <c r="K61" s="65">
        <v>0</v>
      </c>
      <c r="L61" s="67">
        <v>0</v>
      </c>
    </row>
    <row r="62" spans="1:15">
      <c r="A62" s="59"/>
      <c r="B62" s="35" t="s">
        <v>26</v>
      </c>
      <c r="C62" s="35" t="s">
        <v>71</v>
      </c>
      <c r="D62" s="45">
        <v>0</v>
      </c>
      <c r="E62" s="45">
        <v>0</v>
      </c>
      <c r="F62" s="45">
        <v>0</v>
      </c>
      <c r="G62" s="45">
        <v>0</v>
      </c>
      <c r="H62" s="45">
        <v>193</v>
      </c>
      <c r="I62" s="45">
        <v>0</v>
      </c>
      <c r="J62" s="45">
        <v>0</v>
      </c>
      <c r="K62" s="47" t="s">
        <v>23</v>
      </c>
      <c r="L62" s="46" t="s">
        <v>23</v>
      </c>
    </row>
    <row r="63" spans="1:15">
      <c r="A63" s="59"/>
      <c r="B63" s="35" t="s">
        <v>30</v>
      </c>
      <c r="C63" s="35" t="s">
        <v>72</v>
      </c>
      <c r="D63" s="45">
        <v>60976</v>
      </c>
      <c r="E63" s="45">
        <v>21409</v>
      </c>
      <c r="F63" s="45">
        <v>430</v>
      </c>
      <c r="G63" s="68" t="s">
        <v>73</v>
      </c>
      <c r="H63" s="69">
        <v>0</v>
      </c>
      <c r="I63" s="45">
        <v>0</v>
      </c>
      <c r="J63" s="45">
        <v>0</v>
      </c>
      <c r="K63" s="47" t="s">
        <v>23</v>
      </c>
      <c r="L63" s="46" t="s">
        <v>23</v>
      </c>
    </row>
    <row r="64" spans="1:15" ht="25.5">
      <c r="A64" s="59"/>
      <c r="B64" s="35" t="s">
        <v>30</v>
      </c>
      <c r="C64" s="35" t="s">
        <v>74</v>
      </c>
      <c r="D64" s="45">
        <v>14554</v>
      </c>
      <c r="E64" s="70" t="s">
        <v>75</v>
      </c>
      <c r="F64" s="71" t="s">
        <v>76</v>
      </c>
      <c r="G64" s="72" t="s">
        <v>77</v>
      </c>
      <c r="H64" s="45">
        <v>20</v>
      </c>
      <c r="I64" s="45">
        <v>0</v>
      </c>
      <c r="J64" s="47" t="s">
        <v>23</v>
      </c>
      <c r="K64" s="73" t="s">
        <v>23</v>
      </c>
      <c r="L64" s="74" t="s">
        <v>23</v>
      </c>
    </row>
    <row r="65" spans="1:12">
      <c r="A65" s="59"/>
      <c r="B65" s="35" t="s">
        <v>30</v>
      </c>
      <c r="C65" s="35" t="s">
        <v>78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K65" s="47" t="s">
        <v>23</v>
      </c>
      <c r="L65" s="46" t="s">
        <v>23</v>
      </c>
    </row>
    <row r="66" spans="1:12">
      <c r="A66" s="59"/>
      <c r="B66" s="35" t="s">
        <v>30</v>
      </c>
      <c r="C66" s="35" t="s">
        <v>79</v>
      </c>
      <c r="D66" s="45">
        <v>6265</v>
      </c>
      <c r="E66" s="63" t="s">
        <v>80</v>
      </c>
      <c r="F66" s="63" t="s">
        <v>81</v>
      </c>
      <c r="G66" s="68" t="s">
        <v>82</v>
      </c>
      <c r="H66" s="45">
        <v>0</v>
      </c>
      <c r="I66" s="45">
        <v>0</v>
      </c>
      <c r="J66" s="45">
        <v>0</v>
      </c>
      <c r="K66" s="47" t="s">
        <v>23</v>
      </c>
      <c r="L66" s="46" t="s">
        <v>23</v>
      </c>
    </row>
    <row r="67" spans="1:12">
      <c r="A67" s="59"/>
      <c r="B67" s="35" t="s">
        <v>30</v>
      </c>
      <c r="C67" s="35" t="s">
        <v>83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7" t="s">
        <v>23</v>
      </c>
      <c r="L67" s="46" t="s">
        <v>23</v>
      </c>
    </row>
    <row r="68" spans="1:12">
      <c r="A68" s="59"/>
      <c r="B68" s="35" t="s">
        <v>84</v>
      </c>
      <c r="C68" s="35" t="s">
        <v>85</v>
      </c>
      <c r="D68" s="45">
        <v>23509</v>
      </c>
      <c r="E68" s="45">
        <v>5303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7" t="s">
        <v>23</v>
      </c>
      <c r="L68" s="46" t="s">
        <v>23</v>
      </c>
    </row>
    <row r="69" spans="1:12">
      <c r="A69" s="59"/>
      <c r="B69" s="35" t="s">
        <v>84</v>
      </c>
      <c r="C69" s="35" t="s">
        <v>86</v>
      </c>
      <c r="D69" s="45">
        <v>679</v>
      </c>
      <c r="E69" s="45">
        <v>223</v>
      </c>
      <c r="F69" s="45">
        <v>127</v>
      </c>
      <c r="G69" s="45">
        <v>0</v>
      </c>
      <c r="H69" s="45">
        <v>0</v>
      </c>
      <c r="I69" s="45">
        <v>0</v>
      </c>
      <c r="J69" s="45">
        <v>0</v>
      </c>
      <c r="K69" s="47" t="s">
        <v>23</v>
      </c>
      <c r="L69" s="46" t="s">
        <v>23</v>
      </c>
    </row>
    <row r="70" spans="1:12">
      <c r="A70" s="59"/>
      <c r="B70" s="35" t="s">
        <v>36</v>
      </c>
      <c r="C70" s="35" t="s">
        <v>87</v>
      </c>
      <c r="D70" s="45">
        <v>4885</v>
      </c>
      <c r="E70" s="45">
        <v>5387</v>
      </c>
      <c r="F70" s="45">
        <v>4315</v>
      </c>
      <c r="G70" s="45">
        <v>763</v>
      </c>
      <c r="H70" s="45">
        <v>0</v>
      </c>
      <c r="I70" s="45">
        <v>0</v>
      </c>
      <c r="J70" s="47">
        <v>383</v>
      </c>
      <c r="K70" s="47" t="s">
        <v>23</v>
      </c>
      <c r="L70" s="46" t="s">
        <v>23</v>
      </c>
    </row>
    <row r="71" spans="1:12">
      <c r="A71" s="59"/>
      <c r="B71" s="35" t="s">
        <v>88</v>
      </c>
      <c r="C71" s="35" t="s">
        <v>89</v>
      </c>
      <c r="D71" s="45">
        <v>40992</v>
      </c>
      <c r="E71" s="45">
        <v>26410</v>
      </c>
      <c r="F71" s="45">
        <v>21320</v>
      </c>
      <c r="G71" s="45">
        <v>15570</v>
      </c>
      <c r="H71" s="45">
        <v>7639</v>
      </c>
      <c r="I71" s="46">
        <v>8073</v>
      </c>
      <c r="J71" s="45">
        <v>0</v>
      </c>
      <c r="K71" s="47" t="s">
        <v>23</v>
      </c>
      <c r="L71" s="46" t="s">
        <v>23</v>
      </c>
    </row>
    <row r="72" spans="1:12">
      <c r="A72" s="59"/>
      <c r="B72" s="35" t="s">
        <v>38</v>
      </c>
      <c r="C72" s="35" t="s">
        <v>90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7">
        <v>703</v>
      </c>
      <c r="L72" s="46">
        <v>608</v>
      </c>
    </row>
    <row r="73" spans="1:12">
      <c r="A73" s="59"/>
      <c r="B73" s="35" t="s">
        <v>38</v>
      </c>
      <c r="C73" s="35" t="s">
        <v>91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7" t="s">
        <v>23</v>
      </c>
      <c r="L73" s="46">
        <v>225</v>
      </c>
    </row>
    <row r="74" spans="1:12">
      <c r="A74" s="59"/>
      <c r="B74" s="35" t="s">
        <v>38</v>
      </c>
      <c r="C74" s="35" t="s">
        <v>92</v>
      </c>
      <c r="D74" s="45">
        <v>9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7" t="s">
        <v>23</v>
      </c>
      <c r="L74" s="46" t="s">
        <v>23</v>
      </c>
    </row>
    <row r="75" spans="1:12" s="65" customFormat="1">
      <c r="A75" s="59"/>
      <c r="B75" s="65" t="s">
        <v>40</v>
      </c>
      <c r="D75" s="66">
        <f>SUM(D62:D74)</f>
        <v>151869</v>
      </c>
      <c r="E75" s="66">
        <f>SUM(E62:E74)+26268</f>
        <v>85000</v>
      </c>
      <c r="F75" s="66">
        <f>SUM(F62:F74)+8787</f>
        <v>34979</v>
      </c>
      <c r="G75" s="66">
        <f>SUM(G62:G74)+7108</f>
        <v>23441</v>
      </c>
      <c r="H75" s="66">
        <f>SUM(H62:H74)</f>
        <v>7852</v>
      </c>
      <c r="I75" s="66">
        <f>SUM(I62:I74)</f>
        <v>8073</v>
      </c>
      <c r="J75" s="66">
        <f>SUM(J62:J74)</f>
        <v>383</v>
      </c>
      <c r="K75" s="66">
        <f>SUM(K62:K74)</f>
        <v>703</v>
      </c>
      <c r="L75" s="75">
        <f>SUM(L62:L74)</f>
        <v>833</v>
      </c>
    </row>
    <row r="76" spans="1:12">
      <c r="A76" s="59"/>
      <c r="B76" s="35" t="s">
        <v>43</v>
      </c>
      <c r="C76" s="35" t="s">
        <v>93</v>
      </c>
      <c r="D76" s="45">
        <v>10000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7" t="s">
        <v>23</v>
      </c>
      <c r="L76" s="46" t="s">
        <v>23</v>
      </c>
    </row>
    <row r="77" spans="1:12">
      <c r="A77" s="59"/>
      <c r="B77" s="35" t="s">
        <v>43</v>
      </c>
      <c r="C77" s="35" t="s">
        <v>94</v>
      </c>
      <c r="D77" s="45">
        <v>3580</v>
      </c>
      <c r="E77" s="45">
        <v>6381</v>
      </c>
      <c r="F77" s="45">
        <v>6733</v>
      </c>
      <c r="G77" s="45">
        <v>1690</v>
      </c>
      <c r="H77" s="45">
        <v>2626</v>
      </c>
      <c r="I77" s="46">
        <v>3480</v>
      </c>
      <c r="J77" s="47">
        <v>3525</v>
      </c>
      <c r="K77" s="47">
        <v>370</v>
      </c>
      <c r="L77" s="46">
        <v>332</v>
      </c>
    </row>
    <row r="78" spans="1:12">
      <c r="A78" s="59"/>
      <c r="B78" s="35" t="s">
        <v>43</v>
      </c>
      <c r="C78" s="35" t="s">
        <v>95</v>
      </c>
      <c r="D78" s="45">
        <v>18847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7" t="s">
        <v>23</v>
      </c>
      <c r="L78" s="46" t="s">
        <v>23</v>
      </c>
    </row>
    <row r="79" spans="1:12">
      <c r="A79" s="59"/>
      <c r="B79" s="35" t="s">
        <v>43</v>
      </c>
      <c r="C79" s="35" t="s">
        <v>96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7" t="s">
        <v>23</v>
      </c>
      <c r="L79" s="46" t="s">
        <v>23</v>
      </c>
    </row>
    <row r="80" spans="1:12">
      <c r="A80" s="59"/>
      <c r="B80" s="35" t="s">
        <v>45</v>
      </c>
      <c r="C80" s="35" t="s">
        <v>97</v>
      </c>
      <c r="D80" s="45">
        <v>0</v>
      </c>
      <c r="E80" s="45">
        <v>0</v>
      </c>
      <c r="F80" s="45">
        <v>3000</v>
      </c>
      <c r="G80" s="45">
        <v>0</v>
      </c>
      <c r="H80" s="45">
        <v>0</v>
      </c>
      <c r="I80" s="45">
        <v>0</v>
      </c>
      <c r="J80" s="45">
        <v>0</v>
      </c>
      <c r="K80" s="47" t="s">
        <v>23</v>
      </c>
      <c r="L80" s="46" t="s">
        <v>23</v>
      </c>
    </row>
    <row r="81" spans="1:14">
      <c r="A81" s="59"/>
      <c r="B81" s="35" t="s">
        <v>98</v>
      </c>
      <c r="C81" s="35" t="s">
        <v>99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7" t="s">
        <v>23</v>
      </c>
      <c r="L81" s="46" t="s">
        <v>23</v>
      </c>
    </row>
    <row r="82" spans="1:14">
      <c r="A82" s="59"/>
      <c r="B82" s="35" t="s">
        <v>49</v>
      </c>
      <c r="C82" s="35" t="s">
        <v>100</v>
      </c>
      <c r="D82" s="45">
        <v>103</v>
      </c>
      <c r="E82" s="45">
        <v>0</v>
      </c>
      <c r="F82" s="45">
        <v>0</v>
      </c>
      <c r="G82" s="45">
        <v>0</v>
      </c>
      <c r="H82" s="45">
        <v>276</v>
      </c>
      <c r="I82" s="46">
        <v>38</v>
      </c>
      <c r="J82" s="47">
        <v>1006</v>
      </c>
      <c r="K82" s="47">
        <v>422</v>
      </c>
      <c r="L82" s="46">
        <v>21</v>
      </c>
    </row>
    <row r="83" spans="1:14">
      <c r="A83" s="59"/>
      <c r="B83" s="35" t="s">
        <v>101</v>
      </c>
      <c r="C83" s="35" t="s">
        <v>102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7" t="s">
        <v>23</v>
      </c>
      <c r="L83" s="46" t="s">
        <v>23</v>
      </c>
    </row>
    <row r="84" spans="1:14">
      <c r="A84" s="59"/>
      <c r="B84" s="35" t="s">
        <v>101</v>
      </c>
      <c r="C84" s="35" t="s">
        <v>103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7" t="s">
        <v>23</v>
      </c>
      <c r="L84" s="46" t="s">
        <v>23</v>
      </c>
    </row>
    <row r="85" spans="1:14" s="65" customFormat="1">
      <c r="A85" s="59"/>
      <c r="B85" s="65" t="s">
        <v>57</v>
      </c>
      <c r="D85" s="66">
        <f t="shared" ref="D85:L85" si="12">SUM(D76:D84)</f>
        <v>32530</v>
      </c>
      <c r="E85" s="66">
        <f t="shared" si="12"/>
        <v>6381</v>
      </c>
      <c r="F85" s="66">
        <f t="shared" si="12"/>
        <v>9733</v>
      </c>
      <c r="G85" s="66">
        <f t="shared" si="12"/>
        <v>1690</v>
      </c>
      <c r="H85" s="66">
        <f t="shared" si="12"/>
        <v>2902</v>
      </c>
      <c r="I85" s="66">
        <f t="shared" si="12"/>
        <v>3518</v>
      </c>
      <c r="J85" s="66">
        <f t="shared" si="12"/>
        <v>4531</v>
      </c>
      <c r="K85" s="66">
        <f t="shared" si="12"/>
        <v>792</v>
      </c>
      <c r="L85" s="75">
        <f t="shared" si="12"/>
        <v>353</v>
      </c>
    </row>
    <row r="86" spans="1:14">
      <c r="A86" s="59"/>
      <c r="B86" s="35" t="s">
        <v>58</v>
      </c>
      <c r="C86" s="35" t="s">
        <v>104</v>
      </c>
      <c r="D86" s="45">
        <v>53369</v>
      </c>
      <c r="E86" s="45">
        <v>28762</v>
      </c>
      <c r="F86" s="45">
        <v>3590</v>
      </c>
      <c r="G86" s="45">
        <v>6508</v>
      </c>
      <c r="H86" s="45">
        <v>0</v>
      </c>
      <c r="I86" s="46">
        <v>2</v>
      </c>
      <c r="J86" s="45">
        <v>0</v>
      </c>
      <c r="K86" s="47" t="s">
        <v>23</v>
      </c>
      <c r="L86" s="46" t="s">
        <v>23</v>
      </c>
    </row>
    <row r="87" spans="1:14">
      <c r="A87" s="59"/>
      <c r="B87" s="35" t="s">
        <v>58</v>
      </c>
      <c r="C87" s="35" t="s">
        <v>105</v>
      </c>
      <c r="D87" s="45">
        <v>72652</v>
      </c>
      <c r="E87" s="45">
        <v>49253</v>
      </c>
      <c r="F87" s="45">
        <v>47898</v>
      </c>
      <c r="G87" s="45">
        <v>36683</v>
      </c>
      <c r="H87" s="45">
        <v>19444</v>
      </c>
      <c r="I87" s="46">
        <v>11320</v>
      </c>
      <c r="J87" s="45">
        <v>0</v>
      </c>
      <c r="K87" s="47" t="s">
        <v>23</v>
      </c>
      <c r="L87" s="46" t="s">
        <v>23</v>
      </c>
    </row>
    <row r="88" spans="1:14">
      <c r="A88" s="59"/>
      <c r="B88" s="35" t="s">
        <v>58</v>
      </c>
      <c r="C88" s="35" t="s">
        <v>106</v>
      </c>
      <c r="D88" s="45">
        <v>2096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7" t="s">
        <v>23</v>
      </c>
      <c r="L88" s="46" t="s">
        <v>23</v>
      </c>
    </row>
    <row r="89" spans="1:14" s="65" customFormat="1">
      <c r="A89" s="59"/>
      <c r="B89" s="65" t="s">
        <v>60</v>
      </c>
      <c r="D89" s="66">
        <f t="shared" ref="D89:J89" si="13">SUM(D86:D88)</f>
        <v>128117</v>
      </c>
      <c r="E89" s="66">
        <f t="shared" si="13"/>
        <v>78015</v>
      </c>
      <c r="F89" s="66">
        <f t="shared" si="13"/>
        <v>51488</v>
      </c>
      <c r="G89" s="66">
        <f t="shared" si="13"/>
        <v>43191</v>
      </c>
      <c r="H89" s="66">
        <f t="shared" si="13"/>
        <v>19444</v>
      </c>
      <c r="I89" s="66">
        <f t="shared" si="13"/>
        <v>11322</v>
      </c>
      <c r="J89" s="66">
        <f t="shared" si="13"/>
        <v>0</v>
      </c>
      <c r="K89" s="65">
        <v>0</v>
      </c>
      <c r="L89" s="67">
        <v>0</v>
      </c>
    </row>
    <row r="90" spans="1:14" s="35" customFormat="1">
      <c r="A90" s="59"/>
      <c r="D90" s="37"/>
      <c r="E90" s="37"/>
      <c r="F90" s="37"/>
      <c r="G90" s="37"/>
      <c r="I90" s="36"/>
      <c r="L90" s="36"/>
    </row>
    <row r="91" spans="1:14" s="59" customFormat="1" ht="24.75" customHeight="1">
      <c r="B91" s="76" t="s">
        <v>61</v>
      </c>
      <c r="C91" s="77"/>
      <c r="D91" s="60">
        <f t="shared" ref="D91:K91" si="14">D89+D85+D75+D61</f>
        <v>390717</v>
      </c>
      <c r="E91" s="60">
        <f t="shared" si="14"/>
        <v>203208</v>
      </c>
      <c r="F91" s="60">
        <f t="shared" si="14"/>
        <v>99298</v>
      </c>
      <c r="G91" s="60">
        <f t="shared" si="14"/>
        <v>69172</v>
      </c>
      <c r="H91" s="60">
        <f t="shared" si="14"/>
        <v>30198</v>
      </c>
      <c r="I91" s="60">
        <f t="shared" si="14"/>
        <v>22913</v>
      </c>
      <c r="J91" s="60">
        <f t="shared" si="14"/>
        <v>4914</v>
      </c>
      <c r="K91" s="60">
        <f t="shared" si="14"/>
        <v>1495</v>
      </c>
      <c r="L91" s="78">
        <f>L89+L85+L75+L61</f>
        <v>1186</v>
      </c>
      <c r="M91" s="78">
        <f>M89+M85+M75+M61</f>
        <v>0</v>
      </c>
      <c r="N91" s="59">
        <v>0</v>
      </c>
    </row>
    <row r="92" spans="1:14" s="79" customFormat="1" ht="24.75" customHeight="1">
      <c r="B92" s="80" t="s">
        <v>107</v>
      </c>
      <c r="C92" s="81"/>
      <c r="D92" s="82"/>
      <c r="E92" s="82">
        <v>16165</v>
      </c>
      <c r="F92" s="82">
        <v>14988</v>
      </c>
      <c r="G92" s="82">
        <v>18249</v>
      </c>
      <c r="H92" s="82">
        <v>3333</v>
      </c>
      <c r="I92" s="83"/>
      <c r="L92" s="83"/>
    </row>
    <row r="93" spans="1:14" s="35" customFormat="1">
      <c r="C93" s="84"/>
      <c r="D93" s="37"/>
      <c r="E93" s="37"/>
      <c r="F93" s="37"/>
      <c r="G93" s="37"/>
      <c r="L93" s="36"/>
    </row>
    <row r="94" spans="1:14" s="35" customFormat="1">
      <c r="C94" s="84"/>
      <c r="D94" s="37"/>
      <c r="E94" s="37"/>
      <c r="F94" s="37"/>
      <c r="G94" s="37"/>
      <c r="L94" s="36"/>
    </row>
    <row r="95" spans="1:14" s="35" customFormat="1">
      <c r="D95" s="37"/>
      <c r="E95" s="37"/>
      <c r="F95" s="37"/>
      <c r="G95" s="37"/>
      <c r="L95" s="36"/>
    </row>
  </sheetData>
  <mergeCells count="12">
    <mergeCell ref="A9:C9"/>
    <mergeCell ref="A10:C10"/>
    <mergeCell ref="A11:C11"/>
    <mergeCell ref="B52:C52"/>
    <mergeCell ref="B91:C91"/>
    <mergeCell ref="B92:C92"/>
    <mergeCell ref="A3:C3"/>
    <mergeCell ref="A4:C4"/>
    <mergeCell ref="A5:C5"/>
    <mergeCell ref="A6:C6"/>
    <mergeCell ref="A7:C7"/>
    <mergeCell ref="A8:C8"/>
  </mergeCells>
  <pageMargins left="0.18" right="0.31" top="0.59055118110236227" bottom="0.59055118110236227" header="0.51181102362204722" footer="0.51181102362204722"/>
  <pageSetup paperSize="9" scale="81" orientation="portrait" cellComments="asDisplayed" r:id="rId1"/>
  <headerFooter alignWithMargins="0"/>
  <rowBreaks count="2" manualBreakCount="2">
    <brk id="52" max="12" man="1"/>
    <brk id="94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Rohdaten</vt:lpstr>
      <vt:lpstr>Rohdaten!Druckbereich</vt:lpstr>
    </vt:vector>
  </TitlesOfParts>
  <Company>Bundesverwaltung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Regine Röthlisberger</dc:creator>
  <cp:lastModifiedBy>Regine Röthlisberger</cp:lastModifiedBy>
  <dcterms:created xsi:type="dcterms:W3CDTF">2013-05-03T14:59:29Z</dcterms:created>
  <dcterms:modified xsi:type="dcterms:W3CDTF">2013-05-03T15:00:12Z</dcterms:modified>
</cp:coreProperties>
</file>