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DieseArbeitsmappe"/>
  <mc:AlternateContent xmlns:mc="http://schemas.openxmlformats.org/markup-compatibility/2006">
    <mc:Choice Requires="x15">
      <x15ac:absPath xmlns:x15ac="http://schemas.microsoft.com/office/spreadsheetml/2010/11/ac" url="\\adb.intra.admin.ch\Userhome$\BAFU-01\U80783959\data\Documents\02 Compensation 6.2\"/>
    </mc:Choice>
  </mc:AlternateContent>
  <xr:revisionPtr revIDLastSave="0" documentId="13_ncr:1_{36BE6A86-BD71-4199-99AA-E90FA8C5D272}" xr6:coauthVersionLast="47" xr6:coauthVersionMax="47" xr10:uidLastSave="{00000000-0000-0000-0000-000000000000}"/>
  <bookViews>
    <workbookView xWindow="-120" yWindow="-120" windowWidth="29040" windowHeight="15840" tabRatio="850" xr2:uid="{00000000-000D-0000-FFFF-FFFF00000000}"/>
  </bookViews>
  <sheets>
    <sheet name="Readme" sheetId="22" r:id="rId1"/>
    <sheet name="Critères d'admission" sheetId="15" r:id="rId2"/>
    <sheet name="Critère d'admission n° 5" sheetId="20" r:id="rId3"/>
    <sheet name="Berechnungsblatt (nur Ansicht)" sheetId="1" state="hidden" r:id="rId4"/>
    <sheet name="Berechnung WGK EFH" sheetId="8" state="hidden" r:id="rId5"/>
    <sheet name="Berechnung WGK MFH klein" sheetId="9" state="hidden" r:id="rId6"/>
    <sheet name="Berechnung WGK MFH gross" sheetId="10" state="hidden" r:id="rId7"/>
    <sheet name="Berechnung WGK S1" sheetId="13" state="hidden" r:id="rId8"/>
    <sheet name="Berechnung WGK S2" sheetId="14" state="hidden" r:id="rId9"/>
    <sheet name="Berechnung WGK Prozess (1)" sheetId="11" state="hidden" r:id="rId10"/>
    <sheet name="Berechnung WGK Prozess (2)" sheetId="12" state="hidden" r:id="rId11"/>
    <sheet name="Berechnung WGK Prozess (3)" sheetId="16" state="hidden" r:id="rId12"/>
    <sheet name="Berechnung WGK Prozess (4)" sheetId="17" state="hidden" r:id="rId13"/>
    <sheet name="Berechnung WGK Prozess (5)" sheetId="19" state="hidden" r:id="rId14"/>
    <sheet name="Energiepreise" sheetId="23" state="hidden"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E11" i="20" l="1"/>
  <c r="E10" i="1" l="1"/>
  <c r="E9" i="1"/>
  <c r="E8" i="1"/>
  <c r="E7" i="1"/>
  <c r="E6" i="1"/>
  <c r="D8" i="1"/>
  <c r="D7" i="1"/>
  <c r="D6" i="1"/>
  <c r="G16" i="20"/>
  <c r="G15" i="20"/>
  <c r="G14" i="20"/>
  <c r="G13" i="20"/>
  <c r="G12" i="20"/>
  <c r="G11" i="20"/>
  <c r="G10" i="20"/>
  <c r="E7" i="20"/>
  <c r="E8" i="20"/>
  <c r="E9" i="20"/>
  <c r="E10" i="20"/>
  <c r="D9" i="20"/>
  <c r="D8" i="20"/>
  <c r="D7" i="20"/>
  <c r="D31" i="23" l="1"/>
  <c r="D32" i="23" s="1"/>
  <c r="C31" i="23"/>
  <c r="C32" i="23" s="1"/>
  <c r="F8" i="20" s="1"/>
  <c r="H7" i="1" s="1"/>
  <c r="B31" i="23"/>
  <c r="B32" i="23" s="1"/>
  <c r="F7" i="20" s="1"/>
  <c r="H6" i="1" s="1"/>
  <c r="F29" i="23"/>
  <c r="F28" i="23"/>
  <c r="F27" i="23"/>
  <c r="F26" i="23"/>
  <c r="F25" i="23"/>
  <c r="F24" i="23"/>
  <c r="F23" i="23"/>
  <c r="F22" i="23"/>
  <c r="F21" i="23"/>
  <c r="F20" i="23"/>
  <c r="F19" i="23"/>
  <c r="F18" i="23"/>
  <c r="F10" i="20" l="1"/>
  <c r="H9" i="1" s="1"/>
  <c r="F9" i="20"/>
  <c r="H8" i="1" s="1"/>
  <c r="F11" i="20"/>
  <c r="H10" i="1" s="1"/>
  <c r="F32" i="23"/>
  <c r="F16" i="20" s="1"/>
  <c r="O7" i="1"/>
  <c r="O8" i="1"/>
  <c r="O9" i="1"/>
  <c r="O10" i="1"/>
  <c r="O11" i="1"/>
  <c r="O12" i="1"/>
  <c r="O13" i="1"/>
  <c r="O14" i="1"/>
  <c r="O15" i="1"/>
  <c r="O6" i="1"/>
  <c r="D12" i="1"/>
  <c r="D13" i="1"/>
  <c r="D14" i="1"/>
  <c r="D15" i="1"/>
  <c r="D11" i="1"/>
  <c r="D10" i="1"/>
  <c r="D9" i="1"/>
  <c r="F13" i="20" l="1"/>
  <c r="F12" i="20"/>
  <c r="H11" i="1" s="1"/>
  <c r="F15" i="20"/>
  <c r="H14" i="1" s="1"/>
  <c r="F14" i="20"/>
  <c r="H13" i="1" s="1"/>
  <c r="H12" i="1"/>
  <c r="H15" i="1"/>
  <c r="K7" i="1"/>
  <c r="L7" i="1"/>
  <c r="M7" i="1"/>
  <c r="N7" i="1"/>
  <c r="K8" i="1"/>
  <c r="L8" i="1"/>
  <c r="M8" i="1"/>
  <c r="N8" i="1"/>
  <c r="K9" i="1"/>
  <c r="L9" i="1"/>
  <c r="M9" i="1"/>
  <c r="N9" i="1"/>
  <c r="K10" i="1"/>
  <c r="L10" i="1"/>
  <c r="M10" i="1"/>
  <c r="N10" i="1"/>
  <c r="K11" i="1"/>
  <c r="L11" i="1"/>
  <c r="M11" i="1"/>
  <c r="N11" i="1"/>
  <c r="K12" i="1"/>
  <c r="L12" i="1"/>
  <c r="M12" i="1"/>
  <c r="N12" i="1"/>
  <c r="K13" i="1"/>
  <c r="L13" i="1"/>
  <c r="M13" i="1"/>
  <c r="N13" i="1"/>
  <c r="K14" i="1"/>
  <c r="L14" i="1"/>
  <c r="M14" i="1"/>
  <c r="N14" i="1"/>
  <c r="K15" i="1"/>
  <c r="L15" i="1"/>
  <c r="M15" i="1"/>
  <c r="N15" i="1"/>
  <c r="L6" i="1"/>
  <c r="M6" i="1"/>
  <c r="N6" i="1"/>
  <c r="K6" i="1"/>
  <c r="I7" i="1"/>
  <c r="I8" i="1"/>
  <c r="I6" i="1"/>
  <c r="E12" i="1"/>
  <c r="E13" i="1"/>
  <c r="E14" i="1"/>
  <c r="E15" i="1"/>
  <c r="E11" i="1"/>
  <c r="C10" i="1"/>
  <c r="C12" i="1"/>
  <c r="C13" i="1"/>
  <c r="C14" i="1"/>
  <c r="C15" i="1"/>
  <c r="C9" i="1"/>
  <c r="D9" i="19" l="1"/>
  <c r="D9" i="17"/>
  <c r="D9" i="16"/>
  <c r="D5" i="19"/>
  <c r="D4" i="19"/>
  <c r="D5" i="17"/>
  <c r="D4" i="17"/>
  <c r="D5" i="16"/>
  <c r="D4" i="16"/>
  <c r="I15" i="1"/>
  <c r="F15" i="1"/>
  <c r="I14" i="1"/>
  <c r="F14" i="1"/>
  <c r="I13" i="1"/>
  <c r="F13" i="1"/>
  <c r="D11" i="17" l="1"/>
  <c r="D16" i="17" s="1"/>
  <c r="D24" i="16"/>
  <c r="D11" i="16"/>
  <c r="D16" i="16" s="1"/>
  <c r="D24" i="19"/>
  <c r="D11" i="19"/>
  <c r="D16" i="19" s="1"/>
  <c r="D23" i="17"/>
  <c r="D24" i="17"/>
  <c r="G15" i="1"/>
  <c r="D23" i="19"/>
  <c r="G14" i="1"/>
  <c r="P14" i="1" s="1"/>
  <c r="D23" i="16"/>
  <c r="D15" i="16" l="1"/>
  <c r="G13" i="1"/>
  <c r="P13" i="1" s="1"/>
  <c r="D14" i="16"/>
  <c r="D22" i="16"/>
  <c r="D21" i="16"/>
  <c r="D15" i="19"/>
  <c r="D14" i="19"/>
  <c r="P15" i="1" s="1"/>
  <c r="D22" i="19"/>
  <c r="D21" i="19"/>
  <c r="D22" i="17"/>
  <c r="D21" i="17"/>
  <c r="D15" i="17"/>
  <c r="D14" i="17"/>
  <c r="F7" i="1"/>
  <c r="P7" i="1" s="1"/>
  <c r="F8" i="1"/>
  <c r="P8" i="1" s="1"/>
  <c r="F6" i="1"/>
  <c r="P6" i="1" s="1"/>
  <c r="D17" i="16" l="1"/>
  <c r="D20" i="16" s="1"/>
  <c r="D25" i="16" s="1"/>
  <c r="D26" i="16" s="1"/>
  <c r="R13" i="1" s="1"/>
  <c r="D17" i="19"/>
  <c r="D20" i="19" s="1"/>
  <c r="D25" i="19" s="1"/>
  <c r="D26" i="19" s="1"/>
  <c r="R15" i="1" s="1"/>
  <c r="O16" i="20" s="1"/>
  <c r="D17" i="17"/>
  <c r="D20" i="17" s="1"/>
  <c r="D25" i="17" s="1"/>
  <c r="D26" i="17" s="1"/>
  <c r="R14" i="1" s="1"/>
  <c r="D5" i="9" l="1"/>
  <c r="D5" i="8"/>
  <c r="I9" i="1"/>
  <c r="I10" i="1"/>
  <c r="F9" i="1"/>
  <c r="D4" i="13" s="1"/>
  <c r="D11" i="13" s="1"/>
  <c r="F10" i="1"/>
  <c r="D4" i="14" s="1"/>
  <c r="D9" i="12"/>
  <c r="D9" i="11"/>
  <c r="D4" i="12"/>
  <c r="D4" i="11"/>
  <c r="D4" i="10"/>
  <c r="D4" i="9"/>
  <c r="D4" i="8"/>
  <c r="D10" i="8" s="1"/>
  <c r="D15" i="8" s="1"/>
  <c r="G9" i="1" l="1"/>
  <c r="P9" i="1" s="1"/>
  <c r="D16" i="13"/>
  <c r="D24" i="11"/>
  <c r="D11" i="11"/>
  <c r="D16" i="11" s="1"/>
  <c r="D24" i="12"/>
  <c r="D11" i="12"/>
  <c r="D24" i="14"/>
  <c r="D11" i="14"/>
  <c r="D23" i="9"/>
  <c r="D10" i="9"/>
  <c r="D15" i="9" s="1"/>
  <c r="D23" i="10"/>
  <c r="D10" i="10"/>
  <c r="D15" i="10" s="1"/>
  <c r="D23" i="8"/>
  <c r="D14" i="8"/>
  <c r="D22" i="8"/>
  <c r="D24" i="13"/>
  <c r="D22" i="9"/>
  <c r="D5" i="10"/>
  <c r="D22" i="10" s="1"/>
  <c r="D5" i="12"/>
  <c r="D23" i="12" s="1"/>
  <c r="D5" i="11"/>
  <c r="D23" i="11" s="1"/>
  <c r="I12" i="1"/>
  <c r="I11" i="1"/>
  <c r="F11" i="1"/>
  <c r="F12" i="1"/>
  <c r="G10" i="1" l="1"/>
  <c r="P10" i="1" s="1"/>
  <c r="D16" i="14"/>
  <c r="G12" i="1"/>
  <c r="P12" i="1" s="1"/>
  <c r="D16" i="12"/>
  <c r="D22" i="11"/>
  <c r="G11" i="1"/>
  <c r="P11" i="1" s="1"/>
  <c r="D15" i="11"/>
  <c r="D14" i="11"/>
  <c r="D21" i="11"/>
  <c r="I16" i="1"/>
  <c r="D14" i="12"/>
  <c r="D15" i="12"/>
  <c r="D22" i="12"/>
  <c r="D21" i="8"/>
  <c r="D5" i="14"/>
  <c r="D23" i="14" s="1"/>
  <c r="D13" i="8"/>
  <c r="D20" i="8"/>
  <c r="D5" i="13"/>
  <c r="D23" i="13" s="1"/>
  <c r="D21" i="12"/>
  <c r="D21" i="10"/>
  <c r="D13" i="10"/>
  <c r="D20" i="10"/>
  <c r="D14" i="10"/>
  <c r="D21" i="9"/>
  <c r="D13" i="9"/>
  <c r="D20" i="9"/>
  <c r="D14" i="9"/>
  <c r="D17" i="11" l="1"/>
  <c r="D20" i="11" s="1"/>
  <c r="D25" i="11" s="1"/>
  <c r="D26" i="11" s="1"/>
  <c r="R11" i="1" s="1"/>
  <c r="O12" i="20" s="1"/>
  <c r="J7" i="1"/>
  <c r="Q7" i="1" s="1"/>
  <c r="N8" i="20" s="1"/>
  <c r="J8" i="1"/>
  <c r="Q8" i="1" s="1"/>
  <c r="N9" i="20" s="1"/>
  <c r="J9" i="1"/>
  <c r="Q9" i="1" s="1"/>
  <c r="N10" i="20" s="1"/>
  <c r="J11" i="1"/>
  <c r="Q11" i="1" s="1"/>
  <c r="N12" i="20" s="1"/>
  <c r="J12" i="1"/>
  <c r="Q12" i="1" s="1"/>
  <c r="N13" i="20" s="1"/>
  <c r="J6" i="1"/>
  <c r="J10" i="1"/>
  <c r="Q10" i="1" s="1"/>
  <c r="N11" i="20" s="1"/>
  <c r="J14" i="1"/>
  <c r="Q14" i="1" s="1"/>
  <c r="N15" i="20" s="1"/>
  <c r="J13" i="1"/>
  <c r="Q13" i="1" s="1"/>
  <c r="N14" i="20" s="1"/>
  <c r="J15" i="1"/>
  <c r="Q15" i="1" s="1"/>
  <c r="N16" i="20" s="1"/>
  <c r="D17" i="12"/>
  <c r="D20" i="12" s="1"/>
  <c r="D25" i="12" s="1"/>
  <c r="D26" i="12" s="1"/>
  <c r="O15" i="20" s="1"/>
  <c r="D16" i="8"/>
  <c r="D19" i="8" s="1"/>
  <c r="D24" i="8" s="1"/>
  <c r="D25" i="8" s="1"/>
  <c r="R6" i="1" s="1"/>
  <c r="O7" i="20" s="1"/>
  <c r="D22" i="13"/>
  <c r="D15" i="13"/>
  <c r="D14" i="13"/>
  <c r="D21" i="13"/>
  <c r="D22" i="14"/>
  <c r="D21" i="14"/>
  <c r="D14" i="14"/>
  <c r="D15" i="14"/>
  <c r="D16" i="10"/>
  <c r="D19" i="10" s="1"/>
  <c r="D24" i="10" s="1"/>
  <c r="D25" i="10" s="1"/>
  <c r="R8" i="1" s="1"/>
  <c r="O9" i="20" s="1"/>
  <c r="D16" i="9"/>
  <c r="D19" i="9" s="1"/>
  <c r="D24" i="9" s="1"/>
  <c r="D25" i="9" s="1"/>
  <c r="R7" i="1" s="1"/>
  <c r="O8" i="20" s="1"/>
  <c r="R12" i="1" l="1"/>
  <c r="O13" i="20" s="1"/>
  <c r="O14" i="20"/>
  <c r="Q6" i="1"/>
  <c r="J16" i="1"/>
  <c r="D17" i="14"/>
  <c r="D20" i="14" s="1"/>
  <c r="D25" i="14" s="1"/>
  <c r="D26" i="14" s="1"/>
  <c r="R10" i="1" s="1"/>
  <c r="O11" i="20" s="1"/>
  <c r="D17" i="13"/>
  <c r="D20" i="13" s="1"/>
  <c r="D25" i="13" s="1"/>
  <c r="D26" i="13" s="1"/>
  <c r="R9" i="1" s="1"/>
  <c r="R16" i="1" l="1"/>
  <c r="O17" i="20" s="1"/>
  <c r="O10" i="20"/>
  <c r="Q16" i="1"/>
  <c r="Q17" i="1" s="1"/>
  <c r="N7" i="20"/>
  <c r="R20" i="1" l="1"/>
  <c r="O20" i="20" s="1"/>
  <c r="N17" i="20"/>
  <c r="N18" i="20" l="1"/>
</calcChain>
</file>

<file path=xl/sharedStrings.xml><?xml version="1.0" encoding="utf-8"?>
<sst xmlns="http://schemas.openxmlformats.org/spreadsheetml/2006/main" count="764" uniqueCount="180">
  <si>
    <t>Komfortwärme</t>
  </si>
  <si>
    <t>CHF/a</t>
  </si>
  <si>
    <t>Wärmetyp</t>
  </si>
  <si>
    <t>0 - 50</t>
  </si>
  <si>
    <t>EFH</t>
  </si>
  <si>
    <t>Schlüsselkunde 1</t>
  </si>
  <si>
    <t>Schlüsselkunde 2</t>
  </si>
  <si>
    <t>Kundentyp</t>
  </si>
  <si>
    <t>Einheit</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</si>
  <si>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</si>
  <si>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</si>
  <si>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</si>
  <si>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</si>
  <si>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</si>
  <si>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</si>
  <si>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</si>
  <si>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</si>
  <si>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</si>
  <si>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</si>
  <si>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</si>
  <si>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</si>
  <si>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</si>
  <si>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</si>
  <si>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</si>
  <si>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</si>
  <si>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</si>
  <si>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</si>
  <si>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</si>
  <si>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</si>
  <si>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</si>
  <si>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</si>
  <si>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</si>
  <si>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</si>
  <si>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</si>
  <si>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</si>
  <si>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</si>
  <si>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</si>
  <si>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</si>
  <si>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</si>
  <si>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</si>
  <si>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</si>
  <si>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</si>
  <si>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</si>
  <si>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</si>
  <si>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</si>
  <si>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</si>
  <si>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</si>
  <si>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</si>
  <si>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</si>
  <si>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</si>
  <si>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</si>
  <si>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</si>
  <si>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</si>
  <si>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</si>
  <si>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</si>
  <si>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</si>
  <si>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</si>
  <si>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</si>
  <si>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</si>
  <si>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</si>
  <si>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Gaspreis</t>
  </si>
  <si>
    <t>Input</t>
  </si>
  <si>
    <t>Schlüsselkunde I</t>
  </si>
  <si>
    <t>Schlüsselkunde II</t>
  </si>
  <si>
    <t>Schlüsselkunde III</t>
  </si>
  <si>
    <t>Schlüsselkunde IV</t>
  </si>
  <si>
    <t>Schlüsselkunde V</t>
  </si>
  <si>
    <t>Output</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</si>
  <si>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</si>
  <si>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</si>
  <si>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</si>
  <si>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</si>
  <si>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</si>
  <si>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</si>
  <si>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</si>
  <si>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</si>
  <si>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</si>
  <si>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</si>
  <si>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</si>
  <si>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</si>
  <si>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</si>
  <si>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Energiebedarf</t>
  </si>
  <si>
    <t>kW</t>
  </si>
  <si>
    <t>Rp./kWh</t>
  </si>
  <si>
    <t>Leistungs-
bedarf</t>
  </si>
  <si>
    <t>jährliche
Grundgebühr
bzw. Leistungspreis</t>
  </si>
  <si>
    <t>Spezifische
Energiekosten
(Arbeitspreis)</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</si>
  <si>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</si>
  <si>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</si>
  <si>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</si>
  <si>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</si>
  <si>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</si>
  <si>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</si>
  <si>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</si>
  <si>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</si>
  <si>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</si>
  <si>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</si>
  <si>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</si>
  <si>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</si>
  <si>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</si>
  <si>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</si>
  <si>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</si>
  <si>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</si>
  <si>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</si>
  <si>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Mode d'emploi</t>
  </si>
  <si>
    <t>Couleurs</t>
  </si>
  <si>
    <t>Champs obligatoires</t>
  </si>
  <si>
    <t>Saisie facultative</t>
  </si>
  <si>
    <t>Prédéfini (pas de saisie possible)</t>
  </si>
  <si>
    <t>Lien vers la Communication de l'OFEV</t>
  </si>
  <si>
    <t>Modèle pour la description de projet</t>
  </si>
  <si>
    <t>Lien vers le rapport "Konzept Positivliste für Kompensationsprojekte im Bereich Fernwärme"</t>
  </si>
  <si>
    <t>Type de chaleur</t>
  </si>
  <si>
    <t>Type de client</t>
  </si>
  <si>
    <t>Besoins énergétiques</t>
  </si>
  <si>
    <t>Puissance requise</t>
  </si>
  <si>
    <t>Prix actuel de l'énergie fossile (livraison, taxes de raccordement et de puissance incluses)</t>
  </si>
  <si>
    <t>Consommation d'énergie par segment de clients</t>
  </si>
  <si>
    <t>Taxe de raccordement unique, part fixe</t>
  </si>
  <si>
    <t>Taxe de raccordement unique, part variable</t>
  </si>
  <si>
    <t>Tarif annuel de base ou prix de la puissance</t>
  </si>
  <si>
    <t>Prix de revient standardisé de la chaleur de référence du point de vue des consommateurs</t>
  </si>
  <si>
    <t>cts/kWh</t>
  </si>
  <si>
    <t>Chaleur de confort</t>
  </si>
  <si>
    <t>Maison familiale</t>
  </si>
  <si>
    <t>Petit immeuble d'hab.</t>
  </si>
  <si>
    <t>Grand immeuble d'hab.</t>
  </si>
  <si>
    <t>Gros client 1</t>
  </si>
  <si>
    <t>Gros client 2</t>
  </si>
  <si>
    <t>Gros client I</t>
  </si>
  <si>
    <t>Gros client II</t>
  </si>
  <si>
    <t>Gros client III</t>
  </si>
  <si>
    <t>Gros client IV</t>
  </si>
  <si>
    <t>Gros client V</t>
  </si>
  <si>
    <t>Saisie dans la colonne D ou E</t>
  </si>
  <si>
    <t>Saisie dans la colonne H à K ou L</t>
  </si>
  <si>
    <t>Paramètre</t>
  </si>
  <si>
    <t>Désignation</t>
  </si>
  <si>
    <t>Unité</t>
  </si>
  <si>
    <t>Saisie</t>
  </si>
  <si>
    <t>Coûts du capital (/a)</t>
  </si>
  <si>
    <t>Coûts d'exploitation (/a)</t>
  </si>
  <si>
    <t>Coûts énergétiques (/a)</t>
  </si>
  <si>
    <t>Prix de revient moyen de la chaleur (sans la prime de risque et la marge)</t>
  </si>
  <si>
    <t>Prédéfini (pas de saisie)</t>
  </si>
  <si>
    <t>Définitions</t>
  </si>
  <si>
    <t>Frais énergétiques spécifiques
(prix du travail)</t>
  </si>
  <si>
    <t>Total / Moyenne</t>
  </si>
  <si>
    <t>Evaluation</t>
  </si>
  <si>
    <t>Lien vers les critères d'admission</t>
  </si>
  <si>
    <t>Critères d'admission n° 1 à 5</t>
  </si>
  <si>
    <t>Nombre d'heures d'exploitation par semaine</t>
  </si>
  <si>
    <t>Additionnalité économique de projets de compensation en matière de chauffage à distance : procédure simplifiée</t>
  </si>
  <si>
    <t xml:space="preserve"> Lien vers le Critère n° 5 : Tarif pondéré payé par l'utilisateur final versus prix de revient standardisé de l'installation de référence fossile</t>
  </si>
  <si>
    <t xml:space="preserve">Production de biogaz : du fait de la question des allocations concernant la chaleur et le biogaz, il est nécessaire de procéder à une évaluation détaillée de l'additionnalité. </t>
  </si>
  <si>
    <t xml:space="preserve">Production de vapeur : ces projets sont rares et il s'agit d'une utilisation particulière dans d'autres conditions cadres </t>
  </si>
  <si>
    <t xml:space="preserve">Valorisation de bois usagé : actuellement les consommateurs de bois usagé reçoivent jusqu'à 50 CHF/tonne (tendance à la hausse). Cela correspond à environ 1,2 cts/kWh lorsqu'il est utilisé pour produire de la chaleur. Comme ainsi il peut être tentant de procéder à des combustions « grises », non conformes à la loi, de tels projets ne sont pas appropriés au présent outil. Les valorisations de bois usagé (p.ex. en provenance d'une menuiserie) ne sont pas concernées. </t>
  </si>
  <si>
    <t xml:space="preserve">Le présent outil Excel « Additionnalité économique de projets de compensation en matière de chauffage à distance: procédure simplifiée » permet d'évaluer en quelques étapes la rentabilité et l'additionnalité des projets de chauffage à distance dans le cadre de leur enregistrement en tant que projet de compensation. Cet outil se fonde sur la Communication de l'OFEV et peut remplacer l'outil d'additionnalité de la fondation KliK. Il ne saurait remplacer une description de projet complète mais peut être utilisé comme partie de la description. 
</t>
  </si>
  <si>
    <t>CHF/MWh p. cal. sup.</t>
  </si>
  <si>
    <t>Énergie industrielle (et tous les cas particuliers)</t>
  </si>
  <si>
    <t>Prix payé par l'utilisateur final (prise en compte de tous les composants)</t>
  </si>
  <si>
    <t>Prix payé par l'utilisateur final</t>
  </si>
  <si>
    <t>Critère d'admission n° 5 : Tarif pondéré payé par l'utilisateur final versus prix de revient standardisé de l'installation de référence fossile</t>
  </si>
  <si>
    <t>Tarif annuel de base (taxe de la puissance) : ce montant ne dépend usuellement que de la puissance abonnée.</t>
  </si>
  <si>
    <r>
      <t>(recettes corrections CO</t>
    </r>
    <r>
      <rPr>
        <sz val="6"/>
        <color theme="1"/>
        <rFont val="Arial"/>
        <family val="2"/>
        <scheme val="minor"/>
      </rPr>
      <t>2</t>
    </r>
    <r>
      <rPr>
        <sz val="11"/>
        <color theme="1"/>
        <rFont val="Arial"/>
        <family val="2"/>
        <scheme val="minor"/>
      </rPr>
      <t xml:space="preserve"> incl.)</t>
    </r>
  </si>
  <si>
    <t>État septembre 2017 (version 1)</t>
  </si>
  <si>
    <t xml:space="preserve">Les densifications des réseaux de chauffage à distance sont souvent économiques et ainsi non admissibles à l'examen par le présent outil. Cela ne vaut pas pour les extensions. À noter : les raccordements de nouvelles zones ou de nouveaux quartiers à un réseau de chauffage à distance sont à considérer comme des extensions. Les raccordements dans des régions déjà plus ou moins équipées sont à considérer comme des densifications.  </t>
  </si>
  <si>
    <t>Indications supplémentaires (moyenne pour une durée d'utilisation de 20 ans) :</t>
  </si>
  <si>
    <r>
      <t>Recettes CO</t>
    </r>
    <r>
      <rPr>
        <sz val="6"/>
        <color theme="1"/>
        <rFont val="Arial"/>
        <family val="2"/>
        <scheme val="minor"/>
      </rPr>
      <t>2</t>
    </r>
    <r>
      <rPr>
        <sz val="11"/>
        <color theme="1"/>
        <rFont val="Arial"/>
        <family val="2"/>
        <scheme val="minor"/>
      </rPr>
      <t xml:space="preserve"> </t>
    </r>
    <r>
      <rPr>
        <sz val="9"/>
        <color theme="1"/>
        <rFont val="Arial Narrow"/>
        <family val="2"/>
      </rPr>
      <t>prévues
(uniquement la part transférée au client par le modèle tarifaire)</t>
    </r>
  </si>
  <si>
    <t xml:space="preserve">Remarque sur l'évaluation : </t>
  </si>
  <si>
    <t>Taxe de raccordement unique : il s'agit d'une contribution aux frais d'investissements liés à la réalisation du raccordement (sous-station). La taxe de raccordement peut être divisée en une part fixe et une part dépendant de la puissance requise. Ces taxes devant souvent être payées en une seule fois, il est nécessaire de fixer une durée d'amortissement en ce qui concerne les frais du client. À cet égard on admet une durée de 20 ans et on prend en compte les annuités (taux d'intérêt : 3 %). 
La taxe de raccordement est susceptible de varier selon la nature du bâtiment (nouveau bâtiment ou bâtiment existant). Pour la part liée aux nouveaux bâtiments, les requérants doivent saisir une valeur correspondante dans le segment des clients en rapport.</t>
  </si>
  <si>
    <t>Définitions de types de projet de chauffage à distance dont l'additionnalité ne peut être mise en évidence avec le présent outil :</t>
  </si>
  <si>
    <t>Frais énergétiques spécifiques (prix du travail) : cette part dépend de la quantité de chaleur [kWh] livrée. On procède souvent à une indexation supplémentaire liée au prix de l'énergie (p. ex. indice des plaquettes de bois ou prix du mazout) et au prix à la consommation.</t>
  </si>
  <si>
    <r>
      <rPr>
        <b/>
        <sz val="10"/>
        <color theme="1"/>
        <rFont val="Arial Narrow"/>
        <family val="2"/>
      </rPr>
      <t>Fiche Critères d'admission</t>
    </r>
    <r>
      <rPr>
        <sz val="10"/>
        <color theme="1"/>
        <rFont val="Arial Narrow"/>
        <family val="2"/>
      </rPr>
      <t xml:space="preserve">  
L'outil est constitué pour l'essentiel de cinq critères d'admission : (1) type de projet, (2) indépendance économique, (3) ampleur du projet, (4) coût d'acquisition des rejets de chaleur, (5) tarif payé par l'utilisateur final en comparaison avec une installation de référence fossile. Lorsque les cinq critères sont remplis, le projet est considéré comme additionnel au sens du présent outil. Si au moins un des critères n'est pas rempli, l'additionnalité ne peut pas être évaluée avec cet outil. Elle doit alors l'être au moyen des méthodes figurant au chapitre 5 de la Communication. </t>
    </r>
  </si>
  <si>
    <r>
      <rPr>
        <b/>
        <sz val="10"/>
        <color theme="1"/>
        <rFont val="Arial Narrow"/>
        <family val="2"/>
      </rPr>
      <t>Fiche Critère n° 5</t>
    </r>
    <r>
      <rPr>
        <sz val="10"/>
        <color theme="1"/>
        <rFont val="Arial Narrow"/>
        <family val="2"/>
      </rPr>
      <t xml:space="preserve"> : </t>
    </r>
    <r>
      <rPr>
        <u/>
        <sz val="10"/>
        <color theme="1"/>
        <rFont val="Arial Narrow"/>
        <family val="2"/>
      </rPr>
      <t>Tarif pondéré payé par l'utilisateur final versus prix de revient standardisé de l'installation de référence fossile</t>
    </r>
    <r>
      <rPr>
        <sz val="10"/>
        <color theme="1"/>
        <rFont val="Arial Narrow"/>
        <family val="2"/>
      </rPr>
      <t>  
Le traitement de ce critère est divisé en deux parties, une partie input et une partie output. Dans le cas de l'input, vous avez besoin des indications relatives à la structure de la clientèle prévue et au système tarifaire. Vers la saisie des données et l'évaluation&gt;&gt;</t>
    </r>
  </si>
  <si>
    <t xml:space="preserve">Les données du projet donnant des indications quant au respect des critères doivent être documentées brièvement dans la description du projet de compensation. Dans la mesure où les critères 1 à 4 sont remplis, le critère principal n° 5 peut être examiné au moyen de la fiche « Critère n° 5" du présent outil Excel. </t>
  </si>
  <si>
    <r>
      <t>L'évaluation de la rentabilité et de l'additionnalité au moyen de cet outil se fonde sur une comparaison entre le tarif moyen pondéré payé par l'utilisateur final selon le projet et le prix de revient standardisé d'un scénario de référence décentralisé fossile. Une description détaillée de la nature de cet outil figure dans le rapport final « </t>
    </r>
    <r>
      <rPr>
        <i/>
        <sz val="10"/>
        <color theme="1"/>
        <rFont val="Arial Narrow"/>
        <family val="2"/>
      </rPr>
      <t>Konzept Positivliste für Kompensationsprojekte im Bereich Fernwärme</t>
    </r>
    <r>
      <rPr>
        <sz val="10"/>
        <color theme="1"/>
        <rFont val="Arial Narrow"/>
        <family val="2"/>
      </rPr>
      <t xml:space="preserve"> ». </t>
    </r>
  </si>
  <si>
    <t>Dans la partie output (colonnes N, O) on calcule le tarif payé par l'utilisateur final pour les segments de clients et les gros clients et on l'indique en tant que moyenne pondérée. A titre de comparaison sont calculés les prix de revient standardisés pour une référence fossile. Si le prix de revient payé par l'utilisateur final (éventuelles recettes CO2 incluses) est plus de 5 % supérieur à la référence fossile, le projet est considéré comme additionnel. Cela est indiqué dans la cellule O20. Si cette condition n'est pas remplie, il est nécessaire de procéder à un examen détaillé selon le chapitre 5 de la Communication.</t>
  </si>
  <si>
    <r>
      <rPr>
        <b/>
        <sz val="10"/>
        <color theme="1"/>
        <rFont val="Arial Narrow"/>
        <family val="2"/>
      </rPr>
      <t>Instructions concernant la saisie de données relatives à l'input lié au critère n° 5</t>
    </r>
    <r>
      <rPr>
        <sz val="10"/>
        <color theme="1"/>
        <rFont val="Arial Narrow"/>
        <family val="2"/>
      </rPr>
      <t xml:space="preserve">
Les indications exigées sont réparties sur trois groupes de clients prédéfinis : maisons familiales (0 à 50 MWh/a), petits immeubles d'habitation (50 à 150 MWh/a) et grands immeubles d'habitation (150 à 1500 MWh/a). Les consommateurs de chaleur de confort avec des besoins supérieurs à 1500 MWh/a et tous les consommateurs de chaleur industrielle sont à considérer comme de gros clients. Des indications individuelles doivent être saisies pour ceux-ci. Les bâtiments publics, les écoles, etc. dont les besoins énergétiques sont inférieurs à 1500 MWh/a peuvent être saisis dans les catégories petits ou grands immeubles d'habitation.
</t>
    </r>
    <r>
      <rPr>
        <u/>
        <sz val="10"/>
        <color theme="1"/>
        <rFont val="Arial Narrow"/>
        <family val="2"/>
      </rPr>
      <t>Instructions détaillées pour la partie input</t>
    </r>
    <r>
      <rPr>
        <sz val="10"/>
        <color theme="1"/>
        <rFont val="Arial Narrow"/>
        <family val="2"/>
      </rPr>
      <t xml:space="preserve"> (colonnes B à L) :
1. Colonnes B « Type de client » et C « Besoins énergétiques » : veuillez désigner ici tous les gros clients en précisant leurs besoins énergétiques [MWh/a]. Si cela nécessite davantage de lignes, veuillez contacter le secrétariat Compensation sous kop-ch@bafu.admin.ch.
2. Colonnes D « Puissance requise » et E « Heures d'exploitation par semaine » : veuillez indiquer pour tous les gros clients la puissance requise dans le domaine Chaleur de confort et la puissance requise ou le nombre d'heures d'exploitation hebdomadaires dans le domaine Production de chaleur.
3. Colonne F « Prix actuels de l'énergie fossile » : les prix sont prédéfinis. Pour les gros clients, on peut toutefois indiquer le prix effectif pour autant qu'il puisse être justifié par une facture récente.
4. Colonne G « Consommation d'énergie par segment de clients » : veuillez indiquer la consommation d'énergie estimée par an pour les segments de clients prédéfinis (maisons familiales, petits et grands immeubles d'habitation). Les bâtiments publics, les écoles, etc. dont les besoins énergétiques sont inférieurs à 1500 MWh/a sont concernés ici.
5. Colonnes H à K : le système tarifaire est saisi ici. Veuillez indiquer pour chaque segment de clients et chaque gros client le tarif prévu ou déjà fixé contractuellement. Vous pouvez indiquer les paramètres significatifs de votre système tarifaire. Il comprend la taxe de raccordement unique avec une part fixe et une part variable, le tarif annuel de base ou le prix de la puissance, et les frais énergétiques particuliers (prix du travail). Autre possibilité : dans la colonne L vous pouvez indiquer un tarif global comprenant tous les composants. Attention : la colonne L comprend les autres saisies.
6. Cellules D23-D25 : veuillez indiquer ici le prix de revient moyen de la chaleur (sans la prime de risque et la marge) subdivisé en coûts du capital, coûts d'exploitation et coûts énergétiques. Ces indications ne servent qu'au test de la plausibilité, elles ne sont pas utilisées pour les calculs. Veuillez en outre faire figurer dans la cellule D26 les recettes prévues en provenance de la vente des attestations (uniquement la part dépassant le tarif et qui est transférée au client).</t>
    </r>
  </si>
  <si>
    <t>Prix de l'énergie : état 09.01.2023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</si>
</sst>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Fr.&quot;\ #,##0.00;[Red]&quot;Fr.&quot;\ \-#,##0.00"/>
    <numFmt numFmtId="165" formatCode="0.0"/>
    <numFmt numFmtId="166" formatCode="#,##0.0"/>
    <numFmt numFmtId="167" formatCode="#,##0.000"/>
  </numFmts>
  <fonts count="37" x14ac:knownFonts="1">
    <font>
      <sz val="11"/>
      <color theme="1"/>
      <name val="Arial"/>
      <family val="2"/>
      <scheme val="minor"/>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b/>
      <sz val="12"/>
      <color theme="1"/>
      <name val="Arial Narrow"/>
      <family val="2"/>
    </font>
    <font>
      <u/>
      <sz val="11"/>
      <color theme="1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11"/>
      <color theme="1"/>
      <name val="Arial"/>
      <family val="2"/>
      <scheme val="minor"/>
    </font>
    <font>
      <b/>
      <sz val="11"/>
      <color theme="1"/>
      <name val="Arial"/>
      <family val="2"/>
      <scheme val="minor"/>
    </font>
    <font>
      <sz val="6"/>
      <color theme="1"/>
      <name val="Arial"/>
      <family val="2"/>
      <scheme val="minor"/>
    </font>
    <font>
      <sz val="10"/>
      <color theme="1"/>
      <name val="Arial Narrow"/>
      <family val="2"/>
    </font>
    <font>
      <b/>
      <sz val="10"/>
      <color theme="1"/>
      <name val="Arial Narrow"/>
      <family val="2"/>
    </font>
    <font>
      <b/>
      <sz val="12"/>
      <color theme="1"/>
      <name val="Arial Narrow"/>
      <family val="2"/>
    </font>
    <font>
      <sz val="10"/>
      <color theme="1"/>
      <name val="Arial Narrow"/>
      <family val="2"/>
    </font>
    <font>
      <sz val="11"/>
      <color theme="1"/>
      <name val="Arial"/>
      <family val="2"/>
      <scheme val="minor"/>
    </font>
    <font>
      <u/>
      <sz val="10"/>
      <color theme="10"/>
      <name val="Arial Narrow"/>
      <family val="2"/>
    </font>
    <font>
      <u/>
      <sz val="10"/>
      <color theme="1"/>
      <name val="Arial Narrow"/>
      <family val="2"/>
    </font>
    <font>
      <sz val="10"/>
      <color theme="1"/>
      <name val="Arial"/>
      <family val="2"/>
      <scheme val="minor"/>
    </font>
    <font>
      <b/>
      <sz val="10"/>
      <color theme="0"/>
      <name val="Arial"/>
      <family val="2"/>
      <scheme val="minor"/>
    </font>
    <font>
      <b/>
      <sz val="11"/>
      <color theme="0"/>
      <name val="Arial"/>
      <family val="2"/>
      <scheme val="minor"/>
    </font>
    <font>
      <sz val="11"/>
      <color theme="1"/>
      <name val="Arial"/>
      <family val="2"/>
      <scheme val="minor"/>
    </font>
    <font>
      <b/>
      <sz val="9"/>
      <color theme="1"/>
      <name val="Arial Narrow"/>
      <family val="2"/>
    </font>
    <font>
      <sz val="9"/>
      <color theme="1"/>
      <name val="Arial Narrow"/>
      <family val="2"/>
    </font>
    <font>
      <sz val="8"/>
      <color theme="1"/>
      <name val="Arial Narrow"/>
      <family val="2"/>
    </font>
    <font>
      <sz val="10"/>
      <color theme="1"/>
      <name val="Arial Narrow"/>
      <family val="2"/>
    </font>
    <font>
      <b/>
      <sz val="10"/>
      <color theme="1"/>
      <name val="Arial Narrow"/>
      <family val="2"/>
    </font>
    <font>
      <sz val="11"/>
      <color theme="1"/>
      <name val="Arial Narrow"/>
      <family val="2"/>
    </font>
    <font>
      <i/>
      <sz val="10"/>
      <color theme="1"/>
      <name val="Arial Narrow"/>
      <family val="2"/>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5">
    <xf numFmtId="0" fontId="0" fillId="0" borderId="0"/>
    <xf numFmtId="9" fontId="6"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0" fontId="11" fillId="0" borderId="0"/>
  </cellStyleXfs>
  <cellXfs count="211">
    <xf numFmtId="0" fontId="0" fillId="0" borderId="0" xfId="0"/>
    <xf numFmtId="0" fontId="1" fillId="0" borderId="0" xfId="0" applyFont="1"/>
    <xf numFmtId="0" fontId="2" fillId="0" borderId="0" xfId="0" applyFont="1"/>
    <xf numFmtId="0" fontId="4" fillId="2" borderId="1" xfId="0" applyFont="1" applyFill="1" applyBorder="1" applyAlignment="1">
      <alignment vertical="top" wrapText="1"/>
    </xf>
    <xf numFmtId="0" fontId="5" fillId="3" borderId="1" xfId="0" applyFont="1" applyFill="1" applyBorder="1"/>
    <xf numFmtId="0" fontId="5" fillId="0" borderId="1" xfId="0" applyFont="1" applyBorder="1"/>
    <xf numFmtId="0" fontId="5" fillId="3" borderId="1" xfId="0" applyFont="1" applyFill="1" applyBorder="1" applyAlignment="1">
      <alignment horizontal="left" vertical="top" wrapText="1"/>
    </xf>
    <xf numFmtId="0" fontId="4" fillId="2" borderId="1" xfId="0" applyFont="1" applyFill="1" applyBorder="1"/>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vertical="center"/>
    </xf>
    <xf numFmtId="165" fontId="4"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4" fillId="0" borderId="1" xfId="0" applyFont="1" applyBorder="1"/>
    <xf numFmtId="0" fontId="1" fillId="0" borderId="1" xfId="0" applyFont="1" applyBorder="1"/>
    <xf numFmtId="0" fontId="3" fillId="0" borderId="1" xfId="0" applyFont="1" applyBorder="1"/>
    <xf numFmtId="0" fontId="5" fillId="0" borderId="1" xfId="0" applyFont="1" applyFill="1" applyBorder="1" applyAlignment="1">
      <alignment horizontal="center"/>
    </xf>
    <xf numFmtId="0" fontId="4" fillId="0" borderId="1" xfId="0" applyFont="1" applyBorder="1" applyAlignment="1"/>
    <xf numFmtId="165" fontId="5" fillId="3" borderId="1" xfId="0" applyNumberFormat="1" applyFont="1" applyFill="1" applyBorder="1" applyAlignment="1">
      <alignment horizontal="center" vertical="center"/>
    </xf>
    <xf numFmtId="0" fontId="5" fillId="0" borderId="2" xfId="0" applyFont="1" applyBorder="1"/>
    <xf numFmtId="0" fontId="5" fillId="0" borderId="3" xfId="0" applyFont="1" applyBorder="1"/>
    <xf numFmtId="0" fontId="5" fillId="0" borderId="2" xfId="0" applyFont="1" applyFill="1" applyBorder="1" applyAlignment="1">
      <alignment horizontal="center"/>
    </xf>
    <xf numFmtId="0" fontId="1" fillId="0" borderId="0" xfId="0" applyFont="1" applyFill="1"/>
    <xf numFmtId="3" fontId="5" fillId="4" borderId="1" xfId="0" applyNumberFormat="1" applyFont="1" applyFill="1" applyBorder="1" applyAlignment="1">
      <alignment vertical="center"/>
    </xf>
    <xf numFmtId="3" fontId="5" fillId="4"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9" fontId="4" fillId="3" borderId="3" xfId="0" applyNumberFormat="1" applyFont="1" applyFill="1" applyBorder="1" applyAlignment="1">
      <alignment vertical="center"/>
    </xf>
    <xf numFmtId="165" fontId="4" fillId="3" borderId="3" xfId="0" applyNumberFormat="1" applyFont="1" applyFill="1" applyBorder="1" applyAlignment="1">
      <alignment horizontal="center" vertical="center"/>
    </xf>
    <xf numFmtId="0" fontId="1" fillId="0" borderId="0" xfId="0" applyFont="1" applyAlignment="1">
      <alignment horizontal="center"/>
    </xf>
    <xf numFmtId="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0" fontId="4" fillId="2" borderId="1" xfId="0" applyFont="1" applyFill="1" applyBorder="1" applyAlignment="1">
      <alignment horizontal="center"/>
    </xf>
    <xf numFmtId="167" fontId="5" fillId="3" borderId="1" xfId="0" applyNumberFormat="1" applyFont="1" applyFill="1" applyBorder="1" applyAlignment="1">
      <alignment horizontal="center"/>
    </xf>
    <xf numFmtId="3"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0" fontId="5" fillId="3" borderId="3" xfId="0" applyFont="1" applyFill="1" applyBorder="1" applyAlignment="1">
      <alignment horizontal="left" vertical="top" wrapText="1"/>
    </xf>
    <xf numFmtId="0" fontId="5" fillId="0" borderId="1" xfId="0" applyFont="1" applyBorder="1" applyAlignment="1">
      <alignment horizontal="center"/>
    </xf>
    <xf numFmtId="9" fontId="5" fillId="3" borderId="1" xfId="1" applyFont="1" applyFill="1" applyBorder="1" applyAlignment="1">
      <alignment horizontal="center"/>
    </xf>
    <xf numFmtId="166" fontId="5" fillId="3" borderId="1" xfId="0" applyNumberFormat="1" applyFont="1" applyFill="1" applyBorder="1" applyAlignment="1">
      <alignment horizontal="center"/>
    </xf>
    <xf numFmtId="0" fontId="4" fillId="0" borderId="1" xfId="0" applyFont="1" applyFill="1" applyBorder="1"/>
    <xf numFmtId="43" fontId="5" fillId="3" borderId="1" xfId="0" applyNumberFormat="1" applyFont="1" applyFill="1" applyBorder="1" applyAlignment="1">
      <alignment horizontal="center" vertical="center" wrapText="1"/>
    </xf>
    <xf numFmtId="164" fontId="1" fillId="0" borderId="0" xfId="0" applyNumberFormat="1" applyFont="1"/>
    <xf numFmtId="0" fontId="4" fillId="0" borderId="0" xfId="0" applyFont="1" applyFill="1"/>
    <xf numFmtId="1" fontId="5" fillId="3" borderId="1" xfId="0" applyNumberFormat="1" applyFont="1" applyFill="1" applyBorder="1" applyAlignment="1">
      <alignment horizontal="center" vertical="center" wrapText="1"/>
    </xf>
    <xf numFmtId="43" fontId="5" fillId="5" borderId="1" xfId="0" applyNumberFormat="1" applyFont="1" applyFill="1" applyBorder="1" applyAlignment="1">
      <alignment horizontal="center" vertical="center" wrapText="1"/>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5" fillId="0" borderId="16" xfId="0" applyFont="1" applyBorder="1"/>
    <xf numFmtId="0" fontId="1" fillId="0" borderId="16" xfId="0" applyFont="1" applyBorder="1"/>
    <xf numFmtId="0" fontId="1" fillId="0" borderId="17" xfId="0" applyFont="1" applyBorder="1"/>
    <xf numFmtId="0" fontId="5" fillId="0" borderId="0" xfId="0" applyFont="1"/>
    <xf numFmtId="0" fontId="5" fillId="0" borderId="15" xfId="0" applyFont="1" applyFill="1" applyBorder="1" applyAlignment="1">
      <alignment horizontal="center"/>
    </xf>
    <xf numFmtId="0" fontId="5" fillId="0" borderId="18" xfId="0" applyFont="1" applyFill="1" applyBorder="1" applyAlignment="1">
      <alignment horizontal="center"/>
    </xf>
    <xf numFmtId="0" fontId="7" fillId="0" borderId="0" xfId="0" applyFont="1"/>
    <xf numFmtId="0" fontId="7" fillId="0" borderId="1" xfId="0" applyFont="1" applyBorder="1"/>
    <xf numFmtId="0" fontId="9" fillId="0" borderId="0" xfId="0" applyFont="1" applyFill="1"/>
    <xf numFmtId="43" fontId="0" fillId="0" borderId="0" xfId="3" applyFont="1" applyFill="1"/>
    <xf numFmtId="0" fontId="0" fillId="0" borderId="0" xfId="0" applyFill="1"/>
    <xf numFmtId="0" fontId="10" fillId="0" borderId="0" xfId="0" applyFont="1" applyFill="1" applyBorder="1" applyAlignment="1">
      <alignment vertical="center"/>
    </xf>
    <xf numFmtId="0" fontId="12" fillId="0" borderId="0" xfId="4" applyFont="1" applyFill="1" applyBorder="1" applyAlignment="1">
      <alignment horizontal="center" vertical="center" wrapText="1"/>
    </xf>
    <xf numFmtId="0" fontId="9" fillId="9" borderId="22" xfId="4" applyFont="1" applyFill="1" applyBorder="1" applyAlignment="1" applyProtection="1">
      <alignment horizontal="center" vertical="center" wrapText="1"/>
      <protection locked="0"/>
    </xf>
    <xf numFmtId="0" fontId="9" fillId="9" borderId="23" xfId="4" applyFont="1" applyFill="1" applyBorder="1" applyAlignment="1" applyProtection="1">
      <alignment horizontal="center" vertical="center" wrapText="1"/>
      <protection locked="0"/>
    </xf>
    <xf numFmtId="0" fontId="9" fillId="9" borderId="24" xfId="0" applyFont="1" applyFill="1" applyBorder="1" applyAlignment="1" applyProtection="1">
      <alignment vertical="center"/>
      <protection locked="0"/>
    </xf>
    <xf numFmtId="0" fontId="9"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9" fillId="9" borderId="25" xfId="4" applyFont="1" applyFill="1" applyBorder="1" applyAlignment="1" applyProtection="1">
      <alignment horizontal="center" vertical="center" wrapText="1"/>
      <protection locked="0"/>
    </xf>
    <xf numFmtId="0" fontId="9" fillId="9" borderId="0" xfId="4" applyFont="1" applyFill="1" applyBorder="1" applyAlignment="1" applyProtection="1">
      <alignment horizontal="center" vertical="center" wrapText="1"/>
      <protection locked="0"/>
    </xf>
    <xf numFmtId="0" fontId="9"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9" fillId="9" borderId="27" xfId="4" applyFont="1" applyFill="1" applyBorder="1" applyAlignment="1" applyProtection="1">
      <alignment horizontal="center" vertical="center" wrapText="1"/>
      <protection locked="0"/>
    </xf>
    <xf numFmtId="0" fontId="9" fillId="9" borderId="28" xfId="4" applyFont="1" applyFill="1" applyBorder="1" applyAlignment="1" applyProtection="1">
      <alignment horizontal="center" vertical="center" wrapText="1"/>
      <protection locked="0"/>
    </xf>
    <xf numFmtId="0" fontId="9" fillId="9" borderId="29" xfId="0" applyFont="1" applyFill="1" applyBorder="1" applyAlignment="1" applyProtection="1">
      <alignment vertical="center"/>
      <protection locked="0"/>
    </xf>
    <xf numFmtId="0" fontId="0" fillId="0" borderId="0" xfId="0" applyAlignment="1">
      <alignment vertical="center"/>
    </xf>
    <xf numFmtId="0" fontId="15" fillId="0" borderId="0" xfId="4" applyFont="1" applyFill="1" applyBorder="1" applyAlignment="1">
      <alignment horizontal="left" vertical="center" wrapText="1"/>
    </xf>
    <xf numFmtId="0" fontId="9" fillId="0" borderId="0" xfId="0" applyFont="1" applyFill="1" applyBorder="1" applyAlignment="1">
      <alignment vertical="center"/>
    </xf>
    <xf numFmtId="2" fontId="9" fillId="0" borderId="0" xfId="4" applyNumberFormat="1" applyFont="1" applyFill="1" applyBorder="1" applyAlignment="1">
      <alignment horizontal="center" vertical="center" wrapText="1"/>
    </xf>
    <xf numFmtId="0" fontId="0" fillId="6" borderId="0" xfId="0" applyFill="1" applyAlignment="1">
      <alignment vertical="center"/>
    </xf>
    <xf numFmtId="0" fontId="15" fillId="6" borderId="0" xfId="4" applyFont="1" applyFill="1" applyBorder="1" applyAlignment="1">
      <alignment horizontal="left" vertical="center" wrapText="1"/>
    </xf>
    <xf numFmtId="2" fontId="9" fillId="10" borderId="19" xfId="4" applyNumberFormat="1" applyFont="1" applyFill="1" applyBorder="1" applyAlignment="1">
      <alignment horizontal="center" vertical="center" wrapText="1"/>
    </xf>
    <xf numFmtId="2" fontId="9" fillId="10" borderId="20" xfId="4" applyNumberFormat="1" applyFont="1" applyFill="1" applyBorder="1" applyAlignment="1">
      <alignment horizontal="center" vertical="center" wrapText="1"/>
    </xf>
    <xf numFmtId="2" fontId="9" fillId="10" borderId="21" xfId="4" applyNumberFormat="1" applyFont="1" applyFill="1" applyBorder="1" applyAlignment="1">
      <alignment horizontal="center" vertical="center" wrapText="1"/>
    </xf>
    <xf numFmtId="2" fontId="9" fillId="10" borderId="30" xfId="4" applyNumberFormat="1"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horizontal="center" vertical="center"/>
    </xf>
    <xf numFmtId="166" fontId="5" fillId="4"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0" xfId="0" applyFont="1" applyFill="1"/>
    <xf numFmtId="0" fontId="16" fillId="0" borderId="6" xfId="0" applyFont="1" applyBorder="1"/>
    <xf numFmtId="0" fontId="16" fillId="0" borderId="0" xfId="0" applyFont="1"/>
    <xf numFmtId="0" fontId="17" fillId="0" borderId="0" xfId="0" applyFont="1"/>
    <xf numFmtId="0" fontId="0" fillId="0" borderId="0" xfId="0" quotePrefix="1" applyFont="1"/>
    <xf numFmtId="0" fontId="0" fillId="0" borderId="0" xfId="0" quotePrefix="1" applyFont="1" applyAlignment="1">
      <alignment wrapText="1"/>
    </xf>
    <xf numFmtId="0" fontId="0" fillId="0" borderId="0" xfId="0" applyFont="1" applyAlignment="1">
      <alignment wrapText="1"/>
    </xf>
    <xf numFmtId="0" fontId="21" fillId="0" borderId="0" xfId="0" applyFont="1"/>
    <xf numFmtId="0" fontId="22" fillId="0" borderId="0" xfId="0" applyFont="1"/>
    <xf numFmtId="0" fontId="24" fillId="0" borderId="0" xfId="2" applyFont="1" applyAlignment="1">
      <alignment vertical="top" wrapText="1"/>
    </xf>
    <xf numFmtId="0" fontId="23" fillId="0" borderId="0" xfId="0" applyFont="1" applyAlignment="1">
      <alignment vertical="top" wrapText="1"/>
    </xf>
    <xf numFmtId="0" fontId="23" fillId="0" borderId="0" xfId="0" applyFont="1" applyAlignment="1">
      <alignment wrapText="1"/>
    </xf>
    <xf numFmtId="0" fontId="22" fillId="4" borderId="0" xfId="0" applyFont="1" applyFill="1"/>
    <xf numFmtId="0" fontId="22" fillId="5" borderId="0" xfId="0" applyFont="1" applyFill="1"/>
    <xf numFmtId="0" fontId="22" fillId="3" borderId="0" xfId="0" applyFont="1" applyFill="1"/>
    <xf numFmtId="0" fontId="26" fillId="0" borderId="0" xfId="0" applyFont="1"/>
    <xf numFmtId="0" fontId="26" fillId="0" borderId="32" xfId="0" applyFont="1" applyBorder="1"/>
    <xf numFmtId="0" fontId="29" fillId="0" borderId="0" xfId="0" applyFont="1" applyFill="1" applyBorder="1" applyAlignment="1">
      <alignment horizontal="center" vertical="center"/>
    </xf>
    <xf numFmtId="0" fontId="26" fillId="0" borderId="13" xfId="0" applyFont="1" applyBorder="1"/>
    <xf numFmtId="0" fontId="30" fillId="2" borderId="39" xfId="0" applyFont="1" applyFill="1" applyBorder="1" applyAlignment="1">
      <alignment vertical="top" wrapText="1"/>
    </xf>
    <xf numFmtId="0" fontId="30" fillId="2" borderId="40" xfId="0" applyFont="1" applyFill="1" applyBorder="1" applyAlignment="1">
      <alignment vertical="top" wrapText="1"/>
    </xf>
    <xf numFmtId="0" fontId="30" fillId="2" borderId="41" xfId="0" applyFont="1" applyFill="1" applyBorder="1" applyAlignment="1">
      <alignment vertical="top" wrapText="1"/>
    </xf>
    <xf numFmtId="0" fontId="30" fillId="2" borderId="45" xfId="0" applyFont="1" applyFill="1" applyBorder="1" applyAlignment="1">
      <alignment vertical="top" wrapText="1"/>
    </xf>
    <xf numFmtId="0" fontId="30" fillId="0" borderId="44" xfId="0" applyFont="1" applyFill="1" applyBorder="1" applyAlignment="1">
      <alignment vertical="top" wrapText="1"/>
    </xf>
    <xf numFmtId="0" fontId="30" fillId="2" borderId="47" xfId="0" applyFont="1" applyFill="1" applyBorder="1" applyAlignment="1">
      <alignment vertical="top" wrapText="1"/>
    </xf>
    <xf numFmtId="0" fontId="30" fillId="2" borderId="46" xfId="0" applyFont="1" applyFill="1" applyBorder="1" applyAlignment="1">
      <alignment vertical="top" wrapText="1"/>
    </xf>
    <xf numFmtId="0" fontId="30" fillId="2" borderId="42" xfId="0" applyFont="1" applyFill="1" applyBorder="1" applyAlignment="1">
      <alignment vertical="top" wrapText="1"/>
    </xf>
    <xf numFmtId="0" fontId="30" fillId="2" borderId="43" xfId="0" applyFont="1" applyFill="1" applyBorder="1" applyAlignment="1">
      <alignment vertical="top" wrapText="1"/>
    </xf>
    <xf numFmtId="0" fontId="30" fillId="0" borderId="0" xfId="0" applyFont="1" applyFill="1" applyBorder="1" applyAlignment="1">
      <alignment vertical="top" wrapText="1"/>
    </xf>
    <xf numFmtId="0" fontId="31" fillId="3" borderId="4" xfId="0" applyFont="1" applyFill="1" applyBorder="1" applyAlignment="1">
      <alignment vertical="center" wrapText="1"/>
    </xf>
    <xf numFmtId="0" fontId="31" fillId="3" borderId="4" xfId="0" applyFont="1" applyFill="1" applyBorder="1" applyAlignment="1">
      <alignment horizontal="center" vertical="center" wrapText="1"/>
    </xf>
    <xf numFmtId="43" fontId="31" fillId="3" borderId="4" xfId="0" applyNumberFormat="1" applyFont="1" applyFill="1" applyBorder="1" applyAlignment="1">
      <alignment horizontal="center" vertical="center" wrapText="1"/>
    </xf>
    <xf numFmtId="3" fontId="31" fillId="4" borderId="4" xfId="0" applyNumberFormat="1" applyFont="1" applyFill="1" applyBorder="1" applyAlignment="1" applyProtection="1">
      <alignment horizontal="center" vertical="center" wrapText="1"/>
      <protection locked="0"/>
    </xf>
    <xf numFmtId="3" fontId="31" fillId="4" borderId="4" xfId="0" applyNumberFormat="1" applyFont="1" applyFill="1" applyBorder="1" applyAlignment="1" applyProtection="1">
      <alignment vertical="center"/>
      <protection locked="0"/>
    </xf>
    <xf numFmtId="166" fontId="31" fillId="4" borderId="4" xfId="0" applyNumberFormat="1" applyFont="1" applyFill="1" applyBorder="1" applyAlignment="1" applyProtection="1">
      <alignment vertical="center"/>
      <protection locked="0"/>
    </xf>
    <xf numFmtId="166" fontId="31" fillId="0" borderId="0" xfId="0" applyNumberFormat="1" applyFont="1" applyFill="1" applyBorder="1" applyAlignment="1">
      <alignment vertical="center"/>
    </xf>
    <xf numFmtId="165" fontId="31" fillId="3" borderId="1" xfId="0" applyNumberFormat="1" applyFont="1" applyFill="1" applyBorder="1" applyAlignment="1">
      <alignment horizontal="center" vertical="center"/>
    </xf>
    <xf numFmtId="0" fontId="31" fillId="3" borderId="1" xfId="0" applyFont="1" applyFill="1" applyBorder="1" applyAlignment="1">
      <alignment vertical="center" wrapText="1"/>
    </xf>
    <xf numFmtId="0" fontId="31" fillId="3" borderId="1" xfId="0" applyFont="1" applyFill="1" applyBorder="1" applyAlignment="1">
      <alignment horizontal="center" vertical="center" wrapText="1"/>
    </xf>
    <xf numFmtId="43" fontId="31" fillId="3" borderId="1" xfId="0" applyNumberFormat="1" applyFont="1" applyFill="1" applyBorder="1" applyAlignment="1">
      <alignment horizontal="center" vertical="center" wrapText="1"/>
    </xf>
    <xf numFmtId="3" fontId="31" fillId="4" borderId="1" xfId="0" applyNumberFormat="1" applyFont="1" applyFill="1" applyBorder="1" applyAlignment="1" applyProtection="1">
      <alignment horizontal="center" vertical="center" wrapText="1"/>
      <protection locked="0"/>
    </xf>
    <xf numFmtId="3" fontId="31" fillId="4" borderId="1" xfId="0" applyNumberFormat="1" applyFont="1" applyFill="1" applyBorder="1" applyAlignment="1" applyProtection="1">
      <alignment vertical="center"/>
      <protection locked="0"/>
    </xf>
    <xf numFmtId="166" fontId="31" fillId="4" borderId="1" xfId="0" applyNumberFormat="1" applyFont="1" applyFill="1" applyBorder="1" applyAlignment="1" applyProtection="1">
      <alignment vertical="center"/>
      <protection locked="0"/>
    </xf>
    <xf numFmtId="0" fontId="31" fillId="4" borderId="1" xfId="0" applyFont="1" applyFill="1" applyBorder="1" applyAlignment="1" applyProtection="1">
      <alignment vertical="center" wrapText="1"/>
      <protection locked="0"/>
    </xf>
    <xf numFmtId="43" fontId="31" fillId="5" borderId="1" xfId="0" applyNumberFormat="1"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26" fillId="0" borderId="36" xfId="0" applyFont="1" applyBorder="1"/>
    <xf numFmtId="0" fontId="26" fillId="0" borderId="37" xfId="0" applyFont="1" applyFill="1" applyBorder="1"/>
    <xf numFmtId="165" fontId="30" fillId="3" borderId="1" xfId="0" applyNumberFormat="1" applyFont="1" applyFill="1" applyBorder="1" applyAlignment="1">
      <alignment horizontal="center" vertical="center"/>
    </xf>
    <xf numFmtId="0" fontId="31" fillId="0" borderId="1" xfId="0" applyFont="1" applyFill="1" applyBorder="1" applyAlignment="1">
      <alignment vertical="center" wrapText="1"/>
    </xf>
    <xf numFmtId="0" fontId="26" fillId="0" borderId="1" xfId="0" applyFont="1" applyBorder="1"/>
    <xf numFmtId="0" fontId="31" fillId="0" borderId="1" xfId="0" applyFont="1" applyBorder="1"/>
    <xf numFmtId="0" fontId="31" fillId="0" borderId="3" xfId="0" applyFont="1" applyBorder="1"/>
    <xf numFmtId="0" fontId="30" fillId="0" borderId="1" xfId="0" applyFont="1" applyBorder="1" applyAlignment="1"/>
    <xf numFmtId="0" fontId="31" fillId="0" borderId="31" xfId="0" applyFont="1" applyBorder="1" applyAlignment="1">
      <alignment vertical="center"/>
    </xf>
    <xf numFmtId="0" fontId="30" fillId="0" borderId="31" xfId="0" applyFont="1" applyBorder="1" applyAlignment="1">
      <alignment vertical="center"/>
    </xf>
    <xf numFmtId="0" fontId="31" fillId="0" borderId="0" xfId="0" applyFont="1" applyBorder="1" applyAlignment="1">
      <alignment vertical="center"/>
    </xf>
    <xf numFmtId="0" fontId="30" fillId="2" borderId="1" xfId="0" applyFont="1" applyFill="1" applyBorder="1"/>
    <xf numFmtId="0" fontId="34" fillId="0" borderId="0" xfId="0" applyFont="1"/>
    <xf numFmtId="0" fontId="31" fillId="3" borderId="1" xfId="0" applyFont="1" applyFill="1" applyBorder="1" applyAlignment="1">
      <alignment vertical="center"/>
    </xf>
    <xf numFmtId="3" fontId="31" fillId="4" borderId="1" xfId="0" applyNumberFormat="1" applyFont="1" applyFill="1" applyBorder="1" applyAlignment="1" applyProtection="1">
      <alignment horizontal="center" vertical="center"/>
      <protection locked="0"/>
    </xf>
    <xf numFmtId="0" fontId="31" fillId="3" borderId="1" xfId="0" applyFont="1" applyFill="1" applyBorder="1" applyAlignment="1">
      <alignment horizontal="left" vertical="top" wrapText="1"/>
    </xf>
    <xf numFmtId="0" fontId="26" fillId="3" borderId="1" xfId="0" applyFont="1" applyFill="1" applyBorder="1" applyAlignment="1">
      <alignment horizontal="left" vertical="center"/>
    </xf>
    <xf numFmtId="0" fontId="31" fillId="4" borderId="1" xfId="0" applyFont="1" applyFill="1" applyBorder="1" applyAlignment="1">
      <alignment horizontal="left"/>
    </xf>
    <xf numFmtId="0" fontId="31" fillId="5" borderId="1" xfId="0" applyFont="1" applyFill="1" applyBorder="1" applyAlignment="1">
      <alignment horizontal="left" vertical="center" wrapText="1"/>
    </xf>
    <xf numFmtId="0" fontId="31" fillId="3" borderId="0" xfId="0" applyFont="1" applyFill="1" applyAlignment="1">
      <alignment horizontal="left"/>
    </xf>
    <xf numFmtId="0" fontId="33" fillId="0" borderId="0" xfId="0" applyFont="1"/>
    <xf numFmtId="0" fontId="19" fillId="0" borderId="0" xfId="0" applyFont="1"/>
    <xf numFmtId="0" fontId="24" fillId="0" borderId="0" xfId="2" applyFont="1" applyAlignment="1">
      <alignment vertical="top" wrapText="1"/>
    </xf>
    <xf numFmtId="0" fontId="24" fillId="0" borderId="0" xfId="2" applyFont="1" applyAlignment="1">
      <alignment wrapText="1"/>
    </xf>
    <xf numFmtId="0" fontId="19" fillId="0" borderId="0" xfId="0" applyFont="1" applyAlignment="1">
      <alignment vertical="top" wrapText="1"/>
    </xf>
    <xf numFmtId="0" fontId="23" fillId="0" borderId="0" xfId="0" applyFont="1" applyAlignment="1">
      <alignment vertical="top" wrapText="1"/>
    </xf>
    <xf numFmtId="0" fontId="23" fillId="0" borderId="0" xfId="0" applyFont="1" applyAlignment="1">
      <alignment wrapText="1"/>
    </xf>
    <xf numFmtId="0" fontId="22" fillId="0" borderId="0" xfId="0" applyFont="1" applyAlignment="1">
      <alignment vertical="top" wrapText="1"/>
    </xf>
    <xf numFmtId="0" fontId="33" fillId="0" borderId="0" xfId="0" applyFont="1" applyAlignment="1">
      <alignment vertical="top" wrapText="1"/>
    </xf>
    <xf numFmtId="0" fontId="29" fillId="0" borderId="0" xfId="0" applyFont="1" applyAlignment="1">
      <alignment wrapText="1"/>
    </xf>
    <xf numFmtId="0" fontId="27" fillId="7" borderId="0" xfId="0" applyFont="1" applyFill="1" applyBorder="1" applyAlignment="1">
      <alignment horizontal="center" vertical="center"/>
    </xf>
    <xf numFmtId="0" fontId="28" fillId="7" borderId="0" xfId="0" applyFont="1" applyFill="1" applyBorder="1" applyAlignment="1">
      <alignment horizontal="center" vertical="center"/>
    </xf>
    <xf numFmtId="0" fontId="31" fillId="3" borderId="1" xfId="0" applyFont="1" applyFill="1" applyBorder="1" applyAlignment="1">
      <alignment vertical="top" wrapText="1"/>
    </xf>
    <xf numFmtId="0" fontId="29" fillId="3" borderId="1" xfId="0" applyFont="1" applyFill="1" applyBorder="1" applyAlignment="1">
      <alignment vertical="top"/>
    </xf>
    <xf numFmtId="0" fontId="31" fillId="3" borderId="4"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3" xfId="0"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4" xfId="0" applyFont="1" applyBorder="1" applyAlignment="1">
      <alignment horizontal="center" vertical="center" wrapText="1"/>
    </xf>
    <xf numFmtId="0" fontId="27" fillId="7" borderId="15" xfId="0" applyFont="1" applyFill="1" applyBorder="1" applyAlignment="1">
      <alignment horizontal="center" vertical="center"/>
    </xf>
    <xf numFmtId="0" fontId="28" fillId="7" borderId="33" xfId="0" applyFont="1" applyFill="1" applyBorder="1" applyAlignment="1">
      <alignment horizontal="center" vertical="center"/>
    </xf>
    <xf numFmtId="0" fontId="28" fillId="7" borderId="34" xfId="0" applyFont="1" applyFill="1" applyBorder="1" applyAlignment="1">
      <alignment horizontal="center" vertical="center"/>
    </xf>
    <xf numFmtId="0" fontId="32" fillId="0" borderId="36" xfId="0" applyFont="1" applyBorder="1" applyAlignment="1">
      <alignment horizontal="center"/>
    </xf>
    <xf numFmtId="0" fontId="32" fillId="0" borderId="38" xfId="0" applyFont="1" applyBorder="1" applyAlignment="1">
      <alignment horizontal="center"/>
    </xf>
    <xf numFmtId="0" fontId="32" fillId="0" borderId="35" xfId="0" applyFont="1" applyBorder="1" applyAlignment="1">
      <alignment horizontal="center"/>
    </xf>
    <xf numFmtId="0" fontId="29" fillId="0" borderId="35" xfId="0" applyFont="1" applyBorder="1" applyAlignment="1">
      <alignment horizontal="center"/>
    </xf>
    <xf numFmtId="0" fontId="19" fillId="0" borderId="0" xfId="0" applyNumberFormat="1" applyFont="1" applyAlignment="1" applyProtection="1">
      <alignment horizontal="left" vertical="top" wrapText="1"/>
      <protection locked="0"/>
    </xf>
    <xf numFmtId="0" fontId="29" fillId="0" borderId="0" xfId="0" applyNumberFormat="1" applyFont="1" applyAlignment="1" applyProtection="1">
      <alignment wrapText="1"/>
      <protection locked="0"/>
    </xf>
    <xf numFmtId="0" fontId="19" fillId="0" borderId="0" xfId="0" applyFont="1" applyAlignment="1">
      <alignment horizontal="left" vertical="top" wrapText="1"/>
    </xf>
    <xf numFmtId="0" fontId="33" fillId="0" borderId="0" xfId="0" applyFont="1" applyAlignment="1">
      <alignment horizontal="left" vertical="top" wrapText="1"/>
    </xf>
    <xf numFmtId="0" fontId="35" fillId="0" borderId="0" xfId="0" applyFont="1" applyAlignment="1">
      <alignment vertical="top" wrapText="1"/>
    </xf>
    <xf numFmtId="0" fontId="5" fillId="3" borderId="1" xfId="0" applyFont="1" applyFill="1" applyBorder="1" applyAlignment="1">
      <alignment textRotation="90"/>
    </xf>
    <xf numFmtId="0" fontId="5" fillId="3" borderId="3" xfId="0" applyFont="1" applyFill="1" applyBorder="1" applyAlignment="1">
      <alignment textRotation="90" wrapText="1"/>
    </xf>
    <xf numFmtId="0" fontId="5"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8" fillId="8" borderId="0" xfId="2" applyFill="1" applyBorder="1" applyAlignment="1" applyProtection="1">
      <alignment vertical="center" wrapText="1"/>
    </xf>
    <xf numFmtId="0" fontId="8" fillId="8" borderId="0" xfId="2" applyFill="1" applyAlignment="1" applyProtection="1">
      <alignment vertical="center" wrapText="1"/>
    </xf>
  </cellXfs>
  <cellStyles count="5">
    <cellStyle name="Komma" xfId="3" builtinId="3"/>
    <cellStyle name="Link" xfId="2" builtinId="8"/>
    <cellStyle name="Prozent" xfId="1" builtinId="5"/>
    <cellStyle name="Standard" xfId="0" builtinId="0"/>
    <cellStyle name="Standard_faxblattformat" xfId="4" xr:uid="{00000000-0005-0000-0000-000004000000}"/>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66674</xdr:colOff>
      <xdr:row>4</xdr:row>
      <xdr:rowOff>28575</xdr:rowOff>
    </xdr:from>
    <xdr:to>
      <xdr:col>0</xdr:col>
      <xdr:colOff>7953375</xdr:colOff>
      <xdr:row>31</xdr:row>
      <xdr:rowOff>161925</xdr:rowOff>
    </xdr:to>
    <xdr:grpSp>
      <xdr:nvGrpSpPr>
        <xdr:cNvPr id="4" name="Gruppieren 3">
          <a:extLst>
            <a:ext uri="{FF2B5EF4-FFF2-40B4-BE49-F238E27FC236}">
              <a16:creationId xmlns:a16="http://schemas.microsoft.com/office/drawing/2014/main" id="{00000000-0008-0000-0100-000004000000}"/>
            </a:ext>
          </a:extLst>
        </xdr:cNvPr>
        <xdr:cNvGrpSpPr/>
      </xdr:nvGrpSpPr>
      <xdr:grpSpPr>
        <a:xfrm>
          <a:off x="66674" y="771525"/>
          <a:ext cx="7886701" cy="5019675"/>
          <a:chOff x="107504" y="188640"/>
          <a:chExt cx="7056712" cy="4896616"/>
        </a:xfrm>
      </xdr:grpSpPr>
      <xdr:sp macro="" textlink="">
        <xdr:nvSpPr>
          <xdr:cNvPr id="5" name="Rechteck 4">
            <a:extLst>
              <a:ext uri="{FF2B5EF4-FFF2-40B4-BE49-F238E27FC236}">
                <a16:creationId xmlns:a16="http://schemas.microsoft.com/office/drawing/2014/main" id="{00000000-0008-0000-0100-000005000000}"/>
              </a:ext>
            </a:extLst>
          </xdr:cNvPr>
          <xdr:cNvSpPr/>
        </xdr:nvSpPr>
        <xdr:spPr>
          <a:xfrm>
            <a:off x="1812445" y="188640"/>
            <a:ext cx="5351771" cy="576064"/>
          </a:xfrm>
          <a:prstGeom prst="rect">
            <a:avLst/>
          </a:prstGeom>
          <a:solidFill>
            <a:srgbClr val="006B77"/>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700"/>
              <a:t>Critères d’évaluation de la procédure simplifiée relative à l’additionnalité des projets de chauffage à distance</a:t>
            </a:r>
          </a:p>
        </xdr:txBody>
      </xdr:sp>
      <xdr:sp macro="" textlink="">
        <xdr:nvSpPr>
          <xdr:cNvPr id="6" name="Rechteck 5">
            <a:extLst>
              <a:ext uri="{FF2B5EF4-FFF2-40B4-BE49-F238E27FC236}">
                <a16:creationId xmlns:a16="http://schemas.microsoft.com/office/drawing/2014/main" id="{00000000-0008-0000-0100-000006000000}"/>
              </a:ext>
            </a:extLst>
          </xdr:cNvPr>
          <xdr:cNvSpPr/>
        </xdr:nvSpPr>
        <xdr:spPr>
          <a:xfrm>
            <a:off x="1812445" y="1004382"/>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Le projet ne fait </a:t>
            </a:r>
            <a:r>
              <a:rPr lang="de-CH" sz="1000" u="sng">
                <a:solidFill>
                  <a:schemeClr val="tx1"/>
                </a:solidFill>
                <a:latin typeface="Arial" panose="020B0604020202020204" pitchFamily="34" charset="0"/>
                <a:cs typeface="Arial" panose="020B0604020202020204" pitchFamily="34" charset="0"/>
              </a:rPr>
              <a:t>pas</a:t>
            </a:r>
            <a:r>
              <a:rPr lang="de-CH" sz="1000">
                <a:solidFill>
                  <a:schemeClr val="tx1"/>
                </a:solidFill>
                <a:latin typeface="Arial" panose="020B0604020202020204" pitchFamily="34" charset="0"/>
                <a:cs typeface="Arial" panose="020B0604020202020204" pitchFamily="34" charset="0"/>
              </a:rPr>
              <a:t> partie des types de projet de chauffage à distance suivants : production de vapeur, valorisation de bois usagé, production de biogaz et densification des réseaux de chauffage à distance</a:t>
            </a:r>
          </a:p>
        </xdr:txBody>
      </xdr:sp>
      <xdr:sp macro="" textlink="">
        <xdr:nvSpPr>
          <xdr:cNvPr id="7" name="Rechteck 6">
            <a:extLst>
              <a:ext uri="{FF2B5EF4-FFF2-40B4-BE49-F238E27FC236}">
                <a16:creationId xmlns:a16="http://schemas.microsoft.com/office/drawing/2014/main" id="{00000000-0008-0000-0100-000007000000}"/>
              </a:ext>
            </a:extLst>
          </xdr:cNvPr>
          <xdr:cNvSpPr/>
        </xdr:nvSpPr>
        <xdr:spPr>
          <a:xfrm>
            <a:off x="107504" y="1004382"/>
            <a:ext cx="1584176" cy="50400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fr-CH" sz="1000">
              <a:solidFill>
                <a:schemeClr val="tx1"/>
              </a:solidFill>
              <a:latin typeface="Arial" panose="020B0604020202020204" pitchFamily="34" charset="0"/>
              <a:cs typeface="Arial" panose="020B0604020202020204" pitchFamily="34" charset="0"/>
            </a:endParaRPr>
          </a:p>
          <a:p>
            <a:r>
              <a:rPr lang="fr-CH" sz="1000">
                <a:solidFill>
                  <a:schemeClr val="tx1"/>
                </a:solidFill>
                <a:latin typeface="Arial" panose="020B0604020202020204" pitchFamily="34" charset="0"/>
                <a:cs typeface="Arial" panose="020B0604020202020204" pitchFamily="34" charset="0"/>
              </a:rPr>
              <a:t>Type de projet de chauffage à distance</a:t>
            </a:r>
          </a:p>
          <a:p>
            <a:endParaRPr lang="de-CH" sz="1000">
              <a:solidFill>
                <a:schemeClr val="tx1"/>
              </a:solidFill>
              <a:latin typeface="Arial" panose="020B0604020202020204" pitchFamily="34" charset="0"/>
              <a:cs typeface="Arial" panose="020B0604020202020204" pitchFamily="34" charset="0"/>
            </a:endParaRPr>
          </a:p>
        </xdr:txBody>
      </xdr:sp>
      <xdr:sp macro="" textlink="">
        <xdr:nvSpPr>
          <xdr:cNvPr id="8" name="Rechteck 7">
            <a:extLst>
              <a:ext uri="{FF2B5EF4-FFF2-40B4-BE49-F238E27FC236}">
                <a16:creationId xmlns:a16="http://schemas.microsoft.com/office/drawing/2014/main" id="{00000000-0008-0000-0100-000008000000}"/>
              </a:ext>
            </a:extLst>
          </xdr:cNvPr>
          <xdr:cNvSpPr/>
        </xdr:nvSpPr>
        <xdr:spPr>
          <a:xfrm>
            <a:off x="107504" y="4005176"/>
            <a:ext cx="1584176" cy="64796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e-CH" sz="1000">
                <a:solidFill>
                  <a:schemeClr val="tx1"/>
                </a:solidFill>
                <a:latin typeface="Arial" panose="020B0604020202020204" pitchFamily="34" charset="0"/>
                <a:cs typeface="Arial" panose="020B0604020202020204" pitchFamily="34" charset="0"/>
              </a:rPr>
              <a:t>Ø Tarif vs </a:t>
            </a:r>
            <a:r>
              <a:rPr lang="fr-CH" sz="1000">
                <a:solidFill>
                  <a:schemeClr val="tx1"/>
                </a:solidFill>
                <a:latin typeface="Arial" panose="020B0604020202020204" pitchFamily="34" charset="0"/>
                <a:cs typeface="Arial" panose="020B0604020202020204" pitchFamily="34" charset="0"/>
              </a:rPr>
              <a:t>Prix de revient stand. de l’installation de référence</a:t>
            </a:r>
            <a:endParaRPr lang="de-CH" sz="1000">
              <a:solidFill>
                <a:schemeClr val="tx1"/>
              </a:solidFill>
              <a:latin typeface="Arial" panose="020B0604020202020204" pitchFamily="34" charset="0"/>
              <a:cs typeface="Arial" panose="020B0604020202020204" pitchFamily="34" charset="0"/>
            </a:endParaRPr>
          </a:p>
        </xdr:txBody>
      </xdr:sp>
      <xdr:sp macro="" textlink="">
        <xdr:nvSpPr>
          <xdr:cNvPr id="9" name="Rechteck 8">
            <a:extLst>
              <a:ext uri="{FF2B5EF4-FFF2-40B4-BE49-F238E27FC236}">
                <a16:creationId xmlns:a16="http://schemas.microsoft.com/office/drawing/2014/main" id="{00000000-0008-0000-0100-000009000000}"/>
              </a:ext>
            </a:extLst>
          </xdr:cNvPr>
          <xdr:cNvSpPr/>
        </xdr:nvSpPr>
        <xdr:spPr>
          <a:xfrm>
            <a:off x="1812445" y="4005176"/>
            <a:ext cx="4415737" cy="504056"/>
          </a:xfrm>
          <a:prstGeom prst="rect">
            <a:avLst/>
          </a:prstGeom>
          <a:solidFill>
            <a:srgbClr val="FCF0D6"/>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CH" sz="1000">
                <a:solidFill>
                  <a:schemeClr val="tx1"/>
                </a:solidFill>
                <a:latin typeface="Arial" panose="020B0604020202020204" pitchFamily="34" charset="0"/>
                <a:cs typeface="Arial" panose="020B0604020202020204" pitchFamily="34" charset="0"/>
              </a:rPr>
              <a:t>Tarif pondéré payé par l'utilisateur final</a:t>
            </a:r>
            <a:r>
              <a:rPr lang="de-CH" sz="1000">
                <a:solidFill>
                  <a:schemeClr val="tx1"/>
                </a:solidFill>
                <a:latin typeface="Arial" panose="020B0604020202020204" pitchFamily="34" charset="0"/>
                <a:cs typeface="Arial" panose="020B0604020202020204" pitchFamily="34" charset="0"/>
              </a:rPr>
              <a:t> / </a:t>
            </a:r>
            <a:r>
              <a:rPr lang="fr-CH" sz="1000">
                <a:solidFill>
                  <a:schemeClr val="tx1"/>
                </a:solidFill>
                <a:latin typeface="Arial" panose="020B0604020202020204" pitchFamily="34" charset="0"/>
                <a:cs typeface="Arial" panose="020B0604020202020204" pitchFamily="34" charset="0"/>
              </a:rPr>
              <a:t>prix de revient standardisé de l'installation de référence fossile</a:t>
            </a:r>
            <a:r>
              <a:rPr lang="de-CH" sz="1000">
                <a:solidFill>
                  <a:schemeClr val="tx1"/>
                </a:solidFill>
                <a:latin typeface="Arial" panose="020B0604020202020204" pitchFamily="34" charset="0"/>
                <a:cs typeface="Arial" panose="020B0604020202020204" pitchFamily="34" charset="0"/>
              </a:rPr>
              <a:t>  &gt; 1.05</a:t>
            </a:r>
          </a:p>
        </xdr:txBody>
      </xdr:sp>
      <xdr:sp macro="" textlink="">
        <xdr:nvSpPr>
          <xdr:cNvPr id="10" name="Rechteck 9">
            <a:extLst>
              <a:ext uri="{FF2B5EF4-FFF2-40B4-BE49-F238E27FC236}">
                <a16:creationId xmlns:a16="http://schemas.microsoft.com/office/drawing/2014/main" id="{00000000-0008-0000-0100-00000A000000}"/>
              </a:ext>
            </a:extLst>
          </xdr:cNvPr>
          <xdr:cNvSpPr/>
        </xdr:nvSpPr>
        <xdr:spPr>
          <a:xfrm>
            <a:off x="107504" y="1772816"/>
            <a:ext cx="1584176" cy="50400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e-CH" sz="1000">
                <a:solidFill>
                  <a:schemeClr val="tx1"/>
                </a:solidFill>
                <a:latin typeface="Arial" panose="020B0604020202020204" pitchFamily="34" charset="0"/>
                <a:cs typeface="Arial" panose="020B0604020202020204" pitchFamily="34" charset="0"/>
              </a:rPr>
              <a:t>Indépendance énergétique</a:t>
            </a:r>
          </a:p>
        </xdr:txBody>
      </xdr:sp>
      <xdr:sp macro="" textlink="">
        <xdr:nvSpPr>
          <xdr:cNvPr id="11" name="Rechteck 10">
            <a:extLst>
              <a:ext uri="{FF2B5EF4-FFF2-40B4-BE49-F238E27FC236}">
                <a16:creationId xmlns:a16="http://schemas.microsoft.com/office/drawing/2014/main" id="{00000000-0008-0000-0100-00000B000000}"/>
              </a:ext>
            </a:extLst>
          </xdr:cNvPr>
          <xdr:cNvSpPr/>
        </xdr:nvSpPr>
        <xdr:spPr>
          <a:xfrm>
            <a:off x="1812445" y="1772816"/>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CH" sz="1000">
              <a:solidFill>
                <a:schemeClr val="tx1"/>
              </a:solidFill>
              <a:latin typeface="Arial" panose="020B0604020202020204" pitchFamily="34" charset="0"/>
              <a:cs typeface="Arial" panose="020B0604020202020204" pitchFamily="34" charset="0"/>
            </a:endParaRPr>
          </a:p>
          <a:p>
            <a:pPr algn="ctr"/>
            <a:r>
              <a:rPr lang="de-CH" sz="1000">
                <a:solidFill>
                  <a:schemeClr val="tx1"/>
                </a:solidFill>
                <a:latin typeface="Arial" panose="020B0604020202020204" pitchFamily="34" charset="0"/>
                <a:cs typeface="Arial" panose="020B0604020202020204" pitchFamily="34" charset="0"/>
              </a:rPr>
              <a:t>Consommateurs de chaleur : au moins deux consommateurs indépendants de l’initiateur du projet qui utilisent ensemble au moins 50 % de la chaleur.</a:t>
            </a:r>
          </a:p>
          <a:p>
            <a:pPr algn="ctr"/>
            <a:r>
              <a:rPr lang="de-CH" sz="1000">
                <a:solidFill>
                  <a:schemeClr val="tx1"/>
                </a:solidFill>
                <a:latin typeface="Arial" panose="020B0604020202020204" pitchFamily="34" charset="0"/>
                <a:cs typeface="Arial" panose="020B0604020202020204" pitchFamily="34" charset="0"/>
              </a:rPr>
              <a:t>.</a:t>
            </a:r>
          </a:p>
        </xdr:txBody>
      </xdr:sp>
      <xdr:sp macro="" textlink="">
        <xdr:nvSpPr>
          <xdr:cNvPr id="12" name="Rechteck 11">
            <a:extLst>
              <a:ext uri="{FF2B5EF4-FFF2-40B4-BE49-F238E27FC236}">
                <a16:creationId xmlns:a16="http://schemas.microsoft.com/office/drawing/2014/main" id="{00000000-0008-0000-0100-00000C000000}"/>
              </a:ext>
            </a:extLst>
          </xdr:cNvPr>
          <xdr:cNvSpPr/>
        </xdr:nvSpPr>
        <xdr:spPr>
          <a:xfrm>
            <a:off x="107504" y="2492896"/>
            <a:ext cx="1584176" cy="50404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e-CH" sz="1000">
                <a:solidFill>
                  <a:schemeClr val="tx1"/>
                </a:solidFill>
                <a:latin typeface="Arial" panose="020B0604020202020204" pitchFamily="34" charset="0"/>
                <a:cs typeface="Arial" panose="020B0604020202020204" pitchFamily="34" charset="0"/>
              </a:rPr>
              <a:t>Ampleur du projet</a:t>
            </a:r>
          </a:p>
        </xdr:txBody>
      </xdr:sp>
      <xdr:sp macro="" textlink="">
        <xdr:nvSpPr>
          <xdr:cNvPr id="13" name="Rechteck 12">
            <a:extLst>
              <a:ext uri="{FF2B5EF4-FFF2-40B4-BE49-F238E27FC236}">
                <a16:creationId xmlns:a16="http://schemas.microsoft.com/office/drawing/2014/main" id="{00000000-0008-0000-0100-00000D000000}"/>
              </a:ext>
            </a:extLst>
          </xdr:cNvPr>
          <xdr:cNvSpPr/>
        </xdr:nvSpPr>
        <xdr:spPr>
          <a:xfrm>
            <a:off x="1812445" y="2492896"/>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&lt; 20’000 MWh de chaleur livrée (selon la demande du projet final)</a:t>
            </a:r>
          </a:p>
        </xdr:txBody>
      </xdr:sp>
      <xdr:sp macro="" textlink="">
        <xdr:nvSpPr>
          <xdr:cNvPr id="14" name="Rechteck 13">
            <a:extLst>
              <a:ext uri="{FF2B5EF4-FFF2-40B4-BE49-F238E27FC236}">
                <a16:creationId xmlns:a16="http://schemas.microsoft.com/office/drawing/2014/main" id="{00000000-0008-0000-0100-00000E000000}"/>
              </a:ext>
            </a:extLst>
          </xdr:cNvPr>
          <xdr:cNvSpPr/>
        </xdr:nvSpPr>
        <xdr:spPr>
          <a:xfrm>
            <a:off x="107504" y="3213016"/>
            <a:ext cx="1584176" cy="504000"/>
          </a:xfrm>
          <a:prstGeom prst="rect">
            <a:avLst/>
          </a:prstGeom>
          <a:solidFill>
            <a:srgbClr val="FFFFFF"/>
          </a:solidFill>
          <a:ln w="25400" cap="flat" cmpd="sng" algn="ctr">
            <a:solidFill>
              <a:srgbClr val="006B77"/>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fr-CH" sz="1000">
                <a:solidFill>
                  <a:schemeClr val="tx1"/>
                </a:solidFill>
                <a:latin typeface="Arial" panose="020B0604020202020204" pitchFamily="34" charset="0"/>
                <a:cs typeface="Arial" panose="020B0604020202020204" pitchFamily="34" charset="0"/>
              </a:rPr>
              <a:t>Coûts d’acquisition des rejets de chaleur</a:t>
            </a:r>
          </a:p>
        </xdr:txBody>
      </xdr:sp>
      <xdr:sp macro="" textlink="">
        <xdr:nvSpPr>
          <xdr:cNvPr id="15" name="Rechteck 14">
            <a:extLst>
              <a:ext uri="{FF2B5EF4-FFF2-40B4-BE49-F238E27FC236}">
                <a16:creationId xmlns:a16="http://schemas.microsoft.com/office/drawing/2014/main" id="{00000000-0008-0000-0100-00000F000000}"/>
              </a:ext>
            </a:extLst>
          </xdr:cNvPr>
          <xdr:cNvSpPr/>
        </xdr:nvSpPr>
        <xdr:spPr>
          <a:xfrm>
            <a:off x="1812445" y="3212960"/>
            <a:ext cx="4415739" cy="504000"/>
          </a:xfrm>
          <a:prstGeom prst="rect">
            <a:avLst/>
          </a:prstGeom>
          <a:solidFill>
            <a:srgbClr val="FBECCB"/>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Sources de rejets de chaleur directement utilisables (sans pompes à chaleur) ayant un coût d’acquisition d’au moins 2 cts/kWh </a:t>
            </a:r>
          </a:p>
        </xdr:txBody>
      </xdr:sp>
      <xdr:cxnSp macro="">
        <xdr:nvCxnSpPr>
          <xdr:cNvPr id="16" name="Gerade Verbindung mit Pfeil 15">
            <a:extLst>
              <a:ext uri="{FF2B5EF4-FFF2-40B4-BE49-F238E27FC236}">
                <a16:creationId xmlns:a16="http://schemas.microsoft.com/office/drawing/2014/main" id="{00000000-0008-0000-0100-000010000000}"/>
              </a:ext>
            </a:extLst>
          </xdr:cNvPr>
          <xdr:cNvCxnSpPr>
            <a:stCxn id="6" idx="3"/>
          </xdr:cNvCxnSpPr>
        </xdr:nvCxnSpPr>
        <xdr:spPr>
          <a:xfrm>
            <a:off x="6228184" y="1256382"/>
            <a:ext cx="57606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Textfeld 26">
            <a:extLst>
              <a:ext uri="{FF2B5EF4-FFF2-40B4-BE49-F238E27FC236}">
                <a16:creationId xmlns:a16="http://schemas.microsoft.com/office/drawing/2014/main" id="{00000000-0008-0000-0100-000011000000}"/>
              </a:ext>
            </a:extLst>
          </xdr:cNvPr>
          <xdr:cNvSpPr txBox="1"/>
        </xdr:nvSpPr>
        <xdr:spPr>
          <a:xfrm>
            <a:off x="6331710" y="1045956"/>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cxnSp macro="">
        <xdr:nvCxnSpPr>
          <xdr:cNvPr id="18" name="Gewinkelte Verbindung 17">
            <a:extLst>
              <a:ext uri="{FF2B5EF4-FFF2-40B4-BE49-F238E27FC236}">
                <a16:creationId xmlns:a16="http://schemas.microsoft.com/office/drawing/2014/main" id="{00000000-0008-0000-0100-000012000000}"/>
              </a:ext>
            </a:extLst>
          </xdr:cNvPr>
          <xdr:cNvCxnSpPr>
            <a:stCxn id="6" idx="2"/>
            <a:endCxn id="10" idx="0"/>
          </xdr:cNvCxnSpPr>
        </xdr:nvCxnSpPr>
        <xdr:spPr>
          <a:xfrm rot="5400000">
            <a:off x="2327737" y="80238"/>
            <a:ext cx="264434" cy="312072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Textfeld 58">
            <a:extLst>
              <a:ext uri="{FF2B5EF4-FFF2-40B4-BE49-F238E27FC236}">
                <a16:creationId xmlns:a16="http://schemas.microsoft.com/office/drawing/2014/main" id="{00000000-0008-0000-0100-000013000000}"/>
              </a:ext>
            </a:extLst>
          </xdr:cNvPr>
          <xdr:cNvSpPr txBox="1"/>
        </xdr:nvSpPr>
        <xdr:spPr>
          <a:xfrm>
            <a:off x="4020313" y="1508382"/>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20" name="Gerade Verbindung mit Pfeil 19">
            <a:extLst>
              <a:ext uri="{FF2B5EF4-FFF2-40B4-BE49-F238E27FC236}">
                <a16:creationId xmlns:a16="http://schemas.microsoft.com/office/drawing/2014/main" id="{00000000-0008-0000-0100-000014000000}"/>
              </a:ext>
            </a:extLst>
          </xdr:cNvPr>
          <xdr:cNvCxnSpPr>
            <a:stCxn id="11" idx="3"/>
          </xdr:cNvCxnSpPr>
        </xdr:nvCxnSpPr>
        <xdr:spPr>
          <a:xfrm>
            <a:off x="6228184" y="2024816"/>
            <a:ext cx="57606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Textfeld 64">
            <a:extLst>
              <a:ext uri="{FF2B5EF4-FFF2-40B4-BE49-F238E27FC236}">
                <a16:creationId xmlns:a16="http://schemas.microsoft.com/office/drawing/2014/main" id="{00000000-0008-0000-0100-000015000000}"/>
              </a:ext>
            </a:extLst>
          </xdr:cNvPr>
          <xdr:cNvSpPr txBox="1"/>
        </xdr:nvSpPr>
        <xdr:spPr>
          <a:xfrm>
            <a:off x="6331710" y="1809372"/>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sp macro="" textlink="">
        <xdr:nvSpPr>
          <xdr:cNvPr id="22" name="Textfeld 85">
            <a:extLst>
              <a:ext uri="{FF2B5EF4-FFF2-40B4-BE49-F238E27FC236}">
                <a16:creationId xmlns:a16="http://schemas.microsoft.com/office/drawing/2014/main" id="{00000000-0008-0000-0100-000016000000}"/>
              </a:ext>
            </a:extLst>
          </xdr:cNvPr>
          <xdr:cNvSpPr txBox="1"/>
        </xdr:nvSpPr>
        <xdr:spPr>
          <a:xfrm>
            <a:off x="4020316" y="2253464"/>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23" name="Gerade Verbindung mit Pfeil 22">
            <a:extLst>
              <a:ext uri="{FF2B5EF4-FFF2-40B4-BE49-F238E27FC236}">
                <a16:creationId xmlns:a16="http://schemas.microsoft.com/office/drawing/2014/main" id="{00000000-0008-0000-0100-000017000000}"/>
              </a:ext>
            </a:extLst>
          </xdr:cNvPr>
          <xdr:cNvCxnSpPr/>
        </xdr:nvCxnSpPr>
        <xdr:spPr>
          <a:xfrm flipV="1">
            <a:off x="6228184" y="2674853"/>
            <a:ext cx="576062"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Textfeld 87">
            <a:extLst>
              <a:ext uri="{FF2B5EF4-FFF2-40B4-BE49-F238E27FC236}">
                <a16:creationId xmlns:a16="http://schemas.microsoft.com/office/drawing/2014/main" id="{00000000-0008-0000-0100-000018000000}"/>
              </a:ext>
            </a:extLst>
          </xdr:cNvPr>
          <xdr:cNvSpPr txBox="1"/>
        </xdr:nvSpPr>
        <xdr:spPr>
          <a:xfrm>
            <a:off x="6331710" y="2455441"/>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sp macro="" textlink="">
        <xdr:nvSpPr>
          <xdr:cNvPr id="25" name="Textfeld 91">
            <a:extLst>
              <a:ext uri="{FF2B5EF4-FFF2-40B4-BE49-F238E27FC236}">
                <a16:creationId xmlns:a16="http://schemas.microsoft.com/office/drawing/2014/main" id="{00000000-0008-0000-0100-000019000000}"/>
              </a:ext>
            </a:extLst>
          </xdr:cNvPr>
          <xdr:cNvSpPr txBox="1"/>
        </xdr:nvSpPr>
        <xdr:spPr>
          <a:xfrm>
            <a:off x="4020316" y="2961294"/>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26" name="Gerade Verbindung mit Pfeil 25">
            <a:extLst>
              <a:ext uri="{FF2B5EF4-FFF2-40B4-BE49-F238E27FC236}">
                <a16:creationId xmlns:a16="http://schemas.microsoft.com/office/drawing/2014/main" id="{00000000-0008-0000-0100-00001A000000}"/>
              </a:ext>
            </a:extLst>
          </xdr:cNvPr>
          <xdr:cNvCxnSpPr>
            <a:stCxn id="15" idx="3"/>
          </xdr:cNvCxnSpPr>
        </xdr:nvCxnSpPr>
        <xdr:spPr>
          <a:xfrm>
            <a:off x="6228184" y="3464960"/>
            <a:ext cx="576064" cy="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Textfeld 93">
            <a:extLst>
              <a:ext uri="{FF2B5EF4-FFF2-40B4-BE49-F238E27FC236}">
                <a16:creationId xmlns:a16="http://schemas.microsoft.com/office/drawing/2014/main" id="{00000000-0008-0000-0100-00001B000000}"/>
              </a:ext>
            </a:extLst>
          </xdr:cNvPr>
          <xdr:cNvSpPr txBox="1"/>
        </xdr:nvSpPr>
        <xdr:spPr>
          <a:xfrm>
            <a:off x="6331710" y="3180202"/>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sp macro="" textlink="">
        <xdr:nvSpPr>
          <xdr:cNvPr id="28" name="Textfeld 99">
            <a:extLst>
              <a:ext uri="{FF2B5EF4-FFF2-40B4-BE49-F238E27FC236}">
                <a16:creationId xmlns:a16="http://schemas.microsoft.com/office/drawing/2014/main" id="{00000000-0008-0000-0100-00001C000000}"/>
              </a:ext>
            </a:extLst>
          </xdr:cNvPr>
          <xdr:cNvSpPr txBox="1"/>
        </xdr:nvSpPr>
        <xdr:spPr>
          <a:xfrm>
            <a:off x="4020313" y="3717032"/>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sp macro="" textlink="">
        <xdr:nvSpPr>
          <xdr:cNvPr id="29" name="Rechteck 28">
            <a:extLst>
              <a:ext uri="{FF2B5EF4-FFF2-40B4-BE49-F238E27FC236}">
                <a16:creationId xmlns:a16="http://schemas.microsoft.com/office/drawing/2014/main" id="{00000000-0008-0000-0100-00001D000000}"/>
              </a:ext>
            </a:extLst>
          </xdr:cNvPr>
          <xdr:cNvSpPr/>
        </xdr:nvSpPr>
        <xdr:spPr>
          <a:xfrm>
            <a:off x="6804248" y="1029111"/>
            <a:ext cx="359968" cy="3844503"/>
          </a:xfrm>
          <a:prstGeom prst="rect">
            <a:avLst/>
          </a:prstGeom>
          <a:solidFill>
            <a:srgbClr val="F1BFAC"/>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vert270"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Preuve selon le chapitre 5 de la Communication (le présent outil n’est pas applicable)</a:t>
            </a:r>
          </a:p>
        </xdr:txBody>
      </xdr:sp>
      <xdr:cxnSp macro="">
        <xdr:nvCxnSpPr>
          <xdr:cNvPr id="30" name="Gewinkelte Verbindung 29">
            <a:extLst>
              <a:ext uri="{FF2B5EF4-FFF2-40B4-BE49-F238E27FC236}">
                <a16:creationId xmlns:a16="http://schemas.microsoft.com/office/drawing/2014/main" id="{00000000-0008-0000-0100-00001E000000}"/>
              </a:ext>
            </a:extLst>
          </xdr:cNvPr>
          <xdr:cNvCxnSpPr>
            <a:cxnSpLocks/>
            <a:endCxn id="8" idx="0"/>
          </xdr:cNvCxnSpPr>
        </xdr:nvCxnSpPr>
        <xdr:spPr>
          <a:xfrm rot="10800000" flipV="1">
            <a:off x="899592" y="3717032"/>
            <a:ext cx="3120724" cy="28814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Gewinkelte Verbindung 30">
            <a:extLst>
              <a:ext uri="{FF2B5EF4-FFF2-40B4-BE49-F238E27FC236}">
                <a16:creationId xmlns:a16="http://schemas.microsoft.com/office/drawing/2014/main" id="{00000000-0008-0000-0100-00001F000000}"/>
              </a:ext>
            </a:extLst>
          </xdr:cNvPr>
          <xdr:cNvCxnSpPr>
            <a:stCxn id="11" idx="2"/>
            <a:endCxn id="12" idx="0"/>
          </xdr:cNvCxnSpPr>
        </xdr:nvCxnSpPr>
        <xdr:spPr>
          <a:xfrm rot="5400000">
            <a:off x="2351914" y="824495"/>
            <a:ext cx="216080" cy="312072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2" name="Rechteck 31">
            <a:extLst>
              <a:ext uri="{FF2B5EF4-FFF2-40B4-BE49-F238E27FC236}">
                <a16:creationId xmlns:a16="http://schemas.microsoft.com/office/drawing/2014/main" id="{00000000-0008-0000-0100-000020000000}"/>
              </a:ext>
            </a:extLst>
          </xdr:cNvPr>
          <xdr:cNvSpPr/>
        </xdr:nvSpPr>
        <xdr:spPr>
          <a:xfrm>
            <a:off x="1812445" y="4725256"/>
            <a:ext cx="4415737" cy="360000"/>
          </a:xfrm>
          <a:prstGeom prst="rect">
            <a:avLst/>
          </a:prstGeom>
          <a:solidFill>
            <a:srgbClr val="ACCED5"/>
          </a:solidFill>
          <a:ln w="25400" cap="flat" cmpd="sng" algn="ctr">
            <a:solidFill>
              <a:schemeClr val="accent1">
                <a:shade val="50000"/>
                <a:alpha val="0"/>
              </a:schemeClr>
            </a:solidFill>
            <a:prstDash val="solid"/>
            <a:round/>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CH" sz="1000">
                <a:solidFill>
                  <a:schemeClr val="tx1"/>
                </a:solidFill>
                <a:latin typeface="Arial" panose="020B0604020202020204" pitchFamily="34" charset="0"/>
                <a:cs typeface="Arial" panose="020B0604020202020204" pitchFamily="34" charset="0"/>
              </a:rPr>
              <a:t>L’additionnalité économique est prouvée.</a:t>
            </a:r>
          </a:p>
        </xdr:txBody>
      </xdr:sp>
      <xdr:cxnSp macro="">
        <xdr:nvCxnSpPr>
          <xdr:cNvPr id="33" name="Gerade Verbindung mit Pfeil 32">
            <a:extLst>
              <a:ext uri="{FF2B5EF4-FFF2-40B4-BE49-F238E27FC236}">
                <a16:creationId xmlns:a16="http://schemas.microsoft.com/office/drawing/2014/main" id="{00000000-0008-0000-0100-000021000000}"/>
              </a:ext>
            </a:extLst>
          </xdr:cNvPr>
          <xdr:cNvCxnSpPr/>
        </xdr:nvCxnSpPr>
        <xdr:spPr>
          <a:xfrm>
            <a:off x="6228182" y="4253187"/>
            <a:ext cx="576064" cy="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Textfeld 100">
            <a:extLst>
              <a:ext uri="{FF2B5EF4-FFF2-40B4-BE49-F238E27FC236}">
                <a16:creationId xmlns:a16="http://schemas.microsoft.com/office/drawing/2014/main" id="{00000000-0008-0000-0100-000022000000}"/>
              </a:ext>
            </a:extLst>
          </xdr:cNvPr>
          <xdr:cNvSpPr txBox="1"/>
        </xdr:nvSpPr>
        <xdr:spPr>
          <a:xfrm>
            <a:off x="6331710" y="4005176"/>
            <a:ext cx="348172"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non</a:t>
            </a:r>
          </a:p>
        </xdr:txBody>
      </xdr:sp>
      <xdr:cxnSp macro="">
        <xdr:nvCxnSpPr>
          <xdr:cNvPr id="35" name="Gerade Verbindung mit Pfeil 34">
            <a:extLst>
              <a:ext uri="{FF2B5EF4-FFF2-40B4-BE49-F238E27FC236}">
                <a16:creationId xmlns:a16="http://schemas.microsoft.com/office/drawing/2014/main" id="{00000000-0008-0000-0100-000023000000}"/>
              </a:ext>
            </a:extLst>
          </xdr:cNvPr>
          <xdr:cNvCxnSpPr>
            <a:stCxn id="9" idx="2"/>
            <a:endCxn id="32" idx="0"/>
          </xdr:cNvCxnSpPr>
        </xdr:nvCxnSpPr>
        <xdr:spPr>
          <a:xfrm>
            <a:off x="4020314" y="4509232"/>
            <a:ext cx="0" cy="2160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Textfeld 101">
            <a:extLst>
              <a:ext uri="{FF2B5EF4-FFF2-40B4-BE49-F238E27FC236}">
                <a16:creationId xmlns:a16="http://schemas.microsoft.com/office/drawing/2014/main" id="{00000000-0008-0000-0100-000024000000}"/>
              </a:ext>
            </a:extLst>
          </xdr:cNvPr>
          <xdr:cNvSpPr txBox="1"/>
        </xdr:nvSpPr>
        <xdr:spPr>
          <a:xfrm>
            <a:off x="4040931" y="4513686"/>
            <a:ext cx="317716" cy="215444"/>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CH" sz="800"/>
              <a:t>oui</a:t>
            </a:r>
          </a:p>
        </xdr:txBody>
      </xdr:sp>
      <xdr:cxnSp macro="">
        <xdr:nvCxnSpPr>
          <xdr:cNvPr id="37" name="Gewinkelte Verbindung 36">
            <a:extLst>
              <a:ext uri="{FF2B5EF4-FFF2-40B4-BE49-F238E27FC236}">
                <a16:creationId xmlns:a16="http://schemas.microsoft.com/office/drawing/2014/main" id="{00000000-0008-0000-0100-000025000000}"/>
              </a:ext>
            </a:extLst>
          </xdr:cNvPr>
          <xdr:cNvCxnSpPr/>
        </xdr:nvCxnSpPr>
        <xdr:spPr>
          <a:xfrm rot="10800000" flipV="1">
            <a:off x="920209" y="2996937"/>
            <a:ext cx="3120723" cy="216080"/>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compensation" TargetMode="External"/><Relationship Id="rId2" Type="http://schemas.openxmlformats.org/officeDocument/2006/relationships/hyperlink" Target="https://www.bafu.admin.ch/bafu/de/home/themen/klima/publikationen-studien/publikationen/projekte-programme-emissionsverminderung-inland.html" TargetMode="External"/><Relationship Id="rId1"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hyperlink" Target="https://www.bfs.admin.ch/bfs/de/home/dienstleistungen/fuer-medienschaffende/alle-veroeffentlichungen.assetdetail.3142800.html" TargetMode="Externa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2:M40"/>
  <sheetViews>
    <sheetView showGridLines="0" tabSelected="1" zoomScaleNormal="100" workbookViewId="0">
      <selection activeCell="T12" sqref="T12"/>
    </sheetView>
  </sheetViews>
  <sheetFormatPr baseColWidth="10" defaultColWidth="9" defaultRowHeight="12.75" x14ac:dyDescent="0.2"/>
  <cols>
    <col min="1" max="16384" width="9" style="112"/>
  </cols>
  <sheetData>
    <row r="2" spans="1:13" ht="15.75" x14ac:dyDescent="0.25">
      <c r="A2" s="111" t="s">
        <v>152</v>
      </c>
    </row>
    <row r="3" spans="1:13" ht="15.75" x14ac:dyDescent="0.25">
      <c r="A3" s="111" t="s">
        <v>104</v>
      </c>
    </row>
    <row r="4" spans="1:13" x14ac:dyDescent="0.2">
      <c r="A4" s="112" t="s">
        <v>165</v>
      </c>
    </row>
    <row r="5" spans="1:13" x14ac:dyDescent="0.2">
      <c r="A5" s="171" t="s">
        <v>179</v>
      </c>
    </row>
    <row r="7" spans="1:13" ht="12.75" customHeight="1" x14ac:dyDescent="0.2">
      <c r="A7" s="177" t="s">
        <v>157</v>
      </c>
      <c r="B7" s="175"/>
      <c r="C7" s="175"/>
      <c r="D7" s="175"/>
      <c r="E7" s="175"/>
      <c r="F7" s="175"/>
      <c r="G7" s="175"/>
      <c r="H7" s="175"/>
      <c r="I7" s="175"/>
      <c r="K7" s="172" t="s">
        <v>109</v>
      </c>
      <c r="L7" s="172"/>
      <c r="M7" s="172"/>
    </row>
    <row r="8" spans="1:13" ht="12.75" customHeight="1" x14ac:dyDescent="0.2">
      <c r="A8" s="175"/>
      <c r="B8" s="175"/>
      <c r="C8" s="175"/>
      <c r="D8" s="175"/>
      <c r="E8" s="175"/>
      <c r="F8" s="175"/>
      <c r="G8" s="175"/>
      <c r="H8" s="175"/>
      <c r="I8" s="175"/>
      <c r="K8" s="172"/>
      <c r="L8" s="172"/>
      <c r="M8" s="172"/>
    </row>
    <row r="9" spans="1:13" ht="12.75" customHeight="1" x14ac:dyDescent="0.2">
      <c r="A9" s="175"/>
      <c r="B9" s="175"/>
      <c r="C9" s="175"/>
      <c r="D9" s="175"/>
      <c r="E9" s="175"/>
      <c r="F9" s="175"/>
      <c r="G9" s="175"/>
      <c r="H9" s="175"/>
      <c r="I9" s="175"/>
      <c r="K9" s="172" t="s">
        <v>110</v>
      </c>
      <c r="L9" s="173"/>
      <c r="M9" s="173"/>
    </row>
    <row r="10" spans="1:13" ht="12.75" customHeight="1" x14ac:dyDescent="0.2">
      <c r="A10" s="175"/>
      <c r="B10" s="175"/>
      <c r="C10" s="175"/>
      <c r="D10" s="175"/>
      <c r="E10" s="175"/>
      <c r="F10" s="175"/>
      <c r="G10" s="175"/>
      <c r="H10" s="175"/>
      <c r="I10" s="175"/>
      <c r="K10" s="173"/>
      <c r="L10" s="173"/>
      <c r="M10" s="173"/>
    </row>
    <row r="11" spans="1:13" ht="12.75" customHeight="1" x14ac:dyDescent="0.2">
      <c r="A11" s="175"/>
      <c r="B11" s="175"/>
      <c r="C11" s="175"/>
      <c r="D11" s="175"/>
      <c r="E11" s="175"/>
      <c r="F11" s="175"/>
      <c r="G11" s="175"/>
      <c r="H11" s="175"/>
      <c r="I11" s="175"/>
      <c r="K11" s="173"/>
      <c r="L11" s="173"/>
      <c r="M11" s="173"/>
    </row>
    <row r="12" spans="1:13" ht="12.75" customHeight="1" x14ac:dyDescent="0.2">
      <c r="A12" s="175"/>
      <c r="B12" s="175"/>
      <c r="C12" s="175"/>
      <c r="D12" s="175"/>
      <c r="E12" s="175"/>
      <c r="F12" s="175"/>
      <c r="G12" s="175"/>
      <c r="H12" s="175"/>
      <c r="I12" s="175"/>
      <c r="K12" s="113"/>
      <c r="L12" s="113"/>
      <c r="M12" s="113"/>
    </row>
    <row r="13" spans="1:13" ht="4.5" customHeight="1" x14ac:dyDescent="0.2"/>
    <row r="14" spans="1:13" x14ac:dyDescent="0.2">
      <c r="A14" s="174" t="s">
        <v>176</v>
      </c>
      <c r="B14" s="175"/>
      <c r="C14" s="175"/>
      <c r="D14" s="175"/>
      <c r="E14" s="175"/>
      <c r="F14" s="175"/>
      <c r="G14" s="175"/>
      <c r="H14" s="175"/>
      <c r="I14" s="175"/>
      <c r="K14" s="172" t="s">
        <v>111</v>
      </c>
      <c r="L14" s="172"/>
      <c r="M14" s="172"/>
    </row>
    <row r="15" spans="1:13" x14ac:dyDescent="0.2">
      <c r="A15" s="175"/>
      <c r="B15" s="175"/>
      <c r="C15" s="175"/>
      <c r="D15" s="175"/>
      <c r="E15" s="175"/>
      <c r="F15" s="175"/>
      <c r="G15" s="175"/>
      <c r="H15" s="175"/>
      <c r="I15" s="175"/>
      <c r="K15" s="172"/>
      <c r="L15" s="172"/>
      <c r="M15" s="172"/>
    </row>
    <row r="16" spans="1:13" x14ac:dyDescent="0.2">
      <c r="A16" s="175"/>
      <c r="B16" s="175"/>
      <c r="C16" s="175"/>
      <c r="D16" s="175"/>
      <c r="E16" s="175"/>
      <c r="F16" s="175"/>
      <c r="G16" s="175"/>
      <c r="H16" s="175"/>
      <c r="I16" s="175"/>
      <c r="K16" s="172"/>
      <c r="L16" s="172"/>
      <c r="M16" s="172"/>
    </row>
    <row r="17" spans="1:13" x14ac:dyDescent="0.2">
      <c r="A17" s="175"/>
      <c r="B17" s="175"/>
      <c r="C17" s="175"/>
      <c r="D17" s="175"/>
      <c r="E17" s="175"/>
      <c r="F17" s="175"/>
      <c r="G17" s="175"/>
      <c r="H17" s="175"/>
      <c r="I17" s="175"/>
      <c r="K17" s="176"/>
      <c r="L17" s="176"/>
      <c r="M17" s="176"/>
    </row>
    <row r="18" spans="1:13" x14ac:dyDescent="0.2">
      <c r="A18" s="175"/>
      <c r="B18" s="175"/>
      <c r="C18" s="175"/>
      <c r="D18" s="175"/>
      <c r="E18" s="175"/>
      <c r="F18" s="175"/>
      <c r="G18" s="175"/>
      <c r="H18" s="175"/>
      <c r="I18" s="175"/>
    </row>
    <row r="19" spans="1:13" ht="6" customHeight="1" x14ac:dyDescent="0.2">
      <c r="A19" s="114"/>
      <c r="B19" s="114"/>
      <c r="C19" s="114"/>
      <c r="D19" s="114"/>
      <c r="E19" s="114"/>
      <c r="F19" s="114"/>
      <c r="G19" s="114"/>
      <c r="H19" s="114"/>
      <c r="I19" s="114"/>
    </row>
    <row r="20" spans="1:13" ht="12.75" customHeight="1" x14ac:dyDescent="0.2">
      <c r="A20" s="174" t="s">
        <v>173</v>
      </c>
      <c r="B20" s="175"/>
      <c r="C20" s="175"/>
      <c r="D20" s="175"/>
      <c r="E20" s="175"/>
      <c r="F20" s="175"/>
      <c r="G20" s="175"/>
      <c r="H20" s="175"/>
      <c r="I20" s="175"/>
      <c r="K20" s="172" t="s">
        <v>149</v>
      </c>
      <c r="L20" s="172"/>
      <c r="M20" s="172"/>
    </row>
    <row r="21" spans="1:13" ht="12.75" customHeight="1" x14ac:dyDescent="0.2">
      <c r="A21" s="175"/>
      <c r="B21" s="175"/>
      <c r="C21" s="175"/>
      <c r="D21" s="175"/>
      <c r="E21" s="175"/>
      <c r="F21" s="175"/>
      <c r="G21" s="175"/>
      <c r="H21" s="175"/>
      <c r="I21" s="175"/>
      <c r="K21" s="172"/>
      <c r="L21" s="172"/>
      <c r="M21" s="172"/>
    </row>
    <row r="22" spans="1:13" ht="12.75" customHeight="1" x14ac:dyDescent="0.2">
      <c r="A22" s="175"/>
      <c r="B22" s="175"/>
      <c r="C22" s="175"/>
      <c r="D22" s="175"/>
      <c r="E22" s="175"/>
      <c r="F22" s="175"/>
      <c r="G22" s="175"/>
      <c r="H22" s="175"/>
      <c r="I22" s="175"/>
      <c r="K22" s="172"/>
      <c r="L22" s="172"/>
      <c r="M22" s="172"/>
    </row>
    <row r="23" spans="1:13" ht="12.75" customHeight="1" x14ac:dyDescent="0.2">
      <c r="A23" s="175"/>
      <c r="B23" s="175"/>
      <c r="C23" s="175"/>
      <c r="D23" s="175"/>
      <c r="E23" s="175"/>
      <c r="F23" s="175"/>
      <c r="G23" s="175"/>
      <c r="H23" s="175"/>
      <c r="I23" s="175"/>
      <c r="K23" s="176"/>
      <c r="L23" s="176"/>
      <c r="M23" s="176"/>
    </row>
    <row r="24" spans="1:13" ht="12.75" customHeight="1" x14ac:dyDescent="0.2">
      <c r="A24" s="175"/>
      <c r="B24" s="175"/>
      <c r="C24" s="175"/>
      <c r="D24" s="175"/>
      <c r="E24" s="175"/>
      <c r="F24" s="175"/>
      <c r="G24" s="175"/>
      <c r="H24" s="175"/>
      <c r="I24" s="175"/>
      <c r="K24" s="176"/>
      <c r="L24" s="176"/>
      <c r="M24" s="176"/>
    </row>
    <row r="25" spans="1:13" ht="12.75" customHeight="1" x14ac:dyDescent="0.2">
      <c r="A25" s="175"/>
      <c r="B25" s="175"/>
      <c r="C25" s="175"/>
      <c r="D25" s="175"/>
      <c r="E25" s="175"/>
      <c r="F25" s="175"/>
      <c r="G25" s="175"/>
      <c r="H25" s="175"/>
      <c r="I25" s="175"/>
      <c r="K25" s="172"/>
      <c r="L25" s="172"/>
      <c r="M25" s="172"/>
    </row>
    <row r="26" spans="1:13" ht="7.5" customHeight="1" x14ac:dyDescent="0.2"/>
    <row r="27" spans="1:13" x14ac:dyDescent="0.2">
      <c r="A27" s="174" t="s">
        <v>175</v>
      </c>
      <c r="B27" s="175"/>
      <c r="C27" s="175"/>
      <c r="D27" s="175"/>
      <c r="E27" s="175"/>
      <c r="F27" s="175"/>
      <c r="G27" s="175"/>
      <c r="H27" s="175"/>
      <c r="I27" s="175"/>
    </row>
    <row r="28" spans="1:13" x14ac:dyDescent="0.2">
      <c r="A28" s="175"/>
      <c r="B28" s="175"/>
      <c r="C28" s="175"/>
      <c r="D28" s="175"/>
      <c r="E28" s="175"/>
      <c r="F28" s="175"/>
      <c r="G28" s="175"/>
      <c r="H28" s="175"/>
      <c r="I28" s="175"/>
    </row>
    <row r="29" spans="1:13" ht="12.75" customHeight="1" x14ac:dyDescent="0.2">
      <c r="A29" s="175"/>
      <c r="B29" s="175"/>
      <c r="C29" s="175"/>
      <c r="D29" s="175"/>
      <c r="E29" s="175"/>
      <c r="F29" s="175"/>
      <c r="G29" s="175"/>
      <c r="H29" s="175"/>
      <c r="I29" s="175"/>
    </row>
    <row r="30" spans="1:13" ht="12.75" customHeight="1" x14ac:dyDescent="0.2">
      <c r="A30" s="175"/>
      <c r="B30" s="175"/>
      <c r="C30" s="175"/>
      <c r="D30" s="175"/>
      <c r="E30" s="175"/>
      <c r="F30" s="175"/>
      <c r="G30" s="175"/>
      <c r="H30" s="175"/>
      <c r="I30" s="175"/>
    </row>
    <row r="31" spans="1:13" ht="7.5" customHeight="1" x14ac:dyDescent="0.2"/>
    <row r="32" spans="1:13" ht="12.75" customHeight="1" x14ac:dyDescent="0.2">
      <c r="A32" s="174" t="s">
        <v>174</v>
      </c>
      <c r="B32" s="176"/>
      <c r="C32" s="176"/>
      <c r="D32" s="176"/>
      <c r="E32" s="176"/>
      <c r="F32" s="176"/>
      <c r="G32" s="176"/>
      <c r="H32" s="176"/>
      <c r="I32" s="176"/>
      <c r="K32" s="172" t="s">
        <v>153</v>
      </c>
      <c r="L32" s="172"/>
      <c r="M32" s="172"/>
    </row>
    <row r="33" spans="1:13" ht="12.75" customHeight="1" x14ac:dyDescent="0.2">
      <c r="A33" s="176"/>
      <c r="B33" s="176"/>
      <c r="C33" s="176"/>
      <c r="D33" s="176"/>
      <c r="E33" s="176"/>
      <c r="F33" s="176"/>
      <c r="G33" s="176"/>
      <c r="H33" s="176"/>
      <c r="I33" s="176"/>
      <c r="K33" s="172"/>
      <c r="L33" s="172"/>
      <c r="M33" s="172"/>
    </row>
    <row r="34" spans="1:13" ht="12.75" customHeight="1" x14ac:dyDescent="0.2">
      <c r="A34" s="176"/>
      <c r="B34" s="176"/>
      <c r="C34" s="176"/>
      <c r="D34" s="176"/>
      <c r="E34" s="176"/>
      <c r="F34" s="176"/>
      <c r="G34" s="176"/>
      <c r="H34" s="176"/>
      <c r="I34" s="176"/>
      <c r="K34" s="172"/>
      <c r="L34" s="172"/>
      <c r="M34" s="172"/>
    </row>
    <row r="35" spans="1:13" ht="12.75" customHeight="1" x14ac:dyDescent="0.2">
      <c r="A35" s="176"/>
      <c r="B35" s="176"/>
      <c r="C35" s="176"/>
      <c r="D35" s="176"/>
      <c r="E35" s="176"/>
      <c r="F35" s="176"/>
      <c r="G35" s="176"/>
      <c r="H35" s="176"/>
      <c r="I35" s="176"/>
      <c r="K35" s="176"/>
      <c r="L35" s="176"/>
      <c r="M35" s="176"/>
    </row>
    <row r="36" spans="1:13" ht="5.25" customHeight="1" x14ac:dyDescent="0.2">
      <c r="A36" s="115"/>
      <c r="B36" s="115"/>
      <c r="C36" s="115"/>
      <c r="D36" s="115"/>
      <c r="E36" s="115"/>
      <c r="F36" s="115"/>
      <c r="G36" s="115"/>
      <c r="H36" s="115"/>
      <c r="I36" s="115"/>
      <c r="K36" s="176"/>
      <c r="L36" s="176"/>
      <c r="M36" s="176"/>
    </row>
    <row r="37" spans="1:13" x14ac:dyDescent="0.2">
      <c r="A37" s="112" t="s">
        <v>105</v>
      </c>
    </row>
    <row r="38" spans="1:13" x14ac:dyDescent="0.2">
      <c r="A38" s="116"/>
      <c r="B38" s="112" t="s">
        <v>106</v>
      </c>
    </row>
    <row r="39" spans="1:13" x14ac:dyDescent="0.2">
      <c r="A39" s="117"/>
      <c r="B39" s="112" t="s">
        <v>107</v>
      </c>
    </row>
    <row r="40" spans="1:13" x14ac:dyDescent="0.2">
      <c r="A40" s="118"/>
      <c r="B40" s="112" t="s">
        <v>108</v>
      </c>
    </row>
  </sheetData>
  <sheetProtection algorithmName="SHA-512" hashValue="3luCRHQsaOVX+r664EarHRxBW+mxx2Py4OkiWF26yZndVbJajIfu66mbTe7GNLT7akaZs6dmYBrTCJcdsQex4g==" saltValue="G0ghpwz4TnCFRvm0viD61Q==" spinCount="100000" sheet="1" objects="1" scenarios="1"/>
  <mergeCells count="11">
    <mergeCell ref="K9:M11"/>
    <mergeCell ref="A27:I30"/>
    <mergeCell ref="K7:M8"/>
    <mergeCell ref="K32:M36"/>
    <mergeCell ref="A32:I35"/>
    <mergeCell ref="A7:I12"/>
    <mergeCell ref="A14:I18"/>
    <mergeCell ref="A20:I25"/>
    <mergeCell ref="K14:M17"/>
    <mergeCell ref="K20:M24"/>
    <mergeCell ref="K25:M25"/>
  </mergeCells>
  <hyperlinks>
    <hyperlink ref="K14:M16" r:id="rId1" display="Link zum Bericht &quot;Konzept Positivliste für Kompensationsprojekte im Bereich Fernwärme&quot;" xr:uid="{00000000-0004-0000-0000-000000000000}"/>
    <hyperlink ref="K20:M22" location="Zulassungskriterien!A1" display="Link zu den Zulassungskriterien" xr:uid="{00000000-0004-0000-0000-000001000000}"/>
    <hyperlink ref="K32:M36" location="'Kriterium Nr.5 Input-Output'!A1" display="Link zur Bearbeitung von Kritrium Nr.5: Gewichteter Endkundentarif versus standardisierte Gestehungskosten der fossilen Referenzanlage" xr:uid="{00000000-0004-0000-0000-000002000000}"/>
    <hyperlink ref="K32:M36" location="'Kriterium Nr.5'!A1" display=" Lien vers le Critère n° 5: Tarif pondéré payé par l'utilisateur final versus prix de revient standardisé de l'installation de référence fossile" xr:uid="{00000000-0004-0000-0000-000003000000}"/>
    <hyperlink ref="K7:M8" r:id="rId2" display="Link zur Vollzugsmitteilung des BAFU" xr:uid="{00000000-0004-0000-0000-000004000000}"/>
    <hyperlink ref="K20:M25" location="Zulassungskriterien!A1" display="Lien vers les critères d'admission" xr:uid="{00000000-0004-0000-0000-000005000000}"/>
    <hyperlink ref="K9:M11" r:id="rId3" display="Modèle pour la description de projet" xr:uid="{00000000-0004-0000-0000-000006000000}"/>
  </hyperlinks>
  <pageMargins left="0.70866141732283472" right="0.70866141732283472" top="0.74803149606299213" bottom="0.74803149606299213" header="0.31496062992125984" footer="0.31496062992125984"/>
  <pageSetup paperSize="9" orientation="landscape" r:id="rId4"/>
  <headerFooter>
    <oddHeader>&amp;R&amp;G</oddHeader>
    <oddFooter>&amp;L&amp;9&amp;F&amp;C&amp;9&amp;A&amp;R&amp;9&amp;D</oddFooter>
  </headerFooter>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Ansicht)'!C11</f>
        <v>0</v>
      </c>
      <c r="E4" s="6"/>
    </row>
    <row r="5" spans="1:5" ht="15" customHeight="1" thickTop="1" thickBot="1" x14ac:dyDescent="0.3">
      <c r="A5" s="41" t="s">
        <v>60</v>
      </c>
      <c r="B5" s="15" t="s">
        <v>51</v>
      </c>
      <c r="C5" s="15" t="s">
        <v>16</v>
      </c>
      <c r="D5" s="40">
        <f>'Berechnungsblatt (nur Ansicht)'!H11</f>
        <v>123.08250000000002</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58</v>
      </c>
      <c r="D9" s="39" t="str">
        <f>'Berechnungsblatt (nur Ansicht)'!E11</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Ansicht)'!D11&gt;0,'Berechnungsblatt (nur Ansicht)'!D11/1000,(D4*D6/2100+D4*(1-D6)/(D9*D10)))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Ansicht)'!C12</f>
        <v>0</v>
      </c>
      <c r="E4" s="6"/>
    </row>
    <row r="5" spans="1:5" ht="15" customHeight="1" thickTop="1" thickBot="1" x14ac:dyDescent="0.3">
      <c r="A5" s="41" t="s">
        <v>60</v>
      </c>
      <c r="B5" s="15" t="s">
        <v>51</v>
      </c>
      <c r="C5" s="15" t="s">
        <v>16</v>
      </c>
      <c r="D5" s="40">
        <f>'Berechnungsblatt (nur Ansicht)'!H12</f>
        <v>123.08250000000002</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Ansicht)'!E12</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Ansicht)'!D12&gt;0,'Berechnungsblatt (nur Ansicht)'!D12/1000,(D4*D6/2100+D4*(1-D6)/(D9*D10)))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Ansicht)'!C13</f>
        <v>0</v>
      </c>
      <c r="E4" s="6"/>
    </row>
    <row r="5" spans="1:5" ht="15" customHeight="1" thickTop="1" thickBot="1" x14ac:dyDescent="0.3">
      <c r="A5" s="41" t="s">
        <v>60</v>
      </c>
      <c r="B5" s="15" t="s">
        <v>51</v>
      </c>
      <c r="C5" s="15" t="s">
        <v>16</v>
      </c>
      <c r="D5" s="40">
        <f>'Berechnungsblatt (nur Ansicht)'!H13</f>
        <v>123.08250000000002</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Ansicht)'!E13</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Ansicht)'!D13&gt;0,'Berechnungsblatt (nur Ansicht)'!D13/1000,(D4*D6/2100+D4*(1-D6)/(D9*D10)))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Ansicht)'!C14</f>
        <v>0</v>
      </c>
      <c r="E4" s="6"/>
    </row>
    <row r="5" spans="1:5" ht="15" customHeight="1" thickTop="1" thickBot="1" x14ac:dyDescent="0.3">
      <c r="A5" s="41" t="s">
        <v>60</v>
      </c>
      <c r="B5" s="15" t="s">
        <v>51</v>
      </c>
      <c r="C5" s="15" t="s">
        <v>16</v>
      </c>
      <c r="D5" s="40">
        <f>'Berechnungsblatt (nur Ansicht)'!H14</f>
        <v>123.08250000000002</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Ansicht)'!E14</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Ansicht)'!D14&gt;0,'Berechnungsblatt (nur Ansicht)'!D14/1000,(D4*D6/2100+D4*(1-D6)/(D9*D10)))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Ansicht)'!C15</f>
        <v>0</v>
      </c>
      <c r="E4" s="6"/>
    </row>
    <row r="5" spans="1:5" ht="15" customHeight="1" thickTop="1" thickBot="1" x14ac:dyDescent="0.3">
      <c r="A5" s="41" t="s">
        <v>60</v>
      </c>
      <c r="B5" s="15" t="s">
        <v>51</v>
      </c>
      <c r="C5" s="15" t="s">
        <v>16</v>
      </c>
      <c r="D5" s="40">
        <f>'Berechnungsblatt (nur Ansicht)'!H15</f>
        <v>123.08250000000002</v>
      </c>
      <c r="E5" s="6"/>
    </row>
    <row r="6" spans="1:5" ht="15" customHeight="1" thickTop="1" thickBot="1" x14ac:dyDescent="0.3">
      <c r="A6" s="6" t="s">
        <v>49</v>
      </c>
      <c r="B6" s="15" t="s">
        <v>48</v>
      </c>
      <c r="C6" s="15"/>
      <c r="D6" s="43">
        <v>0</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t="str">
        <f>'Berechnungsblatt (nur Ansicht)'!E15</f>
        <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Ansicht)'!D15&gt;0,'Berechnungsblatt (nur Ansicht)'!D15/1000,(D4*D6/2100+D4*(1-D6)/(D9*D10)))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f>D4/0.88*D5</f>
        <v>0</v>
      </c>
      <c r="E23" s="6"/>
    </row>
    <row r="24" spans="1:5" ht="15" customHeight="1" thickTop="1" thickBot="1" x14ac:dyDescent="0.3">
      <c r="A24" s="6" t="s">
        <v>21</v>
      </c>
      <c r="B24" s="15" t="s">
        <v>20</v>
      </c>
      <c r="C24" s="15" t="s">
        <v>1</v>
      </c>
      <c r="D24" s="36">
        <f>D4*0.02*150</f>
        <v>0</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40"/>
  <sheetViews>
    <sheetView zoomScaleNormal="100" workbookViewId="0">
      <selection activeCell="K29" sqref="K29"/>
    </sheetView>
  </sheetViews>
  <sheetFormatPr baseColWidth="10" defaultRowHeight="14.25" x14ac:dyDescent="0.2"/>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x14ac:dyDescent="0.2">
      <c r="G2" s="69" t="s">
        <v>69</v>
      </c>
      <c r="H2" s="70">
        <v>9.91</v>
      </c>
    </row>
    <row r="3" spans="7:8" x14ac:dyDescent="0.2">
      <c r="G3" s="71" t="s">
        <v>70</v>
      </c>
      <c r="H3" s="70">
        <v>1.06</v>
      </c>
    </row>
    <row r="17" spans="1:10" ht="41.25" thickBot="1" x14ac:dyDescent="0.25">
      <c r="A17" s="72" t="s">
        <v>71</v>
      </c>
      <c r="B17" s="73" t="s">
        <v>72</v>
      </c>
      <c r="C17" s="73" t="s">
        <v>73</v>
      </c>
      <c r="D17" s="73" t="s">
        <v>74</v>
      </c>
      <c r="E17" s="73" t="s">
        <v>75</v>
      </c>
      <c r="F17" s="73" t="s">
        <v>76</v>
      </c>
    </row>
    <row r="18" spans="1:10" ht="15" thickBot="1" x14ac:dyDescent="0.25">
      <c r="A18" s="209" t="s">
        <v>77</v>
      </c>
      <c r="B18" s="74">
        <v>106.17</v>
      </c>
      <c r="C18" s="75">
        <v>100.4</v>
      </c>
      <c r="D18" s="75">
        <v>99.09</v>
      </c>
      <c r="E18" s="76">
        <v>0.1195</v>
      </c>
      <c r="F18" s="77">
        <f>E18*0.9</f>
        <v>0.10754999999999999</v>
      </c>
      <c r="H18" s="78" t="s">
        <v>61</v>
      </c>
      <c r="I18" s="79"/>
      <c r="J18" s="80"/>
    </row>
    <row r="19" spans="1:10" ht="15" thickBot="1" x14ac:dyDescent="0.25">
      <c r="A19" s="210"/>
      <c r="B19" s="81">
        <v>115.01</v>
      </c>
      <c r="C19" s="82">
        <v>109.16</v>
      </c>
      <c r="D19" s="82">
        <v>107.82</v>
      </c>
      <c r="E19" s="83">
        <v>0.1197</v>
      </c>
      <c r="F19" s="77">
        <f t="shared" ref="F19:F29" si="0">E19*0.9</f>
        <v>0.10773000000000001</v>
      </c>
    </row>
    <row r="20" spans="1:10" ht="15" thickBot="1" x14ac:dyDescent="0.25">
      <c r="A20" s="210"/>
      <c r="B20" s="81">
        <v>128.63</v>
      </c>
      <c r="C20" s="82">
        <v>122.95</v>
      </c>
      <c r="D20" s="82">
        <v>121.53</v>
      </c>
      <c r="E20" s="83">
        <v>0.1212</v>
      </c>
      <c r="F20" s="77">
        <f t="shared" si="0"/>
        <v>0.10908000000000001</v>
      </c>
      <c r="H20" s="84" t="s">
        <v>78</v>
      </c>
      <c r="I20" s="85"/>
      <c r="J20" s="86"/>
    </row>
    <row r="21" spans="1:10" ht="14.25" customHeight="1" x14ac:dyDescent="0.2">
      <c r="A21" s="210"/>
      <c r="B21" s="81">
        <v>143.94999999999999</v>
      </c>
      <c r="C21" s="82">
        <v>137.91</v>
      </c>
      <c r="D21" s="82">
        <v>136.61000000000001</v>
      </c>
      <c r="E21" s="83">
        <v>0.12180000000000001</v>
      </c>
      <c r="F21" s="77">
        <f t="shared" si="0"/>
        <v>0.10962000000000001</v>
      </c>
    </row>
    <row r="22" spans="1:10" ht="14.25" customHeight="1" x14ac:dyDescent="0.2">
      <c r="A22" s="210"/>
      <c r="B22" s="81">
        <v>151.35</v>
      </c>
      <c r="C22" s="82">
        <v>145.16</v>
      </c>
      <c r="D22" s="82">
        <v>143.86000000000001</v>
      </c>
      <c r="E22" s="83">
        <v>0.1229</v>
      </c>
      <c r="F22" s="77">
        <f t="shared" si="0"/>
        <v>0.11061</v>
      </c>
    </row>
    <row r="23" spans="1:10" ht="14.25" customHeight="1" x14ac:dyDescent="0.2">
      <c r="A23" s="210"/>
      <c r="B23" s="81">
        <v>161.33000000000001</v>
      </c>
      <c r="C23" s="82">
        <v>155.41</v>
      </c>
      <c r="D23" s="82">
        <v>154.02000000000001</v>
      </c>
      <c r="E23" s="83">
        <v>0.1258</v>
      </c>
      <c r="F23" s="77">
        <f t="shared" si="0"/>
        <v>0.11322</v>
      </c>
    </row>
    <row r="24" spans="1:10" ht="14.25" customHeight="1" x14ac:dyDescent="0.2">
      <c r="A24" s="210"/>
      <c r="B24" s="81">
        <v>156.06</v>
      </c>
      <c r="C24" s="82">
        <v>150.03</v>
      </c>
      <c r="D24" s="82">
        <v>148.63999999999999</v>
      </c>
      <c r="E24" s="83">
        <v>0.13780000000000001</v>
      </c>
      <c r="F24" s="77">
        <f t="shared" si="0"/>
        <v>0.12402000000000001</v>
      </c>
    </row>
    <row r="25" spans="1:10" ht="14.25" customHeight="1" x14ac:dyDescent="0.2">
      <c r="A25" s="210"/>
      <c r="B25" s="81">
        <v>161.91999999999999</v>
      </c>
      <c r="C25" s="82">
        <v>156.15</v>
      </c>
      <c r="D25" s="82">
        <v>154.86000000000001</v>
      </c>
      <c r="E25" s="83">
        <v>0.13930000000000001</v>
      </c>
      <c r="F25" s="77">
        <f t="shared" si="0"/>
        <v>0.12537000000000001</v>
      </c>
    </row>
    <row r="26" spans="1:10" ht="14.25" customHeight="1" x14ac:dyDescent="0.2">
      <c r="A26" s="210"/>
      <c r="B26" s="81">
        <v>150.68</v>
      </c>
      <c r="C26" s="82">
        <v>144.79</v>
      </c>
      <c r="D26" s="82">
        <v>143.47999999999999</v>
      </c>
      <c r="E26" s="83">
        <v>0.14000000000000001</v>
      </c>
      <c r="F26" s="77">
        <f t="shared" si="0"/>
        <v>0.12600000000000003</v>
      </c>
    </row>
    <row r="27" spans="1:10" ht="14.25" customHeight="1" x14ac:dyDescent="0.2">
      <c r="A27" s="210"/>
      <c r="B27" s="81">
        <v>156.31</v>
      </c>
      <c r="C27" s="82">
        <v>150.41999999999999</v>
      </c>
      <c r="D27" s="82">
        <v>148.5</v>
      </c>
      <c r="E27" s="83">
        <v>0.16189999999999999</v>
      </c>
      <c r="F27" s="77">
        <f t="shared" si="0"/>
        <v>0.14571000000000001</v>
      </c>
    </row>
    <row r="28" spans="1:10" ht="14.25" customHeight="1" x14ac:dyDescent="0.2">
      <c r="A28" s="210"/>
      <c r="B28" s="81">
        <v>144.06</v>
      </c>
      <c r="C28" s="82">
        <v>138.18</v>
      </c>
      <c r="D28" s="82">
        <v>136.85</v>
      </c>
      <c r="E28" s="83">
        <v>0.1656</v>
      </c>
      <c r="F28" s="77">
        <f t="shared" si="0"/>
        <v>0.14904000000000001</v>
      </c>
    </row>
    <row r="29" spans="1:10" ht="15" thickBot="1" x14ac:dyDescent="0.25">
      <c r="A29" s="210"/>
      <c r="B29" s="87">
        <v>135.15</v>
      </c>
      <c r="C29" s="88">
        <v>129.37</v>
      </c>
      <c r="D29" s="88">
        <v>127.99</v>
      </c>
      <c r="E29" s="89">
        <v>0.1656</v>
      </c>
      <c r="F29" s="77">
        <f t="shared" si="0"/>
        <v>0.14904000000000001</v>
      </c>
    </row>
    <row r="30" spans="1:10" ht="14.25" customHeight="1" x14ac:dyDescent="0.2">
      <c r="A30" s="72"/>
      <c r="B30" s="73"/>
      <c r="C30" s="73"/>
      <c r="D30" s="73"/>
      <c r="E30" s="90"/>
      <c r="F30" s="91"/>
    </row>
    <row r="31" spans="1:10" ht="15" thickBot="1" x14ac:dyDescent="0.25">
      <c r="A31" s="92" t="s">
        <v>79</v>
      </c>
      <c r="B31" s="93">
        <f>AVERAGE(B18:B29)</f>
        <v>142.55166666666668</v>
      </c>
      <c r="C31" s="93">
        <f>AVERAGE(C18:C29)</f>
        <v>136.66083333333333</v>
      </c>
      <c r="D31" s="93">
        <f>AVERAGE(D18:D29)</f>
        <v>135.27083333333334</v>
      </c>
      <c r="E31" s="94"/>
      <c r="F31" s="95"/>
    </row>
    <row r="32" spans="1:10" ht="15" thickBot="1" x14ac:dyDescent="0.25">
      <c r="A32" s="92" t="s">
        <v>80</v>
      </c>
      <c r="B32" s="96">
        <f>B31/$H$2/$H$3*10</f>
        <v>135.7040407694407</v>
      </c>
      <c r="C32" s="97">
        <f>C31/$H$2/$H$3*10</f>
        <v>130.09618008618446</v>
      </c>
      <c r="D32" s="98">
        <f>D31/$H$2/$H$3*10</f>
        <v>128.77295026305936</v>
      </c>
      <c r="E32" s="94"/>
      <c r="F32" s="99">
        <f>AVERAGE(F18:F29)*1000</f>
        <v>123.08250000000002</v>
      </c>
    </row>
    <row r="33" spans="1:8" ht="14.25" customHeight="1" x14ac:dyDescent="0.2">
      <c r="A33" s="72"/>
      <c r="B33" s="73"/>
      <c r="C33" s="73"/>
      <c r="D33" s="73"/>
      <c r="E33" s="90"/>
      <c r="F33" s="91"/>
    </row>
    <row r="34" spans="1:8" x14ac:dyDescent="0.2">
      <c r="A34" s="72"/>
      <c r="B34" s="73"/>
      <c r="C34" s="73"/>
      <c r="D34" s="73"/>
      <c r="E34" s="90"/>
      <c r="F34" s="91"/>
    </row>
    <row r="38" spans="1:8" x14ac:dyDescent="0.2">
      <c r="A38" s="71"/>
      <c r="B38" s="71"/>
      <c r="C38" s="71"/>
      <c r="D38" s="71"/>
    </row>
    <row r="39" spans="1:8" x14ac:dyDescent="0.2">
      <c r="C39" s="71"/>
      <c r="D39" s="71"/>
      <c r="E39" s="71"/>
      <c r="F39" s="71"/>
      <c r="G39" s="71"/>
      <c r="H39" s="71"/>
    </row>
    <row r="40" spans="1:8" x14ac:dyDescent="0.2">
      <c r="C40" s="71"/>
      <c r="D40" s="71"/>
      <c r="E40" s="71"/>
      <c r="F40" s="71"/>
      <c r="G40" s="71"/>
      <c r="H40" s="71"/>
    </row>
  </sheetData>
  <sheetProtection password="B5FA" sheet="1" objects="1" scenarios="1"/>
  <mergeCells count="1">
    <mergeCell ref="A18:A29"/>
  </mergeCells>
  <hyperlinks>
    <hyperlink ref="A18:A29" r:id="rId1" display="https://www.bfs.admin.ch/bfs/de/home/dienstleistungen/fuer-medienschaffende/alle-veroeffentlichungen.assetdetail.3142800.html" xr:uid="{00000000-0004-0000-0E00-000000000000}"/>
  </hyperlinks>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41"/>
  <sheetViews>
    <sheetView showGridLines="0" zoomScaleNormal="100" workbookViewId="0">
      <selection activeCell="A6" sqref="A6"/>
    </sheetView>
  </sheetViews>
  <sheetFormatPr baseColWidth="10" defaultColWidth="9" defaultRowHeight="14.25" x14ac:dyDescent="0.2"/>
  <cols>
    <col min="1" max="1" width="105.75" style="106" customWidth="1"/>
    <col min="2" max="16384" width="9" style="106"/>
  </cols>
  <sheetData>
    <row r="1" spans="1:12" x14ac:dyDescent="0.2">
      <c r="A1" s="105"/>
      <c r="B1" s="105"/>
      <c r="C1" s="105"/>
      <c r="D1" s="105"/>
      <c r="E1" s="105"/>
      <c r="F1" s="105"/>
      <c r="G1" s="105"/>
      <c r="H1" s="105"/>
      <c r="I1" s="105"/>
      <c r="J1" s="105"/>
      <c r="K1" s="105"/>
      <c r="L1" s="105"/>
    </row>
    <row r="2" spans="1:12" ht="15.75" x14ac:dyDescent="0.25">
      <c r="A2" s="67" t="s">
        <v>150</v>
      </c>
      <c r="B2" s="105"/>
      <c r="C2" s="105"/>
      <c r="D2" s="105"/>
      <c r="E2" s="105"/>
      <c r="F2" s="105"/>
      <c r="G2" s="105"/>
      <c r="H2" s="105"/>
      <c r="I2" s="105"/>
      <c r="J2" s="105"/>
      <c r="K2" s="105"/>
      <c r="L2" s="105"/>
    </row>
    <row r="3" spans="1:12" x14ac:dyDescent="0.2">
      <c r="A3" s="105"/>
      <c r="B3" s="105"/>
      <c r="C3" s="105"/>
      <c r="D3" s="105"/>
      <c r="E3" s="105"/>
      <c r="F3" s="105"/>
      <c r="G3" s="105"/>
      <c r="H3" s="105"/>
      <c r="I3" s="105"/>
      <c r="J3" s="105"/>
      <c r="K3" s="105"/>
      <c r="L3" s="105"/>
    </row>
    <row r="4" spans="1:12" x14ac:dyDescent="0.2">
      <c r="A4" s="105"/>
      <c r="B4" s="105"/>
      <c r="C4" s="105"/>
      <c r="D4" s="105"/>
      <c r="E4" s="105"/>
      <c r="F4" s="105"/>
      <c r="G4" s="105"/>
      <c r="H4" s="105"/>
      <c r="I4" s="105"/>
      <c r="J4" s="105"/>
      <c r="K4" s="105"/>
      <c r="L4" s="105"/>
    </row>
    <row r="5" spans="1:12" x14ac:dyDescent="0.2">
      <c r="A5" s="105"/>
      <c r="B5" s="105"/>
      <c r="C5" s="105"/>
      <c r="D5" s="105"/>
      <c r="E5" s="105"/>
      <c r="F5" s="105"/>
      <c r="G5" s="105"/>
      <c r="H5" s="105"/>
      <c r="I5" s="105"/>
      <c r="J5" s="105"/>
      <c r="K5" s="105"/>
      <c r="L5" s="105"/>
    </row>
    <row r="6" spans="1:12" x14ac:dyDescent="0.2">
      <c r="A6" s="105"/>
      <c r="B6" s="105"/>
      <c r="C6" s="105"/>
      <c r="D6" s="105"/>
      <c r="E6" s="105"/>
      <c r="F6" s="105"/>
      <c r="G6" s="105"/>
      <c r="H6" s="105"/>
      <c r="I6" s="105"/>
      <c r="J6" s="105"/>
      <c r="K6" s="105"/>
      <c r="L6" s="105"/>
    </row>
    <row r="7" spans="1:12" x14ac:dyDescent="0.2">
      <c r="A7" s="105"/>
      <c r="B7" s="105"/>
      <c r="C7" s="105"/>
      <c r="D7" s="105"/>
      <c r="E7" s="105"/>
      <c r="F7" s="105"/>
      <c r="G7" s="105"/>
      <c r="H7" s="105"/>
      <c r="I7" s="105"/>
      <c r="J7" s="105"/>
      <c r="K7" s="105"/>
      <c r="L7" s="105"/>
    </row>
    <row r="8" spans="1:12" x14ac:dyDescent="0.2">
      <c r="A8" s="105"/>
      <c r="B8" s="105"/>
      <c r="C8" s="105"/>
      <c r="D8" s="105"/>
      <c r="E8" s="105"/>
      <c r="F8" s="105"/>
      <c r="G8" s="105"/>
      <c r="H8" s="105"/>
      <c r="I8" s="105"/>
      <c r="J8" s="105"/>
      <c r="K8" s="105"/>
      <c r="L8" s="105"/>
    </row>
    <row r="9" spans="1:12" x14ac:dyDescent="0.2">
      <c r="A9" s="105"/>
      <c r="B9" s="105"/>
      <c r="C9" s="105"/>
      <c r="D9" s="105"/>
      <c r="E9" s="105"/>
      <c r="F9" s="105"/>
      <c r="G9" s="105"/>
      <c r="H9" s="105"/>
      <c r="I9" s="105"/>
      <c r="J9" s="105"/>
      <c r="K9" s="105"/>
      <c r="L9" s="105"/>
    </row>
    <row r="10" spans="1:12" x14ac:dyDescent="0.2">
      <c r="A10" s="105"/>
      <c r="B10" s="105"/>
      <c r="C10" s="105"/>
      <c r="D10" s="105"/>
      <c r="E10" s="105"/>
      <c r="F10" s="105"/>
      <c r="G10" s="105"/>
      <c r="H10" s="105"/>
      <c r="I10" s="105"/>
      <c r="J10" s="105"/>
      <c r="K10" s="105"/>
      <c r="L10" s="105"/>
    </row>
    <row r="11" spans="1:12" x14ac:dyDescent="0.2">
      <c r="A11" s="105"/>
      <c r="B11" s="105"/>
      <c r="C11" s="105"/>
      <c r="D11" s="105"/>
      <c r="E11" s="105"/>
      <c r="F11" s="105"/>
      <c r="G11" s="105"/>
      <c r="H11" s="105"/>
      <c r="I11" s="105"/>
      <c r="J11" s="105"/>
      <c r="K11" s="105"/>
      <c r="L11" s="105"/>
    </row>
    <row r="12" spans="1:12" x14ac:dyDescent="0.2">
      <c r="A12" s="105"/>
      <c r="B12" s="105"/>
      <c r="C12" s="105"/>
      <c r="D12" s="105"/>
      <c r="E12" s="105"/>
      <c r="F12" s="105"/>
      <c r="G12" s="105"/>
      <c r="H12" s="105"/>
      <c r="I12" s="105"/>
      <c r="J12" s="105"/>
      <c r="K12" s="105"/>
      <c r="L12" s="105"/>
    </row>
    <row r="13" spans="1:12" x14ac:dyDescent="0.2">
      <c r="A13" s="105"/>
      <c r="B13" s="105"/>
      <c r="C13" s="105"/>
      <c r="D13" s="105"/>
      <c r="E13" s="105"/>
      <c r="F13" s="105"/>
      <c r="G13" s="105"/>
      <c r="H13" s="105"/>
      <c r="I13" s="105"/>
      <c r="J13" s="105"/>
      <c r="K13" s="105"/>
      <c r="L13" s="105"/>
    </row>
    <row r="14" spans="1:12" x14ac:dyDescent="0.2">
      <c r="A14" s="105"/>
      <c r="B14" s="105"/>
      <c r="C14" s="105"/>
      <c r="D14" s="105"/>
      <c r="E14" s="105"/>
      <c r="F14" s="105"/>
      <c r="G14" s="105"/>
      <c r="H14" s="105"/>
      <c r="I14" s="105"/>
      <c r="J14" s="105"/>
      <c r="K14" s="105"/>
      <c r="L14" s="105"/>
    </row>
    <row r="15" spans="1:12" x14ac:dyDescent="0.2">
      <c r="A15" s="105"/>
      <c r="B15" s="105"/>
      <c r="C15" s="105"/>
      <c r="D15" s="105"/>
      <c r="E15" s="105"/>
      <c r="F15" s="105"/>
      <c r="G15" s="105"/>
      <c r="H15" s="105"/>
      <c r="I15" s="105"/>
      <c r="J15" s="105"/>
      <c r="K15" s="105"/>
      <c r="L15" s="105"/>
    </row>
    <row r="16" spans="1:12" x14ac:dyDescent="0.2">
      <c r="A16" s="105"/>
      <c r="B16" s="105"/>
      <c r="C16" s="105"/>
      <c r="D16" s="105"/>
      <c r="E16" s="105"/>
      <c r="F16" s="105"/>
      <c r="G16" s="105"/>
      <c r="H16" s="105"/>
      <c r="I16" s="105"/>
      <c r="J16" s="105"/>
      <c r="K16" s="105"/>
      <c r="L16" s="105"/>
    </row>
    <row r="17" spans="1:12" x14ac:dyDescent="0.2">
      <c r="A17" s="105"/>
      <c r="B17" s="105"/>
      <c r="C17" s="105"/>
      <c r="D17" s="105"/>
      <c r="E17" s="105"/>
      <c r="F17" s="105"/>
      <c r="G17" s="105"/>
      <c r="H17" s="105"/>
      <c r="I17" s="105"/>
      <c r="J17" s="105"/>
      <c r="K17" s="105"/>
      <c r="L17" s="105"/>
    </row>
    <row r="18" spans="1:12" x14ac:dyDescent="0.2">
      <c r="A18" s="105"/>
      <c r="B18" s="105"/>
      <c r="C18" s="105"/>
      <c r="D18" s="105"/>
      <c r="E18" s="105"/>
      <c r="F18" s="105"/>
      <c r="G18" s="105"/>
      <c r="H18" s="105"/>
      <c r="I18" s="105"/>
      <c r="J18" s="105"/>
      <c r="K18" s="105"/>
      <c r="L18" s="105"/>
    </row>
    <row r="19" spans="1:12" x14ac:dyDescent="0.2">
      <c r="A19" s="105"/>
      <c r="B19" s="105"/>
      <c r="C19" s="105"/>
      <c r="D19" s="105"/>
      <c r="E19" s="105"/>
      <c r="F19" s="105"/>
      <c r="G19" s="105"/>
      <c r="H19" s="105"/>
      <c r="I19" s="105"/>
      <c r="J19" s="105"/>
      <c r="K19" s="105"/>
      <c r="L19" s="105"/>
    </row>
    <row r="20" spans="1:12" x14ac:dyDescent="0.2">
      <c r="A20" s="105"/>
      <c r="B20" s="105"/>
      <c r="C20" s="105"/>
      <c r="D20" s="105"/>
      <c r="E20" s="105"/>
      <c r="F20" s="105"/>
      <c r="G20" s="105"/>
      <c r="H20" s="105"/>
      <c r="I20" s="105"/>
      <c r="J20" s="105"/>
      <c r="K20" s="105"/>
      <c r="L20" s="105"/>
    </row>
    <row r="21" spans="1:12" x14ac:dyDescent="0.2">
      <c r="A21" s="105"/>
      <c r="B21" s="105"/>
      <c r="C21" s="105"/>
      <c r="D21" s="105"/>
      <c r="E21" s="105"/>
      <c r="F21" s="105"/>
      <c r="G21" s="105"/>
      <c r="H21" s="105"/>
      <c r="I21" s="105"/>
      <c r="J21" s="105"/>
      <c r="K21" s="105"/>
      <c r="L21" s="105"/>
    </row>
    <row r="22" spans="1:12" x14ac:dyDescent="0.2">
      <c r="A22" s="105"/>
      <c r="B22" s="105"/>
      <c r="C22" s="105"/>
      <c r="D22" s="105"/>
      <c r="E22" s="105"/>
      <c r="F22" s="105"/>
      <c r="G22" s="105"/>
      <c r="H22" s="105"/>
      <c r="I22" s="105"/>
      <c r="J22" s="105"/>
      <c r="K22" s="105"/>
      <c r="L22" s="105"/>
    </row>
    <row r="23" spans="1:12" x14ac:dyDescent="0.2">
      <c r="A23" s="105"/>
      <c r="B23" s="105"/>
      <c r="C23" s="105"/>
      <c r="D23" s="105"/>
      <c r="E23" s="105"/>
      <c r="F23" s="105"/>
      <c r="G23" s="105"/>
      <c r="H23" s="105"/>
      <c r="I23" s="105"/>
      <c r="J23" s="105"/>
      <c r="K23" s="105"/>
      <c r="L23" s="105"/>
    </row>
    <row r="24" spans="1:12" x14ac:dyDescent="0.2">
      <c r="A24" s="105"/>
      <c r="B24" s="105"/>
      <c r="C24" s="105"/>
      <c r="D24" s="105"/>
      <c r="E24" s="105"/>
      <c r="F24" s="105"/>
      <c r="G24" s="105"/>
      <c r="H24" s="105"/>
      <c r="I24" s="105"/>
      <c r="J24" s="105"/>
      <c r="K24" s="105"/>
      <c r="L24" s="105"/>
    </row>
    <row r="25" spans="1:12" x14ac:dyDescent="0.2">
      <c r="A25" s="105"/>
      <c r="B25" s="105"/>
      <c r="C25" s="105"/>
      <c r="D25" s="105"/>
      <c r="E25" s="105"/>
      <c r="F25" s="105"/>
      <c r="G25" s="105"/>
      <c r="H25" s="105"/>
      <c r="I25" s="105"/>
      <c r="J25" s="105"/>
      <c r="K25" s="105"/>
      <c r="L25" s="105"/>
    </row>
    <row r="26" spans="1:12" x14ac:dyDescent="0.2">
      <c r="A26" s="105"/>
      <c r="B26" s="105"/>
      <c r="C26" s="105"/>
      <c r="D26" s="105"/>
      <c r="E26" s="105"/>
      <c r="F26" s="105"/>
      <c r="G26" s="105"/>
      <c r="H26" s="105"/>
      <c r="I26" s="105"/>
      <c r="J26" s="105"/>
      <c r="K26" s="105"/>
      <c r="L26" s="105"/>
    </row>
    <row r="27" spans="1:12" x14ac:dyDescent="0.2">
      <c r="A27" s="105"/>
      <c r="B27" s="105"/>
      <c r="C27" s="105"/>
      <c r="D27" s="105"/>
      <c r="E27" s="105"/>
      <c r="F27" s="105"/>
      <c r="G27" s="105"/>
      <c r="H27" s="105"/>
      <c r="I27" s="105"/>
      <c r="J27" s="105"/>
      <c r="K27" s="105"/>
      <c r="L27" s="105"/>
    </row>
    <row r="28" spans="1:12" x14ac:dyDescent="0.2">
      <c r="A28" s="105"/>
      <c r="B28" s="105"/>
      <c r="C28" s="105"/>
      <c r="D28" s="105"/>
      <c r="E28" s="105"/>
      <c r="F28" s="105"/>
      <c r="G28" s="105"/>
      <c r="H28" s="105"/>
      <c r="I28" s="105"/>
      <c r="J28" s="105"/>
      <c r="K28" s="105"/>
      <c r="L28" s="105"/>
    </row>
    <row r="29" spans="1:12" x14ac:dyDescent="0.2">
      <c r="A29" s="105"/>
      <c r="B29" s="105"/>
      <c r="C29" s="105"/>
      <c r="D29" s="105"/>
      <c r="E29" s="105"/>
      <c r="F29" s="105"/>
      <c r="G29" s="105"/>
      <c r="H29" s="105"/>
      <c r="I29" s="105"/>
      <c r="J29" s="105"/>
      <c r="K29" s="105"/>
      <c r="L29" s="105"/>
    </row>
    <row r="30" spans="1:12" x14ac:dyDescent="0.2">
      <c r="A30" s="105"/>
      <c r="B30" s="105"/>
      <c r="C30" s="105"/>
      <c r="D30" s="105"/>
      <c r="E30" s="105"/>
      <c r="F30" s="105"/>
      <c r="G30" s="105"/>
      <c r="H30" s="105"/>
      <c r="I30" s="105"/>
      <c r="J30" s="105"/>
      <c r="K30" s="105"/>
      <c r="L30" s="105"/>
    </row>
    <row r="31" spans="1:12" x14ac:dyDescent="0.2">
      <c r="A31" s="105"/>
      <c r="B31" s="105"/>
      <c r="C31" s="105"/>
      <c r="D31" s="105"/>
      <c r="E31" s="105"/>
      <c r="F31" s="105"/>
      <c r="G31" s="105"/>
      <c r="H31" s="105"/>
      <c r="I31" s="105"/>
      <c r="J31" s="105"/>
      <c r="K31" s="105"/>
      <c r="L31" s="105"/>
    </row>
    <row r="32" spans="1:12" x14ac:dyDescent="0.2">
      <c r="A32" s="105"/>
      <c r="B32" s="105"/>
      <c r="C32" s="105"/>
      <c r="D32" s="105"/>
      <c r="E32" s="105"/>
      <c r="F32" s="105"/>
      <c r="G32" s="105"/>
      <c r="H32" s="105"/>
      <c r="I32" s="105"/>
      <c r="J32" s="105"/>
      <c r="K32" s="105"/>
      <c r="L32" s="105"/>
    </row>
    <row r="33" spans="1:12" x14ac:dyDescent="0.2">
      <c r="A33" s="105"/>
      <c r="B33" s="105"/>
      <c r="C33" s="105"/>
      <c r="D33" s="105"/>
      <c r="E33" s="105"/>
      <c r="F33" s="105"/>
      <c r="G33" s="105"/>
      <c r="H33" s="105"/>
      <c r="I33" s="105"/>
      <c r="J33" s="105"/>
      <c r="K33" s="105"/>
      <c r="L33" s="105"/>
    </row>
    <row r="34" spans="1:12" ht="15" x14ac:dyDescent="0.25">
      <c r="A34" s="107" t="s">
        <v>171</v>
      </c>
    </row>
    <row r="35" spans="1:12" x14ac:dyDescent="0.2">
      <c r="A35" s="108" t="s">
        <v>155</v>
      </c>
    </row>
    <row r="37" spans="1:12" ht="57" x14ac:dyDescent="0.2">
      <c r="A37" s="109" t="s">
        <v>156</v>
      </c>
    </row>
    <row r="39" spans="1:12" ht="28.5" x14ac:dyDescent="0.2">
      <c r="A39" s="110" t="s">
        <v>154</v>
      </c>
    </row>
    <row r="41" spans="1:12" ht="57" x14ac:dyDescent="0.2">
      <c r="A41" s="110" t="s">
        <v>166</v>
      </c>
    </row>
  </sheetData>
  <sheetProtection algorithmName="SHA-512" hashValue="y3UJGy9mIOtvqtZkLif6VsKE7rtH85ZnzLZC/jesaHDjMTip3uT1gFTTDs5ZKKL524kfnwJrjpmbNiNTAGu6Jg==" saltValue="yZ7QNucQk23++YGerQpHVQ==" spinCount="100000" sheet="1" objects="1" scenarios="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P54"/>
  <sheetViews>
    <sheetView showGridLines="0" zoomScale="90" zoomScaleNormal="90" workbookViewId="0">
      <selection activeCell="D24" sqref="D24"/>
    </sheetView>
  </sheetViews>
  <sheetFormatPr baseColWidth="10" defaultColWidth="9" defaultRowHeight="12.75" x14ac:dyDescent="0.2"/>
  <cols>
    <col min="1" max="1" width="17.375" style="119" customWidth="1"/>
    <col min="2" max="2" width="13.5" style="119" customWidth="1"/>
    <col min="3" max="3" width="9.375" style="119" customWidth="1"/>
    <col min="4" max="4" width="8.375" style="119" customWidth="1"/>
    <col min="5" max="5" width="9" style="119" customWidth="1"/>
    <col min="6" max="6" width="13.625" style="119" customWidth="1"/>
    <col min="7" max="7" width="10.875" style="119" customWidth="1"/>
    <col min="8" max="9" width="9" style="119"/>
    <col min="10" max="10" width="9.875" style="119" customWidth="1"/>
    <col min="11" max="11" width="10.125" style="119" customWidth="1"/>
    <col min="12" max="12" width="11.375" style="119" customWidth="1"/>
    <col min="13" max="13" width="10.125" style="119" customWidth="1"/>
    <col min="14" max="14" width="12.375" style="119" customWidth="1"/>
    <col min="15" max="15" width="12.875" style="119" customWidth="1"/>
    <col min="16" max="16" width="18.875" style="119" customWidth="1"/>
    <col min="17" max="16384" width="9" style="119"/>
  </cols>
  <sheetData>
    <row r="1" spans="1:16" ht="8.25" customHeight="1" x14ac:dyDescent="0.2"/>
    <row r="2" spans="1:16" ht="15.75" x14ac:dyDescent="0.25">
      <c r="A2" s="67" t="s">
        <v>162</v>
      </c>
    </row>
    <row r="3" spans="1:16" ht="6" customHeight="1" x14ac:dyDescent="0.2">
      <c r="A3" s="120"/>
      <c r="B3" s="120"/>
      <c r="C3" s="120"/>
      <c r="D3" s="120"/>
      <c r="E3" s="120"/>
      <c r="F3" s="120"/>
      <c r="G3" s="120"/>
      <c r="H3" s="120"/>
      <c r="I3" s="120"/>
      <c r="J3" s="120"/>
      <c r="K3" s="120"/>
      <c r="L3" s="120"/>
      <c r="N3" s="120"/>
      <c r="O3" s="120"/>
    </row>
    <row r="4" spans="1:16" ht="15" x14ac:dyDescent="0.2">
      <c r="A4" s="189" t="s">
        <v>61</v>
      </c>
      <c r="B4" s="190"/>
      <c r="C4" s="190"/>
      <c r="D4" s="190"/>
      <c r="E4" s="190"/>
      <c r="F4" s="190"/>
      <c r="G4" s="190"/>
      <c r="H4" s="190"/>
      <c r="I4" s="190"/>
      <c r="J4" s="190"/>
      <c r="K4" s="190"/>
      <c r="L4" s="191"/>
      <c r="M4" s="121"/>
      <c r="N4" s="180" t="s">
        <v>67</v>
      </c>
      <c r="O4" s="181"/>
      <c r="P4" s="122"/>
    </row>
    <row r="5" spans="1:16" ht="68.25" customHeight="1" thickBot="1" x14ac:dyDescent="0.25">
      <c r="A5" s="123" t="s">
        <v>112</v>
      </c>
      <c r="B5" s="124" t="s">
        <v>113</v>
      </c>
      <c r="C5" s="125" t="s">
        <v>114</v>
      </c>
      <c r="D5" s="125" t="s">
        <v>115</v>
      </c>
      <c r="E5" s="125" t="s">
        <v>151</v>
      </c>
      <c r="F5" s="125" t="s">
        <v>116</v>
      </c>
      <c r="G5" s="125" t="s">
        <v>117</v>
      </c>
      <c r="H5" s="125" t="s">
        <v>118</v>
      </c>
      <c r="I5" s="125" t="s">
        <v>119</v>
      </c>
      <c r="J5" s="125" t="s">
        <v>120</v>
      </c>
      <c r="K5" s="125" t="s">
        <v>146</v>
      </c>
      <c r="L5" s="126" t="s">
        <v>160</v>
      </c>
      <c r="M5" s="127"/>
      <c r="N5" s="128" t="s">
        <v>161</v>
      </c>
      <c r="O5" s="129" t="s">
        <v>121</v>
      </c>
    </row>
    <row r="6" spans="1:16" ht="15" customHeight="1" thickBot="1" x14ac:dyDescent="0.25">
      <c r="A6" s="130" t="s">
        <v>138</v>
      </c>
      <c r="B6" s="131"/>
      <c r="C6" s="131" t="s">
        <v>53</v>
      </c>
      <c r="D6" s="131" t="s">
        <v>82</v>
      </c>
      <c r="E6" s="131" t="s">
        <v>58</v>
      </c>
      <c r="F6" s="131" t="s">
        <v>158</v>
      </c>
      <c r="G6" s="131" t="s">
        <v>53</v>
      </c>
      <c r="H6" s="131" t="s">
        <v>32</v>
      </c>
      <c r="I6" s="131" t="s">
        <v>91</v>
      </c>
      <c r="J6" s="131" t="s">
        <v>91</v>
      </c>
      <c r="K6" s="131" t="s">
        <v>122</v>
      </c>
      <c r="L6" s="131" t="s">
        <v>122</v>
      </c>
      <c r="M6" s="132"/>
      <c r="N6" s="131" t="s">
        <v>122</v>
      </c>
      <c r="O6" s="131" t="s">
        <v>122</v>
      </c>
    </row>
    <row r="7" spans="1:16" ht="15" thickTop="1" thickBot="1" x14ac:dyDescent="0.25">
      <c r="A7" s="184" t="s">
        <v>123</v>
      </c>
      <c r="B7" s="133" t="s">
        <v>124</v>
      </c>
      <c r="C7" s="134" t="s">
        <v>3</v>
      </c>
      <c r="D7" s="134" t="str">
        <f t="shared" ref="D7:E9" si="0">"-"</f>
        <v>-</v>
      </c>
      <c r="E7" s="134" t="str">
        <f t="shared" si="0"/>
        <v>-</v>
      </c>
      <c r="F7" s="135">
        <f>Energiepreise!B32</f>
        <v>135.7040407694407</v>
      </c>
      <c r="G7" s="136"/>
      <c r="H7" s="137"/>
      <c r="I7" s="137"/>
      <c r="J7" s="137"/>
      <c r="K7" s="138"/>
      <c r="L7" s="138"/>
      <c r="M7" s="139"/>
      <c r="N7" s="140" t="e">
        <f>IF('Berechnungsblatt (nur Ansicht)'!Q6&gt;0,'Berechnungsblatt (nur Ansicht)'!Q6,"")</f>
        <v>#DIV/0!</v>
      </c>
      <c r="O7" s="140" t="str">
        <f>IF('Berechnungsblatt (nur Ansicht)'!R6&gt;0,'Berechnungsblatt (nur Ansicht)'!R6,"")</f>
        <v/>
      </c>
    </row>
    <row r="8" spans="1:16" ht="15" customHeight="1" thickTop="1" thickBot="1" x14ac:dyDescent="0.25">
      <c r="A8" s="185"/>
      <c r="B8" s="141" t="s">
        <v>125</v>
      </c>
      <c r="C8" s="142" t="s">
        <v>15</v>
      </c>
      <c r="D8" s="134" t="str">
        <f t="shared" si="0"/>
        <v>-</v>
      </c>
      <c r="E8" s="134" t="str">
        <f t="shared" si="0"/>
        <v>-</v>
      </c>
      <c r="F8" s="143">
        <f>Energiepreise!C32</f>
        <v>130.09618008618446</v>
      </c>
      <c r="G8" s="144"/>
      <c r="H8" s="145"/>
      <c r="I8" s="145"/>
      <c r="J8" s="145"/>
      <c r="K8" s="146"/>
      <c r="L8" s="146"/>
      <c r="M8" s="139"/>
      <c r="N8" s="140" t="e">
        <f>IF('Berechnungsblatt (nur Ansicht)'!Q7&gt;0,'Berechnungsblatt (nur Ansicht)'!Q7,"")</f>
        <v>#DIV/0!</v>
      </c>
      <c r="O8" s="140" t="str">
        <f>IF('Berechnungsblatt (nur Ansicht)'!R7&gt;0,'Berechnungsblatt (nur Ansicht)'!R7,"")</f>
        <v/>
      </c>
    </row>
    <row r="9" spans="1:16" ht="23.25" customHeight="1" thickTop="1" thickBot="1" x14ac:dyDescent="0.25">
      <c r="A9" s="185"/>
      <c r="B9" s="141" t="s">
        <v>126</v>
      </c>
      <c r="C9" s="142" t="s">
        <v>12</v>
      </c>
      <c r="D9" s="134" t="str">
        <f t="shared" si="0"/>
        <v>-</v>
      </c>
      <c r="E9" s="134" t="str">
        <f t="shared" si="0"/>
        <v>-</v>
      </c>
      <c r="F9" s="143">
        <f>Energiepreise!D32</f>
        <v>128.77295026305936</v>
      </c>
      <c r="G9" s="144"/>
      <c r="H9" s="145"/>
      <c r="I9" s="145"/>
      <c r="J9" s="145"/>
      <c r="K9" s="146"/>
      <c r="L9" s="146"/>
      <c r="M9" s="139"/>
      <c r="N9" s="140" t="e">
        <f>IF('Berechnungsblatt (nur Ansicht)'!Q8&gt;0,'Berechnungsblatt (nur Ansicht)'!Q8,"")</f>
        <v>#DIV/0!</v>
      </c>
      <c r="O9" s="140" t="str">
        <f>IF('Berechnungsblatt (nur Ansicht)'!R8&gt;0,'Berechnungsblatt (nur Ansicht)'!R8,"")</f>
        <v/>
      </c>
    </row>
    <row r="10" spans="1:16" ht="15" customHeight="1" thickTop="1" thickBot="1" x14ac:dyDescent="0.25">
      <c r="A10" s="185"/>
      <c r="B10" s="147" t="s">
        <v>127</v>
      </c>
      <c r="C10" s="144"/>
      <c r="D10" s="144"/>
      <c r="E10" s="134" t="str">
        <f>"-"</f>
        <v>-</v>
      </c>
      <c r="F10" s="148">
        <f>Energiepreise!D32</f>
        <v>128.77295026305936</v>
      </c>
      <c r="G10" s="134" t="str">
        <f t="shared" ref="G10:G16" si="1">"-"</f>
        <v>-</v>
      </c>
      <c r="H10" s="145"/>
      <c r="I10" s="145"/>
      <c r="J10" s="145"/>
      <c r="K10" s="146"/>
      <c r="L10" s="146"/>
      <c r="M10" s="139"/>
      <c r="N10" s="140" t="e">
        <f>IF('Berechnungsblatt (nur Ansicht)'!Q9&gt;0,'Berechnungsblatt (nur Ansicht)'!Q9,"")</f>
        <v>#DIV/0!</v>
      </c>
      <c r="O10" s="140" t="str">
        <f>IF('Berechnungsblatt (nur Ansicht)'!R9&gt;0,'Berechnungsblatt (nur Ansicht)'!R9,"")</f>
        <v/>
      </c>
    </row>
    <row r="11" spans="1:16" ht="15" thickTop="1" thickBot="1" x14ac:dyDescent="0.25">
      <c r="A11" s="185"/>
      <c r="B11" s="147" t="s">
        <v>128</v>
      </c>
      <c r="C11" s="144"/>
      <c r="D11" s="144"/>
      <c r="E11" s="134" t="str">
        <f>"-"</f>
        <v>-</v>
      </c>
      <c r="F11" s="148">
        <f>Energiepreise!D32</f>
        <v>128.77295026305936</v>
      </c>
      <c r="G11" s="134" t="str">
        <f t="shared" si="1"/>
        <v>-</v>
      </c>
      <c r="H11" s="145"/>
      <c r="I11" s="145"/>
      <c r="J11" s="145"/>
      <c r="K11" s="146"/>
      <c r="L11" s="146"/>
      <c r="M11" s="139"/>
      <c r="N11" s="140" t="e">
        <f>IF('Berechnungsblatt (nur Ansicht)'!Q10&gt;0,'Berechnungsblatt (nur Ansicht)'!Q10,"")</f>
        <v>#DIV/0!</v>
      </c>
      <c r="O11" s="140" t="str">
        <f>IF('Berechnungsblatt (nur Ansicht)'!R10&gt;0,'Berechnungsblatt (nur Ansicht)'!R10,"")</f>
        <v/>
      </c>
    </row>
    <row r="12" spans="1:16" ht="17.25" customHeight="1" thickTop="1" thickBot="1" x14ac:dyDescent="0.25">
      <c r="A12" s="186" t="s">
        <v>159</v>
      </c>
      <c r="B12" s="147" t="s">
        <v>129</v>
      </c>
      <c r="C12" s="144"/>
      <c r="D12" s="144"/>
      <c r="E12" s="149"/>
      <c r="F12" s="148">
        <f>Energiepreise!F32</f>
        <v>123.08250000000002</v>
      </c>
      <c r="G12" s="134" t="str">
        <f t="shared" si="1"/>
        <v>-</v>
      </c>
      <c r="H12" s="145"/>
      <c r="I12" s="145"/>
      <c r="J12" s="145"/>
      <c r="K12" s="146"/>
      <c r="L12" s="146"/>
      <c r="M12" s="139"/>
      <c r="N12" s="140" t="e">
        <f>IF('Berechnungsblatt (nur Ansicht)'!Q11&gt;0,'Berechnungsblatt (nur Ansicht)'!Q11,"")</f>
        <v>#DIV/0!</v>
      </c>
      <c r="O12" s="140" t="str">
        <f>IF('Berechnungsblatt (nur Ansicht)'!R11&gt;0,'Berechnungsblatt (nur Ansicht)'!R11,"")</f>
        <v/>
      </c>
    </row>
    <row r="13" spans="1:16" ht="15" thickTop="1" thickBot="1" x14ac:dyDescent="0.25">
      <c r="A13" s="187"/>
      <c r="B13" s="147" t="s">
        <v>130</v>
      </c>
      <c r="C13" s="144"/>
      <c r="D13" s="144"/>
      <c r="E13" s="149"/>
      <c r="F13" s="148">
        <f>Energiepreise!F32</f>
        <v>123.08250000000002</v>
      </c>
      <c r="G13" s="134" t="str">
        <f t="shared" si="1"/>
        <v>-</v>
      </c>
      <c r="H13" s="145"/>
      <c r="I13" s="145"/>
      <c r="J13" s="145"/>
      <c r="K13" s="146"/>
      <c r="L13" s="146"/>
      <c r="M13" s="139"/>
      <c r="N13" s="140" t="e">
        <f>IF('Berechnungsblatt (nur Ansicht)'!Q12&gt;0,'Berechnungsblatt (nur Ansicht)'!Q12,"")</f>
        <v>#DIV/0!</v>
      </c>
      <c r="O13" s="140" t="str">
        <f>IF('Berechnungsblatt (nur Ansicht)'!R12&gt;0,'Berechnungsblatt (nur Ansicht)'!R12,"")</f>
        <v/>
      </c>
    </row>
    <row r="14" spans="1:16" ht="15" customHeight="1" thickTop="1" thickBot="1" x14ac:dyDescent="0.25">
      <c r="A14" s="187"/>
      <c r="B14" s="147" t="s">
        <v>131</v>
      </c>
      <c r="C14" s="144"/>
      <c r="D14" s="144"/>
      <c r="E14" s="149"/>
      <c r="F14" s="148">
        <f>Energiepreise!F32</f>
        <v>123.08250000000002</v>
      </c>
      <c r="G14" s="134" t="str">
        <f t="shared" si="1"/>
        <v>-</v>
      </c>
      <c r="H14" s="145"/>
      <c r="I14" s="145"/>
      <c r="J14" s="145"/>
      <c r="K14" s="146"/>
      <c r="L14" s="146"/>
      <c r="M14" s="139"/>
      <c r="N14" s="140" t="e">
        <f>IF('Berechnungsblatt (nur Ansicht)'!Q13&gt;0,'Berechnungsblatt (nur Ansicht)'!Q13,"")</f>
        <v>#DIV/0!</v>
      </c>
      <c r="O14" s="140" t="str">
        <f>IF('Berechnungsblatt (nur Ansicht)'!R13&gt;0,'Berechnungsblatt (nur Ansicht)'!R13,"")</f>
        <v/>
      </c>
    </row>
    <row r="15" spans="1:16" ht="15" thickTop="1" thickBot="1" x14ac:dyDescent="0.25">
      <c r="A15" s="187"/>
      <c r="B15" s="147" t="s">
        <v>132</v>
      </c>
      <c r="C15" s="144"/>
      <c r="D15" s="144"/>
      <c r="E15" s="149"/>
      <c r="F15" s="148">
        <f>Energiepreise!F32</f>
        <v>123.08250000000002</v>
      </c>
      <c r="G15" s="134" t="str">
        <f t="shared" si="1"/>
        <v>-</v>
      </c>
      <c r="H15" s="145"/>
      <c r="I15" s="145"/>
      <c r="J15" s="145"/>
      <c r="K15" s="146"/>
      <c r="L15" s="146"/>
      <c r="M15" s="139"/>
      <c r="N15" s="140" t="e">
        <f>IF('Berechnungsblatt (nur Ansicht)'!Q14&gt;0,'Berechnungsblatt (nur Ansicht)'!Q14,"")</f>
        <v>#DIV/0!</v>
      </c>
      <c r="O15" s="140" t="str">
        <f>IF('Berechnungsblatt (nur Ansicht)'!R14&gt;0,'Berechnungsblatt (nur Ansicht)'!R14,"")</f>
        <v/>
      </c>
    </row>
    <row r="16" spans="1:16" ht="15" thickTop="1" thickBot="1" x14ac:dyDescent="0.25">
      <c r="A16" s="188"/>
      <c r="B16" s="147" t="s">
        <v>133</v>
      </c>
      <c r="C16" s="144"/>
      <c r="D16" s="144"/>
      <c r="E16" s="149"/>
      <c r="F16" s="148">
        <f>Energiepreise!F32</f>
        <v>123.08250000000002</v>
      </c>
      <c r="G16" s="134" t="str">
        <f t="shared" si="1"/>
        <v>-</v>
      </c>
      <c r="H16" s="145"/>
      <c r="I16" s="145"/>
      <c r="J16" s="145"/>
      <c r="K16" s="146"/>
      <c r="L16" s="146"/>
      <c r="M16" s="139"/>
      <c r="N16" s="140" t="e">
        <f>IF('Berechnungsblatt (nur Ansicht)'!Q15&gt;0,'Berechnungsblatt (nur Ansicht)'!Q15,"")</f>
        <v>#DIV/0!</v>
      </c>
      <c r="O16" s="140" t="str">
        <f>IF('Berechnungsblatt (nur Ansicht)'!R15&gt;0,'Berechnungsblatt (nur Ansicht)'!R15,"")</f>
        <v/>
      </c>
    </row>
    <row r="17" spans="1:16" ht="15" customHeight="1" thickTop="1" thickBot="1" x14ac:dyDescent="0.3">
      <c r="D17" s="192" t="s">
        <v>134</v>
      </c>
      <c r="E17" s="193"/>
      <c r="F17" s="150"/>
      <c r="H17" s="192" t="s">
        <v>135</v>
      </c>
      <c r="I17" s="194"/>
      <c r="J17" s="195"/>
      <c r="K17" s="195"/>
      <c r="L17" s="195"/>
      <c r="M17" s="151"/>
      <c r="N17" s="152" t="e">
        <f>'Berechnungsblatt (nur Ansicht)'!Q16</f>
        <v>#DIV/0!</v>
      </c>
      <c r="O17" s="152" t="e">
        <f>'Berechnungsblatt (nur Ansicht)'!R16</f>
        <v>#DIV/0!</v>
      </c>
      <c r="P17" s="153" t="s">
        <v>147</v>
      </c>
    </row>
    <row r="18" spans="1:16" ht="15" customHeight="1" thickTop="1" thickBot="1" x14ac:dyDescent="0.25">
      <c r="N18" s="152" t="e">
        <f>'Berechnungsblatt (nur Ansicht)'!Q17</f>
        <v>#DIV/0!</v>
      </c>
      <c r="P18" s="153" t="s">
        <v>164</v>
      </c>
    </row>
    <row r="19" spans="1:16" ht="15" thickTop="1" thickBot="1" x14ac:dyDescent="0.3">
      <c r="B19" s="154"/>
      <c r="C19" s="155"/>
      <c r="D19" s="155"/>
      <c r="N19" s="156"/>
    </row>
    <row r="20" spans="1:16" ht="19.5" customHeight="1" thickTop="1" thickBot="1" x14ac:dyDescent="0.3">
      <c r="A20" s="157" t="s">
        <v>167</v>
      </c>
      <c r="B20" s="157"/>
      <c r="C20" s="155"/>
      <c r="D20" s="155"/>
      <c r="F20" s="196" t="s">
        <v>178</v>
      </c>
      <c r="G20" s="197"/>
      <c r="H20" s="197"/>
      <c r="I20" s="197"/>
      <c r="J20" s="197"/>
      <c r="K20" s="197"/>
      <c r="L20" s="197"/>
      <c r="N20" s="158" t="s">
        <v>148</v>
      </c>
      <c r="O20" s="159" t="e">
        <f>'Berechnungsblatt (nur Ansicht)'!R20:R20</f>
        <v>#DIV/0!</v>
      </c>
    </row>
    <row r="21" spans="1:16" ht="9" customHeight="1" thickTop="1" thickBot="1" x14ac:dyDescent="0.3">
      <c r="A21" s="154"/>
      <c r="B21" s="157"/>
      <c r="C21" s="155"/>
      <c r="D21" s="155"/>
      <c r="F21" s="197"/>
      <c r="G21" s="197"/>
      <c r="H21" s="197"/>
      <c r="I21" s="197"/>
      <c r="J21" s="197"/>
      <c r="K21" s="197"/>
      <c r="L21" s="197"/>
      <c r="N21" s="160"/>
      <c r="O21" s="160"/>
    </row>
    <row r="22" spans="1:16" ht="12.75" customHeight="1" thickTop="1" thickBot="1" x14ac:dyDescent="0.3">
      <c r="A22" s="161" t="s">
        <v>136</v>
      </c>
      <c r="B22" s="161" t="s">
        <v>137</v>
      </c>
      <c r="C22" s="161" t="s">
        <v>138</v>
      </c>
      <c r="D22" s="161" t="s">
        <v>139</v>
      </c>
      <c r="F22" s="197"/>
      <c r="G22" s="197"/>
      <c r="H22" s="197"/>
      <c r="I22" s="197"/>
      <c r="J22" s="197"/>
      <c r="K22" s="197"/>
      <c r="L22" s="197"/>
      <c r="N22" s="162" t="s">
        <v>169</v>
      </c>
    </row>
    <row r="23" spans="1:16" ht="22.5" customHeight="1" thickTop="1" thickBot="1" x14ac:dyDescent="0.25">
      <c r="A23" s="182" t="s">
        <v>143</v>
      </c>
      <c r="B23" s="163" t="s">
        <v>140</v>
      </c>
      <c r="C23" s="163" t="s">
        <v>1</v>
      </c>
      <c r="D23" s="164"/>
      <c r="F23" s="197"/>
      <c r="G23" s="197"/>
      <c r="H23" s="197"/>
      <c r="I23" s="197"/>
      <c r="J23" s="197"/>
      <c r="K23" s="197"/>
      <c r="L23" s="197"/>
      <c r="N23" s="198" t="s">
        <v>177</v>
      </c>
      <c r="O23" s="199"/>
      <c r="P23" s="199"/>
    </row>
    <row r="24" spans="1:16" ht="22.5" customHeight="1" thickTop="1" thickBot="1" x14ac:dyDescent="0.25">
      <c r="A24" s="183"/>
      <c r="B24" s="163" t="s">
        <v>141</v>
      </c>
      <c r="C24" s="163" t="s">
        <v>1</v>
      </c>
      <c r="D24" s="164"/>
      <c r="F24" s="197"/>
      <c r="G24" s="197"/>
      <c r="H24" s="197"/>
      <c r="I24" s="197"/>
      <c r="J24" s="197"/>
      <c r="K24" s="197"/>
      <c r="L24" s="197"/>
      <c r="N24" s="199"/>
      <c r="O24" s="199"/>
      <c r="P24" s="199"/>
    </row>
    <row r="25" spans="1:16" ht="22.5" customHeight="1" thickTop="1" thickBot="1" x14ac:dyDescent="0.25">
      <c r="A25" s="183"/>
      <c r="B25" s="163" t="s">
        <v>142</v>
      </c>
      <c r="C25" s="163" t="s">
        <v>1</v>
      </c>
      <c r="D25" s="164"/>
      <c r="F25" s="197"/>
      <c r="G25" s="197"/>
      <c r="H25" s="197"/>
      <c r="I25" s="197"/>
      <c r="J25" s="197"/>
      <c r="K25" s="197"/>
      <c r="L25" s="197"/>
      <c r="N25" s="199"/>
      <c r="O25" s="199"/>
      <c r="P25" s="199"/>
    </row>
    <row r="26" spans="1:16" ht="84.75" customHeight="1" thickTop="1" thickBot="1" x14ac:dyDescent="0.25">
      <c r="A26" s="165" t="s">
        <v>168</v>
      </c>
      <c r="B26" s="166"/>
      <c r="C26" s="163" t="s">
        <v>1</v>
      </c>
      <c r="D26" s="164"/>
      <c r="F26" s="197"/>
      <c r="G26" s="197"/>
      <c r="H26" s="197"/>
      <c r="I26" s="197"/>
      <c r="J26" s="197"/>
      <c r="K26" s="197"/>
      <c r="L26" s="197"/>
      <c r="N26" s="199"/>
      <c r="O26" s="199"/>
      <c r="P26" s="199"/>
    </row>
    <row r="27" spans="1:16" ht="13.5" customHeight="1" thickTop="1" thickBot="1" x14ac:dyDescent="0.25">
      <c r="F27" s="197"/>
      <c r="G27" s="197"/>
      <c r="H27" s="197"/>
      <c r="I27" s="197"/>
      <c r="J27" s="197"/>
      <c r="K27" s="197"/>
      <c r="L27" s="197"/>
      <c r="N27" s="199"/>
      <c r="O27" s="199"/>
      <c r="P27" s="199"/>
    </row>
    <row r="28" spans="1:16" ht="13.5" customHeight="1" thickTop="1" thickBot="1" x14ac:dyDescent="0.3">
      <c r="A28" s="167" t="s">
        <v>106</v>
      </c>
      <c r="F28" s="197"/>
      <c r="G28" s="197"/>
      <c r="H28" s="197"/>
      <c r="I28" s="197"/>
      <c r="J28" s="197"/>
      <c r="K28" s="197"/>
      <c r="L28" s="197"/>
      <c r="N28" s="199"/>
      <c r="O28" s="199"/>
      <c r="P28" s="199"/>
    </row>
    <row r="29" spans="1:16" ht="15" customHeight="1" thickTop="1" thickBot="1" x14ac:dyDescent="0.25">
      <c r="A29" s="168" t="s">
        <v>107</v>
      </c>
      <c r="F29" s="197"/>
      <c r="G29" s="197"/>
      <c r="H29" s="197"/>
      <c r="I29" s="197"/>
      <c r="J29" s="197"/>
      <c r="K29" s="197"/>
      <c r="L29" s="197"/>
      <c r="N29" s="199"/>
      <c r="O29" s="199"/>
      <c r="P29" s="199"/>
    </row>
    <row r="30" spans="1:16" ht="15" customHeight="1" thickTop="1" x14ac:dyDescent="0.25">
      <c r="A30" s="169" t="s">
        <v>144</v>
      </c>
      <c r="F30" s="197"/>
      <c r="G30" s="197"/>
      <c r="H30" s="197"/>
      <c r="I30" s="197"/>
      <c r="J30" s="197"/>
      <c r="K30" s="197"/>
      <c r="L30" s="197"/>
      <c r="N30" s="199"/>
      <c r="O30" s="199"/>
      <c r="P30" s="199"/>
    </row>
    <row r="31" spans="1:16" ht="14.25" customHeight="1" x14ac:dyDescent="0.2">
      <c r="F31" s="197"/>
      <c r="G31" s="197"/>
      <c r="H31" s="197"/>
      <c r="I31" s="197"/>
      <c r="J31" s="197"/>
      <c r="K31" s="197"/>
      <c r="L31" s="197"/>
      <c r="N31" s="199"/>
      <c r="O31" s="199"/>
      <c r="P31" s="199"/>
    </row>
    <row r="32" spans="1:16" ht="12.75" customHeight="1" x14ac:dyDescent="0.2">
      <c r="A32" s="162" t="s">
        <v>145</v>
      </c>
      <c r="B32" s="170"/>
      <c r="C32" s="170"/>
      <c r="D32" s="170"/>
      <c r="F32" s="197"/>
      <c r="G32" s="197"/>
      <c r="H32" s="197"/>
      <c r="I32" s="197"/>
      <c r="J32" s="197"/>
      <c r="K32" s="197"/>
      <c r="L32" s="197"/>
      <c r="N32" s="199"/>
      <c r="O32" s="199"/>
      <c r="P32" s="199"/>
    </row>
    <row r="33" spans="1:16" ht="9" customHeight="1" x14ac:dyDescent="0.2">
      <c r="F33" s="197"/>
      <c r="G33" s="197"/>
      <c r="H33" s="197"/>
      <c r="I33" s="197"/>
      <c r="J33" s="197"/>
      <c r="K33" s="197"/>
      <c r="L33" s="197"/>
      <c r="N33" s="199"/>
      <c r="O33" s="199"/>
      <c r="P33" s="199"/>
    </row>
    <row r="34" spans="1:16" ht="12.75" customHeight="1" x14ac:dyDescent="0.2">
      <c r="A34" s="178" t="s">
        <v>170</v>
      </c>
      <c r="B34" s="200"/>
      <c r="C34" s="200"/>
      <c r="D34" s="200"/>
      <c r="F34" s="197"/>
      <c r="G34" s="197"/>
      <c r="H34" s="197"/>
      <c r="I34" s="197"/>
      <c r="J34" s="197"/>
      <c r="K34" s="197"/>
      <c r="L34" s="197"/>
      <c r="N34" s="199"/>
      <c r="O34" s="199"/>
      <c r="P34" s="199"/>
    </row>
    <row r="35" spans="1:16" ht="15" customHeight="1" x14ac:dyDescent="0.2">
      <c r="A35" s="179"/>
      <c r="B35" s="179"/>
      <c r="C35" s="179"/>
      <c r="D35" s="179"/>
      <c r="F35" s="197"/>
      <c r="G35" s="197"/>
      <c r="H35" s="197"/>
      <c r="I35" s="197"/>
      <c r="J35" s="197"/>
      <c r="K35" s="197"/>
      <c r="L35" s="197"/>
    </row>
    <row r="36" spans="1:16" ht="15.75" customHeight="1" x14ac:dyDescent="0.2">
      <c r="A36" s="179"/>
      <c r="B36" s="179"/>
      <c r="C36" s="179"/>
      <c r="D36" s="179"/>
      <c r="F36" s="197"/>
      <c r="G36" s="197"/>
      <c r="H36" s="197"/>
      <c r="I36" s="197"/>
      <c r="J36" s="197"/>
      <c r="K36" s="197"/>
      <c r="L36" s="197"/>
    </row>
    <row r="37" spans="1:16" ht="15" customHeight="1" x14ac:dyDescent="0.2">
      <c r="A37" s="179"/>
      <c r="B37" s="179"/>
      <c r="C37" s="179"/>
      <c r="D37" s="179"/>
      <c r="F37" s="197"/>
      <c r="G37" s="197"/>
      <c r="H37" s="197"/>
      <c r="I37" s="197"/>
      <c r="J37" s="197"/>
      <c r="K37" s="197"/>
      <c r="L37" s="197"/>
    </row>
    <row r="38" spans="1:16" ht="12.75" customHeight="1" x14ac:dyDescent="0.2">
      <c r="A38" s="179"/>
      <c r="B38" s="179"/>
      <c r="C38" s="179"/>
      <c r="D38" s="179"/>
      <c r="F38" s="197"/>
      <c r="G38" s="197"/>
      <c r="H38" s="197"/>
      <c r="I38" s="197"/>
      <c r="J38" s="197"/>
      <c r="K38" s="197"/>
      <c r="L38" s="197"/>
    </row>
    <row r="39" spans="1:16" ht="12.75" customHeight="1" x14ac:dyDescent="0.2">
      <c r="A39" s="179"/>
      <c r="B39" s="179"/>
      <c r="C39" s="179"/>
      <c r="D39" s="179"/>
      <c r="F39" s="197"/>
      <c r="G39" s="197"/>
      <c r="H39" s="197"/>
      <c r="I39" s="197"/>
      <c r="J39" s="197"/>
      <c r="K39" s="197"/>
      <c r="L39" s="197"/>
    </row>
    <row r="40" spans="1:16" ht="12.75" customHeight="1" x14ac:dyDescent="0.2">
      <c r="A40" s="179"/>
      <c r="B40" s="179"/>
      <c r="C40" s="179"/>
      <c r="D40" s="179"/>
      <c r="F40" s="197"/>
      <c r="G40" s="197"/>
      <c r="H40" s="197"/>
      <c r="I40" s="197"/>
      <c r="J40" s="197"/>
      <c r="K40" s="197"/>
      <c r="L40" s="197"/>
    </row>
    <row r="41" spans="1:16" ht="12.75" customHeight="1" x14ac:dyDescent="0.2">
      <c r="A41" s="179"/>
      <c r="B41" s="179"/>
      <c r="C41" s="179"/>
      <c r="D41" s="179"/>
      <c r="F41" s="197"/>
      <c r="G41" s="197"/>
      <c r="H41" s="197"/>
      <c r="I41" s="197"/>
      <c r="J41" s="197"/>
      <c r="K41" s="197"/>
      <c r="L41" s="197"/>
    </row>
    <row r="42" spans="1:16" ht="12.75" customHeight="1" x14ac:dyDescent="0.2">
      <c r="A42" s="179"/>
      <c r="B42" s="179"/>
      <c r="C42" s="179"/>
      <c r="D42" s="179"/>
      <c r="F42" s="197"/>
      <c r="G42" s="197"/>
      <c r="H42" s="197"/>
      <c r="I42" s="197"/>
      <c r="J42" s="197"/>
      <c r="K42" s="197"/>
      <c r="L42" s="197"/>
    </row>
    <row r="43" spans="1:16" ht="12.75" customHeight="1" x14ac:dyDescent="0.2">
      <c r="A43" s="179"/>
      <c r="B43" s="179"/>
      <c r="C43" s="179"/>
      <c r="D43" s="179"/>
      <c r="F43" s="197"/>
      <c r="G43" s="197"/>
      <c r="H43" s="197"/>
      <c r="I43" s="197"/>
      <c r="J43" s="197"/>
      <c r="K43" s="197"/>
      <c r="L43" s="197"/>
    </row>
    <row r="44" spans="1:16" ht="12.75" customHeight="1" x14ac:dyDescent="0.2">
      <c r="A44" s="179"/>
      <c r="B44" s="179"/>
      <c r="C44" s="179"/>
      <c r="D44" s="179"/>
      <c r="F44" s="197"/>
      <c r="G44" s="197"/>
      <c r="H44" s="197"/>
      <c r="I44" s="197"/>
      <c r="J44" s="197"/>
      <c r="K44" s="197"/>
      <c r="L44" s="197"/>
    </row>
    <row r="45" spans="1:16" ht="12.75" customHeight="1" x14ac:dyDescent="0.2">
      <c r="A45" s="179"/>
      <c r="B45" s="179"/>
      <c r="C45" s="179"/>
      <c r="D45" s="179"/>
      <c r="F45" s="197"/>
      <c r="G45" s="197"/>
      <c r="H45" s="197"/>
      <c r="I45" s="197"/>
      <c r="J45" s="197"/>
      <c r="K45" s="197"/>
      <c r="L45" s="197"/>
    </row>
    <row r="46" spans="1:16" ht="12.75" customHeight="1" x14ac:dyDescent="0.2">
      <c r="A46" s="178" t="s">
        <v>163</v>
      </c>
      <c r="B46" s="179"/>
      <c r="C46" s="179"/>
      <c r="D46" s="179"/>
      <c r="F46" s="197"/>
      <c r="G46" s="197"/>
      <c r="H46" s="197"/>
      <c r="I46" s="197"/>
      <c r="J46" s="197"/>
      <c r="K46" s="197"/>
      <c r="L46" s="197"/>
    </row>
    <row r="47" spans="1:16" ht="12.75" customHeight="1" x14ac:dyDescent="0.2">
      <c r="A47" s="179"/>
      <c r="B47" s="179"/>
      <c r="C47" s="179"/>
      <c r="D47" s="179"/>
      <c r="F47" s="197"/>
      <c r="G47" s="197"/>
      <c r="H47" s="197"/>
      <c r="I47" s="197"/>
      <c r="J47" s="197"/>
      <c r="K47" s="197"/>
      <c r="L47" s="197"/>
    </row>
    <row r="48" spans="1:16" ht="12.75" customHeight="1" x14ac:dyDescent="0.2">
      <c r="A48" s="179"/>
      <c r="B48" s="179"/>
      <c r="C48" s="179"/>
      <c r="D48" s="179"/>
      <c r="F48" s="197"/>
      <c r="G48" s="197"/>
      <c r="H48" s="197"/>
      <c r="I48" s="197"/>
      <c r="J48" s="197"/>
      <c r="K48" s="197"/>
      <c r="L48" s="197"/>
    </row>
    <row r="49" spans="1:12" ht="12.75" customHeight="1" x14ac:dyDescent="0.2">
      <c r="F49" s="197"/>
      <c r="G49" s="197"/>
      <c r="H49" s="197"/>
      <c r="I49" s="197"/>
      <c r="J49" s="197"/>
      <c r="K49" s="197"/>
      <c r="L49" s="197"/>
    </row>
    <row r="50" spans="1:12" ht="15" customHeight="1" x14ac:dyDescent="0.2">
      <c r="A50" s="178" t="s">
        <v>172</v>
      </c>
      <c r="B50" s="179"/>
      <c r="C50" s="179"/>
      <c r="D50" s="179"/>
      <c r="F50" s="197"/>
      <c r="G50" s="197"/>
      <c r="H50" s="197"/>
      <c r="I50" s="197"/>
      <c r="J50" s="197"/>
      <c r="K50" s="197"/>
      <c r="L50" s="197"/>
    </row>
    <row r="51" spans="1:12" x14ac:dyDescent="0.2">
      <c r="A51" s="179"/>
      <c r="B51" s="179"/>
      <c r="C51" s="179"/>
      <c r="D51" s="179"/>
    </row>
    <row r="52" spans="1:12" x14ac:dyDescent="0.2">
      <c r="A52" s="179"/>
      <c r="B52" s="179"/>
      <c r="C52" s="179"/>
      <c r="D52" s="179"/>
    </row>
    <row r="53" spans="1:12" x14ac:dyDescent="0.2">
      <c r="A53" s="179"/>
      <c r="B53" s="179"/>
      <c r="C53" s="179"/>
      <c r="D53" s="179"/>
    </row>
    <row r="54" spans="1:12" x14ac:dyDescent="0.2">
      <c r="A54" s="179"/>
      <c r="B54" s="179"/>
      <c r="C54" s="179"/>
      <c r="D54" s="179"/>
    </row>
  </sheetData>
  <sheetProtection algorithmName="SHA-512" hashValue="YvLNnXnaIplVSlL6jQ8bs2ukl7Kyly6Aqt/82rc3qzx0igyVBPBzHcUUkyfgILkWtJ4XK2BKRPDLyjLoEIcM/A==" saltValue="J7g245JzmHLB91LHPb98Uw==" spinCount="100000" sheet="1" objects="1" scenarios="1"/>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xr:uid="{00000000-0002-0000-0200-000000000000}">
      <formula1>1000</formula1>
      <formula2>10000</formula2>
    </dataValidation>
    <dataValidation type="decimal" allowBlank="1" showInputMessage="1" showErrorMessage="1" errorTitle="Ungültiger Wert" error="Bitte überprüfen Sie Ihre Eingabe! Wert muss zwischen 0 und 15'000 liegen." sqref="C12:C16" xr:uid="{00000000-0002-0000-0200-000001000000}">
      <formula1>0</formula1>
      <formula2>15000</formula2>
    </dataValidation>
    <dataValidation type="decimal" allowBlank="1" showInputMessage="1" showErrorMessage="1" errorTitle="Ungültiger Wert" error="Bitte überprüfen Sie Ihre Eingabe! Wert muss zwischen 0 und 5'000 liegen." sqref="D10:D16" xr:uid="{00000000-0002-0000-0200-000002000000}">
      <formula1>0</formula1>
      <formula2>5000</formula2>
    </dataValidation>
    <dataValidation type="decimal" allowBlank="1" showInputMessage="1" showErrorMessage="1" errorTitle="Ungültiger Wert" error="Bitte überprüfen Sie Ihre Eingabe!" sqref="E12:E16" xr:uid="{00000000-0002-0000-0200-000003000000}">
      <formula1>30</formula1>
      <formula2>168</formula2>
    </dataValidation>
    <dataValidation type="whole" operator="greaterThan" allowBlank="1" showInputMessage="1" showErrorMessage="1" errorTitle="Ungültiger Wert" error="Bitte überprüfen Sie Ihre Eingabe!" sqref="D23:D26" xr:uid="{00000000-0002-0000-0200-000004000000}">
      <formula1>0</formula1>
    </dataValidation>
    <dataValidation type="decimal" allowBlank="1" showInputMessage="1" showErrorMessage="1" errorTitle="Ungültiger Wert" error="Bitte überprüfen Sie Ihre Eingabe! Wert muss zwischen 50 und 20'000 liegen." sqref="G7:G9" xr:uid="{00000000-0002-0000-0200-000005000000}">
      <formula1>50</formula1>
      <formula2>20000</formula2>
    </dataValidation>
    <dataValidation type="decimal" allowBlank="1" showInputMessage="1" showErrorMessage="1" errorTitle="Ungültiger Wert" error="Bitte überprüfen Sie Ihre Eingabe!" sqref="F10:F16" xr:uid="{00000000-0002-0000-0200-000006000000}">
      <formula1>30</formula1>
      <formula2>150</formula2>
    </dataValidation>
    <dataValidation type="decimal" allowBlank="1" showInputMessage="1" showErrorMessage="1" errorTitle="Ungültiger Wert" error="Bitte überprüfen Sie Ihre Eingabe! Wert muss zwischen 0 und 50 liegen." sqref="K7:L16" xr:uid="{00000000-0002-0000-0200-000007000000}">
      <formula1>0</formula1>
      <formula2>50</formula2>
    </dataValidation>
    <dataValidation type="decimal" operator="greaterThanOrEqual" allowBlank="1" showInputMessage="1" showErrorMessage="1" errorTitle="Ungültiger Wert" error="Bitte überprüfen Sie Ihre Eingabe! Wert darf nicht kleiner als 0 sein." sqref="H7:H16" xr:uid="{00000000-0002-0000-0200-000008000000}">
      <formula1>0</formula1>
    </dataValidation>
    <dataValidation type="decimal" allowBlank="1" showInputMessage="1" showErrorMessage="1" errorTitle="Ungültiger Wert" error="Bitte überprüfen Sie Ihre Eingabe! Wert muss zwischen 0 und 2'000 liegen." sqref="I7:I16" xr:uid="{00000000-0002-0000-0200-000009000000}">
      <formula1>0</formula1>
      <formula2>2000</formula2>
    </dataValidation>
    <dataValidation type="decimal" showInputMessage="1" showErrorMessage="1" errorTitle="Ungültiger Wert" error="Bitte überprüfen Sie Ihre Eingabe! Wert muss zwischen 0 und 300 liegen." sqref="J7:J16" xr:uid="{00000000-0002-0000-0200-00000A000000}">
      <formula1>0</formula1>
      <formula2>300</formula2>
    </dataValidation>
  </dataValidation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x14ac:dyDescent="0.2"/>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x14ac:dyDescent="0.25"/>
    <row r="2" spans="1:21" ht="17.25" thickTop="1" thickBot="1" x14ac:dyDescent="0.3">
      <c r="A2" s="68" t="s">
        <v>68</v>
      </c>
      <c r="B2" s="17"/>
      <c r="C2" s="45"/>
      <c r="D2" s="16"/>
      <c r="E2" s="16"/>
      <c r="F2" s="16"/>
      <c r="G2" s="16"/>
      <c r="H2" s="16"/>
      <c r="I2" s="16"/>
      <c r="J2" s="18"/>
      <c r="K2" s="18"/>
      <c r="L2" s="18"/>
      <c r="M2" s="18"/>
      <c r="N2" s="18"/>
      <c r="O2" s="18"/>
      <c r="P2" s="18"/>
      <c r="Q2" s="18"/>
      <c r="R2" s="18"/>
    </row>
    <row r="3" spans="1:21" ht="14.25" thickTop="1" thickBot="1" x14ac:dyDescent="0.25">
      <c r="A3" s="18"/>
      <c r="B3" s="18"/>
      <c r="C3" s="18"/>
      <c r="D3" s="18"/>
      <c r="E3" s="18"/>
      <c r="F3" s="18"/>
      <c r="G3" s="18"/>
      <c r="H3" s="18"/>
      <c r="I3" s="18"/>
      <c r="J3" s="18"/>
      <c r="K3" s="18"/>
      <c r="L3" s="18"/>
      <c r="M3" s="18"/>
      <c r="N3" s="18"/>
      <c r="O3" s="18"/>
      <c r="P3" s="18"/>
      <c r="Q3" s="18"/>
      <c r="R3" s="18"/>
    </row>
    <row r="4" spans="1:21" ht="72.75" customHeight="1" thickTop="1" thickBot="1" x14ac:dyDescent="0.25">
      <c r="A4" s="3" t="s">
        <v>2</v>
      </c>
      <c r="B4" s="3" t="s">
        <v>7</v>
      </c>
      <c r="C4" s="3" t="s">
        <v>81</v>
      </c>
      <c r="D4" s="3" t="s">
        <v>84</v>
      </c>
      <c r="E4" s="3" t="s">
        <v>92</v>
      </c>
      <c r="F4" s="3" t="s">
        <v>93</v>
      </c>
      <c r="G4" s="3" t="s">
        <v>94</v>
      </c>
      <c r="H4" s="3" t="s">
        <v>95</v>
      </c>
      <c r="I4" s="3" t="s">
        <v>96</v>
      </c>
      <c r="J4" s="3" t="s">
        <v>97</v>
      </c>
      <c r="K4" s="3" t="s">
        <v>98</v>
      </c>
      <c r="L4" s="3" t="s">
        <v>99</v>
      </c>
      <c r="M4" s="3" t="s">
        <v>85</v>
      </c>
      <c r="N4" s="3" t="s">
        <v>86</v>
      </c>
      <c r="O4" s="3" t="s">
        <v>100</v>
      </c>
      <c r="P4" s="3" t="s">
        <v>101</v>
      </c>
      <c r="Q4" s="3" t="s">
        <v>102</v>
      </c>
      <c r="R4" s="3" t="s">
        <v>103</v>
      </c>
      <c r="T4" s="2"/>
    </row>
    <row r="5" spans="1:21" ht="17.25" customHeight="1" thickTop="1" thickBot="1" x14ac:dyDescent="0.25">
      <c r="A5" s="3" t="s">
        <v>8</v>
      </c>
      <c r="B5" s="3"/>
      <c r="C5" s="3" t="s">
        <v>53</v>
      </c>
      <c r="D5" s="3" t="s">
        <v>82</v>
      </c>
      <c r="E5" s="3" t="s">
        <v>58</v>
      </c>
      <c r="F5" s="3" t="s">
        <v>53</v>
      </c>
      <c r="G5" s="3" t="s">
        <v>82</v>
      </c>
      <c r="H5" s="3" t="s">
        <v>88</v>
      </c>
      <c r="I5" s="3" t="s">
        <v>89</v>
      </c>
      <c r="J5" s="3" t="s">
        <v>90</v>
      </c>
      <c r="K5" s="3" t="s">
        <v>32</v>
      </c>
      <c r="L5" s="3" t="s">
        <v>91</v>
      </c>
      <c r="M5" s="3" t="s">
        <v>91</v>
      </c>
      <c r="N5" s="3" t="s">
        <v>83</v>
      </c>
      <c r="O5" s="3" t="s">
        <v>83</v>
      </c>
      <c r="P5" s="3"/>
      <c r="Q5" s="3" t="s">
        <v>83</v>
      </c>
      <c r="R5" s="3" t="s">
        <v>83</v>
      </c>
      <c r="T5" s="2"/>
    </row>
    <row r="6" spans="1:21" ht="15" thickTop="1" thickBot="1" x14ac:dyDescent="0.25">
      <c r="A6" s="201" t="s">
        <v>0</v>
      </c>
      <c r="B6" s="9" t="s">
        <v>4</v>
      </c>
      <c r="C6" s="8" t="s">
        <v>3</v>
      </c>
      <c r="D6" s="8" t="str">
        <f t="shared" ref="D6:E8" si="0">"-"</f>
        <v>-</v>
      </c>
      <c r="E6" s="8" t="str">
        <f t="shared" si="0"/>
        <v>-</v>
      </c>
      <c r="F6" s="8">
        <f>G6*2100/1000</f>
        <v>21</v>
      </c>
      <c r="G6" s="8">
        <v>10</v>
      </c>
      <c r="H6" s="46">
        <f>'Critère d''admission n° 5'!F7</f>
        <v>135.7040407694407</v>
      </c>
      <c r="I6" s="27">
        <f>'Critère d''admission n° 5'!G7</f>
        <v>0</v>
      </c>
      <c r="J6" s="28" t="e">
        <f>I6/$I$16</f>
        <v>#DIV/0!</v>
      </c>
      <c r="K6" s="26">
        <f>'Critère d''admission n° 5'!H7</f>
        <v>0</v>
      </c>
      <c r="L6" s="26">
        <f>'Critère d''admission n° 5'!I7</f>
        <v>0</v>
      </c>
      <c r="M6" s="26">
        <f>'Critère d''admission n° 5'!J7</f>
        <v>0</v>
      </c>
      <c r="N6" s="26">
        <f>'Critère d''admission n° 5'!K7</f>
        <v>0</v>
      </c>
      <c r="O6" s="102">
        <f>'Critère d''admission n° 5'!L7</f>
        <v>0</v>
      </c>
      <c r="P6" s="21">
        <f>IF(O6&gt;0,O6,((PMT(0.03,20,-(K6+L6*G6))+M6*G6)*100/(F6*1000))+N6)</f>
        <v>0</v>
      </c>
      <c r="Q6" s="21" t="e">
        <f t="shared" ref="Q6:Q12" si="1">IF(J6&gt;0,P6,0)</f>
        <v>#DIV/0!</v>
      </c>
      <c r="R6" s="21">
        <f>IF(I6&gt;0,'Berechnung WGK EFH'!D25/10,0)</f>
        <v>0</v>
      </c>
    </row>
    <row r="7" spans="1:21" ht="15" thickTop="1" thickBot="1" x14ac:dyDescent="0.25">
      <c r="A7" s="201"/>
      <c r="B7" s="9" t="s">
        <v>10</v>
      </c>
      <c r="C7" s="8" t="s">
        <v>15</v>
      </c>
      <c r="D7" s="8" t="str">
        <f t="shared" si="0"/>
        <v>-</v>
      </c>
      <c r="E7" s="8" t="str">
        <f t="shared" si="0"/>
        <v>-</v>
      </c>
      <c r="F7" s="8">
        <f t="shared" ref="F7:F8" si="2">G7*2100/1000</f>
        <v>105</v>
      </c>
      <c r="G7" s="8">
        <v>50</v>
      </c>
      <c r="H7" s="46">
        <f>'Critère d''admission n° 5'!F8</f>
        <v>130.09618008618446</v>
      </c>
      <c r="I7" s="27">
        <f>'Critère d''admission n° 5'!G8</f>
        <v>0</v>
      </c>
      <c r="J7" s="28" t="e">
        <f t="shared" ref="J7:J15" si="3">I7/$I$16</f>
        <v>#DIV/0!</v>
      </c>
      <c r="K7" s="26">
        <f>'Critère d''admission n° 5'!H8</f>
        <v>0</v>
      </c>
      <c r="L7" s="26">
        <f>'Critère d''admission n° 5'!I8</f>
        <v>0</v>
      </c>
      <c r="M7" s="26">
        <f>'Critère d''admission n° 5'!J8</f>
        <v>0</v>
      </c>
      <c r="N7" s="26">
        <f>'Critère d''admission n° 5'!K8</f>
        <v>0</v>
      </c>
      <c r="O7" s="102">
        <f>'Critère d''admission n° 5'!L8</f>
        <v>0</v>
      </c>
      <c r="P7" s="21">
        <f t="shared" ref="P7:P12" si="4">IF(O7&gt;0,O7,((PMT(0.03,20,-(K7+L7*G7))+M7*G7)*100/(F7*1000))+N7)</f>
        <v>0</v>
      </c>
      <c r="Q7" s="21" t="e">
        <f t="shared" si="1"/>
        <v>#DIV/0!</v>
      </c>
      <c r="R7" s="21">
        <f>IF(I7&gt;0,'Berechnung WGK MFH klein'!D25/10,0)</f>
        <v>0</v>
      </c>
    </row>
    <row r="8" spans="1:21" ht="15" thickTop="1" thickBot="1" x14ac:dyDescent="0.25">
      <c r="A8" s="201"/>
      <c r="B8" s="9" t="s">
        <v>11</v>
      </c>
      <c r="C8" s="8" t="s">
        <v>12</v>
      </c>
      <c r="D8" s="8" t="str">
        <f t="shared" si="0"/>
        <v>-</v>
      </c>
      <c r="E8" s="8" t="str">
        <f t="shared" si="0"/>
        <v>-</v>
      </c>
      <c r="F8" s="8">
        <f t="shared" si="2"/>
        <v>735</v>
      </c>
      <c r="G8" s="8">
        <v>350</v>
      </c>
      <c r="H8" s="46">
        <f>'Critère d''admission n° 5'!F9</f>
        <v>128.77295026305936</v>
      </c>
      <c r="I8" s="27">
        <f>'Critère d''admission n° 5'!G9</f>
        <v>0</v>
      </c>
      <c r="J8" s="28" t="e">
        <f t="shared" si="3"/>
        <v>#DIV/0!</v>
      </c>
      <c r="K8" s="26">
        <f>'Critère d''admission n° 5'!H9</f>
        <v>0</v>
      </c>
      <c r="L8" s="26">
        <f>'Critère d''admission n° 5'!I9</f>
        <v>0</v>
      </c>
      <c r="M8" s="26">
        <f>'Critère d''admission n° 5'!J9</f>
        <v>0</v>
      </c>
      <c r="N8" s="26">
        <f>'Critère d''admission n° 5'!K9</f>
        <v>0</v>
      </c>
      <c r="O8" s="102">
        <f>'Critère d''admission n° 5'!L9</f>
        <v>0</v>
      </c>
      <c r="P8" s="21">
        <f t="shared" si="4"/>
        <v>0</v>
      </c>
      <c r="Q8" s="21" t="e">
        <f t="shared" si="1"/>
        <v>#DIV/0!</v>
      </c>
      <c r="R8" s="21">
        <f>IF(I8&gt;0,'Berechnung WGK MFH gross'!D25/10,0)</f>
        <v>0</v>
      </c>
    </row>
    <row r="9" spans="1:21" ht="15" thickTop="1" thickBot="1" x14ac:dyDescent="0.25">
      <c r="A9" s="201"/>
      <c r="B9" s="9" t="s">
        <v>5</v>
      </c>
      <c r="C9" s="10">
        <f>'Critère d''admission n° 5'!C10</f>
        <v>0</v>
      </c>
      <c r="D9" s="27">
        <f>'Critère d''admission n° 5'!D10</f>
        <v>0</v>
      </c>
      <c r="E9" s="8" t="str">
        <f>"-"</f>
        <v>-</v>
      </c>
      <c r="F9" s="30" t="str">
        <f t="shared" ref="F9:F12" si="5">IF(C9&gt;0,C9,"")</f>
        <v/>
      </c>
      <c r="G9" s="49" t="str">
        <f>IF(C9&gt;0,'Berechnung WGK S1'!D11*1000,"")</f>
        <v/>
      </c>
      <c r="H9" s="50">
        <f>'Critère d''admission n° 5'!F10</f>
        <v>128.77295026305936</v>
      </c>
      <c r="I9" s="30">
        <f>C9</f>
        <v>0</v>
      </c>
      <c r="J9" s="28" t="e">
        <f t="shared" si="3"/>
        <v>#DIV/0!</v>
      </c>
      <c r="K9" s="26">
        <f>'Critère d''admission n° 5'!H10</f>
        <v>0</v>
      </c>
      <c r="L9" s="26">
        <f>'Critère d''admission n° 5'!I10</f>
        <v>0</v>
      </c>
      <c r="M9" s="26">
        <f>'Critère d''admission n° 5'!J10</f>
        <v>0</v>
      </c>
      <c r="N9" s="26">
        <f>'Critère d''admission n° 5'!K10</f>
        <v>0</v>
      </c>
      <c r="O9" s="102">
        <f>'Critère d''admission n° 5'!L10</f>
        <v>0</v>
      </c>
      <c r="P9" s="21" t="e">
        <f t="shared" si="4"/>
        <v>#VALUE!</v>
      </c>
      <c r="Q9" s="21" t="e">
        <f t="shared" si="1"/>
        <v>#DIV/0!</v>
      </c>
      <c r="R9" s="21">
        <f>IF(C9&gt;0,'Berechnung WGK S1'!D26/10,0)</f>
        <v>0</v>
      </c>
    </row>
    <row r="10" spans="1:21" ht="15" thickTop="1" thickBot="1" x14ac:dyDescent="0.25">
      <c r="A10" s="201"/>
      <c r="B10" s="9" t="s">
        <v>6</v>
      </c>
      <c r="C10" s="10">
        <f>'Critère d''admission n° 5'!C11</f>
        <v>0</v>
      </c>
      <c r="D10" s="27">
        <f>'Critère d''admission n° 5'!D11</f>
        <v>0</v>
      </c>
      <c r="E10" s="8" t="str">
        <f>"-"</f>
        <v>-</v>
      </c>
      <c r="F10" s="30" t="str">
        <f t="shared" si="5"/>
        <v/>
      </c>
      <c r="G10" s="49" t="str">
        <f>IF(C10&gt;0,'Berechnung WGK S2'!D11*1000,"")</f>
        <v/>
      </c>
      <c r="H10" s="50">
        <f>'Critère d''admission n° 5'!F11</f>
        <v>128.77295026305936</v>
      </c>
      <c r="I10" s="30">
        <f t="shared" ref="I10:I12" si="6">C10</f>
        <v>0</v>
      </c>
      <c r="J10" s="28" t="e">
        <f t="shared" si="3"/>
        <v>#DIV/0!</v>
      </c>
      <c r="K10" s="26">
        <f>'Critère d''admission n° 5'!H11</f>
        <v>0</v>
      </c>
      <c r="L10" s="26">
        <f>'Critère d''admission n° 5'!I11</f>
        <v>0</v>
      </c>
      <c r="M10" s="26">
        <f>'Critère d''admission n° 5'!J11</f>
        <v>0</v>
      </c>
      <c r="N10" s="26">
        <f>'Critère d''admission n° 5'!K11</f>
        <v>0</v>
      </c>
      <c r="O10" s="102">
        <f>'Critère d''admission n° 5'!L11</f>
        <v>0</v>
      </c>
      <c r="P10" s="21" t="e">
        <f t="shared" si="4"/>
        <v>#VALUE!</v>
      </c>
      <c r="Q10" s="21" t="e">
        <f t="shared" si="1"/>
        <v>#DIV/0!</v>
      </c>
      <c r="R10" s="21">
        <f>IF(C10&gt;0,'Berechnung WGK S2'!D26/10,0)</f>
        <v>0</v>
      </c>
    </row>
    <row r="11" spans="1:21" ht="41.25" customHeight="1" thickTop="1" thickBot="1" x14ac:dyDescent="0.25">
      <c r="A11" s="202" t="s">
        <v>87</v>
      </c>
      <c r="B11" s="9" t="s">
        <v>62</v>
      </c>
      <c r="C11" s="10">
        <f>'Critère d''admission n° 5'!C12</f>
        <v>0</v>
      </c>
      <c r="D11" s="27">
        <f>'Critère d''admission n° 5'!D12</f>
        <v>0</v>
      </c>
      <c r="E11" s="27" t="str">
        <f>IF('Critère d''admission n° 5'!E12&gt;0,'Critère d''admission n° 5'!E12,"")</f>
        <v/>
      </c>
      <c r="F11" s="30" t="str">
        <f t="shared" si="5"/>
        <v/>
      </c>
      <c r="G11" s="30" t="str">
        <f>IF(C11&gt;0,'Berechnung WGK Prozess (1)'!D11*1000,"")</f>
        <v/>
      </c>
      <c r="H11" s="50">
        <f>'Critère d''admission n° 5'!F12</f>
        <v>123.08250000000002</v>
      </c>
      <c r="I11" s="30">
        <f t="shared" si="6"/>
        <v>0</v>
      </c>
      <c r="J11" s="28" t="e">
        <f t="shared" si="3"/>
        <v>#DIV/0!</v>
      </c>
      <c r="K11" s="26">
        <f>'Critère d''admission n° 5'!H12</f>
        <v>0</v>
      </c>
      <c r="L11" s="26">
        <f>'Critère d''admission n° 5'!I12</f>
        <v>0</v>
      </c>
      <c r="M11" s="26">
        <f>'Critère d''admission n° 5'!J12</f>
        <v>0</v>
      </c>
      <c r="N11" s="26">
        <f>'Critère d''admission n° 5'!K12</f>
        <v>0</v>
      </c>
      <c r="O11" s="102">
        <f>'Critère d''admission n° 5'!L12</f>
        <v>0</v>
      </c>
      <c r="P11" s="21" t="e">
        <f t="shared" si="4"/>
        <v>#VALUE!</v>
      </c>
      <c r="Q11" s="21" t="e">
        <f t="shared" si="1"/>
        <v>#DIV/0!</v>
      </c>
      <c r="R11" s="21">
        <f>IF(C11&gt;0,'Berechnung WGK Prozess (1)'!D26/10,0)</f>
        <v>0</v>
      </c>
    </row>
    <row r="12" spans="1:21" ht="41.25" customHeight="1" thickTop="1" thickBot="1" x14ac:dyDescent="0.25">
      <c r="A12" s="203"/>
      <c r="B12" s="9" t="s">
        <v>63</v>
      </c>
      <c r="C12" s="10">
        <f>'Critère d''admission n° 5'!C13</f>
        <v>0</v>
      </c>
      <c r="D12" s="27">
        <f>'Critère d''admission n° 5'!D13</f>
        <v>0</v>
      </c>
      <c r="E12" s="27" t="str">
        <f>IF('Critère d''admission n° 5'!E13&gt;0,'Critère d''admission n° 5'!E13,"")</f>
        <v/>
      </c>
      <c r="F12" s="30" t="str">
        <f t="shared" si="5"/>
        <v/>
      </c>
      <c r="G12" s="30" t="str">
        <f>IF(C12&gt;0,'Berechnung WGK Prozess (2)'!D11*1000,"")</f>
        <v/>
      </c>
      <c r="H12" s="50">
        <f>'Critère d''admission n° 5'!F13</f>
        <v>123.08250000000002</v>
      </c>
      <c r="I12" s="30">
        <f t="shared" si="6"/>
        <v>0</v>
      </c>
      <c r="J12" s="28" t="e">
        <f t="shared" si="3"/>
        <v>#DIV/0!</v>
      </c>
      <c r="K12" s="26">
        <f>'Critère d''admission n° 5'!H13</f>
        <v>0</v>
      </c>
      <c r="L12" s="26">
        <f>'Critère d''admission n° 5'!I13</f>
        <v>0</v>
      </c>
      <c r="M12" s="26">
        <f>'Critère d''admission n° 5'!J13</f>
        <v>0</v>
      </c>
      <c r="N12" s="26">
        <f>'Critère d''admission n° 5'!K13</f>
        <v>0</v>
      </c>
      <c r="O12" s="102">
        <f>'Critère d''admission n° 5'!L13</f>
        <v>0</v>
      </c>
      <c r="P12" s="21" t="e">
        <f t="shared" si="4"/>
        <v>#VALUE!</v>
      </c>
      <c r="Q12" s="21" t="e">
        <f t="shared" si="1"/>
        <v>#DIV/0!</v>
      </c>
      <c r="R12" s="21">
        <f>IF(C12&gt;0,'Berechnung WGK Prozess (2)'!D26/10,0)</f>
        <v>0</v>
      </c>
    </row>
    <row r="13" spans="1:21" ht="41.25" customHeight="1" outlineLevel="1" thickTop="1" thickBot="1" x14ac:dyDescent="0.25">
      <c r="A13" s="202" t="s">
        <v>87</v>
      </c>
      <c r="B13" s="9" t="s">
        <v>64</v>
      </c>
      <c r="C13" s="10">
        <f>'Critère d''admission n° 5'!C14</f>
        <v>0</v>
      </c>
      <c r="D13" s="27">
        <f>'Critère d''admission n° 5'!D14</f>
        <v>0</v>
      </c>
      <c r="E13" s="27" t="str">
        <f>IF('Critère d''admission n° 5'!E14&gt;0,'Critère d''admission n° 5'!E14,"")</f>
        <v/>
      </c>
      <c r="F13" s="30" t="str">
        <f t="shared" ref="F13:F15" si="7">IF(C13&gt;0,C13,"")</f>
        <v/>
      </c>
      <c r="G13" s="30" t="str">
        <f>IF(C13&gt;0,'Berechnung WGK Prozess (3)'!D11*1000,"")</f>
        <v/>
      </c>
      <c r="H13" s="50">
        <f>'Critère d''admission n° 5'!F14</f>
        <v>123.08250000000002</v>
      </c>
      <c r="I13" s="30">
        <f t="shared" ref="I13:I15" si="8">C13</f>
        <v>0</v>
      </c>
      <c r="J13" s="28" t="e">
        <f t="shared" si="3"/>
        <v>#DIV/0!</v>
      </c>
      <c r="K13" s="26">
        <f>'Critère d''admission n° 5'!H14</f>
        <v>0</v>
      </c>
      <c r="L13" s="26">
        <f>'Critère d''admission n° 5'!I14</f>
        <v>0</v>
      </c>
      <c r="M13" s="26">
        <f>'Critère d''admission n° 5'!J14</f>
        <v>0</v>
      </c>
      <c r="N13" s="26">
        <f>'Critère d''admission n° 5'!K14</f>
        <v>0</v>
      </c>
      <c r="O13" s="102">
        <f>'Critère d''admission n° 5'!L14</f>
        <v>0</v>
      </c>
      <c r="P13" s="21" t="e">
        <f t="shared" ref="P13:P15" si="9">IF(O13&gt;0,O13,((PMT(0.03,20,-(K13+L13*G13))+M13*G13)*100/(F13*1000))+N13)</f>
        <v>#VALUE!</v>
      </c>
      <c r="Q13" s="21" t="e">
        <f t="shared" ref="Q13:Q15" si="10">IF(J13&gt;0,P13,0)</f>
        <v>#DIV/0!</v>
      </c>
      <c r="R13" s="21">
        <f>IF(C13&gt;0,'Berechnung WGK Prozess (3)'!D26/10,0)</f>
        <v>0</v>
      </c>
    </row>
    <row r="14" spans="1:21" ht="41.25" customHeight="1" outlineLevel="1" thickTop="1" thickBot="1" x14ac:dyDescent="0.25">
      <c r="A14" s="204"/>
      <c r="B14" s="9" t="s">
        <v>65</v>
      </c>
      <c r="C14" s="10">
        <f>'Critère d''admission n° 5'!C15</f>
        <v>0</v>
      </c>
      <c r="D14" s="27">
        <f>'Critère d''admission n° 5'!D15</f>
        <v>0</v>
      </c>
      <c r="E14" s="27" t="str">
        <f>IF('Critère d''admission n° 5'!E15&gt;0,'Critère d''admission n° 5'!E15,"")</f>
        <v/>
      </c>
      <c r="F14" s="30" t="str">
        <f t="shared" si="7"/>
        <v/>
      </c>
      <c r="G14" s="30" t="str">
        <f>IF(C14&gt;0,'Berechnung WGK Prozess (4)'!D11*1000,"")</f>
        <v/>
      </c>
      <c r="H14" s="50">
        <f>'Critère d''admission n° 5'!F15</f>
        <v>123.08250000000002</v>
      </c>
      <c r="I14" s="30">
        <f t="shared" si="8"/>
        <v>0</v>
      </c>
      <c r="J14" s="28" t="e">
        <f>I14/$I$16</f>
        <v>#DIV/0!</v>
      </c>
      <c r="K14" s="26">
        <f>'Critère d''admission n° 5'!H15</f>
        <v>0</v>
      </c>
      <c r="L14" s="26">
        <f>'Critère d''admission n° 5'!I15</f>
        <v>0</v>
      </c>
      <c r="M14" s="26">
        <f>'Critère d''admission n° 5'!J15</f>
        <v>0</v>
      </c>
      <c r="N14" s="26">
        <f>'Critère d''admission n° 5'!K15</f>
        <v>0</v>
      </c>
      <c r="O14" s="102">
        <f>'Critère d''admission n° 5'!L15</f>
        <v>0</v>
      </c>
      <c r="P14" s="21" t="e">
        <f t="shared" si="9"/>
        <v>#VALUE!</v>
      </c>
      <c r="Q14" s="21" t="e">
        <f t="shared" si="10"/>
        <v>#DIV/0!</v>
      </c>
      <c r="R14" s="21">
        <f>IF(C14&gt;0,'Berechnung WGK Prozess (4)'!D26/10,0)</f>
        <v>0</v>
      </c>
    </row>
    <row r="15" spans="1:21" ht="41.25" customHeight="1" outlineLevel="1" thickTop="1" thickBot="1" x14ac:dyDescent="0.25">
      <c r="A15" s="205"/>
      <c r="B15" s="9" t="s">
        <v>66</v>
      </c>
      <c r="C15" s="10">
        <f>'Critère d''admission n° 5'!C16</f>
        <v>0</v>
      </c>
      <c r="D15" s="27">
        <f>'Critère d''admission n° 5'!D16</f>
        <v>0</v>
      </c>
      <c r="E15" s="27" t="str">
        <f>IF('Critère d''admission n° 5'!E16&gt;0,'Critère d''admission n° 5'!E16,"")</f>
        <v/>
      </c>
      <c r="F15" s="30" t="str">
        <f t="shared" si="7"/>
        <v/>
      </c>
      <c r="G15" s="30" t="str">
        <f>IF(C15&gt;0,'Berechnung WGK Prozess (5)'!D11*1000,"")</f>
        <v/>
      </c>
      <c r="H15" s="50">
        <f>'Critère d''admission n° 5'!F16</f>
        <v>123.08250000000002</v>
      </c>
      <c r="I15" s="30">
        <f t="shared" si="8"/>
        <v>0</v>
      </c>
      <c r="J15" s="28" t="e">
        <f t="shared" si="3"/>
        <v>#DIV/0!</v>
      </c>
      <c r="K15" s="26">
        <f>'Critère d''admission n° 5'!H16</f>
        <v>0</v>
      </c>
      <c r="L15" s="26">
        <f>'Critère d''admission n° 5'!I16</f>
        <v>0</v>
      </c>
      <c r="M15" s="26">
        <f>'Critère d''admission n° 5'!J16</f>
        <v>0</v>
      </c>
      <c r="N15" s="26">
        <f>'Critère d''admission n° 5'!K16</f>
        <v>0</v>
      </c>
      <c r="O15" s="102">
        <f>'Critère d''admission n° 5'!L16</f>
        <v>0</v>
      </c>
      <c r="P15" s="21" t="e">
        <f t="shared" si="9"/>
        <v>#VALUE!</v>
      </c>
      <c r="Q15" s="21" t="e">
        <f t="shared" si="10"/>
        <v>#DIV/0!</v>
      </c>
      <c r="R15" s="21">
        <f>IF(C15&gt;0,'Berechnung WGK Prozess (5)'!D26/10,0)</f>
        <v>0</v>
      </c>
    </row>
    <row r="16" spans="1:21" ht="15" thickTop="1" thickBot="1" x14ac:dyDescent="0.3">
      <c r="A16" s="4"/>
      <c r="B16" s="11" t="s">
        <v>13</v>
      </c>
      <c r="C16" s="12"/>
      <c r="D16" s="12"/>
      <c r="E16" s="12"/>
      <c r="F16" s="12"/>
      <c r="G16" s="12"/>
      <c r="H16" s="12"/>
      <c r="I16" s="31">
        <f>SUM(I6:I15)</f>
        <v>0</v>
      </c>
      <c r="J16" s="29"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x14ac:dyDescent="0.3">
      <c r="A17" s="4"/>
      <c r="B17" s="11" t="s">
        <v>14</v>
      </c>
      <c r="C17" s="12"/>
      <c r="D17" s="12"/>
      <c r="E17" s="12"/>
      <c r="F17" s="12"/>
      <c r="G17" s="12"/>
      <c r="H17" s="12"/>
      <c r="I17" s="31"/>
      <c r="J17" s="29"/>
      <c r="K17" s="32"/>
      <c r="L17" s="32"/>
      <c r="M17" s="32"/>
      <c r="N17" s="32"/>
      <c r="O17" s="32"/>
      <c r="P17" s="33"/>
      <c r="Q17" s="33" t="e">
        <f>IF('Critère d''admission n° 5'!D26&lt;(0.2*0.7*'Berechnungsblatt (nur Ansicht)'!I16*100),'Berechnungsblatt (nur Ansicht)'!Q16+('Critère d''admission n° 5'!D26*100/('Berechnungsblatt (nur Ansicht)'!I16*1000)),Q16+1.4)</f>
        <v>#DIV/0!</v>
      </c>
      <c r="R17" s="33"/>
      <c r="U17" s="2"/>
    </row>
    <row r="18" spans="1:21" ht="15" thickTop="1" thickBot="1" x14ac:dyDescent="0.3">
      <c r="A18" s="5"/>
      <c r="B18" s="5"/>
      <c r="C18" s="5"/>
      <c r="D18" s="5"/>
      <c r="E18" s="23"/>
      <c r="F18" s="5"/>
      <c r="G18" s="5"/>
      <c r="H18" s="5"/>
      <c r="I18" s="5"/>
      <c r="J18" s="5"/>
      <c r="K18" s="23"/>
      <c r="L18" s="23"/>
      <c r="M18" s="23"/>
      <c r="N18" s="23"/>
      <c r="O18" s="23"/>
      <c r="P18" s="23"/>
      <c r="Q18" s="23"/>
      <c r="R18" s="23"/>
    </row>
    <row r="19" spans="1:21" ht="15" thickTop="1" thickBot="1" x14ac:dyDescent="0.3">
      <c r="A19" s="5"/>
      <c r="B19" s="19"/>
      <c r="C19" s="19"/>
      <c r="D19" s="24"/>
      <c r="E19" s="52"/>
      <c r="G19" s="5"/>
      <c r="H19" s="24"/>
      <c r="I19" s="24"/>
      <c r="J19" s="22"/>
      <c r="K19" s="24"/>
      <c r="L19" s="24"/>
      <c r="M19" s="24"/>
      <c r="N19" s="54"/>
      <c r="O19" s="65"/>
      <c r="P19" s="61"/>
    </row>
    <row r="20" spans="1:21" ht="15" thickTop="1" thickBot="1" x14ac:dyDescent="0.3">
      <c r="B20" s="103"/>
      <c r="C20" s="24"/>
      <c r="D20" s="24"/>
      <c r="E20" s="51"/>
      <c r="F20" s="53"/>
      <c r="G20" s="24"/>
      <c r="H20" s="24"/>
      <c r="I20" s="24"/>
      <c r="J20" s="22"/>
      <c r="K20" s="24"/>
      <c r="L20" s="24"/>
      <c r="M20" s="24"/>
      <c r="N20" s="55"/>
      <c r="O20" s="66"/>
      <c r="P20" s="62"/>
      <c r="Q20" s="100" t="s">
        <v>9</v>
      </c>
      <c r="R20" s="101" t="e">
        <f>IF(Q17/R16&gt;1.05,"Zusätzlichkeit erfüllt","Detailprüfung")</f>
        <v>#DIV/0!</v>
      </c>
    </row>
    <row r="21" spans="1:21" ht="14.25" thickTop="1" x14ac:dyDescent="0.25">
      <c r="A21" s="59"/>
      <c r="B21" s="104"/>
      <c r="C21" s="60"/>
      <c r="D21" s="60"/>
      <c r="E21" s="56"/>
      <c r="F21" s="60"/>
      <c r="G21" s="56"/>
      <c r="H21" s="57"/>
      <c r="J21" s="56"/>
      <c r="K21" s="56"/>
      <c r="L21" s="57"/>
      <c r="N21" s="56"/>
      <c r="O21" s="56"/>
      <c r="P21" s="57"/>
      <c r="Q21" s="63"/>
      <c r="S21" s="58"/>
    </row>
    <row r="23" spans="1:21" x14ac:dyDescent="0.2">
      <c r="B23" s="25"/>
    </row>
    <row r="24" spans="1:21" ht="13.5" x14ac:dyDescent="0.25">
      <c r="B24" s="48"/>
      <c r="C24" s="64"/>
    </row>
    <row r="25" spans="1:21" ht="13.5" x14ac:dyDescent="0.25">
      <c r="C25" s="64"/>
      <c r="N25" s="47"/>
      <c r="O25" s="47"/>
    </row>
    <row r="26" spans="1:21" ht="13.5" x14ac:dyDescent="0.25">
      <c r="C26" s="64"/>
      <c r="F26" s="25"/>
    </row>
    <row r="27" spans="1:21" ht="13.5" x14ac:dyDescent="0.25">
      <c r="B27" s="25"/>
      <c r="C27" s="64"/>
    </row>
    <row r="28" spans="1:21" ht="13.5" x14ac:dyDescent="0.25">
      <c r="C28" s="64"/>
    </row>
  </sheetData>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Ansicht)'!F6</f>
        <v>21</v>
      </c>
      <c r="E4" s="6"/>
    </row>
    <row r="5" spans="1:5" ht="15" customHeight="1" thickTop="1" thickBot="1" x14ac:dyDescent="0.3">
      <c r="A5" s="41" t="s">
        <v>52</v>
      </c>
      <c r="B5" s="15" t="s">
        <v>51</v>
      </c>
      <c r="C5" s="15" t="s">
        <v>16</v>
      </c>
      <c r="D5" s="40">
        <f>'Berechnungsblatt (nur Ansicht)'!H6</f>
        <v>135.7040407694407</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1.5</v>
      </c>
      <c r="E7" s="6"/>
    </row>
    <row r="8" spans="1:5" ht="15" customHeight="1" thickTop="1" thickBot="1" x14ac:dyDescent="0.3">
      <c r="A8" s="207"/>
      <c r="B8" s="15" t="s">
        <v>43</v>
      </c>
      <c r="C8" s="15" t="s">
        <v>42</v>
      </c>
      <c r="D8" s="36">
        <v>5</v>
      </c>
      <c r="E8" s="6"/>
    </row>
    <row r="9" spans="1:5" ht="15" customHeight="1" thickTop="1" thickBot="1" x14ac:dyDescent="0.3">
      <c r="A9" s="208"/>
      <c r="B9" s="15" t="s">
        <v>41</v>
      </c>
      <c r="C9" s="15" t="s">
        <v>40</v>
      </c>
      <c r="D9" s="36">
        <v>48</v>
      </c>
      <c r="E9" s="6"/>
    </row>
    <row r="10" spans="1:5" ht="15" customHeight="1" thickTop="1" thickBot="1" x14ac:dyDescent="0.3">
      <c r="A10" s="6" t="s">
        <v>39</v>
      </c>
      <c r="B10" s="15"/>
      <c r="C10" s="15" t="s">
        <v>38</v>
      </c>
      <c r="D10" s="38">
        <f>(D4*D6/2100+D4*(1-D6)/(8*D7*D8*D9))</f>
        <v>0.01</v>
      </c>
      <c r="E10" s="6"/>
    </row>
    <row r="11" spans="1:5" ht="14.25" thickTop="1" thickBot="1" x14ac:dyDescent="0.25"/>
    <row r="12" spans="1:5" ht="15" thickTop="1" thickBot="1" x14ac:dyDescent="0.3">
      <c r="A12" s="7" t="s">
        <v>37</v>
      </c>
      <c r="B12" s="7" t="s">
        <v>30</v>
      </c>
      <c r="C12" s="7" t="s">
        <v>8</v>
      </c>
      <c r="D12" s="37"/>
      <c r="E12" s="7" t="s">
        <v>29</v>
      </c>
    </row>
    <row r="13" spans="1:5" ht="15" customHeight="1" thickTop="1" thickBot="1" x14ac:dyDescent="0.3">
      <c r="A13" s="6" t="s">
        <v>36</v>
      </c>
      <c r="B13" s="15"/>
      <c r="C13" s="15" t="s">
        <v>32</v>
      </c>
      <c r="D13" s="36">
        <f xml:space="preserve"> (-16521*D10^2 + 136697*D10 + 6402.2)*1.1</f>
        <v>8544.269690000001</v>
      </c>
      <c r="E13" s="6"/>
    </row>
    <row r="14" spans="1:5" ht="15" customHeight="1" thickTop="1" thickBot="1" x14ac:dyDescent="0.3">
      <c r="A14" s="6" t="s">
        <v>35</v>
      </c>
      <c r="B14" s="15"/>
      <c r="C14" s="15" t="s">
        <v>32</v>
      </c>
      <c r="D14" s="36">
        <f xml:space="preserve"> 1175.8*LN(D10) + 8099.7</f>
        <v>2684.9408953152024</v>
      </c>
      <c r="E14" s="6"/>
    </row>
    <row r="15" spans="1:5" ht="15" customHeight="1" thickTop="1" thickBot="1" x14ac:dyDescent="0.3">
      <c r="A15" s="6" t="s">
        <v>34</v>
      </c>
      <c r="B15" s="15"/>
      <c r="C15" s="15" t="s">
        <v>32</v>
      </c>
      <c r="D15" s="36">
        <f xml:space="preserve"> -4709*D10^4 + 20307*D10^3 - 30224*D10^2 + 32567*D10 + 724.37</f>
        <v>1047.03785991</v>
      </c>
      <c r="E15" s="6"/>
    </row>
    <row r="16" spans="1:5" ht="15" customHeight="1" thickTop="1" thickBot="1" x14ac:dyDescent="0.3">
      <c r="A16" s="6" t="s">
        <v>33</v>
      </c>
      <c r="B16" s="15" t="s">
        <v>17</v>
      </c>
      <c r="C16" s="15" t="s">
        <v>32</v>
      </c>
      <c r="D16" s="36">
        <f>SUM(D13:D15)</f>
        <v>12276.248445225203</v>
      </c>
      <c r="E16" s="6"/>
    </row>
    <row r="17" spans="1:5" ht="14.25" thickTop="1" thickBot="1" x14ac:dyDescent="0.25"/>
    <row r="18" spans="1:5" ht="15" thickTop="1" thickBot="1" x14ac:dyDescent="0.3">
      <c r="A18" s="7" t="s">
        <v>31</v>
      </c>
      <c r="B18" s="7" t="s">
        <v>30</v>
      </c>
      <c r="C18" s="7" t="s">
        <v>8</v>
      </c>
      <c r="D18" s="37"/>
      <c r="E18" s="7" t="s">
        <v>29</v>
      </c>
    </row>
    <row r="19" spans="1:5" ht="15" customHeight="1" thickTop="1" thickBot="1" x14ac:dyDescent="0.3">
      <c r="A19" s="6" t="s">
        <v>28</v>
      </c>
      <c r="B19" s="15" t="s">
        <v>27</v>
      </c>
      <c r="C19" s="15" t="s">
        <v>1</v>
      </c>
      <c r="D19" s="36">
        <f>PMT(0.03,15,-D16)</f>
        <v>1028.3393531619952</v>
      </c>
      <c r="E19" s="6"/>
    </row>
    <row r="20" spans="1:5" ht="15" customHeight="1" thickTop="1" thickBot="1" x14ac:dyDescent="0.3">
      <c r="A20" s="6" t="s">
        <v>26</v>
      </c>
      <c r="B20" s="15"/>
      <c r="C20" s="15" t="s">
        <v>1</v>
      </c>
      <c r="D20" s="36">
        <f>1177.2*D10^0.3152</f>
        <v>275.7085621911292</v>
      </c>
      <c r="E20" s="6"/>
    </row>
    <row r="21" spans="1:5" ht="15" customHeight="1" thickTop="1" thickBot="1" x14ac:dyDescent="0.3">
      <c r="A21" s="6" t="s">
        <v>25</v>
      </c>
      <c r="B21" s="15" t="s">
        <v>24</v>
      </c>
      <c r="C21" s="15" t="s">
        <v>1</v>
      </c>
      <c r="D21" s="36">
        <f xml:space="preserve"> 2619.6*D10^0.3287</f>
        <v>576.54735190760016</v>
      </c>
      <c r="E21" s="6"/>
    </row>
    <row r="22" spans="1:5" ht="15" customHeight="1" thickTop="1" thickBot="1" x14ac:dyDescent="0.3">
      <c r="A22" s="6" t="s">
        <v>23</v>
      </c>
      <c r="B22" s="15" t="s">
        <v>22</v>
      </c>
      <c r="C22" s="15" t="s">
        <v>1</v>
      </c>
      <c r="D22" s="36">
        <f>D4/0.88*D5</f>
        <v>3238.3918819980167</v>
      </c>
      <c r="E22" s="6"/>
    </row>
    <row r="23" spans="1:5" ht="15" customHeight="1" thickTop="1" thickBot="1" x14ac:dyDescent="0.3">
      <c r="A23" s="6" t="s">
        <v>21</v>
      </c>
      <c r="B23" s="15" t="s">
        <v>20</v>
      </c>
      <c r="C23" s="15" t="s">
        <v>1</v>
      </c>
      <c r="D23" s="36">
        <f>D4*0.02*150</f>
        <v>63</v>
      </c>
      <c r="E23" s="6"/>
    </row>
    <row r="24" spans="1:5" ht="15" customHeight="1" thickTop="1" thickBot="1" x14ac:dyDescent="0.3">
      <c r="A24" s="6" t="s">
        <v>19</v>
      </c>
      <c r="B24" s="15"/>
      <c r="C24" s="15" t="s">
        <v>1</v>
      </c>
      <c r="D24" s="36">
        <f>SUM(D19:D23)</f>
        <v>5181.9871492587408</v>
      </c>
      <c r="E24" s="6"/>
    </row>
    <row r="25" spans="1:5" ht="15" customHeight="1" thickTop="1" thickBot="1" x14ac:dyDescent="0.3">
      <c r="A25" s="6" t="s">
        <v>18</v>
      </c>
      <c r="B25" s="15" t="s">
        <v>17</v>
      </c>
      <c r="C25" s="15" t="s">
        <v>16</v>
      </c>
      <c r="D25" s="35">
        <f>D24/D4</f>
        <v>246.76129282184479</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zoomScaleNormal="100" workbookViewId="0">
      <selection activeCell="D15" sqref="D15"/>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Ansicht)'!F7</f>
        <v>105</v>
      </c>
      <c r="E4" s="6"/>
    </row>
    <row r="5" spans="1:5" ht="15" customHeight="1" thickTop="1" thickBot="1" x14ac:dyDescent="0.3">
      <c r="A5" s="41" t="s">
        <v>52</v>
      </c>
      <c r="B5" s="15" t="s">
        <v>51</v>
      </c>
      <c r="C5" s="15" t="s">
        <v>16</v>
      </c>
      <c r="D5" s="40">
        <f>'Berechnungsblatt (nur Ansicht)'!H7</f>
        <v>130.09618008618446</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1.5</v>
      </c>
      <c r="E7" s="6"/>
    </row>
    <row r="8" spans="1:5" ht="15" customHeight="1" thickTop="1" thickBot="1" x14ac:dyDescent="0.3">
      <c r="A8" s="207"/>
      <c r="B8" s="15" t="s">
        <v>43</v>
      </c>
      <c r="C8" s="15" t="s">
        <v>42</v>
      </c>
      <c r="D8" s="36">
        <v>5</v>
      </c>
      <c r="E8" s="6"/>
    </row>
    <row r="9" spans="1:5" ht="15" customHeight="1" thickTop="1" thickBot="1" x14ac:dyDescent="0.3">
      <c r="A9" s="208"/>
      <c r="B9" s="15" t="s">
        <v>41</v>
      </c>
      <c r="C9" s="15" t="s">
        <v>40</v>
      </c>
      <c r="D9" s="36">
        <v>48</v>
      </c>
      <c r="E9" s="6"/>
    </row>
    <row r="10" spans="1:5" ht="15" customHeight="1" thickTop="1" thickBot="1" x14ac:dyDescent="0.3">
      <c r="A10" s="6" t="s">
        <v>39</v>
      </c>
      <c r="B10" s="15"/>
      <c r="C10" s="15" t="s">
        <v>38</v>
      </c>
      <c r="D10" s="38">
        <f>(D4*D6/2100+D4*(1-D6)/(8*D7*D8*D9))</f>
        <v>0.05</v>
      </c>
      <c r="E10" s="6"/>
    </row>
    <row r="11" spans="1:5" ht="14.25" thickTop="1" thickBot="1" x14ac:dyDescent="0.25"/>
    <row r="12" spans="1:5" ht="15" thickTop="1" thickBot="1" x14ac:dyDescent="0.3">
      <c r="A12" s="7" t="s">
        <v>37</v>
      </c>
      <c r="B12" s="7" t="s">
        <v>30</v>
      </c>
      <c r="C12" s="7" t="s">
        <v>8</v>
      </c>
      <c r="D12" s="37"/>
      <c r="E12" s="7" t="s">
        <v>29</v>
      </c>
    </row>
    <row r="13" spans="1:5" ht="15" customHeight="1" thickTop="1" thickBot="1" x14ac:dyDescent="0.3">
      <c r="A13" s="6" t="s">
        <v>36</v>
      </c>
      <c r="B13" s="15"/>
      <c r="C13" s="15" t="s">
        <v>32</v>
      </c>
      <c r="D13" s="36">
        <f xml:space="preserve"> (-16521*D10^2 + 136697*D10 + 6402.2)*1.1</f>
        <v>14515.322250000003</v>
      </c>
      <c r="E13" s="6"/>
    </row>
    <row r="14" spans="1:5" ht="15" customHeight="1" thickTop="1" thickBot="1" x14ac:dyDescent="0.3">
      <c r="A14" s="6" t="s">
        <v>35</v>
      </c>
      <c r="B14" s="15"/>
      <c r="C14" s="15" t="s">
        <v>32</v>
      </c>
      <c r="D14" s="36">
        <f xml:space="preserve"> 1175.8*LN(D10) + 8099.7</f>
        <v>4577.3179927552173</v>
      </c>
      <c r="E14" s="6"/>
    </row>
    <row r="15" spans="1:5" ht="15" customHeight="1" thickTop="1" thickBot="1" x14ac:dyDescent="0.3">
      <c r="A15" s="6" t="s">
        <v>34</v>
      </c>
      <c r="B15" s="15"/>
      <c r="C15" s="15" t="s">
        <v>32</v>
      </c>
      <c r="D15" s="36">
        <f xml:space="preserve"> -4709*D10^4 + 20307*D10^3 - 30224*D10^2 + 32567*D10 + 724.37</f>
        <v>2279.6689437499999</v>
      </c>
      <c r="E15" s="6"/>
    </row>
    <row r="16" spans="1:5" ht="15" customHeight="1" thickTop="1" thickBot="1" x14ac:dyDescent="0.3">
      <c r="A16" s="6" t="s">
        <v>33</v>
      </c>
      <c r="B16" s="15" t="s">
        <v>17</v>
      </c>
      <c r="C16" s="15" t="s">
        <v>32</v>
      </c>
      <c r="D16" s="36">
        <f>SUM(D13:D15)</f>
        <v>21372.309186505219</v>
      </c>
      <c r="E16" s="6"/>
    </row>
    <row r="17" spans="1:5" ht="14.25" thickTop="1" thickBot="1" x14ac:dyDescent="0.25"/>
    <row r="18" spans="1:5" ht="15" thickTop="1" thickBot="1" x14ac:dyDescent="0.3">
      <c r="A18" s="7" t="s">
        <v>31</v>
      </c>
      <c r="B18" s="7" t="s">
        <v>30</v>
      </c>
      <c r="C18" s="7" t="s">
        <v>8</v>
      </c>
      <c r="D18" s="37"/>
      <c r="E18" s="7" t="s">
        <v>29</v>
      </c>
    </row>
    <row r="19" spans="1:5" ht="15" customHeight="1" thickTop="1" thickBot="1" x14ac:dyDescent="0.3">
      <c r="A19" s="6" t="s">
        <v>28</v>
      </c>
      <c r="B19" s="15" t="s">
        <v>27</v>
      </c>
      <c r="C19" s="15" t="s">
        <v>1</v>
      </c>
      <c r="D19" s="36">
        <f>PMT(0.03,15,-D16)</f>
        <v>1790.2852571362871</v>
      </c>
      <c r="E19" s="6"/>
    </row>
    <row r="20" spans="1:5" ht="15" customHeight="1" thickTop="1" thickBot="1" x14ac:dyDescent="0.3">
      <c r="A20" s="6" t="s">
        <v>26</v>
      </c>
      <c r="B20" s="15"/>
      <c r="C20" s="15" t="s">
        <v>1</v>
      </c>
      <c r="D20" s="36">
        <f>1177.2*D10^0.3152</f>
        <v>457.89468109748384</v>
      </c>
      <c r="E20" s="6"/>
    </row>
    <row r="21" spans="1:5" ht="15" customHeight="1" thickTop="1" thickBot="1" x14ac:dyDescent="0.3">
      <c r="A21" s="6" t="s">
        <v>25</v>
      </c>
      <c r="B21" s="15" t="s">
        <v>24</v>
      </c>
      <c r="C21" s="15" t="s">
        <v>1</v>
      </c>
      <c r="D21" s="36">
        <f xml:space="preserve"> 2619.6*D10^0.3287</f>
        <v>978.557662933443</v>
      </c>
      <c r="E21" s="6"/>
    </row>
    <row r="22" spans="1:5" ht="15" customHeight="1" thickTop="1" thickBot="1" x14ac:dyDescent="0.3">
      <c r="A22" s="6" t="s">
        <v>23</v>
      </c>
      <c r="B22" s="15" t="s">
        <v>22</v>
      </c>
      <c r="C22" s="15" t="s">
        <v>1</v>
      </c>
      <c r="D22" s="36">
        <f>D4/0.88*D5</f>
        <v>15522.839669374282</v>
      </c>
      <c r="E22" s="6"/>
    </row>
    <row r="23" spans="1:5" ht="15" customHeight="1" thickTop="1" thickBot="1" x14ac:dyDescent="0.3">
      <c r="A23" s="6" t="s">
        <v>21</v>
      </c>
      <c r="B23" s="15" t="s">
        <v>20</v>
      </c>
      <c r="C23" s="15" t="s">
        <v>1</v>
      </c>
      <c r="D23" s="36">
        <f>D4*0.02*150</f>
        <v>315</v>
      </c>
      <c r="E23" s="6"/>
    </row>
    <row r="24" spans="1:5" ht="15" customHeight="1" thickTop="1" thickBot="1" x14ac:dyDescent="0.3">
      <c r="A24" s="6" t="s">
        <v>19</v>
      </c>
      <c r="B24" s="15"/>
      <c r="C24" s="15" t="s">
        <v>1</v>
      </c>
      <c r="D24" s="36">
        <f>SUM(D19:D23)</f>
        <v>19064.577270541497</v>
      </c>
      <c r="E24" s="6"/>
    </row>
    <row r="25" spans="1:5" ht="15" customHeight="1" thickTop="1" thickBot="1" x14ac:dyDescent="0.3">
      <c r="A25" s="6" t="s">
        <v>18</v>
      </c>
      <c r="B25" s="15" t="s">
        <v>17</v>
      </c>
      <c r="C25" s="15" t="s">
        <v>16</v>
      </c>
      <c r="D25" s="35">
        <f>D24/D4</f>
        <v>181.56740257658569</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6"/>
  <sheetViews>
    <sheetView zoomScaleNormal="100" workbookViewId="0">
      <selection activeCell="E51" sqref="E51"/>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f>'Berechnungsblatt (nur Ansicht)'!F8</f>
        <v>735</v>
      </c>
      <c r="E4" s="6"/>
    </row>
    <row r="5" spans="1:5" ht="15" customHeight="1" thickTop="1" thickBot="1" x14ac:dyDescent="0.3">
      <c r="A5" s="41" t="s">
        <v>52</v>
      </c>
      <c r="B5" s="15" t="s">
        <v>51</v>
      </c>
      <c r="C5" s="15" t="s">
        <v>16</v>
      </c>
      <c r="D5" s="40">
        <f>'Berechnungsblatt (nur Ansicht)'!H8</f>
        <v>128.77295026305936</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1.5</v>
      </c>
      <c r="E7" s="6"/>
    </row>
    <row r="8" spans="1:5" ht="15" customHeight="1" thickTop="1" thickBot="1" x14ac:dyDescent="0.3">
      <c r="A8" s="207"/>
      <c r="B8" s="15" t="s">
        <v>43</v>
      </c>
      <c r="C8" s="15" t="s">
        <v>42</v>
      </c>
      <c r="D8" s="36">
        <v>5</v>
      </c>
      <c r="E8" s="6"/>
    </row>
    <row r="9" spans="1:5" ht="15" customHeight="1" thickTop="1" thickBot="1" x14ac:dyDescent="0.3">
      <c r="A9" s="208"/>
      <c r="B9" s="15" t="s">
        <v>41</v>
      </c>
      <c r="C9" s="15" t="s">
        <v>40</v>
      </c>
      <c r="D9" s="36">
        <v>48</v>
      </c>
      <c r="E9" s="6"/>
    </row>
    <row r="10" spans="1:5" ht="15" customHeight="1" thickTop="1" thickBot="1" x14ac:dyDescent="0.3">
      <c r="A10" s="6" t="s">
        <v>39</v>
      </c>
      <c r="B10" s="15"/>
      <c r="C10" s="15" t="s">
        <v>38</v>
      </c>
      <c r="D10" s="38">
        <f>(D4*D6/2100+D4*(1-D6)/(8*D7*D8*D9))</f>
        <v>0.35</v>
      </c>
      <c r="E10" s="6"/>
    </row>
    <row r="11" spans="1:5" ht="14.25" thickTop="1" thickBot="1" x14ac:dyDescent="0.25"/>
    <row r="12" spans="1:5" ht="15" thickTop="1" thickBot="1" x14ac:dyDescent="0.3">
      <c r="A12" s="7" t="s">
        <v>37</v>
      </c>
      <c r="B12" s="7" t="s">
        <v>30</v>
      </c>
      <c r="C12" s="7" t="s">
        <v>8</v>
      </c>
      <c r="D12" s="37"/>
      <c r="E12" s="7" t="s">
        <v>29</v>
      </c>
    </row>
    <row r="13" spans="1:5" ht="15" customHeight="1" thickTop="1" thickBot="1" x14ac:dyDescent="0.3">
      <c r="A13" s="6" t="s">
        <v>36</v>
      </c>
      <c r="B13" s="15"/>
      <c r="C13" s="15" t="s">
        <v>32</v>
      </c>
      <c r="D13" s="36">
        <f xml:space="preserve"> (-16521*D10^2 + 136697*D10 + 6402.2)*1.1</f>
        <v>57444.560249999995</v>
      </c>
      <c r="E13" s="6"/>
    </row>
    <row r="14" spans="1:5" ht="15" customHeight="1" thickTop="1" thickBot="1" x14ac:dyDescent="0.3">
      <c r="A14" s="6" t="s">
        <v>35</v>
      </c>
      <c r="B14" s="15"/>
      <c r="C14" s="15" t="s">
        <v>32</v>
      </c>
      <c r="D14" s="36">
        <f xml:space="preserve"> 1175.8*LN(D10) + 8099.7</f>
        <v>6865.3191460144544</v>
      </c>
      <c r="E14" s="6"/>
    </row>
    <row r="15" spans="1:5" ht="15" customHeight="1" thickTop="1" thickBot="1" x14ac:dyDescent="0.3">
      <c r="A15" s="6" t="s">
        <v>34</v>
      </c>
      <c r="B15" s="15"/>
      <c r="C15" s="15" t="s">
        <v>32</v>
      </c>
      <c r="D15" s="36">
        <f xml:space="preserve"> -4709*D10^4 + 20307*D10^3 - 30224*D10^2 + 32567*D10 + 724.37</f>
        <v>9220.3781937500007</v>
      </c>
      <c r="E15" s="6"/>
    </row>
    <row r="16" spans="1:5" ht="15" customHeight="1" thickTop="1" thickBot="1" x14ac:dyDescent="0.3">
      <c r="A16" s="6" t="s">
        <v>33</v>
      </c>
      <c r="B16" s="15" t="s">
        <v>17</v>
      </c>
      <c r="C16" s="15" t="s">
        <v>32</v>
      </c>
      <c r="D16" s="36">
        <f>SUM(D13:D15)</f>
        <v>73530.257589764442</v>
      </c>
      <c r="E16" s="6"/>
    </row>
    <row r="17" spans="1:5" ht="14.25" thickTop="1" thickBot="1" x14ac:dyDescent="0.25"/>
    <row r="18" spans="1:5" ht="15" thickTop="1" thickBot="1" x14ac:dyDescent="0.3">
      <c r="A18" s="7" t="s">
        <v>31</v>
      </c>
      <c r="B18" s="7" t="s">
        <v>30</v>
      </c>
      <c r="C18" s="7" t="s">
        <v>8</v>
      </c>
      <c r="D18" s="37"/>
      <c r="E18" s="7" t="s">
        <v>29</v>
      </c>
    </row>
    <row r="19" spans="1:5" ht="15" customHeight="1" thickTop="1" thickBot="1" x14ac:dyDescent="0.3">
      <c r="A19" s="6" t="s">
        <v>28</v>
      </c>
      <c r="B19" s="15" t="s">
        <v>27</v>
      </c>
      <c r="C19" s="15" t="s">
        <v>1</v>
      </c>
      <c r="D19" s="36">
        <f>PMT(0.03,15,-D16)</f>
        <v>6159.378238805768</v>
      </c>
      <c r="E19" s="6"/>
    </row>
    <row r="20" spans="1:5" ht="15" customHeight="1" thickTop="1" thickBot="1" x14ac:dyDescent="0.3">
      <c r="A20" s="6" t="s">
        <v>26</v>
      </c>
      <c r="B20" s="15"/>
      <c r="C20" s="15" t="s">
        <v>1</v>
      </c>
      <c r="D20" s="36">
        <f>1177.2*D10^0.3152</f>
        <v>845.55235022778959</v>
      </c>
      <c r="E20" s="6"/>
    </row>
    <row r="21" spans="1:5" ht="15" customHeight="1" thickTop="1" thickBot="1" x14ac:dyDescent="0.3">
      <c r="A21" s="6" t="s">
        <v>25</v>
      </c>
      <c r="B21" s="15" t="s">
        <v>24</v>
      </c>
      <c r="C21" s="15" t="s">
        <v>1</v>
      </c>
      <c r="D21" s="36">
        <f xml:space="preserve"> 2619.6*D10^0.3287</f>
        <v>1855.1120564766527</v>
      </c>
      <c r="E21" s="6"/>
    </row>
    <row r="22" spans="1:5" ht="15" customHeight="1" thickTop="1" thickBot="1" x14ac:dyDescent="0.3">
      <c r="A22" s="6" t="s">
        <v>23</v>
      </c>
      <c r="B22" s="15" t="s">
        <v>22</v>
      </c>
      <c r="C22" s="15" t="s">
        <v>1</v>
      </c>
      <c r="D22" s="36">
        <f>D4/0.88*D5</f>
        <v>107554.68004925981</v>
      </c>
      <c r="E22" s="6"/>
    </row>
    <row r="23" spans="1:5" ht="15" customHeight="1" thickTop="1" thickBot="1" x14ac:dyDescent="0.3">
      <c r="A23" s="6" t="s">
        <v>21</v>
      </c>
      <c r="B23" s="15" t="s">
        <v>20</v>
      </c>
      <c r="C23" s="15" t="s">
        <v>1</v>
      </c>
      <c r="D23" s="36">
        <f>D4*0.02*150</f>
        <v>2205</v>
      </c>
      <c r="E23" s="6"/>
    </row>
    <row r="24" spans="1:5" ht="15" customHeight="1" thickTop="1" thickBot="1" x14ac:dyDescent="0.3">
      <c r="A24" s="6" t="s">
        <v>19</v>
      </c>
      <c r="B24" s="15"/>
      <c r="C24" s="15" t="s">
        <v>1</v>
      </c>
      <c r="D24" s="36">
        <f>SUM(D19:D23)</f>
        <v>118619.72269477003</v>
      </c>
      <c r="E24" s="6"/>
    </row>
    <row r="25" spans="1:5" ht="15" customHeight="1" thickTop="1" thickBot="1" x14ac:dyDescent="0.3">
      <c r="A25" s="6" t="s">
        <v>18</v>
      </c>
      <c r="B25" s="15" t="s">
        <v>17</v>
      </c>
      <c r="C25" s="15" t="s">
        <v>16</v>
      </c>
      <c r="D25" s="35">
        <f>D24/D4</f>
        <v>161.38737781601364</v>
      </c>
      <c r="E25" s="6"/>
    </row>
    <row r="26" spans="1:5" ht="13.5" thickTop="1" x14ac:dyDescent="0.2"/>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7"/>
  <sheetViews>
    <sheetView zoomScaleNormal="100" workbookViewId="0">
      <selection activeCell="D17" sqref="D17"/>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t="str">
        <f>'Berechnungsblatt (nur Ansicht)'!F9</f>
        <v/>
      </c>
      <c r="E4" s="6"/>
    </row>
    <row r="5" spans="1:5" ht="15" customHeight="1" thickTop="1" thickBot="1" x14ac:dyDescent="0.3">
      <c r="A5" s="41" t="s">
        <v>52</v>
      </c>
      <c r="B5" s="15" t="s">
        <v>51</v>
      </c>
      <c r="C5" s="15" t="s">
        <v>16</v>
      </c>
      <c r="D5" s="40">
        <f>'Berechnungsblatt (nur Ansicht)'!H9</f>
        <v>128.77295026305936</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v>50</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Ansicht)'!D9&gt;0,'Berechnungsblatt (nur Ansicht)'!D9/1000,(D4*D6/2100+D4*(1-D6)/(D9*D10)))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t="e">
        <f>D4/0.88*D5</f>
        <v>#VALUE!</v>
      </c>
      <c r="E23" s="6"/>
    </row>
    <row r="24" spans="1:5" ht="15" customHeight="1" thickTop="1" thickBot="1" x14ac:dyDescent="0.3">
      <c r="A24" s="6" t="s">
        <v>21</v>
      </c>
      <c r="B24" s="15" t="s">
        <v>20</v>
      </c>
      <c r="C24" s="15" t="s">
        <v>1</v>
      </c>
      <c r="D24" s="36" t="e">
        <f>D4*0.02*150</f>
        <v>#VALUE!</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7"/>
  <sheetViews>
    <sheetView zoomScaleNormal="100" workbookViewId="0">
      <selection activeCell="D16" sqref="D16"/>
    </sheetView>
  </sheetViews>
  <sheetFormatPr baseColWidth="10" defaultColWidth="9" defaultRowHeight="12.75" x14ac:dyDescent="0.2"/>
  <cols>
    <col min="1" max="1" width="18.25" style="1" customWidth="1"/>
    <col min="2" max="2" width="15.375" style="1" customWidth="1"/>
    <col min="3" max="3" width="6.875" style="1" bestFit="1" customWidth="1"/>
    <col min="4" max="4" width="8.375" style="34" customWidth="1"/>
    <col min="5" max="5" width="24.125" style="1" bestFit="1" customWidth="1"/>
    <col min="6" max="16384" width="9" style="1"/>
  </cols>
  <sheetData>
    <row r="1" spans="1:5" ht="15" thickTop="1" thickBot="1" x14ac:dyDescent="0.3">
      <c r="A1" s="20" t="s">
        <v>56</v>
      </c>
      <c r="B1" s="5"/>
      <c r="C1" s="5"/>
      <c r="D1" s="42"/>
      <c r="E1" s="5"/>
    </row>
    <row r="2" spans="1:5" ht="15" thickTop="1" thickBot="1" x14ac:dyDescent="0.3">
      <c r="A2" s="17"/>
      <c r="B2" s="5"/>
      <c r="C2" s="5"/>
      <c r="D2" s="42"/>
      <c r="E2" s="5"/>
    </row>
    <row r="3" spans="1:5" ht="15" thickTop="1" thickBot="1" x14ac:dyDescent="0.3">
      <c r="A3" s="7" t="s">
        <v>55</v>
      </c>
      <c r="B3" s="7" t="s">
        <v>30</v>
      </c>
      <c r="C3" s="7" t="s">
        <v>8</v>
      </c>
      <c r="D3" s="37"/>
      <c r="E3" s="7" t="s">
        <v>29</v>
      </c>
    </row>
    <row r="4" spans="1:5" ht="15" customHeight="1" thickTop="1" thickBot="1" x14ac:dyDescent="0.3">
      <c r="A4" s="6" t="s">
        <v>54</v>
      </c>
      <c r="B4" s="15"/>
      <c r="C4" s="15" t="s">
        <v>53</v>
      </c>
      <c r="D4" s="39" t="str">
        <f>'Berechnungsblatt (nur Ansicht)'!F10</f>
        <v/>
      </c>
      <c r="E4" s="6"/>
    </row>
    <row r="5" spans="1:5" ht="15" customHeight="1" thickTop="1" thickBot="1" x14ac:dyDescent="0.3">
      <c r="A5" s="41" t="s">
        <v>52</v>
      </c>
      <c r="B5" s="15" t="s">
        <v>51</v>
      </c>
      <c r="C5" s="15" t="s">
        <v>16</v>
      </c>
      <c r="D5" s="40">
        <f>'Berechnungsblatt (nur Ansicht)'!H10</f>
        <v>128.77295026305936</v>
      </c>
      <c r="E5" s="6" t="s">
        <v>50</v>
      </c>
    </row>
    <row r="6" spans="1:5" ht="15" customHeight="1" thickTop="1" thickBot="1" x14ac:dyDescent="0.3">
      <c r="A6" s="6" t="s">
        <v>49</v>
      </c>
      <c r="B6" s="15" t="s">
        <v>48</v>
      </c>
      <c r="C6" s="15"/>
      <c r="D6" s="43">
        <v>1</v>
      </c>
      <c r="E6" s="6" t="s">
        <v>47</v>
      </c>
    </row>
    <row r="7" spans="1:5" ht="15" customHeight="1" thickTop="1" thickBot="1" x14ac:dyDescent="0.3">
      <c r="A7" s="206" t="s">
        <v>46</v>
      </c>
      <c r="B7" s="15" t="s">
        <v>45</v>
      </c>
      <c r="C7" s="15" t="s">
        <v>44</v>
      </c>
      <c r="D7" s="44">
        <v>0</v>
      </c>
      <c r="E7" s="6"/>
    </row>
    <row r="8" spans="1:5" ht="15" customHeight="1" thickTop="1" thickBot="1" x14ac:dyDescent="0.3">
      <c r="A8" s="207"/>
      <c r="B8" s="15" t="s">
        <v>43</v>
      </c>
      <c r="C8" s="15" t="s">
        <v>42</v>
      </c>
      <c r="D8" s="36">
        <v>0</v>
      </c>
      <c r="E8" s="6"/>
    </row>
    <row r="9" spans="1:5" ht="15" customHeight="1" thickTop="1" thickBot="1" x14ac:dyDescent="0.3">
      <c r="A9" s="207"/>
      <c r="B9" s="15" t="s">
        <v>57</v>
      </c>
      <c r="C9" s="15" t="s">
        <v>59</v>
      </c>
      <c r="D9" s="39">
        <v>50</v>
      </c>
      <c r="E9" s="6"/>
    </row>
    <row r="10" spans="1:5" ht="15" customHeight="1" thickTop="1" thickBot="1" x14ac:dyDescent="0.3">
      <c r="A10" s="208"/>
      <c r="B10" s="15" t="s">
        <v>41</v>
      </c>
      <c r="C10" s="15" t="s">
        <v>40</v>
      </c>
      <c r="D10" s="36">
        <v>48</v>
      </c>
      <c r="E10" s="6"/>
    </row>
    <row r="11" spans="1:5" ht="15" customHeight="1" thickTop="1" thickBot="1" x14ac:dyDescent="0.3">
      <c r="A11" s="6" t="s">
        <v>39</v>
      </c>
      <c r="B11" s="15"/>
      <c r="C11" s="15" t="s">
        <v>38</v>
      </c>
      <c r="D11" s="38" t="e">
        <f>IF('Berechnungsblatt (nur Ansicht)'!D10&gt;0,'Berechnungsblatt (nur Ansicht)'!D10/1000,(D4*D6/2100+D4*(1-D6)/(D9*D10)))</f>
        <v>#VALUE!</v>
      </c>
      <c r="E11" s="6"/>
    </row>
    <row r="12" spans="1:5" ht="14.25" thickTop="1" thickBot="1" x14ac:dyDescent="0.25"/>
    <row r="13" spans="1:5" ht="15" thickTop="1" thickBot="1" x14ac:dyDescent="0.3">
      <c r="A13" s="7" t="s">
        <v>37</v>
      </c>
      <c r="B13" s="7" t="s">
        <v>30</v>
      </c>
      <c r="C13" s="7" t="s">
        <v>8</v>
      </c>
      <c r="D13" s="37"/>
      <c r="E13" s="7" t="s">
        <v>29</v>
      </c>
    </row>
    <row r="14" spans="1:5" ht="15" customHeight="1" thickTop="1" thickBot="1" x14ac:dyDescent="0.3">
      <c r="A14" s="6" t="s">
        <v>36</v>
      </c>
      <c r="B14" s="15"/>
      <c r="C14" s="15" t="s">
        <v>32</v>
      </c>
      <c r="D14" s="36" t="e">
        <f xml:space="preserve"> (-16521*D11^2 + 136697*D11 + 6402.2)*1.1</f>
        <v>#VALUE!</v>
      </c>
      <c r="E14" s="6"/>
    </row>
    <row r="15" spans="1:5" ht="15" customHeight="1" thickTop="1" thickBot="1" x14ac:dyDescent="0.3">
      <c r="A15" s="6" t="s">
        <v>35</v>
      </c>
      <c r="B15" s="15"/>
      <c r="C15" s="15" t="s">
        <v>32</v>
      </c>
      <c r="D15" s="36" t="e">
        <f xml:space="preserve"> 1175.8*LN(D11) + 8099.7</f>
        <v>#VALUE!</v>
      </c>
      <c r="E15" s="6"/>
    </row>
    <row r="16" spans="1:5" ht="15" customHeight="1" thickTop="1" thickBot="1" x14ac:dyDescent="0.3">
      <c r="A16" s="6" t="s">
        <v>34</v>
      </c>
      <c r="B16" s="15"/>
      <c r="C16" s="15" t="s">
        <v>32</v>
      </c>
      <c r="D16" s="36" t="e">
        <f xml:space="preserve"> -1926.8*D11^2 + 18717*D11 + 2281.2</f>
        <v>#VALUE!</v>
      </c>
      <c r="E16" s="6"/>
    </row>
    <row r="17" spans="1:5" ht="15" customHeight="1" thickTop="1" thickBot="1" x14ac:dyDescent="0.3">
      <c r="A17" s="6" t="s">
        <v>33</v>
      </c>
      <c r="B17" s="15" t="s">
        <v>17</v>
      </c>
      <c r="C17" s="15" t="s">
        <v>32</v>
      </c>
      <c r="D17" s="36" t="e">
        <f>SUM(D14:D16)</f>
        <v>#VALUE!</v>
      </c>
      <c r="E17" s="6"/>
    </row>
    <row r="18" spans="1:5" ht="14.25" thickTop="1" thickBot="1" x14ac:dyDescent="0.25"/>
    <row r="19" spans="1:5" ht="15" thickTop="1" thickBot="1" x14ac:dyDescent="0.3">
      <c r="A19" s="7" t="s">
        <v>31</v>
      </c>
      <c r="B19" s="7" t="s">
        <v>30</v>
      </c>
      <c r="C19" s="7" t="s">
        <v>8</v>
      </c>
      <c r="D19" s="37"/>
      <c r="E19" s="7" t="s">
        <v>29</v>
      </c>
    </row>
    <row r="20" spans="1:5" ht="15" customHeight="1" thickTop="1" thickBot="1" x14ac:dyDescent="0.3">
      <c r="A20" s="6" t="s">
        <v>28</v>
      </c>
      <c r="B20" s="15" t="s">
        <v>27</v>
      </c>
      <c r="C20" s="15" t="s">
        <v>1</v>
      </c>
      <c r="D20" s="36" t="e">
        <f>PMT(0.03,15,-D17)</f>
        <v>#VALUE!</v>
      </c>
      <c r="E20" s="6"/>
    </row>
    <row r="21" spans="1:5" ht="15" customHeight="1" thickTop="1" thickBot="1" x14ac:dyDescent="0.3">
      <c r="A21" s="6" t="s">
        <v>26</v>
      </c>
      <c r="B21" s="15"/>
      <c r="C21" s="15" t="s">
        <v>1</v>
      </c>
      <c r="D21" s="36" t="e">
        <f>1177.2*D11^0.3152</f>
        <v>#VALUE!</v>
      </c>
      <c r="E21" s="6"/>
    </row>
    <row r="22" spans="1:5" ht="15" customHeight="1" thickTop="1" thickBot="1" x14ac:dyDescent="0.3">
      <c r="A22" s="6" t="s">
        <v>25</v>
      </c>
      <c r="B22" s="15" t="s">
        <v>24</v>
      </c>
      <c r="C22" s="15" t="s">
        <v>1</v>
      </c>
      <c r="D22" s="36" t="e">
        <f xml:space="preserve"> 2619.6*D11^0.3287</f>
        <v>#VALUE!</v>
      </c>
      <c r="E22" s="6"/>
    </row>
    <row r="23" spans="1:5" ht="15" customHeight="1" thickTop="1" thickBot="1" x14ac:dyDescent="0.3">
      <c r="A23" s="6" t="s">
        <v>23</v>
      </c>
      <c r="B23" s="15" t="s">
        <v>22</v>
      </c>
      <c r="C23" s="15" t="s">
        <v>1</v>
      </c>
      <c r="D23" s="36" t="e">
        <f>D4/0.88*D5</f>
        <v>#VALUE!</v>
      </c>
      <c r="E23" s="6"/>
    </row>
    <row r="24" spans="1:5" ht="15" customHeight="1" thickTop="1" thickBot="1" x14ac:dyDescent="0.3">
      <c r="A24" s="6" t="s">
        <v>21</v>
      </c>
      <c r="B24" s="15" t="s">
        <v>20</v>
      </c>
      <c r="C24" s="15" t="s">
        <v>1</v>
      </c>
      <c r="D24" s="36" t="e">
        <f>D4*0.02*150</f>
        <v>#VALUE!</v>
      </c>
      <c r="E24" s="6"/>
    </row>
    <row r="25" spans="1:5" ht="15" customHeight="1" thickTop="1" thickBot="1" x14ac:dyDescent="0.3">
      <c r="A25" s="6" t="s">
        <v>19</v>
      </c>
      <c r="B25" s="15"/>
      <c r="C25" s="15" t="s">
        <v>1</v>
      </c>
      <c r="D25" s="36" t="e">
        <f>SUM(D20:D24)</f>
        <v>#VALUE!</v>
      </c>
      <c r="E25" s="6"/>
    </row>
    <row r="26" spans="1:5" ht="15" customHeight="1" thickTop="1" thickBot="1" x14ac:dyDescent="0.3">
      <c r="A26" s="6" t="s">
        <v>18</v>
      </c>
      <c r="B26" s="15" t="s">
        <v>17</v>
      </c>
      <c r="C26" s="15" t="s">
        <v>16</v>
      </c>
      <c r="D26" s="35" t="e">
        <f>D25/D4</f>
        <v>#VALUE!</v>
      </c>
      <c r="E26" s="6"/>
    </row>
    <row r="27" spans="1:5" ht="13.5" thickTop="1" x14ac:dyDescent="0.2"/>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4._Betaversion_Übersetzung-f-GG"/>
    <f:field ref="objsubject" par="" edit="true" text=""/>
    <f:field ref="objcreatedby" par="" text="Frei, Michael (BAFU - FM)"/>
    <f:field ref="objcreatedat" par="" text="18.10.2017 12:49:16"/>
    <f:field ref="objchangedby" par="" text="Frei, Michael (BAFU - FM)"/>
    <f:field ref="objmodifiedat" par="" text="18.10.2017 12:49:22"/>
    <f:field ref="doc_FSCFOLIO_1_1001_FieldDocumentNumber" par="" text=""/>
    <f:field ref="doc_FSCFOLIO_1_1001_FieldSubject" par="" edit="true" text=""/>
    <f:field ref="FSCFOLIO_1_1001_FieldCurrentUser" par="" text="Michelle Hermann"/>
    <f:field ref="CCAPRECONFIG_15_1001_Objektname" par="" edit="true" text="4._Betaversion_Übersetzung-f-GG"/>
    <f:field ref="CHPRECONFIG_1_1001_Objektname" par="" edit="true" text="4._Betaversion_Übersetzung-f-GG"/>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Readme</vt:lpstr>
      <vt:lpstr>Critères d'admission</vt:lpstr>
      <vt:lpstr>Critère d'admission n° 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Bertsch Natalie BAFU</cp:lastModifiedBy>
  <cp:lastPrinted>2017-10-16T14:26:49Z</cp:lastPrinted>
  <dcterms:created xsi:type="dcterms:W3CDTF">2006-09-16T00:00:00Z</dcterms:created>
  <dcterms:modified xsi:type="dcterms:W3CDTF">2023-03-17T09:24:30Z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Michael Frei_x000d_
Papiermühlestrasse 172, 3063 Ittigen_x000d_
Postadresse: 3003 Bern_x000d_
Tel. +41 58 46 293 60, Fax +41 58 46 270 54_x000d_
michael.frei@bafu.admin.ch_x000d_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FM</vt:lpwstr>
  </property>
  <property fmtid="{D5CDD505-2E9C-101B-9397-08002B2CF9AE}" pid="14" name="FSC#BAFUBDO@15.1700:Abteilung">
    <vt:lpwstr>Abteilung Kommunikation</vt:lpwstr>
  </property>
  <property fmtid="{D5CDD505-2E9C-101B-9397-08002B2CF9AE}" pid="15" name="FSC#BAFUBDO@15.1700:Abteilung_neu">
    <vt:lpwstr/>
  </property>
  <property fmtid="{D5CDD505-2E9C-101B-9397-08002B2CF9AE}" pid="16" name="FSC#BAFUBDO@15.1700:Aktenzeichen">
    <vt:lpwstr>153-00004/00005/00946/00001/Q423-2656</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2017.09-124-F-1</vt:lpwstr>
  </property>
  <property fmtid="{D5CDD505-2E9C-101B-9397-08002B2CF9AE}" pid="23" name="FSC#BAFUBDO@15.1700:Auftraggeber_Email">
    <vt:lpwstr>aric.gliesche@bafu.admin.ch</vt:lpwstr>
  </property>
  <property fmtid="{D5CDD505-2E9C-101B-9397-08002B2CF9AE}" pid="24" name="FSC#BAFUBDO@15.1700:Auftraggeber_Name">
    <vt:lpwstr>Gliesche</vt:lpwstr>
  </property>
  <property fmtid="{D5CDD505-2E9C-101B-9397-08002B2CF9AE}" pid="25" name="FSC#BAFUBDO@15.1700:Auftraggeber_Tel">
    <vt:lpwstr>+41 58 46 538 15</vt:lpwstr>
  </property>
  <property fmtid="{D5CDD505-2E9C-101B-9397-08002B2CF9AE}" pid="26" name="FSC#BAFUBDO@15.1700:Auftraggeber_Vorname">
    <vt:lpwstr>Aric</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Deutsch</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Frei, Michael</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18.10.2017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4._Betaversion_Übersetzung-f-GG</vt:lpwstr>
  </property>
  <property fmtid="{D5CDD505-2E9C-101B-9397-08002B2CF9AE}" pid="54" name="FSC#BAFUBDO@15.1700:Eingang">
    <vt:lpwstr>2017-09-28T16:59:04</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aric.gliesche@bafu.admin.ch</vt:lpwstr>
  </property>
  <property fmtid="{D5CDD505-2E9C-101B-9397-08002B2CF9AE}" pid="77" name="FSC#BAFUBDO@15.1700:Experte_Name">
    <vt:lpwstr>Gliesche</vt:lpwstr>
  </property>
  <property fmtid="{D5CDD505-2E9C-101B-9397-08002B2CF9AE}" pid="78" name="FSC#BAFUBDO@15.1700:Experte_Tel">
    <vt:lpwstr>+41 58 46 538 15</vt:lpwstr>
  </property>
  <property fmtid="{D5CDD505-2E9C-101B-9397-08002B2CF9AE}" pid="79" name="FSC#BAFUBDO@15.1700:Experte_Vorname">
    <vt:lpwstr>Aric</vt:lpwstr>
  </property>
  <property fmtid="{D5CDD505-2E9C-101B-9397-08002B2CF9AE}" pid="80" name="FSC#BAFUBDO@15.1700:Filereference">
    <vt:lpwstr>153-00004</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FM</vt:lpwstr>
  </property>
  <property fmtid="{D5CDD505-2E9C-101B-9397-08002B2CF9AE}" pid="147" name="FSC#BAFUBDO@15.1700:SubAbs_Zeichen">
    <vt:lpwstr>GEA</vt:lpwstr>
  </property>
  <property fmtid="{D5CDD505-2E9C-101B-9397-08002B2CF9AE}" pid="148" name="FSC#BAFUBDO@15.1700:SubGegenstand">
    <vt:lpwstr>2017.09-124-F-1 KOP Excel-Tool Vereinfachte Zusätzlichkeit </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Tarif Gegenlesen: CHF 90/Stunde </vt:lpwstr>
  </property>
  <property fmtid="{D5CDD505-2E9C-101B-9397-08002B2CF9AE}" pid="157" name="FSC#BAFUBDO@15.1700:TarifinfoVol2">
    <vt:lpwstr>Tarif Übersetzung: CHF 126/1800 Anschläge in der Ausgangssprache</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18.10.2017 18:00</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6.2</vt:lpwstr>
  </property>
  <property fmtid="{D5CDD505-2E9C-101B-9397-08002B2CF9AE}" pid="183" name="FSC#BAFUBDO@15.1700:Zeit">
    <vt:lpwstr/>
  </property>
  <property fmtid="{D5CDD505-2E9C-101B-9397-08002B2CF9AE}" pid="184" name="FSC#BAFUBDO@15.1700:Zielsprache">
    <vt:lpwstr>Français</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Sprachdienste (KOMM)</vt:lpwstr>
  </property>
  <property fmtid="{D5CDD505-2E9C-101B-9397-08002B2CF9AE}" pid="190" name="FSC#UVEKCFG@15.1700:DefaultGroupFileResponsible">
    <vt:lpwstr>Sprachdienste (KOMM)</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Michael Frei</vt:lpwstr>
  </property>
  <property fmtid="{D5CDD505-2E9C-101B-9397-08002B2CF9AE}" pid="195" name="FSC#UVEKCFG@15.1700:FileResponsibleTel">
    <vt:lpwstr>+41 58 46 293 60</vt:lpwstr>
  </property>
  <property fmtid="{D5CDD505-2E9C-101B-9397-08002B2CF9AE}" pid="196" name="FSC#UVEKCFG@15.1700:FileResponsibleEmail">
    <vt:lpwstr>michael.frei@bafu.admin.ch</vt:lpwstr>
  </property>
  <property fmtid="{D5CDD505-2E9C-101B-9397-08002B2CF9AE}" pid="197" name="FSC#UVEKCFG@15.1700:FileResponsibleFax">
    <vt:lpwstr>+41 58 46 270 54</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FM</vt:lpwstr>
  </property>
  <property fmtid="{D5CDD505-2E9C-101B-9397-08002B2CF9AE}" pid="203" name="FSC#UVEKCFG@15.1700:FileRespOrgHome">
    <vt:lpwstr/>
  </property>
  <property fmtid="{D5CDD505-2E9C-101B-9397-08002B2CF9AE}" pid="204" name="FSC#UVEKCFG@15.1700:CurrUserAbbreviation">
    <vt:lpwstr>HEM</vt:lpwstr>
  </property>
  <property fmtid="{D5CDD505-2E9C-101B-9397-08002B2CF9AE}" pid="205" name="FSC#UVEKCFG@15.1700:CategoryReference">
    <vt:lpwstr>153</vt:lpwstr>
  </property>
  <property fmtid="{D5CDD505-2E9C-101B-9397-08002B2CF9AE}" pid="206" name="FSC#UVEKCFG@15.1700:cooAddress">
    <vt:lpwstr>COO.2002.100.2.6907384</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4._Betaversion_Übersetzung-f-GG</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Q423-2656</vt:lpwstr>
  </property>
  <property fmtid="{D5CDD505-2E9C-101B-9397-08002B2CF9AE}" pid="224" name="FSC#UVEKCFG@15.1700:AssignmentNumber">
    <vt:lpwstr>2017.09.28-038</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Frei</vt:lpwstr>
  </property>
  <property fmtid="{D5CDD505-2E9C-101B-9397-08002B2CF9AE}" pid="278" name="FSC#UVEKCFG@15.1700:Abs_Vorname">
    <vt:lpwstr>Michael</vt:lpwstr>
  </property>
  <property fmtid="{D5CDD505-2E9C-101B-9397-08002B2CF9AE}" pid="279" name="FSC#UVEKCFG@15.1700:Abs_Zeichen">
    <vt:lpwstr>FM</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20.10.2017</vt:lpwstr>
  </property>
  <property fmtid="{D5CDD505-2E9C-101B-9397-08002B2CF9AE}" pid="283" name="FSC#UVEKCFG@15.1700:Empf_Zeichen">
    <vt:lpwstr/>
  </property>
  <property fmtid="{D5CDD505-2E9C-101B-9397-08002B2CF9AE}" pid="284" name="FSC#UVEKCFG@15.1700:FilialePLZ">
    <vt:lpwstr>3003</vt:lpwstr>
  </property>
  <property fmtid="{D5CDD505-2E9C-101B-9397-08002B2CF9AE}" pid="285" name="FSC#UVEKCFG@15.1700:Gegenstand">
    <vt:lpwstr>4._Betaversion_Übersetzung-f-GG</vt:lpwstr>
  </property>
  <property fmtid="{D5CDD505-2E9C-101B-9397-08002B2CF9AE}" pid="286" name="FSC#UVEKCFG@15.1700:Nummer">
    <vt:lpwstr>Q423-2656</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3003</vt:lpwstr>
  </property>
  <property fmtid="{D5CDD505-2E9C-101B-9397-08002B2CF9AE}" pid="291" name="FSC#UVEKCFG@15.1700:FileResponsiblecityPostal">
    <vt:lpwstr>Bern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Sprachdienste (KOMM)</vt:lpwstr>
  </property>
  <property fmtid="{D5CDD505-2E9C-101B-9397-08002B2CF9AE}" pid="296" name="FSC#COOELAK@1.1001:Subject">
    <vt:lpwstr/>
  </property>
  <property fmtid="{D5CDD505-2E9C-101B-9397-08002B2CF9AE}" pid="297" name="FSC#COOELAK@1.1001:FileReference">
    <vt:lpwstr>153-00004</vt:lpwstr>
  </property>
  <property fmtid="{D5CDD505-2E9C-101B-9397-08002B2CF9AE}" pid="298" name="FSC#COOELAK@1.1001:FileRefYear">
    <vt:lpwstr>2017</vt:lpwstr>
  </property>
  <property fmtid="{D5CDD505-2E9C-101B-9397-08002B2CF9AE}" pid="299" name="FSC#COOELAK@1.1001:FileRefOrdinal">
    <vt:lpwstr>4</vt:lpwstr>
  </property>
  <property fmtid="{D5CDD505-2E9C-101B-9397-08002B2CF9AE}" pid="300" name="FSC#COOELAK@1.1001:FileRefOU">
    <vt:lpwstr>Sprachdienste (KOMM)</vt:lpwstr>
  </property>
  <property fmtid="{D5CDD505-2E9C-101B-9397-08002B2CF9AE}" pid="301" name="FSC#COOELAK@1.1001:Organization">
    <vt:lpwstr/>
  </property>
  <property fmtid="{D5CDD505-2E9C-101B-9397-08002B2CF9AE}" pid="302" name="FSC#COOELAK@1.1001:Owner">
    <vt:lpwstr>Frei Michael</vt:lpwstr>
  </property>
  <property fmtid="{D5CDD505-2E9C-101B-9397-08002B2CF9AE}" pid="303" name="FSC#COOELAK@1.1001:OwnerExtension">
    <vt:lpwstr>+41 58 46 293 60</vt:lpwstr>
  </property>
  <property fmtid="{D5CDD505-2E9C-101B-9397-08002B2CF9AE}" pid="304" name="FSC#COOELAK@1.1001:OwnerFaxExtension">
    <vt:lpwstr>+41 58 46 270 54</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Sprachdienste (KOMM) (BAFU)</vt:lpwstr>
  </property>
  <property fmtid="{D5CDD505-2E9C-101B-9397-08002B2CF9AE}" pid="310" name="FSC#COOELAK@1.1001:CreatedAt">
    <vt:lpwstr>18.10.2017</vt:lpwstr>
  </property>
  <property fmtid="{D5CDD505-2E9C-101B-9397-08002B2CF9AE}" pid="311" name="FSC#COOELAK@1.1001:OU">
    <vt:lpwstr>Sprachdienste (KOMM) (BAFU)</vt:lpwstr>
  </property>
  <property fmtid="{D5CDD505-2E9C-101B-9397-08002B2CF9AE}" pid="312" name="FSC#COOELAK@1.1001:Priority">
    <vt:lpwstr> ()</vt:lpwstr>
  </property>
  <property fmtid="{D5CDD505-2E9C-101B-9397-08002B2CF9AE}" pid="313" name="FSC#COOELAK@1.1001:ObjBarCode">
    <vt:lpwstr>*COO.2002.100.2.6907384*</vt:lpwstr>
  </property>
  <property fmtid="{D5CDD505-2E9C-101B-9397-08002B2CF9AE}" pid="314" name="FSC#COOELAK@1.1001:RefBarCode">
    <vt:lpwstr>*COO.2002.100.6.1474375*</vt:lpwstr>
  </property>
  <property fmtid="{D5CDD505-2E9C-101B-9397-08002B2CF9AE}" pid="315" name="FSC#COOELAK@1.1001:FileRefBarCode">
    <vt:lpwstr>*153-00004*</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153</vt:lpwstr>
  </property>
  <property fmtid="{D5CDD505-2E9C-101B-9397-08002B2CF9AE}" pid="329" name="FSC#COOELAK@1.1001:CurrentUserRolePos">
    <vt:lpwstr>Sachbearbeiter/in</vt:lpwstr>
  </property>
  <property fmtid="{D5CDD505-2E9C-101B-9397-08002B2CF9AE}" pid="330" name="FSC#COOELAK@1.1001:CurrentUserEmail">
    <vt:lpwstr>michelle.hermann@bafu.admin.ch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Michael Frei</vt:lpwstr>
  </property>
  <property fmtid="{D5CDD505-2E9C-101B-9397-08002B2CF9AE}" pid="338" name="FSC#ATSTATECFG@1.1001:AgentPhone">
    <vt:lpwstr>+41 58 46 293 60</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153-00004/00005/00946/00001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COO.2002.100.2.6907384</vt:lpwstr>
  </property>
  <property fmtid="{D5CDD505-2E9C-101B-9397-08002B2CF9AE}" pid="360" name="FSC#FSCFOLIO@1.1001:docpropproject">
    <vt:lpwstr/>
  </property>
</Properties>
</file>