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268" yWindow="-12" windowWidth="14136" windowHeight="13932"/>
  </bookViews>
  <sheets>
    <sheet name="Eingabe und Übersicht" sheetId="6" r:id="rId1"/>
    <sheet name="Wirtschaftlichkeit" sheetId="1" r:id="rId2"/>
    <sheet name="Prämissen" sheetId="3" r:id="rId3"/>
    <sheet name="Listen" sheetId="4" r:id="rId4"/>
    <sheet name="AbschätzungStromverbrauch" sheetId="11" r:id="rId5"/>
  </sheets>
  <definedNames>
    <definedName name="Anwendungsbereich">Listen!#REF!</definedName>
    <definedName name="HFKW">Listen!$B$4:$B$20</definedName>
    <definedName name="Natürliche">Listen!$B$28:$B$32</definedName>
    <definedName name="_xlnm.Print_Area" localSheetId="0">'Eingabe und Übersicht'!$B$7:$E$37</definedName>
  </definedNames>
  <calcPr calcId="152511"/>
</workbook>
</file>

<file path=xl/calcChain.xml><?xml version="1.0" encoding="utf-8"?>
<calcChain xmlns="http://schemas.openxmlformats.org/spreadsheetml/2006/main">
  <c r="E17" i="11" l="1"/>
  <c r="E18" i="11" l="1"/>
  <c r="E5" i="11"/>
  <c r="E16" i="11" s="1"/>
  <c r="E20" i="11" l="1"/>
  <c r="E21" i="11" s="1"/>
  <c r="B55" i="4" l="1"/>
  <c r="B54" i="4"/>
  <c r="B53" i="4"/>
  <c r="B52" i="4"/>
  <c r="D6" i="1" l="1"/>
  <c r="D4" i="1" l="1"/>
  <c r="E8" i="11" l="1"/>
  <c r="E9" i="11" s="1"/>
  <c r="D12" i="3" s="1"/>
  <c r="D14" i="1" l="1"/>
  <c r="D28" i="1" s="1"/>
  <c r="D11" i="1"/>
  <c r="D31" i="1" l="1"/>
  <c r="D10" i="1"/>
  <c r="D16" i="1" s="1"/>
  <c r="F75" i="1" l="1"/>
  <c r="D19" i="1" l="1"/>
  <c r="D33" i="1"/>
  <c r="N20" i="4"/>
  <c r="N18" i="4"/>
  <c r="K29" i="4"/>
  <c r="N8" i="4" l="1"/>
  <c r="N5" i="4"/>
  <c r="N3" i="4"/>
  <c r="H68" i="1" l="1"/>
  <c r="I68" i="1"/>
  <c r="J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AA68" i="1"/>
  <c r="AB68" i="1"/>
  <c r="AC68" i="1"/>
  <c r="AD68" i="1"/>
  <c r="G68" i="1"/>
  <c r="E5" i="6" l="1"/>
  <c r="D12" i="1" s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5" i="4"/>
  <c r="J5" i="4"/>
  <c r="K5" i="4" s="1"/>
  <c r="AD67" i="1" l="1"/>
  <c r="H67" i="1"/>
  <c r="Z67" i="1"/>
  <c r="L67" i="1"/>
  <c r="U67" i="1"/>
  <c r="F67" i="1"/>
  <c r="AB50" i="1"/>
  <c r="X50" i="1"/>
  <c r="T50" i="1"/>
  <c r="P50" i="1"/>
  <c r="L50" i="1"/>
  <c r="AC50" i="1"/>
  <c r="Y50" i="1"/>
  <c r="U50" i="1"/>
  <c r="Q50" i="1"/>
  <c r="M50" i="1"/>
  <c r="AD50" i="1"/>
  <c r="Z50" i="1"/>
  <c r="V50" i="1"/>
  <c r="R50" i="1"/>
  <c r="N50" i="1"/>
  <c r="AE50" i="1"/>
  <c r="AA50" i="1"/>
  <c r="W50" i="1"/>
  <c r="S50" i="1"/>
  <c r="O50" i="1"/>
  <c r="G50" i="1"/>
  <c r="I50" i="1"/>
  <c r="J50" i="1"/>
  <c r="K50" i="1"/>
  <c r="H50" i="1"/>
  <c r="D34" i="1"/>
  <c r="W43" i="1"/>
  <c r="W75" i="1" s="1"/>
  <c r="AE43" i="1"/>
  <c r="AE75" i="1" s="1"/>
  <c r="AD43" i="1"/>
  <c r="AC43" i="1"/>
  <c r="AC75" i="1" s="1"/>
  <c r="AB43" i="1"/>
  <c r="AA43" i="1"/>
  <c r="AA75" i="1" s="1"/>
  <c r="K43" i="1"/>
  <c r="K75" i="1" s="1"/>
  <c r="L43" i="1"/>
  <c r="J43" i="1"/>
  <c r="J75" i="1" s="1"/>
  <c r="I43" i="1"/>
  <c r="I75" i="1" s="1"/>
  <c r="T43" i="1"/>
  <c r="T75" i="1" s="1"/>
  <c r="Z43" i="1"/>
  <c r="S43" i="1"/>
  <c r="S75" i="1" s="1"/>
  <c r="R43" i="1"/>
  <c r="R75" i="1" s="1"/>
  <c r="Q43" i="1"/>
  <c r="Q67" i="1" s="1"/>
  <c r="P43" i="1"/>
  <c r="H43" i="1"/>
  <c r="H75" i="1" s="1"/>
  <c r="G43" i="1"/>
  <c r="G75" i="1" s="1"/>
  <c r="O43" i="1"/>
  <c r="O75" i="1" s="1"/>
  <c r="Y43" i="1"/>
  <c r="Y75" i="1" s="1"/>
  <c r="V43" i="1"/>
  <c r="V75" i="1" s="1"/>
  <c r="N43" i="1"/>
  <c r="N75" i="1" s="1"/>
  <c r="X43" i="1"/>
  <c r="X75" i="1" s="1"/>
  <c r="U43" i="1"/>
  <c r="M43" i="1"/>
  <c r="M75" i="1" s="1"/>
  <c r="AA66" i="1" l="1"/>
  <c r="AB66" i="1"/>
  <c r="AB75" i="1"/>
  <c r="S66" i="1"/>
  <c r="M67" i="1"/>
  <c r="AA67" i="1"/>
  <c r="AA79" i="1" s="1"/>
  <c r="R67" i="1"/>
  <c r="I67" i="1"/>
  <c r="AE67" i="1"/>
  <c r="V67" i="1"/>
  <c r="Q66" i="1"/>
  <c r="Q75" i="1"/>
  <c r="U66" i="1"/>
  <c r="U75" i="1"/>
  <c r="P74" i="1"/>
  <c r="P75" i="1"/>
  <c r="Z74" i="1"/>
  <c r="Z75" i="1"/>
  <c r="L66" i="1"/>
  <c r="L75" i="1"/>
  <c r="R66" i="1"/>
  <c r="Z66" i="1"/>
  <c r="AB67" i="1"/>
  <c r="AB79" i="1" s="1"/>
  <c r="S67" i="1"/>
  <c r="J67" i="1"/>
  <c r="X67" i="1"/>
  <c r="W67" i="1"/>
  <c r="N67" i="1"/>
  <c r="AD66" i="1"/>
  <c r="AD75" i="1"/>
  <c r="T66" i="1"/>
  <c r="V66" i="1"/>
  <c r="AC67" i="1"/>
  <c r="T67" i="1"/>
  <c r="K67" i="1"/>
  <c r="Y67" i="1"/>
  <c r="P67" i="1"/>
  <c r="O67" i="1"/>
  <c r="G67" i="1"/>
  <c r="P66" i="1"/>
  <c r="AE74" i="1"/>
  <c r="M74" i="1"/>
  <c r="Y74" i="1"/>
  <c r="AC74" i="1"/>
  <c r="Y66" i="1"/>
  <c r="O74" i="1"/>
  <c r="T74" i="1"/>
  <c r="AD74" i="1"/>
  <c r="O66" i="1"/>
  <c r="D43" i="1"/>
  <c r="G74" i="1"/>
  <c r="H74" i="1"/>
  <c r="W74" i="1"/>
  <c r="U74" i="1"/>
  <c r="X74" i="1"/>
  <c r="Q74" i="1"/>
  <c r="K74" i="1"/>
  <c r="X66" i="1"/>
  <c r="I74" i="1"/>
  <c r="J74" i="1"/>
  <c r="L74" i="1"/>
  <c r="N74" i="1"/>
  <c r="R74" i="1"/>
  <c r="AA74" i="1"/>
  <c r="AC66" i="1"/>
  <c r="AE66" i="1"/>
  <c r="V74" i="1"/>
  <c r="S74" i="1"/>
  <c r="AB74" i="1"/>
  <c r="M66" i="1"/>
  <c r="W66" i="1"/>
  <c r="N66" i="1"/>
  <c r="D25" i="1"/>
  <c r="D26" i="1"/>
  <c r="D29" i="1"/>
  <c r="AC79" i="1" l="1"/>
  <c r="H66" i="1"/>
  <c r="K66" i="1"/>
  <c r="I66" i="1"/>
  <c r="G66" i="1"/>
  <c r="J66" i="1"/>
  <c r="F66" i="1"/>
  <c r="D45" i="1"/>
  <c r="D24" i="1"/>
  <c r="D23" i="1"/>
  <c r="D17" i="1"/>
  <c r="D15" i="1"/>
  <c r="D18" i="1"/>
  <c r="D32" i="1" l="1"/>
  <c r="V65" i="1" s="1"/>
  <c r="J64" i="1"/>
  <c r="K64" i="1"/>
  <c r="G64" i="1"/>
  <c r="H64" i="1"/>
  <c r="I64" i="1"/>
  <c r="L64" i="1"/>
  <c r="T64" i="1"/>
  <c r="AB64" i="1"/>
  <c r="M64" i="1"/>
  <c r="AC64" i="1"/>
  <c r="AD64" i="1"/>
  <c r="W64" i="1"/>
  <c r="Y64" i="1"/>
  <c r="R64" i="1"/>
  <c r="N64" i="1"/>
  <c r="P64" i="1"/>
  <c r="S64" i="1"/>
  <c r="AA64" i="1"/>
  <c r="U64" i="1"/>
  <c r="V64" i="1"/>
  <c r="O64" i="1"/>
  <c r="AE64" i="1"/>
  <c r="X64" i="1"/>
  <c r="Q64" i="1"/>
  <c r="Z64" i="1"/>
  <c r="F64" i="1"/>
  <c r="AA72" i="1"/>
  <c r="AB72" i="1"/>
  <c r="AE72" i="1"/>
  <c r="AD72" i="1"/>
  <c r="AC72" i="1"/>
  <c r="Z72" i="1"/>
  <c r="V45" i="1"/>
  <c r="AE45" i="1"/>
  <c r="AD45" i="1"/>
  <c r="AC45" i="1"/>
  <c r="AB45" i="1"/>
  <c r="AA45" i="1"/>
  <c r="Z45" i="1"/>
  <c r="F68" i="1"/>
  <c r="D27" i="1"/>
  <c r="D13" i="1"/>
  <c r="I45" i="1"/>
  <c r="M45" i="1"/>
  <c r="Q45" i="1"/>
  <c r="U45" i="1"/>
  <c r="Y45" i="1"/>
  <c r="H45" i="1"/>
  <c r="L45" i="1"/>
  <c r="P45" i="1"/>
  <c r="T45" i="1"/>
  <c r="X45" i="1"/>
  <c r="G45" i="1"/>
  <c r="K45" i="1"/>
  <c r="O45" i="1"/>
  <c r="S45" i="1"/>
  <c r="W45" i="1"/>
  <c r="F45" i="1"/>
  <c r="J45" i="1"/>
  <c r="N45" i="1"/>
  <c r="R45" i="1"/>
  <c r="F65" i="1" l="1"/>
  <c r="K65" i="1"/>
  <c r="J65" i="1"/>
  <c r="G65" i="1"/>
  <c r="H65" i="1"/>
  <c r="I65" i="1"/>
  <c r="O65" i="1"/>
  <c r="Y65" i="1"/>
  <c r="AC65" i="1"/>
  <c r="AC69" i="1" s="1"/>
  <c r="N65" i="1"/>
  <c r="P65" i="1"/>
  <c r="AE65" i="1"/>
  <c r="W65" i="1"/>
  <c r="T65" i="1"/>
  <c r="AA65" i="1"/>
  <c r="AA69" i="1" s="1"/>
  <c r="AB65" i="1"/>
  <c r="AB69" i="1" s="1"/>
  <c r="Z65" i="1"/>
  <c r="L65" i="1"/>
  <c r="U65" i="1"/>
  <c r="M65" i="1"/>
  <c r="S65" i="1"/>
  <c r="AD65" i="1"/>
  <c r="AD69" i="1" s="1"/>
  <c r="G69" i="1"/>
  <c r="Q65" i="1"/>
  <c r="R65" i="1"/>
  <c r="X65" i="1"/>
  <c r="AB73" i="1"/>
  <c r="AB76" i="1" s="1"/>
  <c r="AD73" i="1"/>
  <c r="AD76" i="1" s="1"/>
  <c r="AC73" i="1"/>
  <c r="AC76" i="1" s="1"/>
  <c r="AE73" i="1"/>
  <c r="AE76" i="1" s="1"/>
  <c r="AA73" i="1"/>
  <c r="AA76" i="1" s="1"/>
  <c r="Z51" i="1"/>
  <c r="AE51" i="1"/>
  <c r="AA51" i="1"/>
  <c r="AB51" i="1"/>
  <c r="AC51" i="1"/>
  <c r="AD51" i="1"/>
  <c r="Z53" i="1"/>
  <c r="AB53" i="1"/>
  <c r="AA53" i="1"/>
  <c r="AC53" i="1"/>
  <c r="AE53" i="1"/>
  <c r="AD53" i="1"/>
  <c r="Z73" i="1"/>
  <c r="Z76" i="1" s="1"/>
  <c r="K68" i="1"/>
  <c r="P51" i="1"/>
  <c r="I51" i="1"/>
  <c r="J51" i="1"/>
  <c r="O51" i="1"/>
  <c r="Y51" i="1"/>
  <c r="F74" i="1"/>
  <c r="V72" i="1"/>
  <c r="R72" i="1"/>
  <c r="G72" i="1"/>
  <c r="P72" i="1"/>
  <c r="I72" i="1"/>
  <c r="F72" i="1"/>
  <c r="K72" i="1"/>
  <c r="X72" i="1"/>
  <c r="M72" i="1"/>
  <c r="J72" i="1"/>
  <c r="O72" i="1"/>
  <c r="L72" i="1"/>
  <c r="U72" i="1"/>
  <c r="Q72" i="1"/>
  <c r="N72" i="1"/>
  <c r="S72" i="1"/>
  <c r="T72" i="1"/>
  <c r="H72" i="1"/>
  <c r="Y72" i="1"/>
  <c r="W72" i="1"/>
  <c r="D44" i="1"/>
  <c r="AC55" i="1" l="1"/>
  <c r="AA55" i="1"/>
  <c r="AB55" i="1"/>
  <c r="Z55" i="1"/>
  <c r="AD55" i="1"/>
  <c r="AE55" i="1"/>
  <c r="AB91" i="1"/>
  <c r="AA91" i="1"/>
  <c r="AD91" i="1"/>
  <c r="AC91" i="1"/>
  <c r="AC81" i="1"/>
  <c r="AB81" i="1"/>
  <c r="U68" i="1"/>
  <c r="U79" i="1" s="1"/>
  <c r="Z68" i="1"/>
  <c r="Z79" i="1" s="1"/>
  <c r="AD81" i="1"/>
  <c r="AD79" i="1"/>
  <c r="AA83" i="1"/>
  <c r="AD83" i="1"/>
  <c r="AE81" i="1"/>
  <c r="AB83" i="1"/>
  <c r="AC83" i="1"/>
  <c r="AA81" i="1"/>
  <c r="Z81" i="1"/>
  <c r="Q79" i="1"/>
  <c r="S79" i="1"/>
  <c r="R51" i="1"/>
  <c r="H79" i="1"/>
  <c r="M51" i="1"/>
  <c r="P79" i="1"/>
  <c r="Q51" i="1"/>
  <c r="K51" i="1"/>
  <c r="W79" i="1"/>
  <c r="L79" i="1"/>
  <c r="M79" i="1"/>
  <c r="N51" i="1"/>
  <c r="O79" i="1"/>
  <c r="V79" i="1"/>
  <c r="N79" i="1"/>
  <c r="W51" i="1"/>
  <c r="G79" i="1"/>
  <c r="R79" i="1"/>
  <c r="I79" i="1"/>
  <c r="J79" i="1"/>
  <c r="F51" i="1"/>
  <c r="L51" i="1"/>
  <c r="G51" i="1"/>
  <c r="H51" i="1"/>
  <c r="V51" i="1"/>
  <c r="X51" i="1"/>
  <c r="S51" i="1"/>
  <c r="T51" i="1"/>
  <c r="U51" i="1"/>
  <c r="G44" i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V73" i="1"/>
  <c r="R73" i="1"/>
  <c r="N73" i="1"/>
  <c r="J73" i="1"/>
  <c r="F73" i="1"/>
  <c r="W73" i="1"/>
  <c r="O73" i="1"/>
  <c r="G73" i="1"/>
  <c r="T73" i="1"/>
  <c r="L73" i="1"/>
  <c r="Y73" i="1"/>
  <c r="U73" i="1"/>
  <c r="Q73" i="1"/>
  <c r="M73" i="1"/>
  <c r="I73" i="1"/>
  <c r="S73" i="1"/>
  <c r="K73" i="1"/>
  <c r="X73" i="1"/>
  <c r="P73" i="1"/>
  <c r="H73" i="1"/>
  <c r="W53" i="1"/>
  <c r="S53" i="1"/>
  <c r="O53" i="1"/>
  <c r="O55" i="1" s="1"/>
  <c r="K53" i="1"/>
  <c r="G53" i="1"/>
  <c r="X53" i="1"/>
  <c r="P53" i="1"/>
  <c r="P55" i="1" s="1"/>
  <c r="H53" i="1"/>
  <c r="Y53" i="1"/>
  <c r="Y55" i="1" s="1"/>
  <c r="U53" i="1"/>
  <c r="M53" i="1"/>
  <c r="V53" i="1"/>
  <c r="R53" i="1"/>
  <c r="N53" i="1"/>
  <c r="J53" i="1"/>
  <c r="J55" i="1" s="1"/>
  <c r="T53" i="1"/>
  <c r="L53" i="1"/>
  <c r="Q53" i="1"/>
  <c r="I53" i="1"/>
  <c r="I55" i="1" s="1"/>
  <c r="L55" i="1" l="1"/>
  <c r="W55" i="1"/>
  <c r="U55" i="1"/>
  <c r="V55" i="1"/>
  <c r="Q55" i="1"/>
  <c r="R55" i="1"/>
  <c r="X55" i="1"/>
  <c r="N55" i="1"/>
  <c r="S55" i="1"/>
  <c r="G55" i="1"/>
  <c r="M55" i="1"/>
  <c r="K55" i="1"/>
  <c r="T55" i="1"/>
  <c r="H55" i="1"/>
  <c r="G76" i="1"/>
  <c r="G81" i="1"/>
  <c r="Z69" i="1"/>
  <c r="Z83" i="1" s="1"/>
  <c r="Z84" i="1" s="1"/>
  <c r="Z80" i="1"/>
  <c r="AA44" i="1"/>
  <c r="AA84" i="1" s="1"/>
  <c r="Z82" i="1"/>
  <c r="G80" i="1"/>
  <c r="W80" i="1"/>
  <c r="M80" i="1"/>
  <c r="P80" i="1"/>
  <c r="J80" i="1"/>
  <c r="V80" i="1"/>
  <c r="U80" i="1"/>
  <c r="L80" i="1"/>
  <c r="S80" i="1"/>
  <c r="I80" i="1"/>
  <c r="R80" i="1"/>
  <c r="H80" i="1"/>
  <c r="Q80" i="1"/>
  <c r="N80" i="1"/>
  <c r="O80" i="1"/>
  <c r="Z91" i="1" l="1"/>
  <c r="Z92" i="1" s="1"/>
  <c r="AA92" i="1"/>
  <c r="AA82" i="1"/>
  <c r="AB44" i="1"/>
  <c r="AB92" i="1" s="1"/>
  <c r="AA80" i="1"/>
  <c r="Y76" i="1"/>
  <c r="U76" i="1"/>
  <c r="Q76" i="1"/>
  <c r="M76" i="1"/>
  <c r="I76" i="1"/>
  <c r="W76" i="1"/>
  <c r="S76" i="1"/>
  <c r="O76" i="1"/>
  <c r="K76" i="1"/>
  <c r="T76" i="1"/>
  <c r="L76" i="1"/>
  <c r="V76" i="1"/>
  <c r="R76" i="1"/>
  <c r="N76" i="1"/>
  <c r="J76" i="1"/>
  <c r="X76" i="1"/>
  <c r="P76" i="1"/>
  <c r="H76" i="1"/>
  <c r="AC44" i="1" l="1"/>
  <c r="AC92" i="1" s="1"/>
  <c r="AB80" i="1"/>
  <c r="AB82" i="1"/>
  <c r="AB84" i="1"/>
  <c r="R81" i="1"/>
  <c r="R82" i="1" s="1"/>
  <c r="I81" i="1"/>
  <c r="I82" i="1" s="1"/>
  <c r="S81" i="1"/>
  <c r="S82" i="1" s="1"/>
  <c r="J81" i="1"/>
  <c r="J82" i="1" s="1"/>
  <c r="W81" i="1"/>
  <c r="W82" i="1" s="1"/>
  <c r="N81" i="1"/>
  <c r="N82" i="1" s="1"/>
  <c r="M81" i="1"/>
  <c r="M82" i="1" s="1"/>
  <c r="T81" i="1"/>
  <c r="T82" i="1" s="1"/>
  <c r="K81" i="1"/>
  <c r="K82" i="1" s="1"/>
  <c r="X81" i="1"/>
  <c r="X82" i="1" s="1"/>
  <c r="O81" i="1"/>
  <c r="O82" i="1" s="1"/>
  <c r="F81" i="1"/>
  <c r="F82" i="1" s="1"/>
  <c r="Q81" i="1"/>
  <c r="Q82" i="1" s="1"/>
  <c r="H81" i="1"/>
  <c r="H82" i="1" s="1"/>
  <c r="V81" i="1"/>
  <c r="V82" i="1" s="1"/>
  <c r="U81" i="1"/>
  <c r="U82" i="1" s="1"/>
  <c r="L81" i="1"/>
  <c r="L82" i="1" s="1"/>
  <c r="Y81" i="1"/>
  <c r="Y82" i="1" s="1"/>
  <c r="P81" i="1"/>
  <c r="P82" i="1" s="1"/>
  <c r="G82" i="1"/>
  <c r="Y79" i="1"/>
  <c r="Y80" i="1" s="1"/>
  <c r="T79" i="1"/>
  <c r="T80" i="1" s="1"/>
  <c r="M69" i="1"/>
  <c r="Y69" i="1"/>
  <c r="H69" i="1"/>
  <c r="T69" i="1"/>
  <c r="W69" i="1"/>
  <c r="F69" i="1"/>
  <c r="V69" i="1"/>
  <c r="U69" i="1"/>
  <c r="S69" i="1"/>
  <c r="R69" i="1"/>
  <c r="Q69" i="1"/>
  <c r="P69" i="1"/>
  <c r="O69" i="1"/>
  <c r="N69" i="1"/>
  <c r="I69" i="1"/>
  <c r="L69" i="1"/>
  <c r="J69" i="1"/>
  <c r="N83" i="1" l="1"/>
  <c r="N84" i="1" s="1"/>
  <c r="N91" i="1"/>
  <c r="N92" i="1" s="1"/>
  <c r="G83" i="1"/>
  <c r="G84" i="1" s="1"/>
  <c r="G91" i="1"/>
  <c r="G92" i="1" s="1"/>
  <c r="Q83" i="1"/>
  <c r="Q84" i="1" s="1"/>
  <c r="Q91" i="1"/>
  <c r="Q92" i="1" s="1"/>
  <c r="T83" i="1"/>
  <c r="T84" i="1" s="1"/>
  <c r="T91" i="1"/>
  <c r="T92" i="1" s="1"/>
  <c r="I83" i="1"/>
  <c r="I84" i="1" s="1"/>
  <c r="I91" i="1"/>
  <c r="I92" i="1" s="1"/>
  <c r="V83" i="1"/>
  <c r="V84" i="1" s="1"/>
  <c r="V91" i="1"/>
  <c r="V92" i="1" s="1"/>
  <c r="O83" i="1"/>
  <c r="O84" i="1" s="1"/>
  <c r="O91" i="1"/>
  <c r="O92" i="1" s="1"/>
  <c r="J83" i="1"/>
  <c r="J84" i="1" s="1"/>
  <c r="J91" i="1"/>
  <c r="J92" i="1" s="1"/>
  <c r="R83" i="1"/>
  <c r="R84" i="1" s="1"/>
  <c r="R91" i="1"/>
  <c r="M83" i="1"/>
  <c r="M84" i="1" s="1"/>
  <c r="M91" i="1"/>
  <c r="M92" i="1" s="1"/>
  <c r="W83" i="1"/>
  <c r="W84" i="1" s="1"/>
  <c r="W91" i="1"/>
  <c r="W92" i="1" s="1"/>
  <c r="P83" i="1"/>
  <c r="P84" i="1" s="1"/>
  <c r="P91" i="1"/>
  <c r="P92" i="1" s="1"/>
  <c r="S83" i="1"/>
  <c r="S84" i="1" s="1"/>
  <c r="S91" i="1"/>
  <c r="S92" i="1" s="1"/>
  <c r="H83" i="1"/>
  <c r="H84" i="1" s="1"/>
  <c r="H91" i="1"/>
  <c r="H92" i="1" s="1"/>
  <c r="L83" i="1"/>
  <c r="L84" i="1" s="1"/>
  <c r="L91" i="1"/>
  <c r="L92" i="1" s="1"/>
  <c r="U83" i="1"/>
  <c r="U84" i="1" s="1"/>
  <c r="U91" i="1"/>
  <c r="U92" i="1" s="1"/>
  <c r="Y83" i="1"/>
  <c r="Y84" i="1" s="1"/>
  <c r="Y91" i="1"/>
  <c r="Y92" i="1" s="1"/>
  <c r="AC82" i="1"/>
  <c r="AD44" i="1"/>
  <c r="AD92" i="1" s="1"/>
  <c r="AC84" i="1"/>
  <c r="AC80" i="1"/>
  <c r="D58" i="1"/>
  <c r="D56" i="1"/>
  <c r="D57" i="1"/>
  <c r="E32" i="6" l="1"/>
  <c r="R92" i="1"/>
  <c r="AD84" i="1"/>
  <c r="AE44" i="1"/>
  <c r="AD80" i="1"/>
  <c r="AD82" i="1"/>
  <c r="F90" i="1"/>
  <c r="E33" i="6" l="1"/>
  <c r="AE82" i="1"/>
  <c r="D100" i="1" l="1"/>
  <c r="W19" i="1"/>
  <c r="D82" i="1"/>
  <c r="D99" i="1" s="1"/>
  <c r="F79" i="1" l="1"/>
  <c r="F80" i="1" s="1"/>
  <c r="F76" i="1"/>
  <c r="K79" i="1" l="1"/>
  <c r="K80" i="1" s="1"/>
  <c r="K69" i="1"/>
  <c r="F83" i="1"/>
  <c r="F91" i="1"/>
  <c r="AE68" i="1"/>
  <c r="X79" i="1"/>
  <c r="X80" i="1" s="1"/>
  <c r="X69" i="1"/>
  <c r="K83" i="1" l="1"/>
  <c r="K84" i="1" s="1"/>
  <c r="K91" i="1"/>
  <c r="K92" i="1" s="1"/>
  <c r="X91" i="1"/>
  <c r="X92" i="1" s="1"/>
  <c r="X83" i="1"/>
  <c r="X84" i="1" s="1"/>
  <c r="F92" i="1"/>
  <c r="F93" i="1" s="1"/>
  <c r="G93" i="1" s="1"/>
  <c r="H93" i="1" s="1"/>
  <c r="I93" i="1" s="1"/>
  <c r="J93" i="1" s="1"/>
  <c r="AE79" i="1"/>
  <c r="AE80" i="1" s="1"/>
  <c r="D80" i="1" s="1"/>
  <c r="AE69" i="1"/>
  <c r="F84" i="1"/>
  <c r="F85" i="1" s="1"/>
  <c r="G85" i="1" s="1"/>
  <c r="H85" i="1" s="1"/>
  <c r="I85" i="1" s="1"/>
  <c r="J85" i="1" s="1"/>
  <c r="K93" i="1" l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K85" i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91" i="1"/>
  <c r="AE83" i="1"/>
  <c r="W17" i="1"/>
  <c r="C98" i="1"/>
  <c r="AE92" i="1" l="1"/>
  <c r="AE93" i="1" s="1"/>
  <c r="D94" i="1" s="1"/>
  <c r="D95" i="1"/>
  <c r="AE84" i="1"/>
  <c r="AE85" i="1" s="1"/>
  <c r="D86" i="1" s="1"/>
  <c r="D87" i="1"/>
  <c r="U21" i="1" l="1"/>
  <c r="U13" i="1"/>
  <c r="U23" i="1"/>
  <c r="U31" i="1" s="1"/>
  <c r="U15" i="1"/>
  <c r="U29" i="1" l="1"/>
</calcChain>
</file>

<file path=xl/sharedStrings.xml><?xml version="1.0" encoding="utf-8"?>
<sst xmlns="http://schemas.openxmlformats.org/spreadsheetml/2006/main" count="349" uniqueCount="210">
  <si>
    <t>Parameter</t>
  </si>
  <si>
    <t>Einheit</t>
  </si>
  <si>
    <t>Wert</t>
  </si>
  <si>
    <t>Bemerkungen</t>
  </si>
  <si>
    <t>CHF</t>
  </si>
  <si>
    <t>Kältemittel</t>
  </si>
  <si>
    <t>R22</t>
  </si>
  <si>
    <t>EF</t>
  </si>
  <si>
    <t>HFCKW</t>
  </si>
  <si>
    <t>Inbetriebnahme</t>
  </si>
  <si>
    <t>Füllmenge</t>
  </si>
  <si>
    <t>-</t>
  </si>
  <si>
    <t>Jahr</t>
  </si>
  <si>
    <t>kg</t>
  </si>
  <si>
    <t>Kosten Strom</t>
  </si>
  <si>
    <t>CHF/kWh</t>
  </si>
  <si>
    <t>Annahme Neosys</t>
  </si>
  <si>
    <t>Anwendungsbereich</t>
  </si>
  <si>
    <t>Leckage</t>
  </si>
  <si>
    <t>Energiekosten</t>
  </si>
  <si>
    <t>Kalkulatorischer Zinssatz</t>
  </si>
  <si>
    <t>Bafu</t>
  </si>
  <si>
    <t>EF [kgCO2/kgKältemittel]</t>
  </si>
  <si>
    <t>Preis [CHF/kg]</t>
  </si>
  <si>
    <t>Preis KM</t>
  </si>
  <si>
    <t>Bestehende Anlage</t>
  </si>
  <si>
    <t>Angaben</t>
  </si>
  <si>
    <t>Neue Anlage</t>
  </si>
  <si>
    <t>Allgemeine Angaben</t>
  </si>
  <si>
    <t>Natürliche</t>
  </si>
  <si>
    <t>R744 (CO2)</t>
  </si>
  <si>
    <t>Kosten Referenzszenario</t>
  </si>
  <si>
    <t>Wartungskosten Kältemittel</t>
  </si>
  <si>
    <t>Vorgabe</t>
  </si>
  <si>
    <t>Investition neue Anlage</t>
  </si>
  <si>
    <t>Kosten Projektszenario</t>
  </si>
  <si>
    <t>Total Kosten</t>
  </si>
  <si>
    <t>Abzinsung</t>
  </si>
  <si>
    <t>Abgezinste Differenz</t>
  </si>
  <si>
    <t>Kapitalwertentwicklung</t>
  </si>
  <si>
    <t>Wirtschaftlichkeitsanalyse</t>
  </si>
  <si>
    <t>Vergleich Referenz, Projekt</t>
  </si>
  <si>
    <t>tCO2</t>
  </si>
  <si>
    <t>Klimakälte</t>
  </si>
  <si>
    <t>Hilfsgrössen</t>
  </si>
  <si>
    <t>Referenz: Emissionen aus Leckage</t>
  </si>
  <si>
    <t>EF Strom</t>
  </si>
  <si>
    <t>tCO2/kWh</t>
  </si>
  <si>
    <t>Projekt: Emissionen aus Leckage</t>
  </si>
  <si>
    <t>CO2-Berechnungen</t>
  </si>
  <si>
    <t>Vergleich Referenz, Projekt mit CO2-Bonus</t>
  </si>
  <si>
    <t>Differenz Referenz minus Projekt + CO2-Bonus</t>
  </si>
  <si>
    <t>Erlös pro Tonne CO2</t>
  </si>
  <si>
    <t>CHF/tCO2</t>
  </si>
  <si>
    <t xml:space="preserve">R407A </t>
  </si>
  <si>
    <t>R407B</t>
  </si>
  <si>
    <t xml:space="preserve">R407C </t>
  </si>
  <si>
    <t>R407D</t>
  </si>
  <si>
    <t>R407F</t>
  </si>
  <si>
    <t>R410A</t>
  </si>
  <si>
    <t xml:space="preserve">R413A </t>
  </si>
  <si>
    <t>R417A</t>
  </si>
  <si>
    <t>R422D (Isceon 29)</t>
  </si>
  <si>
    <t>R507A</t>
  </si>
  <si>
    <t>Gewerbekälte</t>
  </si>
  <si>
    <t>kgCO2/kgKM</t>
  </si>
  <si>
    <t>CHF/kgKM</t>
  </si>
  <si>
    <t>Emissionen aus Leckage</t>
  </si>
  <si>
    <t>tCO2/a</t>
  </si>
  <si>
    <t>Emissionen aus Stromverbrauch</t>
  </si>
  <si>
    <t>Recyclingfaktor</t>
  </si>
  <si>
    <t>Emissionen aus Recycling</t>
  </si>
  <si>
    <t>CHF/a</t>
  </si>
  <si>
    <t>Summe ER erste 7 Jahre</t>
  </si>
  <si>
    <t>Projektlaufzeit</t>
  </si>
  <si>
    <t>Summe ER Projektlaufzeit</t>
  </si>
  <si>
    <t>Restwert</t>
  </si>
  <si>
    <t>Restwert Anlage in der Referenz</t>
  </si>
  <si>
    <t>Hilfsgrössen bestehende Anlage</t>
  </si>
  <si>
    <t>Hilfsgrössen neue Anlage</t>
  </si>
  <si>
    <t>Hilfsgrössen allgemeine Anlage</t>
  </si>
  <si>
    <t>NBW ohne CO2-Erlös</t>
  </si>
  <si>
    <t>NBW mit CO2-Erlös</t>
  </si>
  <si>
    <t>R404A</t>
  </si>
  <si>
    <t>R23</t>
  </si>
  <si>
    <t>R134a</t>
  </si>
  <si>
    <t>R125</t>
  </si>
  <si>
    <t>R143a</t>
  </si>
  <si>
    <t>R422A (Isceon 79)</t>
  </si>
  <si>
    <t>R427A</t>
  </si>
  <si>
    <t>R290 (Propan)</t>
  </si>
  <si>
    <t>R600 (Butan)</t>
  </si>
  <si>
    <t>HFKW</t>
  </si>
  <si>
    <t>kW</t>
  </si>
  <si>
    <t>%</t>
  </si>
  <si>
    <t>Angabe SSP (1% - 1.5%)</t>
  </si>
  <si>
    <t>Wartungskosten allgemein</t>
  </si>
  <si>
    <t>Summe ER bis 2020</t>
  </si>
  <si>
    <t>a</t>
  </si>
  <si>
    <t>Kennzahlen CO2-Programm</t>
  </si>
  <si>
    <t>CO2-Einsparung bis 2020</t>
  </si>
  <si>
    <t>Provisorische Vergütung</t>
  </si>
  <si>
    <t>Cashflow Referenz minus Projekt</t>
  </si>
  <si>
    <t>Investitionen Referenz minus Projekt</t>
  </si>
  <si>
    <t>NBW Mehrinvestitionen im Projektszenario</t>
  </si>
  <si>
    <t>Kosteneinsparungen im Projektszenario</t>
  </si>
  <si>
    <t>NBW Kosteneinsparungen im Projektszenario</t>
  </si>
  <si>
    <t>NBW Cashflow Referenz minus Projekt</t>
  </si>
  <si>
    <t>Mehrinvestitionen Projekt</t>
  </si>
  <si>
    <t>Kosteneinsparungen Projekt</t>
  </si>
  <si>
    <t>Investitionen</t>
  </si>
  <si>
    <t>Ertrag</t>
  </si>
  <si>
    <t>Erlös aus CO2-Bescheinigungen</t>
  </si>
  <si>
    <t>Referenz
Anmeldeformular</t>
  </si>
  <si>
    <t>2.3.3</t>
  </si>
  <si>
    <t>2.3.5</t>
  </si>
  <si>
    <t>2.3.4</t>
  </si>
  <si>
    <t>2.3.6</t>
  </si>
  <si>
    <t>2.3.7</t>
  </si>
  <si>
    <t>2.5.4</t>
  </si>
  <si>
    <t>2.5.6. / 2.6.1</t>
  </si>
  <si>
    <t>Emissionsreduktion pro Jahr</t>
  </si>
  <si>
    <t>Jahre</t>
  </si>
  <si>
    <t>Wartungskosten Anteil an Investitionen für alte Anlagen</t>
  </si>
  <si>
    <t>Internal Rate on Investment IRR</t>
  </si>
  <si>
    <t>wenn negativ, dann grundsätzlich additionell</t>
  </si>
  <si>
    <t>Stromverbrauch</t>
  </si>
  <si>
    <t>CO2-Erlös bis 2020 als Investitionsbeitrag</t>
  </si>
  <si>
    <t>kWh/a</t>
  </si>
  <si>
    <t>Kälteleistung</t>
  </si>
  <si>
    <t>Klimaschutzprogramm vorzeitiger Ersatz von stationären HFKW-Kälteanlagen</t>
  </si>
  <si>
    <t>Restlaufzeit</t>
  </si>
  <si>
    <t>Euro</t>
  </si>
  <si>
    <t>www.klimaimport.de</t>
  </si>
  <si>
    <t>www.KälteTechnikShop.com</t>
  </si>
  <si>
    <t>CHF + 50%</t>
  </si>
  <si>
    <t>Offerte climalife.dehon.com</t>
  </si>
  <si>
    <t>SSP Kälteplaner.CH</t>
  </si>
  <si>
    <t>min</t>
  </si>
  <si>
    <t>max</t>
  </si>
  <si>
    <t>Jährliches Nachfüllen der Kältemittel</t>
  </si>
  <si>
    <t>übrige Wartungskosten</t>
  </si>
  <si>
    <t>Nachfüllkosten Kältemittel</t>
  </si>
  <si>
    <t>IRR mit THG-Erlös</t>
  </si>
  <si>
    <t>mit THG-Erlös</t>
  </si>
  <si>
    <t>IRR ohne THG-Erlös</t>
  </si>
  <si>
    <t>Anteil THG-Erlös an den Mehrinvestitionen</t>
  </si>
  <si>
    <t>Anteil THG-Erlös an den Anfangsinvestitionen</t>
  </si>
  <si>
    <t>NBW ohne THG-Erlös</t>
  </si>
  <si>
    <t>NBW mit THG-Erlös</t>
  </si>
  <si>
    <t>Wirtschaftliche Kennzahlen</t>
  </si>
  <si>
    <t>Preis pro kg Kältemittel (HFKW)</t>
  </si>
  <si>
    <t>CHF/kg</t>
  </si>
  <si>
    <t>Recherche Markpreise 2013</t>
  </si>
  <si>
    <t>BAFU</t>
  </si>
  <si>
    <t>Benchmark für den IRR</t>
  </si>
  <si>
    <t>Fazit</t>
  </si>
  <si>
    <t>ohne THG-Erlös</t>
  </si>
  <si>
    <t>Stromverbrauch pro KW Kälteleistung</t>
  </si>
  <si>
    <t>Berechnet mit konservativen Annahmen zu COP und Laufzeit</t>
  </si>
  <si>
    <t>kWh/kW</t>
  </si>
  <si>
    <t>Kommentar</t>
  </si>
  <si>
    <t>Leistung</t>
  </si>
  <si>
    <t>COP</t>
  </si>
  <si>
    <t>Laufzeit</t>
  </si>
  <si>
    <t>h/a</t>
  </si>
  <si>
    <t>kWh</t>
  </si>
  <si>
    <t>berechnet</t>
  </si>
  <si>
    <t>Energieeinsparung durch Neuanlage</t>
  </si>
  <si>
    <t>alte Anlage</t>
  </si>
  <si>
    <t>spezifischer Stromverbrauch pro Kälteleistung</t>
  </si>
  <si>
    <t>R717 (NH3)</t>
  </si>
  <si>
    <t>R723 (NH3/DME)</t>
  </si>
  <si>
    <t>KPMG, Kapitalkostenstudie 2013</t>
  </si>
  <si>
    <t>provisorischer Preisplan mit KliK</t>
  </si>
  <si>
    <t>Einsparung Stromverbrauch gegenüber Altanlage</t>
  </si>
  <si>
    <t>Wartungs- und Revisionskosten</t>
  </si>
  <si>
    <t>allgemeine Wartungskosten Anteil an Investitionen für Neuanlagen</t>
  </si>
  <si>
    <t>Typ</t>
  </si>
  <si>
    <t>allgemeine Kriterien</t>
  </si>
  <si>
    <t>spezifische Kriterien</t>
  </si>
  <si>
    <t>Leckrate</t>
  </si>
  <si>
    <t>Supermarkt- und Gewerbekälte</t>
  </si>
  <si>
    <t>Anlagen in Supermärkten und im Nahrungsmittelhandel mit direktem Verkauf an Endverbraucher oder in der Gastronomie/ Hotellerie</t>
  </si>
  <si>
    <t>Baujahr bis 2004</t>
  </si>
  <si>
    <t>Baujahr ab 2005</t>
  </si>
  <si>
    <t>Industriekälte</t>
  </si>
  <si>
    <t>Anlagen in Industriebetrieben oder im Nahrungsmittel-Grosshandel (kein Verkauf an Endkunden)</t>
  </si>
  <si>
    <t>übrige Industriekälte mit Baujahr bis 2004</t>
  </si>
  <si>
    <t>Klimaanlagen, Kaltwassersätze, Wärmepumpen</t>
  </si>
  <si>
    <t>n.r.</t>
  </si>
  <si>
    <t>Industriekälteanlagen</t>
  </si>
  <si>
    <t>Supermarkt-Kälteanlagen</t>
  </si>
  <si>
    <t>Grossanlagen (&gt;500 kg Füllmenge) mit Baujahr bis 2004</t>
  </si>
  <si>
    <t>Kategorie</t>
  </si>
  <si>
    <t>Recyclingfaktor &gt;100kg Füllgewicht</t>
  </si>
  <si>
    <t>Recyclingfaktor &lt;=100kg Füllgewicht</t>
  </si>
  <si>
    <t>Jahres-Schalter</t>
  </si>
  <si>
    <t>CHF/kW</t>
  </si>
  <si>
    <t>Erneuerungsinvestitionen nach 12.5 Jahren</t>
  </si>
  <si>
    <t>Investiton neue Anlage und Revisionen</t>
  </si>
  <si>
    <t>Erfahrungswert für Kompressoren</t>
  </si>
  <si>
    <t>aus "Eingabe und Übersicht"</t>
  </si>
  <si>
    <t>Standard: Verbesserung gemäss Feld E17</t>
  </si>
  <si>
    <t>Standard: Wie alte Anlage</t>
  </si>
  <si>
    <t>Energieverbrauch pro Jahr</t>
  </si>
  <si>
    <t>Kann nicht immer berechnet werden. Wenn kleiner als der Benchmark von 6%, dann additionell.</t>
  </si>
  <si>
    <t>neue Anlage</t>
  </si>
  <si>
    <t>ProgrammHFKW_A4_Berechnungstool</t>
  </si>
  <si>
    <t>Version Validierung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</si>
</sst>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fr.&quot;\ * #,##0_ ;_ &quot;fr.&quot;\ * \-#,##0_ ;_ &quot;fr.&quot;\ * &quot;-&quot;??_ ;_ @_ 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3" tint="-0.499984740745262"/>
      <name val="Arial"/>
      <family val="2"/>
    </font>
    <font>
      <b/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name val="Arial"/>
      <family val="2"/>
    </font>
    <font>
      <b/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9" fontId="1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4" fillId="3" borderId="1" xfId="0" applyFont="1" applyFill="1" applyBorder="1"/>
    <xf numFmtId="0" fontId="1" fillId="0" borderId="0" xfId="0" applyFont="1" applyBorder="1"/>
    <xf numFmtId="0" fontId="3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7" fillId="0" borderId="1" xfId="0" applyFont="1" applyBorder="1"/>
    <xf numFmtId="1" fontId="1" fillId="0" borderId="4" xfId="0" applyNumberFormat="1" applyFont="1" applyBorder="1"/>
    <xf numFmtId="0" fontId="8" fillId="0" borderId="1" xfId="0" applyFont="1" applyBorder="1"/>
    <xf numFmtId="0" fontId="6" fillId="5" borderId="1" xfId="0" applyFont="1" applyFill="1" applyBorder="1"/>
    <xf numFmtId="0" fontId="1" fillId="5" borderId="1" xfId="0" applyFont="1" applyFill="1" applyBorder="1"/>
    <xf numFmtId="0" fontId="7" fillId="5" borderId="1" xfId="0" applyFont="1" applyFill="1" applyBorder="1"/>
    <xf numFmtId="0" fontId="3" fillId="5" borderId="1" xfId="0" applyFont="1" applyFill="1" applyBorder="1"/>
    <xf numFmtId="2" fontId="1" fillId="0" borderId="0" xfId="0" applyNumberFormat="1" applyFont="1" applyBorder="1"/>
    <xf numFmtId="0" fontId="7" fillId="0" borderId="1" xfId="0" applyFont="1" applyFill="1" applyBorder="1"/>
    <xf numFmtId="1" fontId="3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10" fillId="7" borderId="1" xfId="0" applyFont="1" applyFill="1" applyBorder="1"/>
    <xf numFmtId="3" fontId="10" fillId="7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1" fontId="1" fillId="0" borderId="0" xfId="0" applyNumberFormat="1" applyFo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5" borderId="1" xfId="0" applyNumberFormat="1" applyFont="1" applyFill="1" applyBorder="1"/>
    <xf numFmtId="3" fontId="1" fillId="0" borderId="0" xfId="1" applyNumberFormat="1" applyFont="1"/>
    <xf numFmtId="3" fontId="1" fillId="0" borderId="1" xfId="1" applyNumberFormat="1" applyFont="1" applyBorder="1"/>
    <xf numFmtId="3" fontId="1" fillId="0" borderId="1" xfId="1" applyNumberFormat="1" applyFont="1" applyBorder="1" applyAlignment="1">
      <alignment horizontal="center"/>
    </xf>
    <xf numFmtId="3" fontId="9" fillId="6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10" fontId="9" fillId="6" borderId="1" xfId="2" applyNumberFormat="1" applyFont="1" applyFill="1" applyBorder="1"/>
    <xf numFmtId="9" fontId="1" fillId="0" borderId="0" xfId="2" applyFont="1"/>
    <xf numFmtId="14" fontId="3" fillId="0" borderId="0" xfId="0" applyNumberFormat="1" applyFont="1"/>
    <xf numFmtId="0" fontId="12" fillId="0" borderId="0" xfId="0" applyFont="1" applyAlignment="1">
      <alignment horizontal="center" vertical="center" readingOrder="1"/>
    </xf>
    <xf numFmtId="0" fontId="13" fillId="0" borderId="0" xfId="3"/>
    <xf numFmtId="2" fontId="1" fillId="0" borderId="0" xfId="0" applyNumberFormat="1" applyFont="1"/>
    <xf numFmtId="0" fontId="1" fillId="9" borderId="1" xfId="0" applyFont="1" applyFill="1" applyBorder="1"/>
    <xf numFmtId="1" fontId="8" fillId="0" borderId="1" xfId="0" applyNumberFormat="1" applyFont="1" applyBorder="1"/>
    <xf numFmtId="0" fontId="8" fillId="9" borderId="1" xfId="0" applyFont="1" applyFill="1" applyBorder="1"/>
    <xf numFmtId="10" fontId="1" fillId="0" borderId="0" xfId="0" applyNumberFormat="1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3" fillId="0" borderId="8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Border="1"/>
    <xf numFmtId="0" fontId="3" fillId="5" borderId="1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9" fontId="1" fillId="0" borderId="2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1" fillId="0" borderId="1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9" fontId="1" fillId="0" borderId="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9" fontId="1" fillId="0" borderId="20" xfId="0" applyNumberFormat="1" applyFont="1" applyBorder="1" applyAlignment="1">
      <alignment horizontal="center" vertical="center"/>
    </xf>
    <xf numFmtId="9" fontId="7" fillId="0" borderId="1" xfId="2" applyFont="1" applyBorder="1"/>
    <xf numFmtId="0" fontId="2" fillId="2" borderId="1" xfId="0" applyFont="1" applyFill="1" applyBorder="1"/>
    <xf numFmtId="0" fontId="1" fillId="8" borderId="1" xfId="0" applyFont="1" applyFill="1" applyBorder="1"/>
    <xf numFmtId="0" fontId="14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6" fontId="1" fillId="8" borderId="1" xfId="0" applyNumberFormat="1" applyFont="1" applyFill="1" applyBorder="1"/>
    <xf numFmtId="2" fontId="1" fillId="8" borderId="1" xfId="0" applyNumberFormat="1" applyFont="1" applyFill="1" applyBorder="1"/>
    <xf numFmtId="44" fontId="1" fillId="9" borderId="1" xfId="0" applyNumberFormat="1" applyFont="1" applyFill="1" applyBorder="1"/>
    <xf numFmtId="0" fontId="1" fillId="9" borderId="1" xfId="0" applyNumberFormat="1" applyFont="1" applyFill="1" applyBorder="1"/>
    <xf numFmtId="9" fontId="1" fillId="9" borderId="1" xfId="2" applyFont="1" applyFill="1" applyBorder="1"/>
    <xf numFmtId="0" fontId="8" fillId="9" borderId="1" xfId="0" applyNumberFormat="1" applyFont="1" applyFill="1" applyBorder="1"/>
    <xf numFmtId="10" fontId="1" fillId="9" borderId="1" xfId="0" applyNumberFormat="1" applyFont="1" applyFill="1" applyBorder="1"/>
    <xf numFmtId="164" fontId="1" fillId="9" borderId="1" xfId="1" applyNumberFormat="1" applyFont="1" applyFill="1" applyBorder="1"/>
    <xf numFmtId="9" fontId="1" fillId="9" borderId="1" xfId="0" applyNumberFormat="1" applyFont="1" applyFill="1" applyBorder="1"/>
    <xf numFmtId="165" fontId="1" fillId="9" borderId="1" xfId="0" applyNumberFormat="1" applyFont="1" applyFill="1" applyBorder="1"/>
    <xf numFmtId="9" fontId="4" fillId="3" borderId="1" xfId="2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14" fontId="1" fillId="0" borderId="0" xfId="0" applyNumberFormat="1" applyFont="1" applyFill="1" applyBorder="1"/>
    <xf numFmtId="0" fontId="5" fillId="4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200"/>
              <a:t>Investitionsrechnung </a:t>
            </a:r>
            <a:r>
              <a:rPr lang="de-CH" sz="1200" baseline="0"/>
              <a:t>CHF, Nettobarwert über Projektlaufzeit</a:t>
            </a:r>
            <a:endParaRPr lang="de-CH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Wirtschaftlichkeit!$B$98</c:f>
              <c:strCache>
                <c:ptCount val="1"/>
                <c:pt idx="0">
                  <c:v>Mehrinvestitionen Projekt</c:v>
                </c:pt>
              </c:strCache>
            </c:strRef>
          </c:tx>
          <c:invertIfNegative val="0"/>
          <c:cat>
            <c:strRef>
              <c:f>Wirtschaftlichkeit!$C$97:$D$97</c:f>
              <c:strCache>
                <c:ptCount val="2"/>
                <c:pt idx="0">
                  <c:v>Investitionen</c:v>
                </c:pt>
                <c:pt idx="1">
                  <c:v>Ertrag</c:v>
                </c:pt>
              </c:strCache>
            </c:strRef>
          </c:cat>
          <c:val>
            <c:numRef>
              <c:f>Wirtschaftlichkeit!$C$98:$D$98</c:f>
              <c:numCache>
                <c:formatCode>0</c:formatCode>
                <c:ptCount val="2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Wirtschaftlichkeit!$B$99</c:f>
              <c:strCache>
                <c:ptCount val="1"/>
                <c:pt idx="0">
                  <c:v>Kosteneinsparungen Projekt</c:v>
                </c:pt>
              </c:strCache>
            </c:strRef>
          </c:tx>
          <c:invertIfNegative val="0"/>
          <c:cat>
            <c:strRef>
              <c:f>Wirtschaftlichkeit!$C$97:$D$97</c:f>
              <c:strCache>
                <c:ptCount val="2"/>
                <c:pt idx="0">
                  <c:v>Investitionen</c:v>
                </c:pt>
                <c:pt idx="1">
                  <c:v>Ertrag</c:v>
                </c:pt>
              </c:strCache>
            </c:strRef>
          </c:cat>
          <c:val>
            <c:numRef>
              <c:f>Wirtschaftlichkeit!$C$99:$D$99</c:f>
              <c:numCache>
                <c:formatCode>0</c:formatCode>
                <c:ptCount val="2"/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Wirtschaftlichkeit!$B$100</c:f>
              <c:strCache>
                <c:ptCount val="1"/>
                <c:pt idx="0">
                  <c:v>Erlös aus CO2-Bescheinigungen</c:v>
                </c:pt>
              </c:strCache>
            </c:strRef>
          </c:tx>
          <c:invertIfNegative val="0"/>
          <c:cat>
            <c:strRef>
              <c:f>Wirtschaftlichkeit!$C$97:$D$97</c:f>
              <c:strCache>
                <c:ptCount val="2"/>
                <c:pt idx="0">
                  <c:v>Investitionen</c:v>
                </c:pt>
                <c:pt idx="1">
                  <c:v>Ertrag</c:v>
                </c:pt>
              </c:strCache>
            </c:strRef>
          </c:cat>
          <c:val>
            <c:numRef>
              <c:f>Wirtschaftlichkeit!$C$100:$D$100</c:f>
              <c:numCache>
                <c:formatCode>0</c:formatCode>
                <c:ptCount val="2"/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826688"/>
        <c:axId val="53827080"/>
      </c:barChart>
      <c:catAx>
        <c:axId val="5382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827080"/>
        <c:crosses val="autoZero"/>
        <c:auto val="1"/>
        <c:lblAlgn val="ctr"/>
        <c:lblOffset val="100"/>
        <c:noMultiLvlLbl val="0"/>
      </c:catAx>
      <c:valAx>
        <c:axId val="53827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382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05" r="0.70866141732283505" t="0.78740157480314954" header="0.31496062992126017" footer="0.31496062992126017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1066800</xdr:colOff>
      <xdr:row>38</xdr:row>
      <xdr:rowOff>9525</xdr:rowOff>
    </xdr:from>
    <xdr:ext cx="184731" cy="264560"/>
    <xdr:sp macro="" textlink="">
      <xdr:nvSpPr>
        <xdr:cNvPr id="2" name="Textfeld 1"/>
        <xdr:cNvSpPr txBox="1"/>
      </xdr:nvSpPr>
      <xdr:spPr>
        <a:xfrm>
          <a:off x="5810250" y="674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132290</xdr:colOff>
      <xdr:row>4</xdr:row>
      <xdr:rowOff>110068</xdr:rowOff>
    </xdr:from>
    <xdr:to>
      <xdr:col>17</xdr:col>
      <xdr:colOff>306916</xdr:colOff>
      <xdr:row>33</xdr:row>
      <xdr:rowOff>31750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k&#228;ltetechnikshop.com/" TargetMode="External"/><Relationship Id="rId1" Type="http://schemas.openxmlformats.org/officeDocument/2006/relationships/hyperlink" Target="http://www.klimaimport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tabSelected="1" workbookViewId="0"/>
  </sheetViews>
  <sheetFormatPr baseColWidth="10" defaultColWidth="11.44140625" defaultRowHeight="11.4" x14ac:dyDescent="0.2"/>
  <cols>
    <col min="1" max="1" width="5.44140625" style="1" customWidth="1"/>
    <col min="2" max="2" width="43.109375" style="1" customWidth="1"/>
    <col min="3" max="3" width="16.5546875" style="1" customWidth="1"/>
    <col min="4" max="4" width="13.88671875" style="1" customWidth="1"/>
    <col min="5" max="5" width="22" style="1" customWidth="1"/>
    <col min="6" max="6" width="4.33203125" style="1" customWidth="1"/>
    <col min="7" max="7" width="41.44140625" style="1" customWidth="1"/>
    <col min="8" max="8" width="14.88671875" style="1" customWidth="1"/>
    <col min="9" max="9" width="17.6640625" style="1" customWidth="1"/>
    <col min="10" max="16384" width="11.44140625" style="1"/>
  </cols>
  <sheetData>
    <row r="2" spans="2:5" ht="12" x14ac:dyDescent="0.25">
      <c r="B2" s="33" t="s">
        <v>130</v>
      </c>
      <c r="C2" s="33"/>
      <c r="D2" s="33"/>
      <c r="E2" s="33"/>
    </row>
    <row r="3" spans="2:5" ht="12" x14ac:dyDescent="0.25">
      <c r="B3" s="33"/>
      <c r="C3" s="33"/>
      <c r="D3" s="33"/>
      <c r="E3" s="33"/>
    </row>
    <row r="4" spans="2:5" ht="12" x14ac:dyDescent="0.25">
      <c r="B4" s="33"/>
      <c r="C4" s="33"/>
      <c r="D4" s="33"/>
      <c r="E4" s="33"/>
    </row>
    <row r="5" spans="2:5" ht="12" x14ac:dyDescent="0.25">
      <c r="B5" s="33"/>
      <c r="D5" s="33"/>
      <c r="E5" s="48">
        <f ca="1">TODAY()</f>
        <v>42172</v>
      </c>
    </row>
    <row r="8" spans="2:5" ht="12" x14ac:dyDescent="0.25">
      <c r="B8" s="106" t="s">
        <v>28</v>
      </c>
      <c r="C8" s="106"/>
      <c r="D8" s="106"/>
      <c r="E8" s="106"/>
    </row>
    <row r="10" spans="2:5" ht="24" x14ac:dyDescent="0.25">
      <c r="B10" s="3" t="s">
        <v>26</v>
      </c>
      <c r="C10" s="29" t="s">
        <v>113</v>
      </c>
      <c r="D10" s="3" t="s">
        <v>1</v>
      </c>
      <c r="E10" s="5" t="s">
        <v>2</v>
      </c>
    </row>
    <row r="11" spans="2:5" ht="12" x14ac:dyDescent="0.25">
      <c r="B11" s="2" t="s">
        <v>17</v>
      </c>
      <c r="C11" s="31" t="s">
        <v>114</v>
      </c>
      <c r="D11" s="21" t="s">
        <v>11</v>
      </c>
      <c r="E11" s="26"/>
    </row>
    <row r="13" spans="2:5" ht="12" x14ac:dyDescent="0.25">
      <c r="B13" s="106" t="s">
        <v>25</v>
      </c>
      <c r="C13" s="106"/>
      <c r="D13" s="106"/>
      <c r="E13" s="106"/>
    </row>
    <row r="15" spans="2:5" ht="12" x14ac:dyDescent="0.25">
      <c r="B15" s="3" t="s">
        <v>26</v>
      </c>
      <c r="C15" s="3"/>
      <c r="D15" s="3" t="s">
        <v>1</v>
      </c>
      <c r="E15" s="5" t="s">
        <v>2</v>
      </c>
    </row>
    <row r="16" spans="2:5" ht="12" x14ac:dyDescent="0.25">
      <c r="B16" s="2" t="s">
        <v>5</v>
      </c>
      <c r="C16" s="31" t="s">
        <v>115</v>
      </c>
      <c r="D16" s="21" t="s">
        <v>11</v>
      </c>
      <c r="E16" s="26"/>
    </row>
    <row r="17" spans="2:7" ht="12" x14ac:dyDescent="0.25">
      <c r="B17" s="2" t="s">
        <v>9</v>
      </c>
      <c r="C17" s="31" t="s">
        <v>116</v>
      </c>
      <c r="D17" s="21" t="s">
        <v>12</v>
      </c>
      <c r="E17" s="6"/>
    </row>
    <row r="18" spans="2:7" ht="12" x14ac:dyDescent="0.25">
      <c r="B18" s="2" t="s">
        <v>10</v>
      </c>
      <c r="C18" s="31" t="s">
        <v>117</v>
      </c>
      <c r="D18" s="21" t="s">
        <v>13</v>
      </c>
      <c r="E18" s="6"/>
    </row>
    <row r="19" spans="2:7" ht="12" x14ac:dyDescent="0.25">
      <c r="B19" s="2" t="s">
        <v>129</v>
      </c>
      <c r="C19" s="31" t="s">
        <v>118</v>
      </c>
      <c r="D19" s="21" t="s">
        <v>93</v>
      </c>
      <c r="E19" s="6"/>
      <c r="G19" s="87"/>
    </row>
    <row r="21" spans="2:7" ht="12" x14ac:dyDescent="0.25">
      <c r="B21" s="106" t="s">
        <v>27</v>
      </c>
      <c r="C21" s="106"/>
      <c r="D21" s="106"/>
      <c r="E21" s="106"/>
    </row>
    <row r="23" spans="2:7" ht="12" x14ac:dyDescent="0.25">
      <c r="B23" s="3" t="s">
        <v>26</v>
      </c>
      <c r="C23" s="3"/>
      <c r="D23" s="3" t="s">
        <v>1</v>
      </c>
      <c r="E23" s="5" t="s">
        <v>2</v>
      </c>
    </row>
    <row r="24" spans="2:7" ht="12" x14ac:dyDescent="0.25">
      <c r="B24" s="2" t="s">
        <v>5</v>
      </c>
      <c r="C24" s="31" t="s">
        <v>119</v>
      </c>
      <c r="D24" s="21" t="s">
        <v>11</v>
      </c>
      <c r="E24" s="26"/>
    </row>
    <row r="25" spans="2:7" ht="12" x14ac:dyDescent="0.25">
      <c r="B25" s="2" t="s">
        <v>9</v>
      </c>
      <c r="C25" s="31" t="s">
        <v>120</v>
      </c>
      <c r="D25" s="21" t="s">
        <v>12</v>
      </c>
      <c r="E25" s="6"/>
    </row>
    <row r="26" spans="2:7" ht="12" x14ac:dyDescent="0.25">
      <c r="B26" s="2" t="s">
        <v>34</v>
      </c>
      <c r="C26" s="30"/>
      <c r="D26" s="21" t="s">
        <v>4</v>
      </c>
      <c r="E26" s="6"/>
    </row>
    <row r="27" spans="2:7" ht="12" x14ac:dyDescent="0.25">
      <c r="B27" s="2" t="s">
        <v>175</v>
      </c>
      <c r="C27" s="30"/>
      <c r="D27" s="21" t="s">
        <v>94</v>
      </c>
      <c r="E27" s="100"/>
    </row>
    <row r="29" spans="2:7" ht="12" x14ac:dyDescent="0.25">
      <c r="B29" s="106" t="s">
        <v>99</v>
      </c>
      <c r="C29" s="106"/>
      <c r="D29" s="106"/>
      <c r="E29" s="106"/>
    </row>
    <row r="31" spans="2:7" ht="12" x14ac:dyDescent="0.25">
      <c r="B31" s="3" t="s">
        <v>26</v>
      </c>
      <c r="C31" s="3"/>
      <c r="D31" s="3" t="s">
        <v>1</v>
      </c>
      <c r="E31" s="3" t="s">
        <v>2</v>
      </c>
    </row>
    <row r="32" spans="2:7" x14ac:dyDescent="0.2">
      <c r="B32" s="2" t="s">
        <v>100</v>
      </c>
      <c r="C32" s="30"/>
      <c r="D32" s="2" t="s">
        <v>42</v>
      </c>
      <c r="E32" s="10" t="e">
        <f ca="1">Wirtschaftlichkeit!D58</f>
        <v>#N/A</v>
      </c>
    </row>
    <row r="33" spans="2:5" ht="13.8" x14ac:dyDescent="0.25">
      <c r="B33" s="27" t="s">
        <v>101</v>
      </c>
      <c r="C33" s="27"/>
      <c r="D33" s="27" t="s">
        <v>4</v>
      </c>
      <c r="E33" s="28" t="e">
        <f ca="1">ROUND(Wirtschaftlichkeit!F90,-3)</f>
        <v>#N/A</v>
      </c>
    </row>
    <row r="36" spans="2:5" ht="12" x14ac:dyDescent="0.25">
      <c r="B36" s="101"/>
      <c r="C36" s="101"/>
      <c r="D36" s="101"/>
      <c r="E36" s="101"/>
    </row>
    <row r="37" spans="2:5" ht="12" x14ac:dyDescent="0.25">
      <c r="B37" s="102"/>
      <c r="C37" s="102"/>
      <c r="D37" s="103"/>
      <c r="E37" s="102"/>
    </row>
    <row r="38" spans="2:5" ht="12" x14ac:dyDescent="0.25">
      <c r="B38" s="102"/>
      <c r="C38" s="102"/>
      <c r="D38" s="104"/>
      <c r="E38" s="102"/>
    </row>
    <row r="39" spans="2:5" x14ac:dyDescent="0.2">
      <c r="B39" s="102" t="s">
        <v>208</v>
      </c>
      <c r="C39" s="102" t="s">
        <v>209</v>
      </c>
      <c r="D39" s="105">
        <v>41897</v>
      </c>
      <c r="E39" s="102"/>
    </row>
    <row r="40" spans="2:5" x14ac:dyDescent="0.2">
      <c r="B40" s="102"/>
      <c r="C40" s="102"/>
      <c r="D40" s="102"/>
      <c r="E40" s="102"/>
    </row>
  </sheetData>
  <mergeCells count="4">
    <mergeCell ref="B8:E8"/>
    <mergeCell ref="B13:E13"/>
    <mergeCell ref="B21:E21"/>
    <mergeCell ref="B29:E29"/>
  </mergeCells>
  <dataValidations count="2">
    <dataValidation type="list" allowBlank="1" showInputMessage="1" showErrorMessage="1" sqref="E24">
      <formula1>Natürliche</formula1>
    </dataValidation>
    <dataValidation type="list" allowBlank="1" showInputMessage="1" showErrorMessage="1" sqref="E16">
      <formula1>HFKW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Listen!$B$35:$B$38</xm:f>
          </x14:formula1>
          <xm:sqref>E11</xm:sqref>
        </x14:dataValidation>
        <x14:dataValidation type="list" allowBlank="1" showInputMessage="1" showErrorMessage="1">
          <x14:formula1>
            <xm:f>Listen!B35:B38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100"/>
  <sheetViews>
    <sheetView topLeftCell="A46" workbookViewId="0">
      <selection activeCell="F87" sqref="F87"/>
    </sheetView>
  </sheetViews>
  <sheetFormatPr baseColWidth="10" defaultColWidth="11.44140625" defaultRowHeight="11.4" x14ac:dyDescent="0.2"/>
  <cols>
    <col min="1" max="1" width="3.44140625" style="1" customWidth="1"/>
    <col min="2" max="2" width="38.6640625" style="1" customWidth="1"/>
    <col min="3" max="3" width="11.88671875" style="1" customWidth="1"/>
    <col min="4" max="4" width="9.5546875" style="1" bestFit="1" customWidth="1"/>
    <col min="5" max="5" width="3.44140625" style="1" customWidth="1"/>
    <col min="6" max="31" width="10.6640625" style="1" customWidth="1"/>
    <col min="32" max="16384" width="11.44140625" style="1"/>
  </cols>
  <sheetData>
    <row r="2" spans="2:27" ht="15.6" x14ac:dyDescent="0.25">
      <c r="B2" s="106" t="s">
        <v>28</v>
      </c>
      <c r="C2" s="106"/>
      <c r="D2" s="106"/>
      <c r="K2" s="49"/>
    </row>
    <row r="3" spans="2:27" ht="12" x14ac:dyDescent="0.25">
      <c r="B3" s="14" t="s">
        <v>80</v>
      </c>
      <c r="C3" s="15"/>
      <c r="D3" s="16"/>
    </row>
    <row r="4" spans="2:27" x14ac:dyDescent="0.2">
      <c r="B4" s="11" t="s">
        <v>18</v>
      </c>
      <c r="C4" s="11" t="s">
        <v>11</v>
      </c>
      <c r="D4" s="84">
        <f>IF(OR('Eingabe und Übersicht'!E11="Gewerbekälte",'Eingabe und Übersicht'!E11="Supermarkt-Kälteanlagen"),IF('Eingabe und Übersicht'!E17&lt;2005,0.18,0.12),IF('Eingabe und Übersicht'!E11="Industriekälteanlagen",IF('Eingabe und Übersicht'!E17&lt;2005,IF('Eingabe und Übersicht'!E18&gt;=500,0.1,0.12),0.08),0.06))</f>
        <v>0.06</v>
      </c>
    </row>
    <row r="5" spans="2:27" x14ac:dyDescent="0.2">
      <c r="B5" s="11" t="s">
        <v>74</v>
      </c>
      <c r="C5" s="11" t="s">
        <v>12</v>
      </c>
      <c r="D5" s="11">
        <v>25</v>
      </c>
    </row>
    <row r="6" spans="2:27" x14ac:dyDescent="0.2">
      <c r="B6" s="11" t="s">
        <v>70</v>
      </c>
      <c r="C6" s="11" t="s">
        <v>11</v>
      </c>
      <c r="D6" s="11" t="e">
        <f>VLOOKUP('Eingabe und Übersicht'!E11,Listen!B52:E55,IF('Eingabe und Übersicht'!E18&gt;100,3,4),FALSE)</f>
        <v>#N/A</v>
      </c>
    </row>
    <row r="8" spans="2:27" ht="12" x14ac:dyDescent="0.25">
      <c r="B8" s="106" t="s">
        <v>25</v>
      </c>
      <c r="C8" s="106"/>
      <c r="D8" s="106"/>
    </row>
    <row r="9" spans="2:27" ht="12" x14ac:dyDescent="0.25">
      <c r="B9" s="14" t="s">
        <v>78</v>
      </c>
      <c r="C9" s="15"/>
      <c r="D9" s="16"/>
    </row>
    <row r="10" spans="2:27" x14ac:dyDescent="0.2">
      <c r="B10" s="11" t="s">
        <v>7</v>
      </c>
      <c r="C10" s="23" t="s">
        <v>65</v>
      </c>
      <c r="D10" s="11" t="e">
        <f>VLOOKUP('Eingabe und Übersicht'!E16,Listen!B4:D20,2,FALSE)</f>
        <v>#N/A</v>
      </c>
    </row>
    <row r="11" spans="2:27" ht="12" x14ac:dyDescent="0.25">
      <c r="B11" s="11" t="s">
        <v>24</v>
      </c>
      <c r="C11" s="23" t="s">
        <v>66</v>
      </c>
      <c r="D11" s="11">
        <f>Prämissen!D11</f>
        <v>60</v>
      </c>
      <c r="S11" s="33" t="s">
        <v>150</v>
      </c>
    </row>
    <row r="12" spans="2:27" x14ac:dyDescent="0.2">
      <c r="B12" s="11" t="s">
        <v>131</v>
      </c>
      <c r="C12" s="23" t="s">
        <v>122</v>
      </c>
      <c r="D12" s="11">
        <f ca="1">IF(YEAR('Eingabe und Übersicht'!E5)-'Eingabe und Übersicht'!E17&lt;20,5,0)</f>
        <v>0</v>
      </c>
    </row>
    <row r="13" spans="2:27" x14ac:dyDescent="0.2">
      <c r="B13" s="11" t="s">
        <v>67</v>
      </c>
      <c r="C13" s="23" t="s">
        <v>68</v>
      </c>
      <c r="D13" s="11" t="e">
        <f>'Eingabe und Übersicht'!E18*D4*D10/1000</f>
        <v>#N/A</v>
      </c>
      <c r="S13" s="1" t="s">
        <v>148</v>
      </c>
      <c r="U13" s="34" t="e">
        <f ca="1">D86</f>
        <v>#DIV/0!</v>
      </c>
      <c r="V13" s="1" t="s">
        <v>4</v>
      </c>
      <c r="AA13" s="34"/>
    </row>
    <row r="14" spans="2:27" x14ac:dyDescent="0.2">
      <c r="B14" s="11" t="s">
        <v>126</v>
      </c>
      <c r="C14" s="23" t="s">
        <v>128</v>
      </c>
      <c r="D14" s="11" t="e">
        <f>'Eingabe und Übersicht'!E19*Prämissen!D12</f>
        <v>#DIV/0!</v>
      </c>
      <c r="U14" s="34"/>
      <c r="AA14" s="34"/>
    </row>
    <row r="15" spans="2:27" x14ac:dyDescent="0.2">
      <c r="B15" s="11" t="s">
        <v>69</v>
      </c>
      <c r="C15" s="23" t="s">
        <v>68</v>
      </c>
      <c r="D15" s="11" t="e">
        <f>Wirtschaftlichkeit!D14*Prämissen!D6</f>
        <v>#DIV/0!</v>
      </c>
      <c r="S15" s="1" t="s">
        <v>149</v>
      </c>
      <c r="U15" s="34" t="e">
        <f ca="1">D94</f>
        <v>#DIV/0!</v>
      </c>
      <c r="V15" s="1" t="s">
        <v>4</v>
      </c>
      <c r="AA15" s="34"/>
    </row>
    <row r="16" spans="2:27" x14ac:dyDescent="0.2">
      <c r="B16" s="11" t="s">
        <v>71</v>
      </c>
      <c r="C16" s="23" t="s">
        <v>42</v>
      </c>
      <c r="D16" s="11" t="e">
        <f>(1-D6)*'Eingabe und Übersicht'!E18*D10/1000</f>
        <v>#N/A</v>
      </c>
    </row>
    <row r="17" spans="2:29" x14ac:dyDescent="0.2">
      <c r="B17" s="11" t="s">
        <v>19</v>
      </c>
      <c r="C17" s="23" t="s">
        <v>72</v>
      </c>
      <c r="D17" s="11" t="e">
        <f>Wirtschaftlichkeit!D14*Prämissen!D5</f>
        <v>#DIV/0!</v>
      </c>
      <c r="S17" s="1" t="s">
        <v>146</v>
      </c>
      <c r="W17" s="47" t="e">
        <f ca="1">'Eingabe und Übersicht'!E33/-Wirtschaftlichkeit!D80</f>
        <v>#N/A</v>
      </c>
    </row>
    <row r="18" spans="2:29" x14ac:dyDescent="0.2">
      <c r="B18" s="11" t="s">
        <v>142</v>
      </c>
      <c r="C18" s="23" t="s">
        <v>72</v>
      </c>
      <c r="D18" s="11">
        <f>300+'Eingabe und Übersicht'!E18*D4*D11</f>
        <v>300</v>
      </c>
      <c r="AC18" s="47"/>
    </row>
    <row r="19" spans="2:29" x14ac:dyDescent="0.2">
      <c r="B19" s="11" t="s">
        <v>96</v>
      </c>
      <c r="C19" s="23" t="s">
        <v>72</v>
      </c>
      <c r="D19" s="11">
        <f>'Eingabe und Übersicht'!E26*Prämissen!D10</f>
        <v>0</v>
      </c>
      <c r="S19" s="1" t="s">
        <v>147</v>
      </c>
      <c r="W19" s="47" t="e">
        <f ca="1">'Eingabe und Übersicht'!E33/'Eingabe und Übersicht'!E26</f>
        <v>#N/A</v>
      </c>
    </row>
    <row r="21" spans="2:29" ht="12" x14ac:dyDescent="0.25">
      <c r="B21" s="106" t="s">
        <v>27</v>
      </c>
      <c r="C21" s="106"/>
      <c r="D21" s="106"/>
      <c r="S21" s="1" t="s">
        <v>145</v>
      </c>
      <c r="U21" s="55" t="str">
        <f ca="1">D87</f>
        <v>&lt;3%</v>
      </c>
    </row>
    <row r="22" spans="2:29" ht="12" x14ac:dyDescent="0.25">
      <c r="B22" s="14" t="s">
        <v>79</v>
      </c>
      <c r="C22" s="15"/>
      <c r="D22" s="16"/>
    </row>
    <row r="23" spans="2:29" x14ac:dyDescent="0.2">
      <c r="B23" s="11" t="s">
        <v>7</v>
      </c>
      <c r="C23" s="23" t="s">
        <v>65</v>
      </c>
      <c r="D23" s="11" t="e">
        <f>VLOOKUP('Eingabe und Übersicht'!E24,Listen!B28:D32,2,FALSE)</f>
        <v>#N/A</v>
      </c>
      <c r="S23" s="1" t="s">
        <v>143</v>
      </c>
      <c r="U23" s="55" t="str">
        <f ca="1">D95</f>
        <v>&lt;3%</v>
      </c>
    </row>
    <row r="24" spans="2:29" x14ac:dyDescent="0.2">
      <c r="B24" s="11" t="s">
        <v>24</v>
      </c>
      <c r="C24" s="23" t="s">
        <v>66</v>
      </c>
      <c r="D24" s="11" t="e">
        <f>VLOOKUP('Eingabe und Übersicht'!E24,Listen!B28:D32,3,FALSE)</f>
        <v>#N/A</v>
      </c>
    </row>
    <row r="25" spans="2:29" x14ac:dyDescent="0.2">
      <c r="B25" s="11" t="s">
        <v>129</v>
      </c>
      <c r="C25" s="23" t="s">
        <v>93</v>
      </c>
      <c r="D25" s="11">
        <f>'Eingabe und Übersicht'!E19</f>
        <v>0</v>
      </c>
    </row>
    <row r="26" spans="2:29" x14ac:dyDescent="0.2">
      <c r="B26" s="11" t="s">
        <v>10</v>
      </c>
      <c r="C26" s="23" t="s">
        <v>13</v>
      </c>
      <c r="D26" s="11">
        <f>'Eingabe und Übersicht'!E18</f>
        <v>0</v>
      </c>
      <c r="S26" s="56"/>
      <c r="T26" s="57"/>
      <c r="U26" s="57"/>
      <c r="V26" s="57"/>
      <c r="W26" s="58"/>
    </row>
    <row r="27" spans="2:29" ht="12" x14ac:dyDescent="0.25">
      <c r="B27" s="11" t="s">
        <v>67</v>
      </c>
      <c r="C27" s="23" t="s">
        <v>68</v>
      </c>
      <c r="D27" s="11" t="e">
        <f>Wirtschaftlichkeit!D26*D4*D23/1000</f>
        <v>#N/A</v>
      </c>
      <c r="S27" s="59" t="s">
        <v>156</v>
      </c>
      <c r="T27" s="7"/>
      <c r="U27" s="7"/>
      <c r="V27" s="7"/>
      <c r="W27" s="60"/>
    </row>
    <row r="28" spans="2:29" x14ac:dyDescent="0.2">
      <c r="B28" s="11" t="s">
        <v>126</v>
      </c>
      <c r="C28" s="23" t="s">
        <v>128</v>
      </c>
      <c r="D28" s="11" t="e">
        <f>D14*(1-'Eingabe und Übersicht'!E27)</f>
        <v>#DIV/0!</v>
      </c>
      <c r="S28" s="61"/>
      <c r="T28" s="7"/>
      <c r="U28" s="7"/>
      <c r="V28" s="7"/>
      <c r="W28" s="60"/>
    </row>
    <row r="29" spans="2:29" ht="12" x14ac:dyDescent="0.25">
      <c r="B29" s="11" t="s">
        <v>69</v>
      </c>
      <c r="C29" s="23" t="s">
        <v>68</v>
      </c>
      <c r="D29" s="11" t="e">
        <f>D28*Prämissen!D6</f>
        <v>#DIV/0!</v>
      </c>
      <c r="S29" s="59" t="s">
        <v>157</v>
      </c>
      <c r="T29" s="7"/>
      <c r="U29" s="65" t="str">
        <f ca="1">IF(U21&lt;Prämissen!D13,"unwirtschaftlich","wirtschaftlich")</f>
        <v>wirtschaftlich</v>
      </c>
      <c r="V29" s="7"/>
      <c r="W29" s="60"/>
    </row>
    <row r="30" spans="2:29" ht="12" x14ac:dyDescent="0.25">
      <c r="B30" s="11" t="s">
        <v>71</v>
      </c>
      <c r="C30" s="23" t="s">
        <v>42</v>
      </c>
      <c r="D30" s="11" t="s">
        <v>190</v>
      </c>
      <c r="S30" s="59"/>
      <c r="T30" s="7"/>
      <c r="U30" s="7"/>
      <c r="V30" s="7"/>
      <c r="W30" s="60"/>
    </row>
    <row r="31" spans="2:29" ht="12" x14ac:dyDescent="0.25">
      <c r="B31" s="11" t="s">
        <v>19</v>
      </c>
      <c r="C31" s="23" t="s">
        <v>72</v>
      </c>
      <c r="D31" s="11" t="e">
        <f>Wirtschaftlichkeit!D28*Prämissen!D5</f>
        <v>#DIV/0!</v>
      </c>
      <c r="S31" s="59" t="s">
        <v>144</v>
      </c>
      <c r="T31" s="7"/>
      <c r="U31" s="65" t="str">
        <f ca="1">IF(U23&lt;Prämissen!D13,"unwirtschaftlich","wirtschaftlich")</f>
        <v>wirtschaftlich</v>
      </c>
      <c r="V31" s="7"/>
      <c r="W31" s="60"/>
    </row>
    <row r="32" spans="2:29" x14ac:dyDescent="0.2">
      <c r="B32" s="11" t="s">
        <v>142</v>
      </c>
      <c r="C32" s="23" t="s">
        <v>72</v>
      </c>
      <c r="D32" s="11" t="e">
        <f>300+Wirtschaftlichkeit!D26*D4*D24</f>
        <v>#N/A</v>
      </c>
      <c r="S32" s="62"/>
      <c r="T32" s="63"/>
      <c r="U32" s="63"/>
      <c r="V32" s="63"/>
      <c r="W32" s="64"/>
    </row>
    <row r="33" spans="2:31" x14ac:dyDescent="0.2">
      <c r="B33" s="11" t="s">
        <v>96</v>
      </c>
      <c r="C33" s="23" t="s">
        <v>72</v>
      </c>
      <c r="D33" s="11">
        <f>'Eingabe und Übersicht'!E26*Prämissen!D9</f>
        <v>0</v>
      </c>
    </row>
    <row r="34" spans="2:31" x14ac:dyDescent="0.2">
      <c r="B34" s="19" t="s">
        <v>77</v>
      </c>
      <c r="C34" s="24" t="s">
        <v>4</v>
      </c>
      <c r="D34" s="19">
        <f ca="1">'Eingabe und Übersicht'!E26/D5*D12</f>
        <v>0</v>
      </c>
    </row>
    <row r="38" spans="2:31" ht="12" x14ac:dyDescent="0.25">
      <c r="B38" s="107" t="s">
        <v>0</v>
      </c>
      <c r="C38" s="107" t="s">
        <v>1</v>
      </c>
      <c r="D38" s="107" t="s">
        <v>33</v>
      </c>
      <c r="E38" s="107"/>
      <c r="F38" s="5" t="s">
        <v>12</v>
      </c>
    </row>
    <row r="39" spans="2:31" ht="12" x14ac:dyDescent="0.25">
      <c r="B39" s="108"/>
      <c r="C39" s="108"/>
      <c r="D39" s="108"/>
      <c r="E39" s="108"/>
      <c r="F39" s="3">
        <v>0</v>
      </c>
      <c r="G39" s="3">
        <v>1</v>
      </c>
      <c r="H39" s="3">
        <v>2</v>
      </c>
      <c r="I39" s="3">
        <v>3</v>
      </c>
      <c r="J39" s="3">
        <v>4</v>
      </c>
      <c r="K39" s="3">
        <v>5</v>
      </c>
      <c r="L39" s="3">
        <v>6</v>
      </c>
      <c r="M39" s="3">
        <v>7</v>
      </c>
      <c r="N39" s="3">
        <v>8</v>
      </c>
      <c r="O39" s="3">
        <v>9</v>
      </c>
      <c r="P39" s="3">
        <v>10</v>
      </c>
      <c r="Q39" s="3">
        <v>11</v>
      </c>
      <c r="R39" s="3">
        <v>12</v>
      </c>
      <c r="S39" s="3">
        <v>13</v>
      </c>
      <c r="T39" s="3">
        <v>14</v>
      </c>
      <c r="U39" s="3">
        <v>15</v>
      </c>
      <c r="V39" s="3">
        <v>16</v>
      </c>
      <c r="W39" s="3">
        <v>17</v>
      </c>
      <c r="X39" s="3">
        <v>18</v>
      </c>
      <c r="Y39" s="3">
        <v>19</v>
      </c>
      <c r="Z39" s="3">
        <v>20</v>
      </c>
      <c r="AA39" s="3">
        <v>21</v>
      </c>
      <c r="AB39" s="3">
        <v>22</v>
      </c>
      <c r="AC39" s="3">
        <v>23</v>
      </c>
      <c r="AD39" s="3">
        <v>24</v>
      </c>
      <c r="AE39" s="3">
        <v>25</v>
      </c>
    </row>
    <row r="41" spans="2:31" ht="12" x14ac:dyDescent="0.25">
      <c r="B41" s="109" t="s">
        <v>44</v>
      </c>
      <c r="C41" s="109"/>
      <c r="D41" s="109"/>
    </row>
    <row r="43" spans="2:31" x14ac:dyDescent="0.2">
      <c r="B43" s="2" t="s">
        <v>74</v>
      </c>
      <c r="C43" s="22" t="s">
        <v>11</v>
      </c>
      <c r="D43" s="2">
        <f>SUM(F43:AE43)</f>
        <v>25</v>
      </c>
      <c r="E43" s="2"/>
      <c r="F43" s="2"/>
      <c r="G43" s="2">
        <f>IF($D$5-G39&gt;-1,1,0)</f>
        <v>1</v>
      </c>
      <c r="H43" s="2">
        <f t="shared" ref="H43:Y43" si="0">IF($D$5-H39&gt;-1,1,0)</f>
        <v>1</v>
      </c>
      <c r="I43" s="2">
        <f t="shared" si="0"/>
        <v>1</v>
      </c>
      <c r="J43" s="2">
        <f t="shared" si="0"/>
        <v>1</v>
      </c>
      <c r="K43" s="2">
        <f t="shared" si="0"/>
        <v>1</v>
      </c>
      <c r="L43" s="2">
        <f t="shared" si="0"/>
        <v>1</v>
      </c>
      <c r="M43" s="2">
        <f t="shared" si="0"/>
        <v>1</v>
      </c>
      <c r="N43" s="2">
        <f t="shared" si="0"/>
        <v>1</v>
      </c>
      <c r="O43" s="2">
        <f t="shared" si="0"/>
        <v>1</v>
      </c>
      <c r="P43" s="2">
        <f t="shared" si="0"/>
        <v>1</v>
      </c>
      <c r="Q43" s="2">
        <f t="shared" si="0"/>
        <v>1</v>
      </c>
      <c r="R43" s="2">
        <f t="shared" si="0"/>
        <v>1</v>
      </c>
      <c r="S43" s="2">
        <f t="shared" si="0"/>
        <v>1</v>
      </c>
      <c r="T43" s="2">
        <f t="shared" si="0"/>
        <v>1</v>
      </c>
      <c r="U43" s="2">
        <f t="shared" si="0"/>
        <v>1</v>
      </c>
      <c r="V43" s="2">
        <f t="shared" si="0"/>
        <v>1</v>
      </c>
      <c r="W43" s="2">
        <f>IF($D$5-W39&gt;-1,1,0)</f>
        <v>1</v>
      </c>
      <c r="X43" s="2">
        <f t="shared" si="0"/>
        <v>1</v>
      </c>
      <c r="Y43" s="2">
        <f t="shared" si="0"/>
        <v>1</v>
      </c>
      <c r="Z43" s="2">
        <f t="shared" ref="Z43:AB43" si="1">IF($D$5-Z39&gt;-1,1,0)</f>
        <v>1</v>
      </c>
      <c r="AA43" s="2">
        <f t="shared" si="1"/>
        <v>1</v>
      </c>
      <c r="AB43" s="2">
        <f t="shared" si="1"/>
        <v>1</v>
      </c>
      <c r="AC43" s="2">
        <f>IF($D$5-AC39&gt;-1,1,0)</f>
        <v>1</v>
      </c>
      <c r="AD43" s="2">
        <f t="shared" ref="AD43:AE43" si="2">IF($D$5-AD39&gt;-1,1,0)</f>
        <v>1</v>
      </c>
      <c r="AE43" s="2">
        <f t="shared" si="2"/>
        <v>1</v>
      </c>
    </row>
    <row r="44" spans="2:31" x14ac:dyDescent="0.2">
      <c r="B44" s="2" t="s">
        <v>37</v>
      </c>
      <c r="C44" s="22" t="s">
        <v>11</v>
      </c>
      <c r="D44" s="2">
        <f>Prämissen!D7</f>
        <v>0.03</v>
      </c>
      <c r="E44" s="2"/>
      <c r="F44" s="9">
        <v>1</v>
      </c>
      <c r="G44" s="9">
        <f>F44/(1+$D$44)*G43</f>
        <v>0.970873786407767</v>
      </c>
      <c r="H44" s="9">
        <f t="shared" ref="H44:Z44" si="3">G44/(1+$D$44)*H43</f>
        <v>0.94259590913375435</v>
      </c>
      <c r="I44" s="9">
        <f t="shared" si="3"/>
        <v>0.9151416593531595</v>
      </c>
      <c r="J44" s="9">
        <f t="shared" si="3"/>
        <v>0.88848704791568878</v>
      </c>
      <c r="K44" s="9">
        <f t="shared" si="3"/>
        <v>0.86260878438416388</v>
      </c>
      <c r="L44" s="9">
        <f t="shared" si="3"/>
        <v>0.83748425668365423</v>
      </c>
      <c r="M44" s="9">
        <f t="shared" si="3"/>
        <v>0.81309151134335356</v>
      </c>
      <c r="N44" s="9">
        <f t="shared" si="3"/>
        <v>0.7894092343139355</v>
      </c>
      <c r="O44" s="9">
        <f t="shared" si="3"/>
        <v>0.76641673234362673</v>
      </c>
      <c r="P44" s="9">
        <f t="shared" si="3"/>
        <v>0.74409391489672494</v>
      </c>
      <c r="Q44" s="9">
        <f t="shared" si="3"/>
        <v>0.7224212765987621</v>
      </c>
      <c r="R44" s="9">
        <f t="shared" si="3"/>
        <v>0.70137988019297293</v>
      </c>
      <c r="S44" s="9">
        <f t="shared" si="3"/>
        <v>0.68095133999317758</v>
      </c>
      <c r="T44" s="9">
        <f t="shared" si="3"/>
        <v>0.66111780581861901</v>
      </c>
      <c r="U44" s="9">
        <f t="shared" si="3"/>
        <v>0.64186194739671742</v>
      </c>
      <c r="V44" s="9">
        <f t="shared" si="3"/>
        <v>0.62316693922011401</v>
      </c>
      <c r="W44" s="9">
        <f t="shared" si="3"/>
        <v>0.60501644584477088</v>
      </c>
      <c r="X44" s="9">
        <f t="shared" si="3"/>
        <v>0.58739460761628237</v>
      </c>
      <c r="Y44" s="9">
        <f t="shared" si="3"/>
        <v>0.57028602681192464</v>
      </c>
      <c r="Z44" s="9">
        <f t="shared" si="3"/>
        <v>0.55367575418633463</v>
      </c>
      <c r="AA44" s="9">
        <f t="shared" ref="AA44" si="4">Z44/(1+$D$44)*AA43</f>
        <v>0.53754927590906276</v>
      </c>
      <c r="AB44" s="9">
        <f t="shared" ref="AB44" si="5">AA44/(1+$D$44)*AB43</f>
        <v>0.52189250088258521</v>
      </c>
      <c r="AC44" s="9">
        <f t="shared" ref="AC44" si="6">AB44/(1+$D$44)*AC43</f>
        <v>0.50669174842969433</v>
      </c>
      <c r="AD44" s="9">
        <f t="shared" ref="AD44" si="7">AC44/(1+$D$44)*AD43</f>
        <v>0.49193373633950904</v>
      </c>
      <c r="AE44" s="9">
        <f t="shared" ref="AE44" si="8">AD44/(1+$D$44)*AE43</f>
        <v>0.47760556926165926</v>
      </c>
    </row>
    <row r="45" spans="2:31" x14ac:dyDescent="0.2">
      <c r="B45" s="2" t="s">
        <v>12</v>
      </c>
      <c r="C45" s="22" t="s">
        <v>98</v>
      </c>
      <c r="D45" s="2">
        <f>'Eingabe und Übersicht'!E25</f>
        <v>0</v>
      </c>
      <c r="E45" s="2"/>
      <c r="F45" s="10">
        <f>$D$45+F39</f>
        <v>0</v>
      </c>
      <c r="G45" s="10">
        <f t="shared" ref="G45:Y45" si="9">$D$45+G39</f>
        <v>1</v>
      </c>
      <c r="H45" s="10">
        <f t="shared" si="9"/>
        <v>2</v>
      </c>
      <c r="I45" s="10">
        <f t="shared" si="9"/>
        <v>3</v>
      </c>
      <c r="J45" s="10">
        <f t="shared" si="9"/>
        <v>4</v>
      </c>
      <c r="K45" s="10">
        <f t="shared" si="9"/>
        <v>5</v>
      </c>
      <c r="L45" s="10">
        <f t="shared" si="9"/>
        <v>6</v>
      </c>
      <c r="M45" s="10">
        <f t="shared" si="9"/>
        <v>7</v>
      </c>
      <c r="N45" s="10">
        <f t="shared" si="9"/>
        <v>8</v>
      </c>
      <c r="O45" s="10">
        <f t="shared" si="9"/>
        <v>9</v>
      </c>
      <c r="P45" s="10">
        <f t="shared" si="9"/>
        <v>10</v>
      </c>
      <c r="Q45" s="10">
        <f t="shared" si="9"/>
        <v>11</v>
      </c>
      <c r="R45" s="10">
        <f t="shared" si="9"/>
        <v>12</v>
      </c>
      <c r="S45" s="10">
        <f t="shared" si="9"/>
        <v>13</v>
      </c>
      <c r="T45" s="10">
        <f t="shared" si="9"/>
        <v>14</v>
      </c>
      <c r="U45" s="10">
        <f t="shared" si="9"/>
        <v>15</v>
      </c>
      <c r="V45" s="10">
        <f t="shared" si="9"/>
        <v>16</v>
      </c>
      <c r="W45" s="10">
        <f t="shared" si="9"/>
        <v>17</v>
      </c>
      <c r="X45" s="10">
        <f t="shared" si="9"/>
        <v>18</v>
      </c>
      <c r="Y45" s="10">
        <f t="shared" si="9"/>
        <v>19</v>
      </c>
      <c r="Z45" s="10">
        <f t="shared" ref="Z45:AE45" si="10">$D$45+Z39</f>
        <v>20</v>
      </c>
      <c r="AA45" s="10">
        <f t="shared" si="10"/>
        <v>21</v>
      </c>
      <c r="AB45" s="10">
        <f t="shared" si="10"/>
        <v>22</v>
      </c>
      <c r="AC45" s="10">
        <f t="shared" si="10"/>
        <v>23</v>
      </c>
      <c r="AD45" s="10">
        <f t="shared" si="10"/>
        <v>24</v>
      </c>
      <c r="AE45" s="10">
        <f t="shared" si="10"/>
        <v>25</v>
      </c>
    </row>
    <row r="46" spans="2:31" x14ac:dyDescent="0.2">
      <c r="B46" s="7"/>
      <c r="C46" s="7"/>
      <c r="D46" s="7"/>
      <c r="E46" s="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8" spans="2:31" ht="12" x14ac:dyDescent="0.25">
      <c r="B48" s="109" t="s">
        <v>49</v>
      </c>
      <c r="C48" s="109"/>
      <c r="D48" s="109"/>
    </row>
    <row r="50" spans="2:31" x14ac:dyDescent="0.2">
      <c r="B50" s="2" t="s">
        <v>197</v>
      </c>
      <c r="C50" s="22"/>
      <c r="D50" s="2"/>
      <c r="E50" s="2"/>
      <c r="F50" s="10">
        <v>0</v>
      </c>
      <c r="G50" s="10">
        <f ca="1">IF(G39&lt;=$D12,1,0)</f>
        <v>0</v>
      </c>
      <c r="H50" s="10">
        <f t="shared" ref="H50:AE50" ca="1" si="11">IF(H39&lt;=$D12,1,0)</f>
        <v>0</v>
      </c>
      <c r="I50" s="10">
        <f t="shared" ca="1" si="11"/>
        <v>0</v>
      </c>
      <c r="J50" s="10">
        <f t="shared" ca="1" si="11"/>
        <v>0</v>
      </c>
      <c r="K50" s="10">
        <f t="shared" ca="1" si="11"/>
        <v>0</v>
      </c>
      <c r="L50" s="10">
        <f t="shared" ca="1" si="11"/>
        <v>0</v>
      </c>
      <c r="M50" s="10">
        <f t="shared" ca="1" si="11"/>
        <v>0</v>
      </c>
      <c r="N50" s="10">
        <f t="shared" ca="1" si="11"/>
        <v>0</v>
      </c>
      <c r="O50" s="10">
        <f t="shared" ca="1" si="11"/>
        <v>0</v>
      </c>
      <c r="P50" s="10">
        <f t="shared" ca="1" si="11"/>
        <v>0</v>
      </c>
      <c r="Q50" s="10">
        <f t="shared" ca="1" si="11"/>
        <v>0</v>
      </c>
      <c r="R50" s="10">
        <f t="shared" ca="1" si="11"/>
        <v>0</v>
      </c>
      <c r="S50" s="10">
        <f t="shared" ca="1" si="11"/>
        <v>0</v>
      </c>
      <c r="T50" s="10">
        <f t="shared" ca="1" si="11"/>
        <v>0</v>
      </c>
      <c r="U50" s="10">
        <f t="shared" ca="1" si="11"/>
        <v>0</v>
      </c>
      <c r="V50" s="10">
        <f t="shared" ca="1" si="11"/>
        <v>0</v>
      </c>
      <c r="W50" s="10">
        <f t="shared" ca="1" si="11"/>
        <v>0</v>
      </c>
      <c r="X50" s="10">
        <f t="shared" ca="1" si="11"/>
        <v>0</v>
      </c>
      <c r="Y50" s="10">
        <f t="shared" ca="1" si="11"/>
        <v>0</v>
      </c>
      <c r="Z50" s="10">
        <f t="shared" ca="1" si="11"/>
        <v>0</v>
      </c>
      <c r="AA50" s="10">
        <f t="shared" ca="1" si="11"/>
        <v>0</v>
      </c>
      <c r="AB50" s="10">
        <f t="shared" ca="1" si="11"/>
        <v>0</v>
      </c>
      <c r="AC50" s="10">
        <f t="shared" ca="1" si="11"/>
        <v>0</v>
      </c>
      <c r="AD50" s="10">
        <f t="shared" ca="1" si="11"/>
        <v>0</v>
      </c>
      <c r="AE50" s="10">
        <f t="shared" ca="1" si="11"/>
        <v>0</v>
      </c>
    </row>
    <row r="51" spans="2:31" x14ac:dyDescent="0.2">
      <c r="B51" s="2" t="s">
        <v>45</v>
      </c>
      <c r="C51" s="22" t="s">
        <v>42</v>
      </c>
      <c r="D51" s="2"/>
      <c r="E51" s="2"/>
      <c r="F51" s="10" t="e">
        <f>$D13*F50</f>
        <v>#N/A</v>
      </c>
      <c r="G51" s="10" t="e">
        <f t="shared" ref="G51:Y51" ca="1" si="12">$D13*G50</f>
        <v>#N/A</v>
      </c>
      <c r="H51" s="10" t="e">
        <f t="shared" ca="1" si="12"/>
        <v>#N/A</v>
      </c>
      <c r="I51" s="10" t="e">
        <f t="shared" ca="1" si="12"/>
        <v>#N/A</v>
      </c>
      <c r="J51" s="10" t="e">
        <f t="shared" ca="1" si="12"/>
        <v>#N/A</v>
      </c>
      <c r="K51" s="10" t="e">
        <f t="shared" ca="1" si="12"/>
        <v>#N/A</v>
      </c>
      <c r="L51" s="10" t="e">
        <f t="shared" ca="1" si="12"/>
        <v>#N/A</v>
      </c>
      <c r="M51" s="10" t="e">
        <f t="shared" ca="1" si="12"/>
        <v>#N/A</v>
      </c>
      <c r="N51" s="10" t="e">
        <f t="shared" ca="1" si="12"/>
        <v>#N/A</v>
      </c>
      <c r="O51" s="10" t="e">
        <f t="shared" ca="1" si="12"/>
        <v>#N/A</v>
      </c>
      <c r="P51" s="10" t="e">
        <f ca="1">$D13*P50</f>
        <v>#N/A</v>
      </c>
      <c r="Q51" s="10" t="e">
        <f t="shared" ca="1" si="12"/>
        <v>#N/A</v>
      </c>
      <c r="R51" s="10" t="e">
        <f t="shared" ca="1" si="12"/>
        <v>#N/A</v>
      </c>
      <c r="S51" s="10" t="e">
        <f t="shared" ca="1" si="12"/>
        <v>#N/A</v>
      </c>
      <c r="T51" s="10" t="e">
        <f t="shared" ca="1" si="12"/>
        <v>#N/A</v>
      </c>
      <c r="U51" s="10" t="e">
        <f t="shared" ca="1" si="12"/>
        <v>#N/A</v>
      </c>
      <c r="V51" s="10" t="e">
        <f t="shared" ca="1" si="12"/>
        <v>#N/A</v>
      </c>
      <c r="W51" s="10" t="e">
        <f t="shared" ca="1" si="12"/>
        <v>#N/A</v>
      </c>
      <c r="X51" s="10" t="e">
        <f t="shared" ca="1" si="12"/>
        <v>#N/A</v>
      </c>
      <c r="Y51" s="10" t="e">
        <f t="shared" ca="1" si="12"/>
        <v>#N/A</v>
      </c>
      <c r="Z51" s="10" t="e">
        <f t="shared" ref="Z51:AE51" ca="1" si="13">$D13*Z50</f>
        <v>#N/A</v>
      </c>
      <c r="AA51" s="10" t="e">
        <f t="shared" ca="1" si="13"/>
        <v>#N/A</v>
      </c>
      <c r="AB51" s="10" t="e">
        <f t="shared" ca="1" si="13"/>
        <v>#N/A</v>
      </c>
      <c r="AC51" s="10" t="e">
        <f t="shared" ca="1" si="13"/>
        <v>#N/A</v>
      </c>
      <c r="AD51" s="10" t="e">
        <f t="shared" ca="1" si="13"/>
        <v>#N/A</v>
      </c>
      <c r="AE51" s="10" t="e">
        <f t="shared" ca="1" si="13"/>
        <v>#N/A</v>
      </c>
    </row>
    <row r="53" spans="2:31" x14ac:dyDescent="0.2">
      <c r="B53" s="2" t="s">
        <v>48</v>
      </c>
      <c r="C53" s="22" t="s">
        <v>42</v>
      </c>
      <c r="D53" s="2"/>
      <c r="E53" s="2"/>
      <c r="F53" s="10"/>
      <c r="G53" s="9" t="e">
        <f t="shared" ref="G53:AE53" si="14">$D$27*G43</f>
        <v>#N/A</v>
      </c>
      <c r="H53" s="9" t="e">
        <f t="shared" si="14"/>
        <v>#N/A</v>
      </c>
      <c r="I53" s="9" t="e">
        <f t="shared" si="14"/>
        <v>#N/A</v>
      </c>
      <c r="J53" s="9" t="e">
        <f t="shared" si="14"/>
        <v>#N/A</v>
      </c>
      <c r="K53" s="9" t="e">
        <f t="shared" si="14"/>
        <v>#N/A</v>
      </c>
      <c r="L53" s="9" t="e">
        <f t="shared" si="14"/>
        <v>#N/A</v>
      </c>
      <c r="M53" s="9" t="e">
        <f t="shared" si="14"/>
        <v>#N/A</v>
      </c>
      <c r="N53" s="9" t="e">
        <f t="shared" si="14"/>
        <v>#N/A</v>
      </c>
      <c r="O53" s="9" t="e">
        <f t="shared" si="14"/>
        <v>#N/A</v>
      </c>
      <c r="P53" s="9" t="e">
        <f t="shared" si="14"/>
        <v>#N/A</v>
      </c>
      <c r="Q53" s="9" t="e">
        <f t="shared" si="14"/>
        <v>#N/A</v>
      </c>
      <c r="R53" s="9" t="e">
        <f t="shared" si="14"/>
        <v>#N/A</v>
      </c>
      <c r="S53" s="9" t="e">
        <f t="shared" si="14"/>
        <v>#N/A</v>
      </c>
      <c r="T53" s="9" t="e">
        <f t="shared" si="14"/>
        <v>#N/A</v>
      </c>
      <c r="U53" s="9" t="e">
        <f t="shared" si="14"/>
        <v>#N/A</v>
      </c>
      <c r="V53" s="9" t="e">
        <f t="shared" si="14"/>
        <v>#N/A</v>
      </c>
      <c r="W53" s="9" t="e">
        <f t="shared" si="14"/>
        <v>#N/A</v>
      </c>
      <c r="X53" s="9" t="e">
        <f t="shared" si="14"/>
        <v>#N/A</v>
      </c>
      <c r="Y53" s="9" t="e">
        <f t="shared" si="14"/>
        <v>#N/A</v>
      </c>
      <c r="Z53" s="9" t="e">
        <f t="shared" si="14"/>
        <v>#N/A</v>
      </c>
      <c r="AA53" s="9" t="e">
        <f t="shared" si="14"/>
        <v>#N/A</v>
      </c>
      <c r="AB53" s="9" t="e">
        <f t="shared" si="14"/>
        <v>#N/A</v>
      </c>
      <c r="AC53" s="9" t="e">
        <f t="shared" si="14"/>
        <v>#N/A</v>
      </c>
      <c r="AD53" s="9" t="e">
        <f t="shared" si="14"/>
        <v>#N/A</v>
      </c>
      <c r="AE53" s="9" t="e">
        <f t="shared" si="14"/>
        <v>#N/A</v>
      </c>
    </row>
    <row r="55" spans="2:31" x14ac:dyDescent="0.2">
      <c r="B55" s="2" t="s">
        <v>121</v>
      </c>
      <c r="C55" s="22" t="s">
        <v>42</v>
      </c>
      <c r="D55" s="2"/>
      <c r="E55" s="2"/>
      <c r="F55" s="10"/>
      <c r="G55" s="10" t="e">
        <f t="shared" ref="G55:AE55" ca="1" si="15">SUM(G51:G51)-SUM(G53:G53)</f>
        <v>#N/A</v>
      </c>
      <c r="H55" s="10" t="e">
        <f t="shared" ca="1" si="15"/>
        <v>#N/A</v>
      </c>
      <c r="I55" s="10" t="e">
        <f t="shared" ca="1" si="15"/>
        <v>#N/A</v>
      </c>
      <c r="J55" s="10" t="e">
        <f t="shared" ca="1" si="15"/>
        <v>#N/A</v>
      </c>
      <c r="K55" s="10" t="e">
        <f t="shared" ca="1" si="15"/>
        <v>#N/A</v>
      </c>
      <c r="L55" s="10" t="e">
        <f t="shared" ca="1" si="15"/>
        <v>#N/A</v>
      </c>
      <c r="M55" s="10" t="e">
        <f t="shared" ca="1" si="15"/>
        <v>#N/A</v>
      </c>
      <c r="N55" s="10" t="e">
        <f t="shared" ca="1" si="15"/>
        <v>#N/A</v>
      </c>
      <c r="O55" s="10" t="e">
        <f t="shared" ca="1" si="15"/>
        <v>#N/A</v>
      </c>
      <c r="P55" s="10" t="e">
        <f t="shared" ca="1" si="15"/>
        <v>#N/A</v>
      </c>
      <c r="Q55" s="10" t="e">
        <f t="shared" ca="1" si="15"/>
        <v>#N/A</v>
      </c>
      <c r="R55" s="10" t="e">
        <f t="shared" ca="1" si="15"/>
        <v>#N/A</v>
      </c>
      <c r="S55" s="10" t="e">
        <f t="shared" ca="1" si="15"/>
        <v>#N/A</v>
      </c>
      <c r="T55" s="10" t="e">
        <f t="shared" ca="1" si="15"/>
        <v>#N/A</v>
      </c>
      <c r="U55" s="10" t="e">
        <f t="shared" ca="1" si="15"/>
        <v>#N/A</v>
      </c>
      <c r="V55" s="10" t="e">
        <f t="shared" ca="1" si="15"/>
        <v>#N/A</v>
      </c>
      <c r="W55" s="10" t="e">
        <f t="shared" ca="1" si="15"/>
        <v>#N/A</v>
      </c>
      <c r="X55" s="10" t="e">
        <f t="shared" ca="1" si="15"/>
        <v>#N/A</v>
      </c>
      <c r="Y55" s="10" t="e">
        <f t="shared" ca="1" si="15"/>
        <v>#N/A</v>
      </c>
      <c r="Z55" s="10" t="e">
        <f t="shared" ca="1" si="15"/>
        <v>#N/A</v>
      </c>
      <c r="AA55" s="10" t="e">
        <f t="shared" ca="1" si="15"/>
        <v>#N/A</v>
      </c>
      <c r="AB55" s="10" t="e">
        <f t="shared" ca="1" si="15"/>
        <v>#N/A</v>
      </c>
      <c r="AC55" s="10" t="e">
        <f t="shared" ca="1" si="15"/>
        <v>#N/A</v>
      </c>
      <c r="AD55" s="10" t="e">
        <f t="shared" ca="1" si="15"/>
        <v>#N/A</v>
      </c>
      <c r="AE55" s="10" t="e">
        <f t="shared" ca="1" si="15"/>
        <v>#N/A</v>
      </c>
    </row>
    <row r="56" spans="2:31" x14ac:dyDescent="0.2">
      <c r="B56" s="2" t="s">
        <v>75</v>
      </c>
      <c r="C56" s="22" t="s">
        <v>42</v>
      </c>
      <c r="D56" s="12" t="e">
        <f ca="1">SUMIF(F43:Y43,1,F55:Y55)</f>
        <v>#N/A</v>
      </c>
    </row>
    <row r="57" spans="2:31" ht="12" x14ac:dyDescent="0.25">
      <c r="B57" s="8" t="s">
        <v>73</v>
      </c>
      <c r="C57" s="25" t="s">
        <v>42</v>
      </c>
      <c r="D57" s="20" t="e">
        <f ca="1">SUM(F55:L55)</f>
        <v>#N/A</v>
      </c>
    </row>
    <row r="58" spans="2:31" ht="12" x14ac:dyDescent="0.25">
      <c r="B58" s="8" t="s">
        <v>97</v>
      </c>
      <c r="C58" s="25" t="s">
        <v>42</v>
      </c>
      <c r="D58" s="20" t="e">
        <f ca="1">SUMIF(F45:Y45,"&lt;=2020",F55:Y55)</f>
        <v>#N/A</v>
      </c>
    </row>
    <row r="61" spans="2:31" ht="12" x14ac:dyDescent="0.25">
      <c r="B61" s="109" t="s">
        <v>40</v>
      </c>
      <c r="C61" s="109"/>
      <c r="D61" s="109"/>
    </row>
    <row r="63" spans="2:31" ht="12" x14ac:dyDescent="0.25">
      <c r="B63" s="17" t="s">
        <v>31</v>
      </c>
    </row>
    <row r="64" spans="2:31" x14ac:dyDescent="0.2">
      <c r="B64" s="2" t="s">
        <v>19</v>
      </c>
      <c r="C64" s="22" t="s">
        <v>4</v>
      </c>
      <c r="D64" s="2"/>
      <c r="E64" s="2"/>
      <c r="F64" s="2" t="e">
        <f ca="1">IF(F39&lt;$D$12,$D$17,$D$31)*F43</f>
        <v>#DIV/0!</v>
      </c>
      <c r="G64" s="2" t="e">
        <f t="shared" ref="G64:AE64" ca="1" si="16">IF(G39&lt;=$D$12,$D$17,$D$31)*G43</f>
        <v>#DIV/0!</v>
      </c>
      <c r="H64" s="2" t="e">
        <f t="shared" ca="1" si="16"/>
        <v>#DIV/0!</v>
      </c>
      <c r="I64" s="2" t="e">
        <f t="shared" ca="1" si="16"/>
        <v>#DIV/0!</v>
      </c>
      <c r="J64" s="2" t="e">
        <f t="shared" ca="1" si="16"/>
        <v>#DIV/0!</v>
      </c>
      <c r="K64" s="2" t="e">
        <f t="shared" ca="1" si="16"/>
        <v>#DIV/0!</v>
      </c>
      <c r="L64" s="2" t="e">
        <f t="shared" ca="1" si="16"/>
        <v>#DIV/0!</v>
      </c>
      <c r="M64" s="2" t="e">
        <f t="shared" ca="1" si="16"/>
        <v>#DIV/0!</v>
      </c>
      <c r="N64" s="2" t="e">
        <f t="shared" ca="1" si="16"/>
        <v>#DIV/0!</v>
      </c>
      <c r="O64" s="2" t="e">
        <f t="shared" ca="1" si="16"/>
        <v>#DIV/0!</v>
      </c>
      <c r="P64" s="2" t="e">
        <f t="shared" ca="1" si="16"/>
        <v>#DIV/0!</v>
      </c>
      <c r="Q64" s="2" t="e">
        <f t="shared" ca="1" si="16"/>
        <v>#DIV/0!</v>
      </c>
      <c r="R64" s="2" t="e">
        <f t="shared" ca="1" si="16"/>
        <v>#DIV/0!</v>
      </c>
      <c r="S64" s="2" t="e">
        <f t="shared" ca="1" si="16"/>
        <v>#DIV/0!</v>
      </c>
      <c r="T64" s="2" t="e">
        <f t="shared" ca="1" si="16"/>
        <v>#DIV/0!</v>
      </c>
      <c r="U64" s="2" t="e">
        <f t="shared" ca="1" si="16"/>
        <v>#DIV/0!</v>
      </c>
      <c r="V64" s="2" t="e">
        <f t="shared" ca="1" si="16"/>
        <v>#DIV/0!</v>
      </c>
      <c r="W64" s="2" t="e">
        <f t="shared" ca="1" si="16"/>
        <v>#DIV/0!</v>
      </c>
      <c r="X64" s="2" t="e">
        <f t="shared" ca="1" si="16"/>
        <v>#DIV/0!</v>
      </c>
      <c r="Y64" s="2" t="e">
        <f t="shared" ca="1" si="16"/>
        <v>#DIV/0!</v>
      </c>
      <c r="Z64" s="2" t="e">
        <f t="shared" ca="1" si="16"/>
        <v>#DIV/0!</v>
      </c>
      <c r="AA64" s="2" t="e">
        <f t="shared" ca="1" si="16"/>
        <v>#DIV/0!</v>
      </c>
      <c r="AB64" s="2" t="e">
        <f t="shared" ca="1" si="16"/>
        <v>#DIV/0!</v>
      </c>
      <c r="AC64" s="2" t="e">
        <f t="shared" ca="1" si="16"/>
        <v>#DIV/0!</v>
      </c>
      <c r="AD64" s="2" t="e">
        <f t="shared" ca="1" si="16"/>
        <v>#DIV/0!</v>
      </c>
      <c r="AE64" s="2" t="e">
        <f t="shared" ca="1" si="16"/>
        <v>#DIV/0!</v>
      </c>
    </row>
    <row r="65" spans="2:31" s="37" customFormat="1" x14ac:dyDescent="0.2">
      <c r="B65" s="35" t="s">
        <v>140</v>
      </c>
      <c r="C65" s="36" t="s">
        <v>4</v>
      </c>
      <c r="D65" s="35"/>
      <c r="E65" s="35"/>
      <c r="F65" s="35" t="e">
        <f ca="1">IF(F39&lt;$D$12,$D$18,$D$32)*F43</f>
        <v>#N/A</v>
      </c>
      <c r="G65" s="35" t="e">
        <f t="shared" ref="G65:AE65" ca="1" si="17">IF(G39&lt;=$D$12,$D$18,$D$32)*G43</f>
        <v>#N/A</v>
      </c>
      <c r="H65" s="35" t="e">
        <f t="shared" ca="1" si="17"/>
        <v>#N/A</v>
      </c>
      <c r="I65" s="35" t="e">
        <f t="shared" ca="1" si="17"/>
        <v>#N/A</v>
      </c>
      <c r="J65" s="35" t="e">
        <f t="shared" ca="1" si="17"/>
        <v>#N/A</v>
      </c>
      <c r="K65" s="35" t="e">
        <f t="shared" ca="1" si="17"/>
        <v>#N/A</v>
      </c>
      <c r="L65" s="35" t="e">
        <f t="shared" ca="1" si="17"/>
        <v>#N/A</v>
      </c>
      <c r="M65" s="35" t="e">
        <f t="shared" ca="1" si="17"/>
        <v>#N/A</v>
      </c>
      <c r="N65" s="35" t="e">
        <f t="shared" ca="1" si="17"/>
        <v>#N/A</v>
      </c>
      <c r="O65" s="35" t="e">
        <f t="shared" ca="1" si="17"/>
        <v>#N/A</v>
      </c>
      <c r="P65" s="35" t="e">
        <f t="shared" ca="1" si="17"/>
        <v>#N/A</v>
      </c>
      <c r="Q65" s="35" t="e">
        <f t="shared" ca="1" si="17"/>
        <v>#N/A</v>
      </c>
      <c r="R65" s="35" t="e">
        <f t="shared" ca="1" si="17"/>
        <v>#N/A</v>
      </c>
      <c r="S65" s="35" t="e">
        <f t="shared" ca="1" si="17"/>
        <v>#N/A</v>
      </c>
      <c r="T65" s="35" t="e">
        <f t="shared" ca="1" si="17"/>
        <v>#N/A</v>
      </c>
      <c r="U65" s="35" t="e">
        <f t="shared" ca="1" si="17"/>
        <v>#N/A</v>
      </c>
      <c r="V65" s="35" t="e">
        <f t="shared" ca="1" si="17"/>
        <v>#N/A</v>
      </c>
      <c r="W65" s="35" t="e">
        <f t="shared" ca="1" si="17"/>
        <v>#N/A</v>
      </c>
      <c r="X65" s="35" t="e">
        <f t="shared" ca="1" si="17"/>
        <v>#N/A</v>
      </c>
      <c r="Y65" s="35" t="e">
        <f t="shared" ca="1" si="17"/>
        <v>#N/A</v>
      </c>
      <c r="Z65" s="35" t="e">
        <f t="shared" ca="1" si="17"/>
        <v>#N/A</v>
      </c>
      <c r="AA65" s="35" t="e">
        <f t="shared" ca="1" si="17"/>
        <v>#N/A</v>
      </c>
      <c r="AB65" s="35" t="e">
        <f t="shared" ca="1" si="17"/>
        <v>#N/A</v>
      </c>
      <c r="AC65" s="35" t="e">
        <f t="shared" ca="1" si="17"/>
        <v>#N/A</v>
      </c>
      <c r="AD65" s="35" t="e">
        <f t="shared" ca="1" si="17"/>
        <v>#N/A</v>
      </c>
      <c r="AE65" s="35" t="e">
        <f t="shared" ca="1" si="17"/>
        <v>#N/A</v>
      </c>
    </row>
    <row r="66" spans="2:31" s="37" customFormat="1" x14ac:dyDescent="0.2">
      <c r="B66" s="35" t="s">
        <v>141</v>
      </c>
      <c r="C66" s="36" t="s">
        <v>4</v>
      </c>
      <c r="D66" s="35"/>
      <c r="E66" s="35"/>
      <c r="F66" s="35">
        <f ca="1">IF(F39&lt;$D$12,$D$19,$D$33)*F43</f>
        <v>0</v>
      </c>
      <c r="G66" s="35">
        <f t="shared" ref="G66:AE66" ca="1" si="18">IF(G39&lt;=$D$12,$D$19,$D$33)*G43</f>
        <v>0</v>
      </c>
      <c r="H66" s="35">
        <f t="shared" ca="1" si="18"/>
        <v>0</v>
      </c>
      <c r="I66" s="35">
        <f t="shared" ca="1" si="18"/>
        <v>0</v>
      </c>
      <c r="J66" s="35">
        <f t="shared" ca="1" si="18"/>
        <v>0</v>
      </c>
      <c r="K66" s="35">
        <f t="shared" ca="1" si="18"/>
        <v>0</v>
      </c>
      <c r="L66" s="35">
        <f t="shared" ca="1" si="18"/>
        <v>0</v>
      </c>
      <c r="M66" s="35">
        <f t="shared" ca="1" si="18"/>
        <v>0</v>
      </c>
      <c r="N66" s="35">
        <f t="shared" ca="1" si="18"/>
        <v>0</v>
      </c>
      <c r="O66" s="35">
        <f t="shared" ca="1" si="18"/>
        <v>0</v>
      </c>
      <c r="P66" s="35">
        <f t="shared" ca="1" si="18"/>
        <v>0</v>
      </c>
      <c r="Q66" s="35">
        <f t="shared" ca="1" si="18"/>
        <v>0</v>
      </c>
      <c r="R66" s="35">
        <f t="shared" ca="1" si="18"/>
        <v>0</v>
      </c>
      <c r="S66" s="35">
        <f t="shared" ca="1" si="18"/>
        <v>0</v>
      </c>
      <c r="T66" s="35">
        <f t="shared" ca="1" si="18"/>
        <v>0</v>
      </c>
      <c r="U66" s="35">
        <f t="shared" ca="1" si="18"/>
        <v>0</v>
      </c>
      <c r="V66" s="35">
        <f t="shared" ca="1" si="18"/>
        <v>0</v>
      </c>
      <c r="W66" s="35">
        <f t="shared" ca="1" si="18"/>
        <v>0</v>
      </c>
      <c r="X66" s="35">
        <f t="shared" ca="1" si="18"/>
        <v>0</v>
      </c>
      <c r="Y66" s="35">
        <f t="shared" ca="1" si="18"/>
        <v>0</v>
      </c>
      <c r="Z66" s="35">
        <f t="shared" ca="1" si="18"/>
        <v>0</v>
      </c>
      <c r="AA66" s="35">
        <f t="shared" ca="1" si="18"/>
        <v>0</v>
      </c>
      <c r="AB66" s="35">
        <f t="shared" ca="1" si="18"/>
        <v>0</v>
      </c>
      <c r="AC66" s="35">
        <f t="shared" ca="1" si="18"/>
        <v>0</v>
      </c>
      <c r="AD66" s="35">
        <f t="shared" ca="1" si="18"/>
        <v>0</v>
      </c>
      <c r="AE66" s="35">
        <f t="shared" ca="1" si="18"/>
        <v>0</v>
      </c>
    </row>
    <row r="67" spans="2:31" s="37" customFormat="1" x14ac:dyDescent="0.2">
      <c r="B67" s="35" t="s">
        <v>200</v>
      </c>
      <c r="C67" s="36" t="s">
        <v>4</v>
      </c>
      <c r="D67" s="35"/>
      <c r="E67" s="35"/>
      <c r="F67" s="35">
        <f ca="1">IF(F39=$D$12,'Eingabe und Übersicht'!$E$26,0)*F43+IF(AND(F43=1,F39=13+$D12),$F75*Prämissen!$D$14,0)</f>
        <v>0</v>
      </c>
      <c r="G67" s="35">
        <f ca="1">IF(G39=$D$12,'Eingabe und Übersicht'!$E$26,0)*G43+IF(AND(G43=1,G39=13+$D12),'Eingabe und Übersicht'!$E$19*Prämissen!$D$14,0)</f>
        <v>0</v>
      </c>
      <c r="H67" s="35">
        <f ca="1">IF(H39=$D$12,'Eingabe und Übersicht'!$E$26,0)*H43+IF(AND(H43=1,H39=13+$D12),'Eingabe und Übersicht'!$E$19*Prämissen!$D$14,0)</f>
        <v>0</v>
      </c>
      <c r="I67" s="35">
        <f ca="1">IF(I39=$D$12,'Eingabe und Übersicht'!$E$26,0)*I43+IF(AND(I43=1,I39=13+$D12),'Eingabe und Übersicht'!$E$19*Prämissen!$D$14,0)</f>
        <v>0</v>
      </c>
      <c r="J67" s="35">
        <f ca="1">IF(J39=$D$12,'Eingabe und Übersicht'!$E$26,0)*J43+IF(AND(J43=1,J39=13+$D12),'Eingabe und Übersicht'!$E$19*Prämissen!$D$14,0)</f>
        <v>0</v>
      </c>
      <c r="K67" s="35">
        <f ca="1">IF(K39=$D$12,'Eingabe und Übersicht'!$E$26,0)*K43+IF(AND(K43=1,K39=13+$D12),'Eingabe und Übersicht'!$E$19*Prämissen!$D$14,0)</f>
        <v>0</v>
      </c>
      <c r="L67" s="35">
        <f ca="1">IF(L39=$D$12,'Eingabe und Übersicht'!$E$26,0)*L43+IF(AND(L43=1,L39=13+$D12),'Eingabe und Übersicht'!$E$19*Prämissen!$D$14,0)</f>
        <v>0</v>
      </c>
      <c r="M67" s="35">
        <f ca="1">IF(M39=$D$12,'Eingabe und Übersicht'!$E$26,0)*M43+IF(AND(M43=1,M39=13+$D12),'Eingabe und Übersicht'!$E$19*Prämissen!$D$14,0)</f>
        <v>0</v>
      </c>
      <c r="N67" s="35">
        <f ca="1">IF(N39=$D$12,'Eingabe und Übersicht'!$E$26,0)*N43+IF(AND(N43=1,N39=13+$D12),'Eingabe und Übersicht'!$E$19*Prämissen!$D$14,0)</f>
        <v>0</v>
      </c>
      <c r="O67" s="35">
        <f ca="1">IF(O39=$D$12,'Eingabe und Übersicht'!$E$26,0)*O43+IF(AND(O43=1,O39=13+$D12),'Eingabe und Übersicht'!$E$19*Prämissen!$D$14,0)</f>
        <v>0</v>
      </c>
      <c r="P67" s="35">
        <f ca="1">IF(P39=$D$12,'Eingabe und Übersicht'!$E$26,0)*P43+IF(AND(P43=1,P39=13+$D12),'Eingabe und Übersicht'!$E$19*Prämissen!$D$14,0)</f>
        <v>0</v>
      </c>
      <c r="Q67" s="35">
        <f ca="1">IF(Q39=$D$12,'Eingabe und Übersicht'!$E$26,0)*Q43+IF(AND(Q43=1,Q39=13+$D12),'Eingabe und Übersicht'!$E$19*Prämissen!$D$14,0)</f>
        <v>0</v>
      </c>
      <c r="R67" s="35">
        <f ca="1">IF(R39=$D$12,'Eingabe und Übersicht'!$E$26,0)*R43+IF(AND(R43=1,R39=13+$D12),'Eingabe und Übersicht'!$E$19*Prämissen!$D$14,0)</f>
        <v>0</v>
      </c>
      <c r="S67" s="35">
        <f ca="1">IF(S39=$D$12,'Eingabe und Übersicht'!$E$26,0)*S43+IF(AND(S43=1,S39=13+$D12),'Eingabe und Übersicht'!$E$19*Prämissen!$D$14,0)</f>
        <v>0</v>
      </c>
      <c r="T67" s="35">
        <f ca="1">IF(T39=$D$12,'Eingabe und Übersicht'!$E$26,0)*T43+IF(AND(T43=1,T39=13+$D12),'Eingabe und Übersicht'!$E$19*Prämissen!$D$14,0)</f>
        <v>0</v>
      </c>
      <c r="U67" s="35">
        <f ca="1">IF(U39=$D$12,'Eingabe und Übersicht'!$E$26,0)*U43+IF(AND(U43=1,U39=13+$D12),'Eingabe und Übersicht'!$E$19*Prämissen!$D$14,0)</f>
        <v>0</v>
      </c>
      <c r="V67" s="35">
        <f ca="1">IF(V39=$D$12,'Eingabe und Übersicht'!$E$26,0)*V43+IF(AND(V43=1,V39=13+$D12),'Eingabe und Übersicht'!$E$19*Prämissen!$D$14,0)</f>
        <v>0</v>
      </c>
      <c r="W67" s="35">
        <f ca="1">IF(W39=$D$12,'Eingabe und Übersicht'!$E$26,0)*W43+IF(AND(W43=1,W39=13+$D12),'Eingabe und Übersicht'!$E$19*Prämissen!$D$14,0)</f>
        <v>0</v>
      </c>
      <c r="X67" s="35">
        <f ca="1">IF(X39=$D$12,'Eingabe und Übersicht'!$E$26,0)*X43+IF(AND(X43=1,X39=13+$D12),'Eingabe und Übersicht'!$E$19*Prämissen!$D$14,0)</f>
        <v>0</v>
      </c>
      <c r="Y67" s="35">
        <f ca="1">IF(Y39=$D$12,'Eingabe und Übersicht'!$E$26,0)*Y43+IF(AND(Y43=1,Y39=13+$D12),'Eingabe und Übersicht'!$E$19*Prämissen!$D$14,0)</f>
        <v>0</v>
      </c>
      <c r="Z67" s="35">
        <f ca="1">IF(Z39=$D$12,'Eingabe und Übersicht'!$E$26,0)*Z43+IF(AND(Z43=1,Z39=13+$D12),'Eingabe und Übersicht'!$E$19*Prämissen!$D$14,0)</f>
        <v>0</v>
      </c>
      <c r="AA67" s="35">
        <f ca="1">IF(AA39=$D$12,'Eingabe und Übersicht'!$E$26,0)*AA43+IF(AND(AA43=1,AA39=13+$D12),'Eingabe und Übersicht'!$E$19*Prämissen!$D$14,0)</f>
        <v>0</v>
      </c>
      <c r="AB67" s="35">
        <f ca="1">IF(AB39=$D$12,'Eingabe und Übersicht'!$E$26,0)*AB43+IF(AND(AB43=1,AB39=13+$D12),'Eingabe und Übersicht'!$E$19*Prämissen!$D$14,0)</f>
        <v>0</v>
      </c>
      <c r="AC67" s="35">
        <f ca="1">IF(AC39=$D$12,'Eingabe und Übersicht'!$E$26,0)*AC43+IF(AND(AC43=1,AC39=13+$D12),'Eingabe und Übersicht'!$E$19*Prämissen!$D$14,0)</f>
        <v>0</v>
      </c>
      <c r="AD67" s="35">
        <f ca="1">IF(AD39=$D$12,'Eingabe und Übersicht'!$E$26,0)*AD43+IF(AND(AD43=1,AD39=13+$D12),'Eingabe und Übersicht'!$E$19*Prämissen!$D$14,0)</f>
        <v>0</v>
      </c>
      <c r="AE67" s="35">
        <f ca="1">IF(AE39=$D$12,'Eingabe und Übersicht'!$E$26,0)*AE43+IF(AND(AE43=1,AE39=13+$D12),'Eingabe und Übersicht'!$E$19*Prämissen!$D$14,0)</f>
        <v>0</v>
      </c>
    </row>
    <row r="68" spans="2:31" s="37" customFormat="1" x14ac:dyDescent="0.2">
      <c r="B68" s="35" t="s">
        <v>76</v>
      </c>
      <c r="C68" s="36" t="s">
        <v>4</v>
      </c>
      <c r="D68" s="35"/>
      <c r="E68" s="35"/>
      <c r="F68" s="35">
        <f>IF(F39+1=$D$5,-$D$34,0)</f>
        <v>0</v>
      </c>
      <c r="G68" s="35">
        <f t="shared" ref="G68:AD68" si="19">IF(G39=$D$5,-$D$34,0)</f>
        <v>0</v>
      </c>
      <c r="H68" s="35">
        <f t="shared" si="19"/>
        <v>0</v>
      </c>
      <c r="I68" s="35">
        <f t="shared" si="19"/>
        <v>0</v>
      </c>
      <c r="J68" s="35">
        <f t="shared" si="19"/>
        <v>0</v>
      </c>
      <c r="K68" s="35">
        <f t="shared" si="19"/>
        <v>0</v>
      </c>
      <c r="L68" s="35">
        <f t="shared" si="19"/>
        <v>0</v>
      </c>
      <c r="M68" s="35">
        <f t="shared" si="19"/>
        <v>0</v>
      </c>
      <c r="N68" s="35">
        <f t="shared" si="19"/>
        <v>0</v>
      </c>
      <c r="O68" s="35">
        <f t="shared" si="19"/>
        <v>0</v>
      </c>
      <c r="P68" s="35">
        <f t="shared" si="19"/>
        <v>0</v>
      </c>
      <c r="Q68" s="35">
        <f t="shared" si="19"/>
        <v>0</v>
      </c>
      <c r="R68" s="35">
        <f t="shared" si="19"/>
        <v>0</v>
      </c>
      <c r="S68" s="35">
        <f t="shared" si="19"/>
        <v>0</v>
      </c>
      <c r="T68" s="35">
        <f t="shared" si="19"/>
        <v>0</v>
      </c>
      <c r="U68" s="35">
        <f t="shared" si="19"/>
        <v>0</v>
      </c>
      <c r="V68" s="35">
        <f t="shared" si="19"/>
        <v>0</v>
      </c>
      <c r="W68" s="35">
        <f t="shared" si="19"/>
        <v>0</v>
      </c>
      <c r="X68" s="35">
        <f t="shared" si="19"/>
        <v>0</v>
      </c>
      <c r="Y68" s="35">
        <f t="shared" si="19"/>
        <v>0</v>
      </c>
      <c r="Z68" s="35">
        <f t="shared" si="19"/>
        <v>0</v>
      </c>
      <c r="AA68" s="35">
        <f t="shared" si="19"/>
        <v>0</v>
      </c>
      <c r="AB68" s="35">
        <f t="shared" si="19"/>
        <v>0</v>
      </c>
      <c r="AC68" s="35">
        <f t="shared" si="19"/>
        <v>0</v>
      </c>
      <c r="AD68" s="35">
        <f t="shared" si="19"/>
        <v>0</v>
      </c>
      <c r="AE68" s="35">
        <f ca="1">IF(AE39=$D$5,-$D$34-SUM(M67:AC67)/12.5*5,0)</f>
        <v>0</v>
      </c>
    </row>
    <row r="69" spans="2:31" s="37" customFormat="1" ht="12" x14ac:dyDescent="0.25">
      <c r="B69" s="38" t="s">
        <v>36</v>
      </c>
      <c r="C69" s="39" t="s">
        <v>4</v>
      </c>
      <c r="D69" s="38"/>
      <c r="E69" s="38"/>
      <c r="F69" s="38" t="e">
        <f ca="1">SUM(F64:F68)</f>
        <v>#DIV/0!</v>
      </c>
      <c r="G69" s="38" t="e">
        <f ca="1">SUM(G64:G68)</f>
        <v>#DIV/0!</v>
      </c>
      <c r="H69" s="38" t="e">
        <f t="shared" ref="H69:Y69" ca="1" si="20">SUM(H64:H68)</f>
        <v>#DIV/0!</v>
      </c>
      <c r="I69" s="38" t="e">
        <f t="shared" ca="1" si="20"/>
        <v>#DIV/0!</v>
      </c>
      <c r="J69" s="38" t="e">
        <f t="shared" ca="1" si="20"/>
        <v>#DIV/0!</v>
      </c>
      <c r="K69" s="38" t="e">
        <f t="shared" ca="1" si="20"/>
        <v>#DIV/0!</v>
      </c>
      <c r="L69" s="38" t="e">
        <f t="shared" ca="1" si="20"/>
        <v>#DIV/0!</v>
      </c>
      <c r="M69" s="38" t="e">
        <f t="shared" ca="1" si="20"/>
        <v>#DIV/0!</v>
      </c>
      <c r="N69" s="38" t="e">
        <f t="shared" ca="1" si="20"/>
        <v>#DIV/0!</v>
      </c>
      <c r="O69" s="38" t="e">
        <f t="shared" ca="1" si="20"/>
        <v>#DIV/0!</v>
      </c>
      <c r="P69" s="38" t="e">
        <f t="shared" ca="1" si="20"/>
        <v>#DIV/0!</v>
      </c>
      <c r="Q69" s="38" t="e">
        <f t="shared" ca="1" si="20"/>
        <v>#DIV/0!</v>
      </c>
      <c r="R69" s="38" t="e">
        <f t="shared" ca="1" si="20"/>
        <v>#DIV/0!</v>
      </c>
      <c r="S69" s="38" t="e">
        <f t="shared" ca="1" si="20"/>
        <v>#DIV/0!</v>
      </c>
      <c r="T69" s="38" t="e">
        <f t="shared" ca="1" si="20"/>
        <v>#DIV/0!</v>
      </c>
      <c r="U69" s="38" t="e">
        <f t="shared" ca="1" si="20"/>
        <v>#DIV/0!</v>
      </c>
      <c r="V69" s="38" t="e">
        <f t="shared" ca="1" si="20"/>
        <v>#DIV/0!</v>
      </c>
      <c r="W69" s="38" t="e">
        <f t="shared" ca="1" si="20"/>
        <v>#DIV/0!</v>
      </c>
      <c r="X69" s="38" t="e">
        <f t="shared" ca="1" si="20"/>
        <v>#DIV/0!</v>
      </c>
      <c r="Y69" s="38" t="e">
        <f t="shared" ca="1" si="20"/>
        <v>#DIV/0!</v>
      </c>
      <c r="Z69" s="38" t="e">
        <f t="shared" ref="Z69:AE69" ca="1" si="21">SUM(Z64:Z68)</f>
        <v>#DIV/0!</v>
      </c>
      <c r="AA69" s="38" t="e">
        <f t="shared" ca="1" si="21"/>
        <v>#DIV/0!</v>
      </c>
      <c r="AB69" s="38" t="e">
        <f t="shared" ca="1" si="21"/>
        <v>#DIV/0!</v>
      </c>
      <c r="AC69" s="38" t="e">
        <f t="shared" ca="1" si="21"/>
        <v>#DIV/0!</v>
      </c>
      <c r="AD69" s="38" t="e">
        <f t="shared" ca="1" si="21"/>
        <v>#DIV/0!</v>
      </c>
      <c r="AE69" s="38" t="e">
        <f t="shared" ca="1" si="21"/>
        <v>#DIV/0!</v>
      </c>
    </row>
    <row r="70" spans="2:31" s="37" customFormat="1" x14ac:dyDescent="0.2"/>
    <row r="71" spans="2:31" s="37" customFormat="1" ht="12" x14ac:dyDescent="0.25">
      <c r="B71" s="40" t="s">
        <v>35</v>
      </c>
    </row>
    <row r="72" spans="2:31" s="37" customFormat="1" x14ac:dyDescent="0.2">
      <c r="B72" s="35" t="s">
        <v>19</v>
      </c>
      <c r="C72" s="36" t="s">
        <v>4</v>
      </c>
      <c r="D72" s="35"/>
      <c r="E72" s="35"/>
      <c r="F72" s="35" t="e">
        <f t="shared" ref="F72:AE72" si="22">$D$31*F43</f>
        <v>#DIV/0!</v>
      </c>
      <c r="G72" s="35" t="e">
        <f t="shared" si="22"/>
        <v>#DIV/0!</v>
      </c>
      <c r="H72" s="35" t="e">
        <f t="shared" si="22"/>
        <v>#DIV/0!</v>
      </c>
      <c r="I72" s="35" t="e">
        <f t="shared" si="22"/>
        <v>#DIV/0!</v>
      </c>
      <c r="J72" s="35" t="e">
        <f t="shared" si="22"/>
        <v>#DIV/0!</v>
      </c>
      <c r="K72" s="35" t="e">
        <f t="shared" si="22"/>
        <v>#DIV/0!</v>
      </c>
      <c r="L72" s="35" t="e">
        <f t="shared" si="22"/>
        <v>#DIV/0!</v>
      </c>
      <c r="M72" s="35" t="e">
        <f t="shared" si="22"/>
        <v>#DIV/0!</v>
      </c>
      <c r="N72" s="35" t="e">
        <f t="shared" si="22"/>
        <v>#DIV/0!</v>
      </c>
      <c r="O72" s="35" t="e">
        <f t="shared" si="22"/>
        <v>#DIV/0!</v>
      </c>
      <c r="P72" s="35" t="e">
        <f t="shared" si="22"/>
        <v>#DIV/0!</v>
      </c>
      <c r="Q72" s="35" t="e">
        <f t="shared" si="22"/>
        <v>#DIV/0!</v>
      </c>
      <c r="R72" s="35" t="e">
        <f t="shared" si="22"/>
        <v>#DIV/0!</v>
      </c>
      <c r="S72" s="35" t="e">
        <f t="shared" si="22"/>
        <v>#DIV/0!</v>
      </c>
      <c r="T72" s="35" t="e">
        <f t="shared" si="22"/>
        <v>#DIV/0!</v>
      </c>
      <c r="U72" s="35" t="e">
        <f t="shared" si="22"/>
        <v>#DIV/0!</v>
      </c>
      <c r="V72" s="35" t="e">
        <f t="shared" si="22"/>
        <v>#DIV/0!</v>
      </c>
      <c r="W72" s="35" t="e">
        <f t="shared" si="22"/>
        <v>#DIV/0!</v>
      </c>
      <c r="X72" s="35" t="e">
        <f t="shared" si="22"/>
        <v>#DIV/0!</v>
      </c>
      <c r="Y72" s="35" t="e">
        <f t="shared" si="22"/>
        <v>#DIV/0!</v>
      </c>
      <c r="Z72" s="35" t="e">
        <f t="shared" si="22"/>
        <v>#DIV/0!</v>
      </c>
      <c r="AA72" s="35" t="e">
        <f t="shared" si="22"/>
        <v>#DIV/0!</v>
      </c>
      <c r="AB72" s="35" t="e">
        <f t="shared" si="22"/>
        <v>#DIV/0!</v>
      </c>
      <c r="AC72" s="35" t="e">
        <f t="shared" si="22"/>
        <v>#DIV/0!</v>
      </c>
      <c r="AD72" s="35" t="e">
        <f t="shared" si="22"/>
        <v>#DIV/0!</v>
      </c>
      <c r="AE72" s="35" t="e">
        <f t="shared" si="22"/>
        <v>#DIV/0!</v>
      </c>
    </row>
    <row r="73" spans="2:31" s="37" customFormat="1" x14ac:dyDescent="0.2">
      <c r="B73" s="35" t="s">
        <v>32</v>
      </c>
      <c r="C73" s="36" t="s">
        <v>4</v>
      </c>
      <c r="D73" s="35"/>
      <c r="E73" s="35"/>
      <c r="F73" s="35" t="e">
        <f t="shared" ref="F73:AE73" si="23">$D$32*F43</f>
        <v>#N/A</v>
      </c>
      <c r="G73" s="35" t="e">
        <f t="shared" si="23"/>
        <v>#N/A</v>
      </c>
      <c r="H73" s="35" t="e">
        <f t="shared" si="23"/>
        <v>#N/A</v>
      </c>
      <c r="I73" s="35" t="e">
        <f t="shared" si="23"/>
        <v>#N/A</v>
      </c>
      <c r="J73" s="35" t="e">
        <f t="shared" si="23"/>
        <v>#N/A</v>
      </c>
      <c r="K73" s="35" t="e">
        <f t="shared" si="23"/>
        <v>#N/A</v>
      </c>
      <c r="L73" s="35" t="e">
        <f t="shared" si="23"/>
        <v>#N/A</v>
      </c>
      <c r="M73" s="35" t="e">
        <f t="shared" si="23"/>
        <v>#N/A</v>
      </c>
      <c r="N73" s="35" t="e">
        <f t="shared" si="23"/>
        <v>#N/A</v>
      </c>
      <c r="O73" s="35" t="e">
        <f t="shared" si="23"/>
        <v>#N/A</v>
      </c>
      <c r="P73" s="35" t="e">
        <f t="shared" si="23"/>
        <v>#N/A</v>
      </c>
      <c r="Q73" s="35" t="e">
        <f t="shared" si="23"/>
        <v>#N/A</v>
      </c>
      <c r="R73" s="35" t="e">
        <f t="shared" si="23"/>
        <v>#N/A</v>
      </c>
      <c r="S73" s="35" t="e">
        <f t="shared" si="23"/>
        <v>#N/A</v>
      </c>
      <c r="T73" s="35" t="e">
        <f t="shared" si="23"/>
        <v>#N/A</v>
      </c>
      <c r="U73" s="35" t="e">
        <f t="shared" si="23"/>
        <v>#N/A</v>
      </c>
      <c r="V73" s="35" t="e">
        <f t="shared" si="23"/>
        <v>#N/A</v>
      </c>
      <c r="W73" s="35" t="e">
        <f t="shared" si="23"/>
        <v>#N/A</v>
      </c>
      <c r="X73" s="35" t="e">
        <f t="shared" si="23"/>
        <v>#N/A</v>
      </c>
      <c r="Y73" s="35" t="e">
        <f t="shared" si="23"/>
        <v>#N/A</v>
      </c>
      <c r="Z73" s="35" t="e">
        <f t="shared" si="23"/>
        <v>#N/A</v>
      </c>
      <c r="AA73" s="35" t="e">
        <f t="shared" si="23"/>
        <v>#N/A</v>
      </c>
      <c r="AB73" s="35" t="e">
        <f t="shared" si="23"/>
        <v>#N/A</v>
      </c>
      <c r="AC73" s="35" t="e">
        <f t="shared" si="23"/>
        <v>#N/A</v>
      </c>
      <c r="AD73" s="35" t="e">
        <f t="shared" si="23"/>
        <v>#N/A</v>
      </c>
      <c r="AE73" s="35" t="e">
        <f t="shared" si="23"/>
        <v>#N/A</v>
      </c>
    </row>
    <row r="74" spans="2:31" s="37" customFormat="1" x14ac:dyDescent="0.2">
      <c r="B74" s="35" t="s">
        <v>176</v>
      </c>
      <c r="C74" s="36" t="s">
        <v>4</v>
      </c>
      <c r="D74" s="35"/>
      <c r="E74" s="35"/>
      <c r="F74" s="35">
        <f t="shared" ref="F74:AE74" si="24">$D$33*F43</f>
        <v>0</v>
      </c>
      <c r="G74" s="35">
        <f t="shared" si="24"/>
        <v>0</v>
      </c>
      <c r="H74" s="35">
        <f t="shared" si="24"/>
        <v>0</v>
      </c>
      <c r="I74" s="35">
        <f t="shared" si="24"/>
        <v>0</v>
      </c>
      <c r="J74" s="35">
        <f t="shared" si="24"/>
        <v>0</v>
      </c>
      <c r="K74" s="35">
        <f t="shared" si="24"/>
        <v>0</v>
      </c>
      <c r="L74" s="35">
        <f t="shared" si="24"/>
        <v>0</v>
      </c>
      <c r="M74" s="35">
        <f t="shared" si="24"/>
        <v>0</v>
      </c>
      <c r="N74" s="35">
        <f t="shared" si="24"/>
        <v>0</v>
      </c>
      <c r="O74" s="35">
        <f t="shared" si="24"/>
        <v>0</v>
      </c>
      <c r="P74" s="35">
        <f t="shared" si="24"/>
        <v>0</v>
      </c>
      <c r="Q74" s="35">
        <f t="shared" si="24"/>
        <v>0</v>
      </c>
      <c r="R74" s="35">
        <f t="shared" si="24"/>
        <v>0</v>
      </c>
      <c r="S74" s="35">
        <f t="shared" si="24"/>
        <v>0</v>
      </c>
      <c r="T74" s="35">
        <f t="shared" si="24"/>
        <v>0</v>
      </c>
      <c r="U74" s="35">
        <f t="shared" si="24"/>
        <v>0</v>
      </c>
      <c r="V74" s="35">
        <f t="shared" si="24"/>
        <v>0</v>
      </c>
      <c r="W74" s="35">
        <f t="shared" si="24"/>
        <v>0</v>
      </c>
      <c r="X74" s="35">
        <f t="shared" si="24"/>
        <v>0</v>
      </c>
      <c r="Y74" s="35">
        <f t="shared" si="24"/>
        <v>0</v>
      </c>
      <c r="Z74" s="35">
        <f t="shared" si="24"/>
        <v>0</v>
      </c>
      <c r="AA74" s="35">
        <f t="shared" si="24"/>
        <v>0</v>
      </c>
      <c r="AB74" s="35">
        <f t="shared" si="24"/>
        <v>0</v>
      </c>
      <c r="AC74" s="35">
        <f t="shared" si="24"/>
        <v>0</v>
      </c>
      <c r="AD74" s="35">
        <f t="shared" si="24"/>
        <v>0</v>
      </c>
      <c r="AE74" s="35">
        <f t="shared" si="24"/>
        <v>0</v>
      </c>
    </row>
    <row r="75" spans="2:31" s="37" customFormat="1" x14ac:dyDescent="0.2">
      <c r="B75" s="35" t="s">
        <v>200</v>
      </c>
      <c r="C75" s="36" t="s">
        <v>4</v>
      </c>
      <c r="D75" s="35"/>
      <c r="E75" s="35"/>
      <c r="F75" s="35">
        <f>'Eingabe und Übersicht'!E26</f>
        <v>0</v>
      </c>
      <c r="G75" s="35">
        <f>IF(AND(G43=1,G39=13),'Eingabe und Übersicht'!$E$19*Prämissen!$D$14,0)</f>
        <v>0</v>
      </c>
      <c r="H75" s="35">
        <f>IF(AND(H43=1,H39=13),'Eingabe und Übersicht'!$E$19*Prämissen!$D$14,0)</f>
        <v>0</v>
      </c>
      <c r="I75" s="35">
        <f>IF(AND(I43=1,I39=13),'Eingabe und Übersicht'!$E$19*Prämissen!$D$14,0)</f>
        <v>0</v>
      </c>
      <c r="J75" s="35">
        <f>IF(AND(J43=1,J39=13),'Eingabe und Übersicht'!$E$19*Prämissen!$D$14,0)</f>
        <v>0</v>
      </c>
      <c r="K75" s="35">
        <f>IF(AND(K43=1,K39=13),'Eingabe und Übersicht'!$E$19*Prämissen!$D$14,0)</f>
        <v>0</v>
      </c>
      <c r="L75" s="35">
        <f>IF(AND(L43=1,L39=13),'Eingabe und Übersicht'!$E$19*Prämissen!$D$14,0)</f>
        <v>0</v>
      </c>
      <c r="M75" s="35">
        <f>IF(AND(M43=1,M39=13),'Eingabe und Übersicht'!$E$19*Prämissen!$D$14,0)</f>
        <v>0</v>
      </c>
      <c r="N75" s="35">
        <f>IF(AND(N43=1,N39=13),'Eingabe und Übersicht'!$E$19*Prämissen!$D$14,0)</f>
        <v>0</v>
      </c>
      <c r="O75" s="35">
        <f>IF(AND(O43=1,O39=13),'Eingabe und Übersicht'!$E$19*Prämissen!$D$14,0)</f>
        <v>0</v>
      </c>
      <c r="P75" s="35">
        <f>IF(AND(P43=1,P39=13),'Eingabe und Übersicht'!$E$19*Prämissen!$D$14,0)</f>
        <v>0</v>
      </c>
      <c r="Q75" s="35">
        <f>IF(AND(Q43=1,Q39=13),'Eingabe und Übersicht'!$E$19*Prämissen!$D$14,0)</f>
        <v>0</v>
      </c>
      <c r="R75" s="35">
        <f>IF(AND(R43=1,R39=13),'Eingabe und Übersicht'!$E$19*Prämissen!$D$14,0)</f>
        <v>0</v>
      </c>
      <c r="S75" s="35">
        <f>IF(AND(S43=1,S39=13),'Eingabe und Übersicht'!$E$19*Prämissen!$D$14,0)</f>
        <v>0</v>
      </c>
      <c r="T75" s="35">
        <f>IF(AND(T43=1,T39=13),'Eingabe und Übersicht'!$E$19*Prämissen!$D$14,0)</f>
        <v>0</v>
      </c>
      <c r="U75" s="35">
        <f>IF(AND(U43=1,U39=13),'Eingabe und Übersicht'!$E$19*Prämissen!$D$14,0)</f>
        <v>0</v>
      </c>
      <c r="V75" s="35">
        <f>IF(AND(V43=1,V39=13),'Eingabe und Übersicht'!$E$19*Prämissen!$D$14,0)</f>
        <v>0</v>
      </c>
      <c r="W75" s="35">
        <f>IF(AND(W43=1,W39=13),'Eingabe und Übersicht'!$E$19*Prämissen!$D$14,0)</f>
        <v>0</v>
      </c>
      <c r="X75" s="35">
        <f>IF(AND(X43=1,X39=13),'Eingabe und Übersicht'!$E$19*Prämissen!$D$14,0)</f>
        <v>0</v>
      </c>
      <c r="Y75" s="35">
        <f>IF(AND(Y43=1,Y39=13),'Eingabe und Übersicht'!$E$19*Prämissen!$D$14,0)</f>
        <v>0</v>
      </c>
      <c r="Z75" s="35">
        <f>IF(AND(Z43=1,Z39=13),'Eingabe und Übersicht'!$E$19*Prämissen!$D$14,0)</f>
        <v>0</v>
      </c>
      <c r="AA75" s="35">
        <f>IF(AND(AA43=1,AA39=13),'Eingabe und Übersicht'!$E$19*Prämissen!$D$14,0)</f>
        <v>0</v>
      </c>
      <c r="AB75" s="35">
        <f>IF(AND(AB43=1,AB39=13),'Eingabe und Übersicht'!$E$19*Prämissen!$D$14,0)</f>
        <v>0</v>
      </c>
      <c r="AC75" s="35">
        <f>IF(AND(AC43=1,AC39=13),'Eingabe und Übersicht'!$E$19*Prämissen!$D$14,0)</f>
        <v>0</v>
      </c>
      <c r="AD75" s="35">
        <f>IF(AND(AD43=1,AD39=13),'Eingabe und Übersicht'!$E$19*Prämissen!$D$14,0)</f>
        <v>0</v>
      </c>
      <c r="AE75" s="35">
        <f>IF(AND(AE43=1,AE39=13),'Eingabe und Übersicht'!$E$19*Prämissen!$D$14,0)</f>
        <v>0</v>
      </c>
    </row>
    <row r="76" spans="2:31" s="37" customFormat="1" ht="12" x14ac:dyDescent="0.25">
      <c r="B76" s="38" t="s">
        <v>36</v>
      </c>
      <c r="C76" s="39" t="s">
        <v>4</v>
      </c>
      <c r="D76" s="38"/>
      <c r="E76" s="38"/>
      <c r="F76" s="38" t="e">
        <f t="shared" ref="F76:Y76" si="25">SUM(F72:F75)</f>
        <v>#DIV/0!</v>
      </c>
      <c r="G76" s="38" t="e">
        <f>SUM(G72:G75)</f>
        <v>#DIV/0!</v>
      </c>
      <c r="H76" s="38" t="e">
        <f t="shared" si="25"/>
        <v>#DIV/0!</v>
      </c>
      <c r="I76" s="38" t="e">
        <f t="shared" si="25"/>
        <v>#DIV/0!</v>
      </c>
      <c r="J76" s="38" t="e">
        <f t="shared" si="25"/>
        <v>#DIV/0!</v>
      </c>
      <c r="K76" s="38" t="e">
        <f t="shared" si="25"/>
        <v>#DIV/0!</v>
      </c>
      <c r="L76" s="38" t="e">
        <f t="shared" si="25"/>
        <v>#DIV/0!</v>
      </c>
      <c r="M76" s="38" t="e">
        <f t="shared" si="25"/>
        <v>#DIV/0!</v>
      </c>
      <c r="N76" s="38" t="e">
        <f t="shared" si="25"/>
        <v>#DIV/0!</v>
      </c>
      <c r="O76" s="38" t="e">
        <f t="shared" si="25"/>
        <v>#DIV/0!</v>
      </c>
      <c r="P76" s="38" t="e">
        <f t="shared" si="25"/>
        <v>#DIV/0!</v>
      </c>
      <c r="Q76" s="38" t="e">
        <f t="shared" si="25"/>
        <v>#DIV/0!</v>
      </c>
      <c r="R76" s="38" t="e">
        <f t="shared" si="25"/>
        <v>#DIV/0!</v>
      </c>
      <c r="S76" s="38" t="e">
        <f t="shared" si="25"/>
        <v>#DIV/0!</v>
      </c>
      <c r="T76" s="38" t="e">
        <f t="shared" si="25"/>
        <v>#DIV/0!</v>
      </c>
      <c r="U76" s="38" t="e">
        <f t="shared" si="25"/>
        <v>#DIV/0!</v>
      </c>
      <c r="V76" s="38" t="e">
        <f t="shared" si="25"/>
        <v>#DIV/0!</v>
      </c>
      <c r="W76" s="38" t="e">
        <f t="shared" si="25"/>
        <v>#DIV/0!</v>
      </c>
      <c r="X76" s="38" t="e">
        <f t="shared" si="25"/>
        <v>#DIV/0!</v>
      </c>
      <c r="Y76" s="38" t="e">
        <f t="shared" si="25"/>
        <v>#DIV/0!</v>
      </c>
      <c r="Z76" s="38" t="e">
        <f t="shared" ref="Z76:AE76" si="26">SUM(Z72:Z75)</f>
        <v>#DIV/0!</v>
      </c>
      <c r="AA76" s="38" t="e">
        <f t="shared" si="26"/>
        <v>#DIV/0!</v>
      </c>
      <c r="AB76" s="38" t="e">
        <f t="shared" si="26"/>
        <v>#DIV/0!</v>
      </c>
      <c r="AC76" s="38" t="e">
        <f t="shared" si="26"/>
        <v>#DIV/0!</v>
      </c>
      <c r="AD76" s="38" t="e">
        <f t="shared" si="26"/>
        <v>#DIV/0!</v>
      </c>
      <c r="AE76" s="38" t="e">
        <f t="shared" si="26"/>
        <v>#DIV/0!</v>
      </c>
    </row>
    <row r="77" spans="2:31" s="37" customFormat="1" x14ac:dyDescent="0.2"/>
    <row r="78" spans="2:31" s="37" customFormat="1" ht="12" x14ac:dyDescent="0.25">
      <c r="B78" s="40" t="s">
        <v>41</v>
      </c>
    </row>
    <row r="79" spans="2:31" s="37" customFormat="1" x14ac:dyDescent="0.2">
      <c r="B79" s="35" t="s">
        <v>103</v>
      </c>
      <c r="C79" s="36" t="s">
        <v>4</v>
      </c>
      <c r="D79" s="35"/>
      <c r="E79" s="35"/>
      <c r="F79" s="35">
        <f ca="1">F67+F68-F75</f>
        <v>0</v>
      </c>
      <c r="G79" s="35">
        <f t="shared" ref="G79:Y79" ca="1" si="27">G67+G68-G75</f>
        <v>0</v>
      </c>
      <c r="H79" s="35">
        <f t="shared" ca="1" si="27"/>
        <v>0</v>
      </c>
      <c r="I79" s="35">
        <f t="shared" ca="1" si="27"/>
        <v>0</v>
      </c>
      <c r="J79" s="35">
        <f t="shared" ca="1" si="27"/>
        <v>0</v>
      </c>
      <c r="K79" s="35">
        <f t="shared" ca="1" si="27"/>
        <v>0</v>
      </c>
      <c r="L79" s="35">
        <f t="shared" ca="1" si="27"/>
        <v>0</v>
      </c>
      <c r="M79" s="35">
        <f t="shared" ca="1" si="27"/>
        <v>0</v>
      </c>
      <c r="N79" s="35">
        <f t="shared" ca="1" si="27"/>
        <v>0</v>
      </c>
      <c r="O79" s="35">
        <f t="shared" ca="1" si="27"/>
        <v>0</v>
      </c>
      <c r="P79" s="35">
        <f t="shared" ca="1" si="27"/>
        <v>0</v>
      </c>
      <c r="Q79" s="35">
        <f t="shared" ca="1" si="27"/>
        <v>0</v>
      </c>
      <c r="R79" s="35">
        <f t="shared" ca="1" si="27"/>
        <v>0</v>
      </c>
      <c r="S79" s="35">
        <f t="shared" ca="1" si="27"/>
        <v>0</v>
      </c>
      <c r="T79" s="35">
        <f t="shared" ca="1" si="27"/>
        <v>0</v>
      </c>
      <c r="U79" s="35">
        <f t="shared" ca="1" si="27"/>
        <v>0</v>
      </c>
      <c r="V79" s="35">
        <f t="shared" ca="1" si="27"/>
        <v>0</v>
      </c>
      <c r="W79" s="35">
        <f t="shared" ca="1" si="27"/>
        <v>0</v>
      </c>
      <c r="X79" s="35">
        <f t="shared" ca="1" si="27"/>
        <v>0</v>
      </c>
      <c r="Y79" s="35">
        <f t="shared" ca="1" si="27"/>
        <v>0</v>
      </c>
      <c r="Z79" s="35">
        <f t="shared" ref="Z79:AD79" ca="1" si="28">Z67+Z68-Z75</f>
        <v>0</v>
      </c>
      <c r="AA79" s="35">
        <f t="shared" ca="1" si="28"/>
        <v>0</v>
      </c>
      <c r="AB79" s="35">
        <f t="shared" ca="1" si="28"/>
        <v>0</v>
      </c>
      <c r="AC79" s="35">
        <f t="shared" ca="1" si="28"/>
        <v>0</v>
      </c>
      <c r="AD79" s="35">
        <f t="shared" ca="1" si="28"/>
        <v>0</v>
      </c>
      <c r="AE79" s="35">
        <f ca="1">AE67+AE68-AE75</f>
        <v>0</v>
      </c>
    </row>
    <row r="80" spans="2:31" s="37" customFormat="1" x14ac:dyDescent="0.2">
      <c r="B80" s="35" t="s">
        <v>104</v>
      </c>
      <c r="C80" s="36" t="s">
        <v>4</v>
      </c>
      <c r="D80" s="35">
        <f ca="1">SUM(F80:AE80)</f>
        <v>0</v>
      </c>
      <c r="E80" s="35"/>
      <c r="F80" s="35">
        <f t="shared" ref="F80:AE80" ca="1" si="29">F79*F44</f>
        <v>0</v>
      </c>
      <c r="G80" s="35">
        <f t="shared" ca="1" si="29"/>
        <v>0</v>
      </c>
      <c r="H80" s="35">
        <f t="shared" ca="1" si="29"/>
        <v>0</v>
      </c>
      <c r="I80" s="35">
        <f t="shared" ca="1" si="29"/>
        <v>0</v>
      </c>
      <c r="J80" s="35">
        <f t="shared" ca="1" si="29"/>
        <v>0</v>
      </c>
      <c r="K80" s="35">
        <f t="shared" ca="1" si="29"/>
        <v>0</v>
      </c>
      <c r="L80" s="35">
        <f t="shared" ca="1" si="29"/>
        <v>0</v>
      </c>
      <c r="M80" s="35">
        <f t="shared" ca="1" si="29"/>
        <v>0</v>
      </c>
      <c r="N80" s="35">
        <f t="shared" ca="1" si="29"/>
        <v>0</v>
      </c>
      <c r="O80" s="35">
        <f t="shared" ca="1" si="29"/>
        <v>0</v>
      </c>
      <c r="P80" s="35">
        <f t="shared" ca="1" si="29"/>
        <v>0</v>
      </c>
      <c r="Q80" s="35">
        <f t="shared" ca="1" si="29"/>
        <v>0</v>
      </c>
      <c r="R80" s="35">
        <f t="shared" ca="1" si="29"/>
        <v>0</v>
      </c>
      <c r="S80" s="35">
        <f t="shared" ca="1" si="29"/>
        <v>0</v>
      </c>
      <c r="T80" s="35">
        <f t="shared" ca="1" si="29"/>
        <v>0</v>
      </c>
      <c r="U80" s="35">
        <f t="shared" ca="1" si="29"/>
        <v>0</v>
      </c>
      <c r="V80" s="35">
        <f t="shared" ca="1" si="29"/>
        <v>0</v>
      </c>
      <c r="W80" s="35">
        <f t="shared" ca="1" si="29"/>
        <v>0</v>
      </c>
      <c r="X80" s="35">
        <f t="shared" ca="1" si="29"/>
        <v>0</v>
      </c>
      <c r="Y80" s="35">
        <f t="shared" ca="1" si="29"/>
        <v>0</v>
      </c>
      <c r="Z80" s="35">
        <f t="shared" ca="1" si="29"/>
        <v>0</v>
      </c>
      <c r="AA80" s="35">
        <f t="shared" ca="1" si="29"/>
        <v>0</v>
      </c>
      <c r="AB80" s="35">
        <f t="shared" ca="1" si="29"/>
        <v>0</v>
      </c>
      <c r="AC80" s="35">
        <f t="shared" ca="1" si="29"/>
        <v>0</v>
      </c>
      <c r="AD80" s="35">
        <f t="shared" ca="1" si="29"/>
        <v>0</v>
      </c>
      <c r="AE80" s="35">
        <f t="shared" ca="1" si="29"/>
        <v>0</v>
      </c>
    </row>
    <row r="81" spans="2:31" s="37" customFormat="1" x14ac:dyDescent="0.2">
      <c r="B81" s="35" t="s">
        <v>105</v>
      </c>
      <c r="C81" s="36" t="s">
        <v>4</v>
      </c>
      <c r="D81" s="35"/>
      <c r="E81" s="35"/>
      <c r="F81" s="35" t="e">
        <f ca="1">F64+F65+F66-F72-F73-F74</f>
        <v>#DIV/0!</v>
      </c>
      <c r="G81" s="35" t="e">
        <f ca="1">G64+G65+G66-G72-G73-G74</f>
        <v>#DIV/0!</v>
      </c>
      <c r="H81" s="35" t="e">
        <f t="shared" ref="H81:Y81" ca="1" si="30">H64+H65+H66-H72-H73-H74</f>
        <v>#DIV/0!</v>
      </c>
      <c r="I81" s="35" t="e">
        <f t="shared" ca="1" si="30"/>
        <v>#DIV/0!</v>
      </c>
      <c r="J81" s="35" t="e">
        <f t="shared" ca="1" si="30"/>
        <v>#DIV/0!</v>
      </c>
      <c r="K81" s="35" t="e">
        <f t="shared" ca="1" si="30"/>
        <v>#DIV/0!</v>
      </c>
      <c r="L81" s="35" t="e">
        <f t="shared" ca="1" si="30"/>
        <v>#DIV/0!</v>
      </c>
      <c r="M81" s="35" t="e">
        <f t="shared" ca="1" si="30"/>
        <v>#DIV/0!</v>
      </c>
      <c r="N81" s="35" t="e">
        <f t="shared" ca="1" si="30"/>
        <v>#DIV/0!</v>
      </c>
      <c r="O81" s="35" t="e">
        <f t="shared" ca="1" si="30"/>
        <v>#DIV/0!</v>
      </c>
      <c r="P81" s="35" t="e">
        <f t="shared" ca="1" si="30"/>
        <v>#DIV/0!</v>
      </c>
      <c r="Q81" s="35" t="e">
        <f t="shared" ca="1" si="30"/>
        <v>#DIV/0!</v>
      </c>
      <c r="R81" s="35" t="e">
        <f t="shared" ca="1" si="30"/>
        <v>#DIV/0!</v>
      </c>
      <c r="S81" s="35" t="e">
        <f t="shared" ca="1" si="30"/>
        <v>#DIV/0!</v>
      </c>
      <c r="T81" s="35" t="e">
        <f t="shared" ca="1" si="30"/>
        <v>#DIV/0!</v>
      </c>
      <c r="U81" s="35" t="e">
        <f t="shared" ca="1" si="30"/>
        <v>#DIV/0!</v>
      </c>
      <c r="V81" s="35" t="e">
        <f t="shared" ca="1" si="30"/>
        <v>#DIV/0!</v>
      </c>
      <c r="W81" s="35" t="e">
        <f t="shared" ca="1" si="30"/>
        <v>#DIV/0!</v>
      </c>
      <c r="X81" s="35" t="e">
        <f t="shared" ca="1" si="30"/>
        <v>#DIV/0!</v>
      </c>
      <c r="Y81" s="35" t="e">
        <f t="shared" ca="1" si="30"/>
        <v>#DIV/0!</v>
      </c>
      <c r="Z81" s="35" t="e">
        <f t="shared" ref="Z81:AE81" ca="1" si="31">Z64+Z65+Z66-Z72-Z73-Z74</f>
        <v>#DIV/0!</v>
      </c>
      <c r="AA81" s="35" t="e">
        <f t="shared" ca="1" si="31"/>
        <v>#DIV/0!</v>
      </c>
      <c r="AB81" s="35" t="e">
        <f t="shared" ca="1" si="31"/>
        <v>#DIV/0!</v>
      </c>
      <c r="AC81" s="35" t="e">
        <f t="shared" ca="1" si="31"/>
        <v>#DIV/0!</v>
      </c>
      <c r="AD81" s="35" t="e">
        <f t="shared" ca="1" si="31"/>
        <v>#DIV/0!</v>
      </c>
      <c r="AE81" s="35" t="e">
        <f t="shared" ca="1" si="31"/>
        <v>#DIV/0!</v>
      </c>
    </row>
    <row r="82" spans="2:31" s="41" customFormat="1" x14ac:dyDescent="0.2">
      <c r="B82" s="42" t="s">
        <v>106</v>
      </c>
      <c r="C82" s="43" t="s">
        <v>4</v>
      </c>
      <c r="D82" s="42" t="e">
        <f ca="1">SUM(F82:AE82)</f>
        <v>#DIV/0!</v>
      </c>
      <c r="E82" s="42"/>
      <c r="F82" s="42" t="e">
        <f t="shared" ref="F82:AE82" ca="1" si="32">F81*F44</f>
        <v>#DIV/0!</v>
      </c>
      <c r="G82" s="42" t="e">
        <f t="shared" ca="1" si="32"/>
        <v>#DIV/0!</v>
      </c>
      <c r="H82" s="42" t="e">
        <f t="shared" ca="1" si="32"/>
        <v>#DIV/0!</v>
      </c>
      <c r="I82" s="42" t="e">
        <f t="shared" ca="1" si="32"/>
        <v>#DIV/0!</v>
      </c>
      <c r="J82" s="42" t="e">
        <f t="shared" ca="1" si="32"/>
        <v>#DIV/0!</v>
      </c>
      <c r="K82" s="42" t="e">
        <f t="shared" ca="1" si="32"/>
        <v>#DIV/0!</v>
      </c>
      <c r="L82" s="42" t="e">
        <f t="shared" ca="1" si="32"/>
        <v>#DIV/0!</v>
      </c>
      <c r="M82" s="42" t="e">
        <f t="shared" ca="1" si="32"/>
        <v>#DIV/0!</v>
      </c>
      <c r="N82" s="42" t="e">
        <f t="shared" ca="1" si="32"/>
        <v>#DIV/0!</v>
      </c>
      <c r="O82" s="42" t="e">
        <f t="shared" ca="1" si="32"/>
        <v>#DIV/0!</v>
      </c>
      <c r="P82" s="42" t="e">
        <f t="shared" ca="1" si="32"/>
        <v>#DIV/0!</v>
      </c>
      <c r="Q82" s="42" t="e">
        <f t="shared" ca="1" si="32"/>
        <v>#DIV/0!</v>
      </c>
      <c r="R82" s="42" t="e">
        <f t="shared" ca="1" si="32"/>
        <v>#DIV/0!</v>
      </c>
      <c r="S82" s="42" t="e">
        <f t="shared" ca="1" si="32"/>
        <v>#DIV/0!</v>
      </c>
      <c r="T82" s="42" t="e">
        <f t="shared" ca="1" si="32"/>
        <v>#DIV/0!</v>
      </c>
      <c r="U82" s="42" t="e">
        <f t="shared" ca="1" si="32"/>
        <v>#DIV/0!</v>
      </c>
      <c r="V82" s="42" t="e">
        <f t="shared" ca="1" si="32"/>
        <v>#DIV/0!</v>
      </c>
      <c r="W82" s="42" t="e">
        <f t="shared" ca="1" si="32"/>
        <v>#DIV/0!</v>
      </c>
      <c r="X82" s="42" t="e">
        <f t="shared" ca="1" si="32"/>
        <v>#DIV/0!</v>
      </c>
      <c r="Y82" s="42" t="e">
        <f t="shared" ca="1" si="32"/>
        <v>#DIV/0!</v>
      </c>
      <c r="Z82" s="42" t="e">
        <f t="shared" ca="1" si="32"/>
        <v>#DIV/0!</v>
      </c>
      <c r="AA82" s="42" t="e">
        <f t="shared" ca="1" si="32"/>
        <v>#DIV/0!</v>
      </c>
      <c r="AB82" s="42" t="e">
        <f t="shared" ca="1" si="32"/>
        <v>#DIV/0!</v>
      </c>
      <c r="AC82" s="42" t="e">
        <f t="shared" ca="1" si="32"/>
        <v>#DIV/0!</v>
      </c>
      <c r="AD82" s="42" t="e">
        <f t="shared" ca="1" si="32"/>
        <v>#DIV/0!</v>
      </c>
      <c r="AE82" s="42" t="e">
        <f t="shared" ca="1" si="32"/>
        <v>#DIV/0!</v>
      </c>
    </row>
    <row r="83" spans="2:31" s="37" customFormat="1" x14ac:dyDescent="0.2">
      <c r="B83" s="35" t="s">
        <v>102</v>
      </c>
      <c r="C83" s="36" t="s">
        <v>4</v>
      </c>
      <c r="D83" s="35"/>
      <c r="E83" s="35"/>
      <c r="F83" s="35" t="e">
        <f ca="1">F69-F76</f>
        <v>#DIV/0!</v>
      </c>
      <c r="G83" s="35" t="e">
        <f t="shared" ref="G83:Z83" ca="1" si="33">G69-G76</f>
        <v>#DIV/0!</v>
      </c>
      <c r="H83" s="35" t="e">
        <f t="shared" ca="1" si="33"/>
        <v>#DIV/0!</v>
      </c>
      <c r="I83" s="35" t="e">
        <f t="shared" ca="1" si="33"/>
        <v>#DIV/0!</v>
      </c>
      <c r="J83" s="35" t="e">
        <f t="shared" ca="1" si="33"/>
        <v>#DIV/0!</v>
      </c>
      <c r="K83" s="35" t="e">
        <f ca="1">K69-K76</f>
        <v>#DIV/0!</v>
      </c>
      <c r="L83" s="35" t="e">
        <f t="shared" ca="1" si="33"/>
        <v>#DIV/0!</v>
      </c>
      <c r="M83" s="35" t="e">
        <f t="shared" ca="1" si="33"/>
        <v>#DIV/0!</v>
      </c>
      <c r="N83" s="35" t="e">
        <f t="shared" ca="1" si="33"/>
        <v>#DIV/0!</v>
      </c>
      <c r="O83" s="35" t="e">
        <f t="shared" ca="1" si="33"/>
        <v>#DIV/0!</v>
      </c>
      <c r="P83" s="35" t="e">
        <f t="shared" ca="1" si="33"/>
        <v>#DIV/0!</v>
      </c>
      <c r="Q83" s="35" t="e">
        <f t="shared" ca="1" si="33"/>
        <v>#DIV/0!</v>
      </c>
      <c r="R83" s="35" t="e">
        <f t="shared" ca="1" si="33"/>
        <v>#DIV/0!</v>
      </c>
      <c r="S83" s="35" t="e">
        <f t="shared" ca="1" si="33"/>
        <v>#DIV/0!</v>
      </c>
      <c r="T83" s="35" t="e">
        <f t="shared" ca="1" si="33"/>
        <v>#DIV/0!</v>
      </c>
      <c r="U83" s="35" t="e">
        <f t="shared" ca="1" si="33"/>
        <v>#DIV/0!</v>
      </c>
      <c r="V83" s="35" t="e">
        <f t="shared" ca="1" si="33"/>
        <v>#DIV/0!</v>
      </c>
      <c r="W83" s="35" t="e">
        <f ca="1">W69-W76</f>
        <v>#DIV/0!</v>
      </c>
      <c r="X83" s="35" t="e">
        <f t="shared" ca="1" si="33"/>
        <v>#DIV/0!</v>
      </c>
      <c r="Y83" s="35" t="e">
        <f t="shared" ca="1" si="33"/>
        <v>#DIV/0!</v>
      </c>
      <c r="Z83" s="35" t="e">
        <f t="shared" ca="1" si="33"/>
        <v>#DIV/0!</v>
      </c>
      <c r="AA83" s="35" t="e">
        <f t="shared" ref="AA83:AB83" ca="1" si="34">AA69-AA76</f>
        <v>#DIV/0!</v>
      </c>
      <c r="AB83" s="35" t="e">
        <f t="shared" ca="1" si="34"/>
        <v>#DIV/0!</v>
      </c>
      <c r="AC83" s="35" t="e">
        <f ca="1">AC69-AC76</f>
        <v>#DIV/0!</v>
      </c>
      <c r="AD83" s="35" t="e">
        <f t="shared" ref="AD83:AE83" ca="1" si="35">AD69-AD76</f>
        <v>#DIV/0!</v>
      </c>
      <c r="AE83" s="35" t="e">
        <f t="shared" ca="1" si="35"/>
        <v>#DIV/0!</v>
      </c>
    </row>
    <row r="84" spans="2:31" s="37" customFormat="1" x14ac:dyDescent="0.2">
      <c r="B84" s="35" t="s">
        <v>107</v>
      </c>
      <c r="C84" s="36" t="s">
        <v>4</v>
      </c>
      <c r="D84" s="35"/>
      <c r="E84" s="35"/>
      <c r="F84" s="35" t="e">
        <f t="shared" ref="F84:AE84" ca="1" si="36">F44*F83</f>
        <v>#DIV/0!</v>
      </c>
      <c r="G84" s="35" t="e">
        <f t="shared" ca="1" si="36"/>
        <v>#DIV/0!</v>
      </c>
      <c r="H84" s="35" t="e">
        <f t="shared" ca="1" si="36"/>
        <v>#DIV/0!</v>
      </c>
      <c r="I84" s="35" t="e">
        <f t="shared" ca="1" si="36"/>
        <v>#DIV/0!</v>
      </c>
      <c r="J84" s="35" t="e">
        <f t="shared" ca="1" si="36"/>
        <v>#DIV/0!</v>
      </c>
      <c r="K84" s="35" t="e">
        <f t="shared" ca="1" si="36"/>
        <v>#DIV/0!</v>
      </c>
      <c r="L84" s="35" t="e">
        <f t="shared" ca="1" si="36"/>
        <v>#DIV/0!</v>
      </c>
      <c r="M84" s="35" t="e">
        <f t="shared" ca="1" si="36"/>
        <v>#DIV/0!</v>
      </c>
      <c r="N84" s="35" t="e">
        <f t="shared" ca="1" si="36"/>
        <v>#DIV/0!</v>
      </c>
      <c r="O84" s="35" t="e">
        <f t="shared" ca="1" si="36"/>
        <v>#DIV/0!</v>
      </c>
      <c r="P84" s="35" t="e">
        <f t="shared" ca="1" si="36"/>
        <v>#DIV/0!</v>
      </c>
      <c r="Q84" s="35" t="e">
        <f t="shared" ca="1" si="36"/>
        <v>#DIV/0!</v>
      </c>
      <c r="R84" s="35" t="e">
        <f t="shared" ca="1" si="36"/>
        <v>#DIV/0!</v>
      </c>
      <c r="S84" s="35" t="e">
        <f t="shared" ca="1" si="36"/>
        <v>#DIV/0!</v>
      </c>
      <c r="T84" s="35" t="e">
        <f t="shared" ca="1" si="36"/>
        <v>#DIV/0!</v>
      </c>
      <c r="U84" s="35" t="e">
        <f t="shared" ca="1" si="36"/>
        <v>#DIV/0!</v>
      </c>
      <c r="V84" s="35" t="e">
        <f t="shared" ca="1" si="36"/>
        <v>#DIV/0!</v>
      </c>
      <c r="W84" s="35" t="e">
        <f t="shared" ca="1" si="36"/>
        <v>#DIV/0!</v>
      </c>
      <c r="X84" s="35" t="e">
        <f t="shared" ca="1" si="36"/>
        <v>#DIV/0!</v>
      </c>
      <c r="Y84" s="35" t="e">
        <f t="shared" ca="1" si="36"/>
        <v>#DIV/0!</v>
      </c>
      <c r="Z84" s="35" t="e">
        <f t="shared" ca="1" si="36"/>
        <v>#DIV/0!</v>
      </c>
      <c r="AA84" s="35" t="e">
        <f t="shared" ca="1" si="36"/>
        <v>#DIV/0!</v>
      </c>
      <c r="AB84" s="35" t="e">
        <f t="shared" ca="1" si="36"/>
        <v>#DIV/0!</v>
      </c>
      <c r="AC84" s="35" t="e">
        <f t="shared" ca="1" si="36"/>
        <v>#DIV/0!</v>
      </c>
      <c r="AD84" s="35" t="e">
        <f t="shared" ca="1" si="36"/>
        <v>#DIV/0!</v>
      </c>
      <c r="AE84" s="35" t="e">
        <f t="shared" ca="1" si="36"/>
        <v>#DIV/0!</v>
      </c>
    </row>
    <row r="85" spans="2:31" s="37" customFormat="1" x14ac:dyDescent="0.2">
      <c r="B85" s="35" t="s">
        <v>39</v>
      </c>
      <c r="C85" s="36" t="s">
        <v>4</v>
      </c>
      <c r="D85" s="35"/>
      <c r="E85" s="35"/>
      <c r="F85" s="35" t="e">
        <f ca="1">F84</f>
        <v>#DIV/0!</v>
      </c>
      <c r="G85" s="35" t="e">
        <f ca="1">(F85+G84)</f>
        <v>#DIV/0!</v>
      </c>
      <c r="H85" s="35" t="e">
        <f t="shared" ref="H85:AE85" ca="1" si="37">(G85+H84)*H43</f>
        <v>#DIV/0!</v>
      </c>
      <c r="I85" s="35" t="e">
        <f t="shared" ca="1" si="37"/>
        <v>#DIV/0!</v>
      </c>
      <c r="J85" s="35" t="e">
        <f t="shared" ca="1" si="37"/>
        <v>#DIV/0!</v>
      </c>
      <c r="K85" s="35" t="e">
        <f t="shared" ca="1" si="37"/>
        <v>#DIV/0!</v>
      </c>
      <c r="L85" s="35" t="e">
        <f t="shared" ca="1" si="37"/>
        <v>#DIV/0!</v>
      </c>
      <c r="M85" s="35" t="e">
        <f t="shared" ca="1" si="37"/>
        <v>#DIV/0!</v>
      </c>
      <c r="N85" s="35" t="e">
        <f t="shared" ca="1" si="37"/>
        <v>#DIV/0!</v>
      </c>
      <c r="O85" s="35" t="e">
        <f t="shared" ca="1" si="37"/>
        <v>#DIV/0!</v>
      </c>
      <c r="P85" s="35" t="e">
        <f t="shared" ca="1" si="37"/>
        <v>#DIV/0!</v>
      </c>
      <c r="Q85" s="35" t="e">
        <f t="shared" ca="1" si="37"/>
        <v>#DIV/0!</v>
      </c>
      <c r="R85" s="35" t="e">
        <f t="shared" ca="1" si="37"/>
        <v>#DIV/0!</v>
      </c>
      <c r="S85" s="35" t="e">
        <f t="shared" ca="1" si="37"/>
        <v>#DIV/0!</v>
      </c>
      <c r="T85" s="35" t="e">
        <f t="shared" ca="1" si="37"/>
        <v>#DIV/0!</v>
      </c>
      <c r="U85" s="35" t="e">
        <f t="shared" ca="1" si="37"/>
        <v>#DIV/0!</v>
      </c>
      <c r="V85" s="35" t="e">
        <f t="shared" ca="1" si="37"/>
        <v>#DIV/0!</v>
      </c>
      <c r="W85" s="35" t="e">
        <f t="shared" ca="1" si="37"/>
        <v>#DIV/0!</v>
      </c>
      <c r="X85" s="35" t="e">
        <f t="shared" ca="1" si="37"/>
        <v>#DIV/0!</v>
      </c>
      <c r="Y85" s="35" t="e">
        <f t="shared" ca="1" si="37"/>
        <v>#DIV/0!</v>
      </c>
      <c r="Z85" s="35" t="e">
        <f t="shared" ca="1" si="37"/>
        <v>#DIV/0!</v>
      </c>
      <c r="AA85" s="35" t="e">
        <f t="shared" ca="1" si="37"/>
        <v>#DIV/0!</v>
      </c>
      <c r="AB85" s="35" t="e">
        <f t="shared" ca="1" si="37"/>
        <v>#DIV/0!</v>
      </c>
      <c r="AC85" s="35" t="e">
        <f t="shared" ca="1" si="37"/>
        <v>#DIV/0!</v>
      </c>
      <c r="AD85" s="35" t="e">
        <f t="shared" ca="1" si="37"/>
        <v>#DIV/0!</v>
      </c>
      <c r="AE85" s="35" t="e">
        <f t="shared" ca="1" si="37"/>
        <v>#DIV/0!</v>
      </c>
    </row>
    <row r="86" spans="2:31" s="37" customFormat="1" ht="12" x14ac:dyDescent="0.25">
      <c r="B86" s="44" t="s">
        <v>81</v>
      </c>
      <c r="C86" s="45" t="s">
        <v>4</v>
      </c>
      <c r="D86" s="44" t="e">
        <f ca="1">INDEX(F85:AE85,1,D5+1)</f>
        <v>#DIV/0!</v>
      </c>
      <c r="F86" s="37" t="s">
        <v>125</v>
      </c>
    </row>
    <row r="87" spans="2:31" s="37" customFormat="1" ht="12" x14ac:dyDescent="0.25">
      <c r="B87" s="44" t="s">
        <v>124</v>
      </c>
      <c r="C87" s="45" t="s">
        <v>4</v>
      </c>
      <c r="D87" s="46" t="str">
        <f ca="1">IF(ISNUMBER(IRR(F83:AE83)),IF(IRR(F83:AE83)&gt;0,IRR(F83:AE83),"n.b."),"&lt;3%")</f>
        <v>&lt;3%</v>
      </c>
      <c r="F87" s="37" t="s">
        <v>206</v>
      </c>
    </row>
    <row r="88" spans="2:31" s="37" customFormat="1" x14ac:dyDescent="0.2"/>
    <row r="89" spans="2:31" s="37" customFormat="1" ht="12" x14ac:dyDescent="0.25">
      <c r="B89" s="40" t="s">
        <v>50</v>
      </c>
    </row>
    <row r="90" spans="2:31" s="37" customFormat="1" x14ac:dyDescent="0.2">
      <c r="B90" s="35" t="s">
        <v>127</v>
      </c>
      <c r="C90" s="36" t="s">
        <v>4</v>
      </c>
      <c r="D90" s="35"/>
      <c r="E90" s="35"/>
      <c r="F90" s="35" t="e">
        <f ca="1">D58*Prämissen!D8</f>
        <v>#N/A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</row>
    <row r="91" spans="2:31" s="37" customFormat="1" x14ac:dyDescent="0.2">
      <c r="B91" s="35" t="s">
        <v>51</v>
      </c>
      <c r="C91" s="36" t="s">
        <v>4</v>
      </c>
      <c r="D91" s="35"/>
      <c r="E91" s="35"/>
      <c r="F91" s="35" t="e">
        <f ca="1">(F69-F76+F90)</f>
        <v>#DIV/0!</v>
      </c>
      <c r="G91" s="35" t="e">
        <f t="shared" ref="G91:AE91" ca="1" si="38">(G69-G76+G90)</f>
        <v>#DIV/0!</v>
      </c>
      <c r="H91" s="35" t="e">
        <f t="shared" ca="1" si="38"/>
        <v>#DIV/0!</v>
      </c>
      <c r="I91" s="35" t="e">
        <f t="shared" ca="1" si="38"/>
        <v>#DIV/0!</v>
      </c>
      <c r="J91" s="35" t="e">
        <f t="shared" ca="1" si="38"/>
        <v>#DIV/0!</v>
      </c>
      <c r="K91" s="35" t="e">
        <f t="shared" ca="1" si="38"/>
        <v>#DIV/0!</v>
      </c>
      <c r="L91" s="35" t="e">
        <f t="shared" ca="1" si="38"/>
        <v>#DIV/0!</v>
      </c>
      <c r="M91" s="35" t="e">
        <f t="shared" ca="1" si="38"/>
        <v>#DIV/0!</v>
      </c>
      <c r="N91" s="35" t="e">
        <f t="shared" ca="1" si="38"/>
        <v>#DIV/0!</v>
      </c>
      <c r="O91" s="35" t="e">
        <f t="shared" ca="1" si="38"/>
        <v>#DIV/0!</v>
      </c>
      <c r="P91" s="35" t="e">
        <f t="shared" ca="1" si="38"/>
        <v>#DIV/0!</v>
      </c>
      <c r="Q91" s="35" t="e">
        <f t="shared" ca="1" si="38"/>
        <v>#DIV/0!</v>
      </c>
      <c r="R91" s="35" t="e">
        <f t="shared" ca="1" si="38"/>
        <v>#DIV/0!</v>
      </c>
      <c r="S91" s="35" t="e">
        <f t="shared" ca="1" si="38"/>
        <v>#DIV/0!</v>
      </c>
      <c r="T91" s="35" t="e">
        <f t="shared" ca="1" si="38"/>
        <v>#DIV/0!</v>
      </c>
      <c r="U91" s="35" t="e">
        <f t="shared" ca="1" si="38"/>
        <v>#DIV/0!</v>
      </c>
      <c r="V91" s="35" t="e">
        <f t="shared" ca="1" si="38"/>
        <v>#DIV/0!</v>
      </c>
      <c r="W91" s="35" t="e">
        <f t="shared" ca="1" si="38"/>
        <v>#DIV/0!</v>
      </c>
      <c r="X91" s="35" t="e">
        <f t="shared" ca="1" si="38"/>
        <v>#DIV/0!</v>
      </c>
      <c r="Y91" s="35" t="e">
        <f t="shared" ca="1" si="38"/>
        <v>#DIV/0!</v>
      </c>
      <c r="Z91" s="35" t="e">
        <f t="shared" ca="1" si="38"/>
        <v>#DIV/0!</v>
      </c>
      <c r="AA91" s="35" t="e">
        <f t="shared" ca="1" si="38"/>
        <v>#DIV/0!</v>
      </c>
      <c r="AB91" s="35" t="e">
        <f t="shared" ca="1" si="38"/>
        <v>#DIV/0!</v>
      </c>
      <c r="AC91" s="35" t="e">
        <f t="shared" ca="1" si="38"/>
        <v>#DIV/0!</v>
      </c>
      <c r="AD91" s="35" t="e">
        <f t="shared" ca="1" si="38"/>
        <v>#DIV/0!</v>
      </c>
      <c r="AE91" s="35" t="e">
        <f t="shared" ca="1" si="38"/>
        <v>#DIV/0!</v>
      </c>
    </row>
    <row r="92" spans="2:31" s="37" customFormat="1" x14ac:dyDescent="0.2">
      <c r="B92" s="35" t="s">
        <v>38</v>
      </c>
      <c r="C92" s="36" t="s">
        <v>4</v>
      </c>
      <c r="D92" s="35"/>
      <c r="E92" s="35"/>
      <c r="F92" s="35" t="e">
        <f t="shared" ref="F92:AE92" ca="1" si="39">F44*F91</f>
        <v>#DIV/0!</v>
      </c>
      <c r="G92" s="35" t="e">
        <f t="shared" ca="1" si="39"/>
        <v>#DIV/0!</v>
      </c>
      <c r="H92" s="35" t="e">
        <f t="shared" ca="1" si="39"/>
        <v>#DIV/0!</v>
      </c>
      <c r="I92" s="35" t="e">
        <f t="shared" ca="1" si="39"/>
        <v>#DIV/0!</v>
      </c>
      <c r="J92" s="35" t="e">
        <f t="shared" ca="1" si="39"/>
        <v>#DIV/0!</v>
      </c>
      <c r="K92" s="35" t="e">
        <f t="shared" ca="1" si="39"/>
        <v>#DIV/0!</v>
      </c>
      <c r="L92" s="35" t="e">
        <f t="shared" ca="1" si="39"/>
        <v>#DIV/0!</v>
      </c>
      <c r="M92" s="35" t="e">
        <f t="shared" ca="1" si="39"/>
        <v>#DIV/0!</v>
      </c>
      <c r="N92" s="35" t="e">
        <f t="shared" ca="1" si="39"/>
        <v>#DIV/0!</v>
      </c>
      <c r="O92" s="35" t="e">
        <f t="shared" ca="1" si="39"/>
        <v>#DIV/0!</v>
      </c>
      <c r="P92" s="35" t="e">
        <f t="shared" ca="1" si="39"/>
        <v>#DIV/0!</v>
      </c>
      <c r="Q92" s="35" t="e">
        <f t="shared" ca="1" si="39"/>
        <v>#DIV/0!</v>
      </c>
      <c r="R92" s="35" t="e">
        <f t="shared" ca="1" si="39"/>
        <v>#DIV/0!</v>
      </c>
      <c r="S92" s="35" t="e">
        <f t="shared" ca="1" si="39"/>
        <v>#DIV/0!</v>
      </c>
      <c r="T92" s="35" t="e">
        <f t="shared" ca="1" si="39"/>
        <v>#DIV/0!</v>
      </c>
      <c r="U92" s="35" t="e">
        <f t="shared" ca="1" si="39"/>
        <v>#DIV/0!</v>
      </c>
      <c r="V92" s="35" t="e">
        <f t="shared" ca="1" si="39"/>
        <v>#DIV/0!</v>
      </c>
      <c r="W92" s="35" t="e">
        <f t="shared" ca="1" si="39"/>
        <v>#DIV/0!</v>
      </c>
      <c r="X92" s="35" t="e">
        <f t="shared" ca="1" si="39"/>
        <v>#DIV/0!</v>
      </c>
      <c r="Y92" s="35" t="e">
        <f t="shared" ca="1" si="39"/>
        <v>#DIV/0!</v>
      </c>
      <c r="Z92" s="35" t="e">
        <f t="shared" ca="1" si="39"/>
        <v>#DIV/0!</v>
      </c>
      <c r="AA92" s="35" t="e">
        <f t="shared" ca="1" si="39"/>
        <v>#DIV/0!</v>
      </c>
      <c r="AB92" s="35" t="e">
        <f t="shared" ca="1" si="39"/>
        <v>#DIV/0!</v>
      </c>
      <c r="AC92" s="35" t="e">
        <f t="shared" ca="1" si="39"/>
        <v>#DIV/0!</v>
      </c>
      <c r="AD92" s="35" t="e">
        <f t="shared" ca="1" si="39"/>
        <v>#DIV/0!</v>
      </c>
      <c r="AE92" s="35" t="e">
        <f t="shared" ca="1" si="39"/>
        <v>#DIV/0!</v>
      </c>
    </row>
    <row r="93" spans="2:31" s="37" customFormat="1" x14ac:dyDescent="0.2">
      <c r="B93" s="35" t="s">
        <v>39</v>
      </c>
      <c r="C93" s="36" t="s">
        <v>4</v>
      </c>
      <c r="D93" s="35"/>
      <c r="E93" s="35"/>
      <c r="F93" s="35" t="e">
        <f ca="1">F92</f>
        <v>#DIV/0!</v>
      </c>
      <c r="G93" s="35" t="e">
        <f t="shared" ref="G93:AE93" ca="1" si="40">(F93+G92)*G43</f>
        <v>#DIV/0!</v>
      </c>
      <c r="H93" s="35" t="e">
        <f t="shared" ca="1" si="40"/>
        <v>#DIV/0!</v>
      </c>
      <c r="I93" s="35" t="e">
        <f t="shared" ca="1" si="40"/>
        <v>#DIV/0!</v>
      </c>
      <c r="J93" s="35" t="e">
        <f t="shared" ca="1" si="40"/>
        <v>#DIV/0!</v>
      </c>
      <c r="K93" s="35" t="e">
        <f t="shared" ca="1" si="40"/>
        <v>#DIV/0!</v>
      </c>
      <c r="L93" s="35" t="e">
        <f t="shared" ca="1" si="40"/>
        <v>#DIV/0!</v>
      </c>
      <c r="M93" s="35" t="e">
        <f t="shared" ca="1" si="40"/>
        <v>#DIV/0!</v>
      </c>
      <c r="N93" s="35" t="e">
        <f t="shared" ca="1" si="40"/>
        <v>#DIV/0!</v>
      </c>
      <c r="O93" s="35" t="e">
        <f t="shared" ca="1" si="40"/>
        <v>#DIV/0!</v>
      </c>
      <c r="P93" s="35" t="e">
        <f t="shared" ca="1" si="40"/>
        <v>#DIV/0!</v>
      </c>
      <c r="Q93" s="35" t="e">
        <f t="shared" ca="1" si="40"/>
        <v>#DIV/0!</v>
      </c>
      <c r="R93" s="35" t="e">
        <f t="shared" ca="1" si="40"/>
        <v>#DIV/0!</v>
      </c>
      <c r="S93" s="35" t="e">
        <f t="shared" ca="1" si="40"/>
        <v>#DIV/0!</v>
      </c>
      <c r="T93" s="35" t="e">
        <f t="shared" ca="1" si="40"/>
        <v>#DIV/0!</v>
      </c>
      <c r="U93" s="35" t="e">
        <f t="shared" ca="1" si="40"/>
        <v>#DIV/0!</v>
      </c>
      <c r="V93" s="35" t="e">
        <f t="shared" ca="1" si="40"/>
        <v>#DIV/0!</v>
      </c>
      <c r="W93" s="35" t="e">
        <f t="shared" ca="1" si="40"/>
        <v>#DIV/0!</v>
      </c>
      <c r="X93" s="35" t="e">
        <f t="shared" ca="1" si="40"/>
        <v>#DIV/0!</v>
      </c>
      <c r="Y93" s="35" t="e">
        <f t="shared" ca="1" si="40"/>
        <v>#DIV/0!</v>
      </c>
      <c r="Z93" s="35" t="e">
        <f t="shared" ca="1" si="40"/>
        <v>#DIV/0!</v>
      </c>
      <c r="AA93" s="35" t="e">
        <f t="shared" ca="1" si="40"/>
        <v>#DIV/0!</v>
      </c>
      <c r="AB93" s="35" t="e">
        <f t="shared" ca="1" si="40"/>
        <v>#DIV/0!</v>
      </c>
      <c r="AC93" s="35" t="e">
        <f t="shared" ca="1" si="40"/>
        <v>#DIV/0!</v>
      </c>
      <c r="AD93" s="35" t="e">
        <f t="shared" ca="1" si="40"/>
        <v>#DIV/0!</v>
      </c>
      <c r="AE93" s="35" t="e">
        <f t="shared" ca="1" si="40"/>
        <v>#DIV/0!</v>
      </c>
    </row>
    <row r="94" spans="2:31" s="37" customFormat="1" ht="12" x14ac:dyDescent="0.25">
      <c r="B94" s="44" t="s">
        <v>82</v>
      </c>
      <c r="C94" s="45" t="s">
        <v>4</v>
      </c>
      <c r="D94" s="44" t="e">
        <f ca="1">INDEX(F93:AE93,1,D5+1)</f>
        <v>#DIV/0!</v>
      </c>
    </row>
    <row r="95" spans="2:31" s="37" customFormat="1" ht="12" x14ac:dyDescent="0.25">
      <c r="B95" s="44" t="s">
        <v>124</v>
      </c>
      <c r="C95" s="45" t="s">
        <v>4</v>
      </c>
      <c r="D95" s="46" t="str">
        <f ca="1">IF(ISNUMBER(IRR(F91:AE91)),IF(IRR(F91:AE91)&gt;0,IRR(F91:AE91),"n.b."),"&lt;3%")</f>
        <v>&lt;3%</v>
      </c>
    </row>
    <row r="97" spans="2:4" x14ac:dyDescent="0.2">
      <c r="B97" s="2"/>
      <c r="C97" s="22" t="s">
        <v>110</v>
      </c>
      <c r="D97" s="2" t="s">
        <v>111</v>
      </c>
    </row>
    <row r="98" spans="2:4" x14ac:dyDescent="0.2">
      <c r="B98" s="2" t="s">
        <v>108</v>
      </c>
      <c r="C98" s="32">
        <f ca="1">-D80</f>
        <v>0</v>
      </c>
      <c r="D98" s="10"/>
    </row>
    <row r="99" spans="2:4" x14ac:dyDescent="0.2">
      <c r="B99" s="2" t="s">
        <v>109</v>
      </c>
      <c r="C99" s="32"/>
      <c r="D99" s="10" t="e">
        <f ca="1">D82</f>
        <v>#DIV/0!</v>
      </c>
    </row>
    <row r="100" spans="2:4" x14ac:dyDescent="0.2">
      <c r="B100" s="2" t="s">
        <v>112</v>
      </c>
      <c r="C100" s="32"/>
      <c r="D100" s="10" t="e">
        <f ca="1">'Eingabe und Übersicht'!E33</f>
        <v>#N/A</v>
      </c>
    </row>
  </sheetData>
  <mergeCells count="10">
    <mergeCell ref="B2:D2"/>
    <mergeCell ref="B61:D61"/>
    <mergeCell ref="B38:B39"/>
    <mergeCell ref="C38:C39"/>
    <mergeCell ref="D38:D39"/>
    <mergeCell ref="E38:E39"/>
    <mergeCell ref="B48:D48"/>
    <mergeCell ref="B41:D41"/>
    <mergeCell ref="B8:D8"/>
    <mergeCell ref="B21:D21"/>
  </mergeCells>
  <pageMargins left="0.70866141732283472" right="0.70866141732283472" top="0.78740157480314965" bottom="0.78740157480314965" header="0.31496062992125984" footer="0.31496062992125984"/>
  <pageSetup paperSize="8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workbookViewId="0">
      <selection activeCell="D12" sqref="D12"/>
    </sheetView>
  </sheetViews>
  <sheetFormatPr baseColWidth="10" defaultColWidth="11.44140625" defaultRowHeight="11.4" x14ac:dyDescent="0.2"/>
  <cols>
    <col min="1" max="1" width="11.44140625" style="1"/>
    <col min="2" max="2" width="55.5546875" style="1" customWidth="1"/>
    <col min="3" max="3" width="9.5546875" style="1" customWidth="1"/>
    <col min="4" max="4" width="9" style="1" customWidth="1"/>
    <col min="5" max="5" width="53.5546875" style="1" customWidth="1"/>
    <col min="6" max="16384" width="11.44140625" style="1"/>
  </cols>
  <sheetData>
    <row r="4" spans="2:5" ht="12" x14ac:dyDescent="0.25">
      <c r="B4" s="3" t="s">
        <v>0</v>
      </c>
      <c r="C4" s="3" t="s">
        <v>1</v>
      </c>
      <c r="D4" s="3" t="s">
        <v>2</v>
      </c>
      <c r="E4" s="3" t="s">
        <v>3</v>
      </c>
    </row>
    <row r="5" spans="2:5" ht="12" x14ac:dyDescent="0.2">
      <c r="B5" s="2" t="s">
        <v>14</v>
      </c>
      <c r="C5" s="2" t="s">
        <v>15</v>
      </c>
      <c r="D5" s="92">
        <v>0.18</v>
      </c>
      <c r="E5" s="2" t="s">
        <v>16</v>
      </c>
    </row>
    <row r="6" spans="2:5" ht="12" x14ac:dyDescent="0.2">
      <c r="B6" s="2" t="s">
        <v>46</v>
      </c>
      <c r="C6" s="2" t="s">
        <v>47</v>
      </c>
      <c r="D6" s="93">
        <v>2.4199999999999999E-5</v>
      </c>
      <c r="E6" s="2" t="s">
        <v>154</v>
      </c>
    </row>
    <row r="7" spans="2:5" ht="12" x14ac:dyDescent="0.2">
      <c r="B7" s="2" t="s">
        <v>20</v>
      </c>
      <c r="C7" s="2" t="s">
        <v>94</v>
      </c>
      <c r="D7" s="94">
        <v>0.03</v>
      </c>
      <c r="E7" s="2" t="s">
        <v>21</v>
      </c>
    </row>
    <row r="8" spans="2:5" ht="12" x14ac:dyDescent="0.2">
      <c r="B8" s="2" t="s">
        <v>52</v>
      </c>
      <c r="C8" s="2" t="s">
        <v>53</v>
      </c>
      <c r="D8" s="95">
        <v>75</v>
      </c>
      <c r="E8" s="2" t="s">
        <v>174</v>
      </c>
    </row>
    <row r="9" spans="2:5" ht="12" x14ac:dyDescent="0.2">
      <c r="B9" s="2" t="s">
        <v>177</v>
      </c>
      <c r="C9" s="2" t="s">
        <v>94</v>
      </c>
      <c r="D9" s="96">
        <v>1.2500000000000001E-2</v>
      </c>
      <c r="E9" s="2" t="s">
        <v>95</v>
      </c>
    </row>
    <row r="10" spans="2:5" ht="12" x14ac:dyDescent="0.2">
      <c r="B10" s="2" t="s">
        <v>123</v>
      </c>
      <c r="C10" s="2" t="s">
        <v>94</v>
      </c>
      <c r="D10" s="96">
        <v>1.4999999999999999E-2</v>
      </c>
      <c r="E10" s="2" t="s">
        <v>95</v>
      </c>
    </row>
    <row r="11" spans="2:5" ht="12" x14ac:dyDescent="0.2">
      <c r="B11" s="2" t="s">
        <v>151</v>
      </c>
      <c r="C11" s="2" t="s">
        <v>152</v>
      </c>
      <c r="D11" s="52">
        <v>60</v>
      </c>
      <c r="E11" s="2" t="s">
        <v>153</v>
      </c>
    </row>
    <row r="12" spans="2:5" ht="12" x14ac:dyDescent="0.2">
      <c r="B12" s="2" t="s">
        <v>158</v>
      </c>
      <c r="C12" s="2" t="s">
        <v>160</v>
      </c>
      <c r="D12" s="97" t="e">
        <f>AbschätzungStromverbrauch!E9</f>
        <v>#DIV/0!</v>
      </c>
      <c r="E12" s="2" t="s">
        <v>159</v>
      </c>
    </row>
    <row r="13" spans="2:5" ht="12" x14ac:dyDescent="0.2">
      <c r="B13" s="2" t="s">
        <v>155</v>
      </c>
      <c r="C13" s="2" t="s">
        <v>94</v>
      </c>
      <c r="D13" s="98">
        <v>0.06</v>
      </c>
      <c r="E13" s="2" t="s">
        <v>173</v>
      </c>
    </row>
    <row r="14" spans="2:5" ht="12" x14ac:dyDescent="0.2">
      <c r="B14" s="2" t="s">
        <v>199</v>
      </c>
      <c r="C14" s="2" t="s">
        <v>198</v>
      </c>
      <c r="D14" s="99">
        <v>400</v>
      </c>
      <c r="E14" s="2" t="s">
        <v>201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5"/>
  <sheetViews>
    <sheetView topLeftCell="A37" workbookViewId="0"/>
  </sheetViews>
  <sheetFormatPr baseColWidth="10" defaultColWidth="11.44140625" defaultRowHeight="11.4" x14ac:dyDescent="0.2"/>
  <cols>
    <col min="1" max="1" width="6" style="1" customWidth="1"/>
    <col min="2" max="2" width="23.44140625" style="1" customWidth="1"/>
    <col min="3" max="3" width="21.88671875" style="1" customWidth="1"/>
    <col min="4" max="4" width="23" style="1" customWidth="1"/>
    <col min="5" max="5" width="15.6640625" style="1" customWidth="1"/>
    <col min="6" max="7" width="11.44140625" style="1"/>
    <col min="8" max="8" width="9" style="1" hidden="1" customWidth="1"/>
    <col min="9" max="9" width="0" style="1" hidden="1" customWidth="1"/>
    <col min="10" max="10" width="12.44140625" style="1" hidden="1" customWidth="1"/>
    <col min="11" max="12" width="0" style="1" hidden="1" customWidth="1"/>
    <col min="13" max="14" width="11.44140625" style="1" hidden="1" customWidth="1"/>
    <col min="15" max="16384" width="11.44140625" style="1"/>
  </cols>
  <sheetData>
    <row r="2" spans="2:14" ht="14.4" x14ac:dyDescent="0.3">
      <c r="H2" s="50" t="s">
        <v>133</v>
      </c>
      <c r="J2" s="50" t="s">
        <v>134</v>
      </c>
      <c r="M2" s="1" t="s">
        <v>136</v>
      </c>
    </row>
    <row r="3" spans="2:14" ht="12" x14ac:dyDescent="0.25">
      <c r="B3" s="3" t="s">
        <v>92</v>
      </c>
      <c r="C3" s="3" t="s">
        <v>22</v>
      </c>
      <c r="D3" s="3" t="s">
        <v>23</v>
      </c>
      <c r="H3" s="1" t="s">
        <v>132</v>
      </c>
      <c r="I3" s="1" t="s">
        <v>135</v>
      </c>
      <c r="J3" s="1" t="s">
        <v>132</v>
      </c>
      <c r="K3" s="1" t="s">
        <v>135</v>
      </c>
      <c r="M3" s="1" t="s">
        <v>4</v>
      </c>
      <c r="N3" s="1" t="str">
        <f>"+ 50% Transport"</f>
        <v>+ 50% Transport</v>
      </c>
    </row>
    <row r="4" spans="2:14" x14ac:dyDescent="0.2">
      <c r="B4" s="2" t="s">
        <v>84</v>
      </c>
      <c r="C4" s="10">
        <v>14800</v>
      </c>
      <c r="D4" s="52">
        <v>60</v>
      </c>
      <c r="I4" s="51"/>
      <c r="K4" s="51"/>
    </row>
    <row r="5" spans="2:14" x14ac:dyDescent="0.2">
      <c r="B5" s="2" t="s">
        <v>85</v>
      </c>
      <c r="C5" s="10">
        <v>1430</v>
      </c>
      <c r="D5" s="52">
        <v>60</v>
      </c>
      <c r="H5" s="1">
        <v>31</v>
      </c>
      <c r="I5" s="51">
        <f>H5*1.25*1.5</f>
        <v>58.125</v>
      </c>
      <c r="J5" s="51">
        <f>233/12</f>
        <v>19.416666666666668</v>
      </c>
      <c r="K5" s="51">
        <f>J5*1.25*1.5</f>
        <v>36.40625</v>
      </c>
      <c r="M5" s="51">
        <v>8.4</v>
      </c>
      <c r="N5" s="51">
        <f>M5*1.5</f>
        <v>12.600000000000001</v>
      </c>
    </row>
    <row r="6" spans="2:14" x14ac:dyDescent="0.2">
      <c r="B6" s="2" t="s">
        <v>86</v>
      </c>
      <c r="C6" s="10">
        <v>3500</v>
      </c>
      <c r="D6" s="52">
        <v>60</v>
      </c>
      <c r="I6" s="51">
        <f t="shared" ref="I6:K20" si="0">H6*1.25*1.5</f>
        <v>0</v>
      </c>
      <c r="K6" s="51">
        <f t="shared" si="0"/>
        <v>0</v>
      </c>
    </row>
    <row r="7" spans="2:14" x14ac:dyDescent="0.2">
      <c r="B7" s="2" t="s">
        <v>87</v>
      </c>
      <c r="C7" s="10">
        <v>4470</v>
      </c>
      <c r="D7" s="52">
        <v>60</v>
      </c>
      <c r="I7" s="51">
        <f t="shared" si="0"/>
        <v>0</v>
      </c>
      <c r="K7" s="51">
        <f t="shared" si="0"/>
        <v>0</v>
      </c>
    </row>
    <row r="8" spans="2:14" x14ac:dyDescent="0.2">
      <c r="B8" s="2" t="s">
        <v>83</v>
      </c>
      <c r="C8" s="10">
        <v>3920</v>
      </c>
      <c r="D8" s="52">
        <v>60</v>
      </c>
      <c r="H8" s="1">
        <v>32</v>
      </c>
      <c r="I8" s="51">
        <f t="shared" si="0"/>
        <v>60</v>
      </c>
      <c r="J8" s="1">
        <v>20.6</v>
      </c>
      <c r="K8" s="51">
        <f t="shared" si="0"/>
        <v>38.625</v>
      </c>
      <c r="M8" s="51">
        <v>9.5</v>
      </c>
      <c r="N8" s="51">
        <f>M8*1.5</f>
        <v>14.25</v>
      </c>
    </row>
    <row r="9" spans="2:14" x14ac:dyDescent="0.2">
      <c r="B9" s="2" t="s">
        <v>54</v>
      </c>
      <c r="C9" s="10">
        <v>2110</v>
      </c>
      <c r="D9" s="52">
        <v>60</v>
      </c>
      <c r="I9" s="51">
        <f t="shared" si="0"/>
        <v>0</v>
      </c>
      <c r="K9" s="51">
        <f t="shared" si="0"/>
        <v>0</v>
      </c>
      <c r="M9" s="51"/>
    </row>
    <row r="10" spans="2:14" x14ac:dyDescent="0.2">
      <c r="B10" s="2" t="s">
        <v>55</v>
      </c>
      <c r="C10" s="2">
        <v>2800</v>
      </c>
      <c r="D10" s="52">
        <v>60</v>
      </c>
      <c r="I10" s="51">
        <f t="shared" si="0"/>
        <v>0</v>
      </c>
      <c r="K10" s="51">
        <f t="shared" si="0"/>
        <v>0</v>
      </c>
    </row>
    <row r="11" spans="2:14" x14ac:dyDescent="0.2">
      <c r="B11" s="2" t="s">
        <v>56</v>
      </c>
      <c r="C11" s="2">
        <v>1770</v>
      </c>
      <c r="D11" s="52">
        <v>60</v>
      </c>
      <c r="H11" s="1">
        <v>32</v>
      </c>
      <c r="I11" s="51">
        <f t="shared" si="0"/>
        <v>60</v>
      </c>
      <c r="J11" s="1">
        <v>20.62</v>
      </c>
      <c r="K11" s="51">
        <f t="shared" si="0"/>
        <v>38.662500000000001</v>
      </c>
    </row>
    <row r="12" spans="2:14" x14ac:dyDescent="0.2">
      <c r="B12" s="2" t="s">
        <v>57</v>
      </c>
      <c r="C12" s="2">
        <v>1630</v>
      </c>
      <c r="D12" s="52">
        <v>60</v>
      </c>
      <c r="I12" s="51">
        <f t="shared" si="0"/>
        <v>0</v>
      </c>
      <c r="K12" s="51">
        <f t="shared" si="0"/>
        <v>0</v>
      </c>
    </row>
    <row r="13" spans="2:14" x14ac:dyDescent="0.2">
      <c r="B13" s="13" t="s">
        <v>58</v>
      </c>
      <c r="C13" s="53">
        <v>1825</v>
      </c>
      <c r="D13" s="54">
        <v>60</v>
      </c>
      <c r="I13" s="51">
        <f t="shared" si="0"/>
        <v>0</v>
      </c>
      <c r="K13" s="51">
        <f t="shared" si="0"/>
        <v>0</v>
      </c>
    </row>
    <row r="14" spans="2:14" x14ac:dyDescent="0.2">
      <c r="B14" s="2" t="s">
        <v>59</v>
      </c>
      <c r="C14" s="2">
        <v>2090</v>
      </c>
      <c r="D14" s="52">
        <v>65</v>
      </c>
      <c r="H14" s="1">
        <v>35</v>
      </c>
      <c r="I14" s="51">
        <f t="shared" si="0"/>
        <v>65.625</v>
      </c>
      <c r="J14" s="1">
        <v>20.62</v>
      </c>
      <c r="K14" s="51">
        <f t="shared" si="0"/>
        <v>38.662500000000001</v>
      </c>
    </row>
    <row r="15" spans="2:14" x14ac:dyDescent="0.2">
      <c r="B15" s="2" t="s">
        <v>60</v>
      </c>
      <c r="C15" s="2">
        <v>2050</v>
      </c>
      <c r="D15" s="52">
        <v>60</v>
      </c>
      <c r="I15" s="51">
        <f t="shared" si="0"/>
        <v>0</v>
      </c>
      <c r="K15" s="51">
        <f t="shared" si="0"/>
        <v>0</v>
      </c>
    </row>
    <row r="16" spans="2:14" x14ac:dyDescent="0.2">
      <c r="B16" s="2" t="s">
        <v>61</v>
      </c>
      <c r="C16" s="2">
        <v>2350</v>
      </c>
      <c r="D16" s="52">
        <v>60</v>
      </c>
      <c r="I16" s="51">
        <f t="shared" si="0"/>
        <v>0</v>
      </c>
      <c r="J16" s="1">
        <v>31.35</v>
      </c>
      <c r="K16" s="51">
        <f t="shared" si="0"/>
        <v>58.78125</v>
      </c>
    </row>
    <row r="17" spans="2:14" x14ac:dyDescent="0.2">
      <c r="B17" s="13" t="s">
        <v>88</v>
      </c>
      <c r="C17" s="2">
        <v>3140</v>
      </c>
      <c r="D17" s="52">
        <v>60</v>
      </c>
      <c r="I17" s="51">
        <f t="shared" si="0"/>
        <v>0</v>
      </c>
      <c r="J17" s="1">
        <v>28.88</v>
      </c>
      <c r="K17" s="51">
        <f t="shared" si="0"/>
        <v>54.150000000000006</v>
      </c>
    </row>
    <row r="18" spans="2:14" x14ac:dyDescent="0.2">
      <c r="B18" s="13" t="s">
        <v>62</v>
      </c>
      <c r="C18" s="2">
        <v>2730</v>
      </c>
      <c r="D18" s="52">
        <v>60</v>
      </c>
      <c r="I18" s="51">
        <f t="shared" si="0"/>
        <v>0</v>
      </c>
      <c r="K18" s="51">
        <f t="shared" si="0"/>
        <v>0</v>
      </c>
      <c r="M18" s="51">
        <v>19.8</v>
      </c>
      <c r="N18" s="51">
        <f>M18*1.5</f>
        <v>29.700000000000003</v>
      </c>
    </row>
    <row r="19" spans="2:14" x14ac:dyDescent="0.2">
      <c r="B19" s="13" t="s">
        <v>89</v>
      </c>
      <c r="C19" s="2">
        <v>2140</v>
      </c>
      <c r="D19" s="52">
        <v>75</v>
      </c>
      <c r="I19" s="51">
        <f t="shared" si="0"/>
        <v>0</v>
      </c>
      <c r="J19" s="51">
        <v>38.5</v>
      </c>
      <c r="K19" s="51">
        <f t="shared" si="0"/>
        <v>72.1875</v>
      </c>
    </row>
    <row r="20" spans="2:14" x14ac:dyDescent="0.2">
      <c r="B20" s="13" t="s">
        <v>63</v>
      </c>
      <c r="C20" s="2">
        <v>3920</v>
      </c>
      <c r="D20" s="52">
        <v>60</v>
      </c>
      <c r="I20" s="51">
        <f t="shared" si="0"/>
        <v>0</v>
      </c>
      <c r="K20" s="51">
        <f t="shared" si="0"/>
        <v>0</v>
      </c>
      <c r="M20" s="51">
        <v>18.45</v>
      </c>
      <c r="N20" s="51">
        <f>M20*1.5</f>
        <v>27.674999999999997</v>
      </c>
    </row>
    <row r="23" spans="2:14" ht="12" x14ac:dyDescent="0.25">
      <c r="B23" s="3" t="s">
        <v>8</v>
      </c>
      <c r="C23" s="3" t="s">
        <v>22</v>
      </c>
      <c r="D23" s="3" t="s">
        <v>23</v>
      </c>
    </row>
    <row r="24" spans="2:14" x14ac:dyDescent="0.2">
      <c r="B24" s="2" t="s">
        <v>6</v>
      </c>
      <c r="C24" s="2" t="s">
        <v>11</v>
      </c>
      <c r="D24" s="2">
        <v>60</v>
      </c>
    </row>
    <row r="25" spans="2:14" x14ac:dyDescent="0.2">
      <c r="B25" s="7"/>
      <c r="C25" s="7"/>
      <c r="D25" s="7"/>
    </row>
    <row r="26" spans="2:14" x14ac:dyDescent="0.2">
      <c r="H26" s="1" t="s">
        <v>137</v>
      </c>
    </row>
    <row r="27" spans="2:14" ht="12" x14ac:dyDescent="0.25">
      <c r="B27" s="5" t="s">
        <v>29</v>
      </c>
      <c r="C27" s="5" t="s">
        <v>22</v>
      </c>
      <c r="D27" s="5" t="s">
        <v>23</v>
      </c>
      <c r="H27" s="1" t="s">
        <v>138</v>
      </c>
      <c r="I27" s="1" t="s">
        <v>139</v>
      </c>
    </row>
    <row r="28" spans="2:14" x14ac:dyDescent="0.2">
      <c r="B28" s="2" t="s">
        <v>90</v>
      </c>
      <c r="C28" s="2">
        <v>3</v>
      </c>
      <c r="D28" s="52">
        <v>50</v>
      </c>
      <c r="K28" s="51"/>
    </row>
    <row r="29" spans="2:14" x14ac:dyDescent="0.2">
      <c r="B29" s="2" t="s">
        <v>91</v>
      </c>
      <c r="C29" s="2">
        <v>3</v>
      </c>
      <c r="D29" s="52">
        <v>50</v>
      </c>
      <c r="J29" s="1">
        <v>27.6</v>
      </c>
      <c r="K29" s="51">
        <f t="shared" ref="K29" si="1">J29*1.25*1.5</f>
        <v>51.75</v>
      </c>
    </row>
    <row r="30" spans="2:14" x14ac:dyDescent="0.2">
      <c r="B30" s="2" t="s">
        <v>171</v>
      </c>
      <c r="C30" s="2">
        <v>0</v>
      </c>
      <c r="D30" s="52">
        <v>6</v>
      </c>
      <c r="H30" s="1">
        <v>3</v>
      </c>
      <c r="I30" s="1">
        <v>9</v>
      </c>
    </row>
    <row r="31" spans="2:14" x14ac:dyDescent="0.2">
      <c r="B31" s="2" t="s">
        <v>172</v>
      </c>
      <c r="C31" s="2">
        <v>8</v>
      </c>
      <c r="D31" s="52">
        <v>4</v>
      </c>
      <c r="H31" s="1">
        <v>2</v>
      </c>
      <c r="I31" s="1">
        <v>6</v>
      </c>
    </row>
    <row r="32" spans="2:14" x14ac:dyDescent="0.2">
      <c r="B32" s="2" t="s">
        <v>30</v>
      </c>
      <c r="C32" s="2">
        <v>1</v>
      </c>
      <c r="D32" s="52">
        <v>4</v>
      </c>
      <c r="H32" s="1">
        <v>2</v>
      </c>
      <c r="I32" s="1">
        <v>6</v>
      </c>
    </row>
    <row r="34" spans="2:5" ht="12" x14ac:dyDescent="0.25">
      <c r="B34" s="85" t="s">
        <v>17</v>
      </c>
    </row>
    <row r="35" spans="2:5" x14ac:dyDescent="0.2">
      <c r="B35" s="2" t="s">
        <v>191</v>
      </c>
    </row>
    <row r="36" spans="2:5" x14ac:dyDescent="0.2">
      <c r="B36" s="2" t="s">
        <v>64</v>
      </c>
    </row>
    <row r="37" spans="2:5" x14ac:dyDescent="0.2">
      <c r="B37" s="2" t="s">
        <v>192</v>
      </c>
    </row>
    <row r="38" spans="2:5" x14ac:dyDescent="0.2">
      <c r="B38" s="2" t="s">
        <v>43</v>
      </c>
    </row>
    <row r="39" spans="2:5" ht="12" thickBot="1" x14ac:dyDescent="0.25"/>
    <row r="40" spans="2:5" ht="12.6" thickBot="1" x14ac:dyDescent="0.25">
      <c r="B40" s="69" t="s">
        <v>181</v>
      </c>
      <c r="C40" s="67"/>
      <c r="D40" s="67"/>
      <c r="E40" s="68"/>
    </row>
    <row r="41" spans="2:5" ht="12.6" thickBot="1" x14ac:dyDescent="0.25">
      <c r="B41" s="69" t="s">
        <v>178</v>
      </c>
      <c r="C41" s="70" t="s">
        <v>179</v>
      </c>
      <c r="D41" s="70" t="s">
        <v>180</v>
      </c>
      <c r="E41" s="71" t="s">
        <v>181</v>
      </c>
    </row>
    <row r="42" spans="2:5" ht="48.75" customHeight="1" x14ac:dyDescent="0.2">
      <c r="B42" s="114" t="s">
        <v>182</v>
      </c>
      <c r="C42" s="111" t="s">
        <v>183</v>
      </c>
      <c r="D42" s="72" t="s">
        <v>184</v>
      </c>
      <c r="E42" s="73">
        <v>0.18</v>
      </c>
    </row>
    <row r="43" spans="2:5" ht="42.75" customHeight="1" thickBot="1" x14ac:dyDescent="0.25">
      <c r="B43" s="115"/>
      <c r="C43" s="112"/>
      <c r="D43" s="74" t="s">
        <v>185</v>
      </c>
      <c r="E43" s="75">
        <v>0.12</v>
      </c>
    </row>
    <row r="44" spans="2:5" ht="60" customHeight="1" x14ac:dyDescent="0.2">
      <c r="B44" s="114" t="s">
        <v>186</v>
      </c>
      <c r="C44" s="111" t="s">
        <v>187</v>
      </c>
      <c r="D44" s="76" t="s">
        <v>193</v>
      </c>
      <c r="E44" s="73">
        <v>0.1</v>
      </c>
    </row>
    <row r="45" spans="2:5" ht="22.8" x14ac:dyDescent="0.2">
      <c r="B45" s="116"/>
      <c r="C45" s="113"/>
      <c r="D45" s="77" t="s">
        <v>188</v>
      </c>
      <c r="E45" s="75">
        <v>0.12</v>
      </c>
    </row>
    <row r="46" spans="2:5" ht="15.75" customHeight="1" thickBot="1" x14ac:dyDescent="0.25">
      <c r="B46" s="115"/>
      <c r="C46" s="112"/>
      <c r="D46" s="78" t="s">
        <v>185</v>
      </c>
      <c r="E46" s="79">
        <v>0.08</v>
      </c>
    </row>
    <row r="47" spans="2:5" ht="34.799999999999997" thickBot="1" x14ac:dyDescent="0.25">
      <c r="B47" s="80" t="s">
        <v>43</v>
      </c>
      <c r="C47" s="81" t="s">
        <v>189</v>
      </c>
      <c r="D47" s="82" t="s">
        <v>11</v>
      </c>
      <c r="E47" s="83">
        <v>0.06</v>
      </c>
    </row>
    <row r="50" spans="2:5" ht="12" x14ac:dyDescent="0.25">
      <c r="B50" s="110" t="s">
        <v>70</v>
      </c>
      <c r="C50" s="110"/>
      <c r="D50" s="110"/>
      <c r="E50" s="110"/>
    </row>
    <row r="51" spans="2:5" s="89" customFormat="1" ht="22.8" x14ac:dyDescent="0.2">
      <c r="B51" s="88" t="s">
        <v>194</v>
      </c>
      <c r="C51" s="88"/>
      <c r="D51" s="88" t="s">
        <v>195</v>
      </c>
      <c r="E51" s="88" t="s">
        <v>196</v>
      </c>
    </row>
    <row r="52" spans="2:5" x14ac:dyDescent="0.2">
      <c r="B52" s="74" t="str">
        <f>B35</f>
        <v>Industriekälteanlagen</v>
      </c>
      <c r="C52" s="74"/>
      <c r="D52" s="4">
        <v>0.8</v>
      </c>
      <c r="E52" s="4">
        <v>0.8</v>
      </c>
    </row>
    <row r="53" spans="2:5" x14ac:dyDescent="0.2">
      <c r="B53" s="74" t="str">
        <f t="shared" ref="B53:B55" si="2">B36</f>
        <v>Gewerbekälte</v>
      </c>
      <c r="C53" s="74"/>
      <c r="D53" s="4">
        <v>0.7</v>
      </c>
      <c r="E53" s="4">
        <v>0.7</v>
      </c>
    </row>
    <row r="54" spans="2:5" x14ac:dyDescent="0.2">
      <c r="B54" s="74" t="str">
        <f t="shared" si="2"/>
        <v>Supermarkt-Kälteanlagen</v>
      </c>
      <c r="C54" s="74"/>
      <c r="D54" s="4">
        <v>0.7</v>
      </c>
      <c r="E54" s="4">
        <v>0.7</v>
      </c>
    </row>
    <row r="55" spans="2:5" x14ac:dyDescent="0.2">
      <c r="B55" s="74" t="str">
        <f t="shared" si="2"/>
        <v>Klimakälte</v>
      </c>
      <c r="C55" s="74"/>
      <c r="D55" s="4">
        <v>0.8</v>
      </c>
      <c r="E55" s="4">
        <v>0.7</v>
      </c>
    </row>
  </sheetData>
  <mergeCells count="5">
    <mergeCell ref="B50:E50"/>
    <mergeCell ref="C42:C43"/>
    <mergeCell ref="C44:C46"/>
    <mergeCell ref="B42:B43"/>
    <mergeCell ref="B44:B46"/>
  </mergeCells>
  <hyperlinks>
    <hyperlink ref="H2" r:id="rId1"/>
    <hyperlink ref="J2" r:id="rId2"/>
  </hyperlinks>
  <pageMargins left="0.7" right="0.7" top="0.78740157499999996" bottom="0.78740157499999996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1"/>
  <sheetViews>
    <sheetView workbookViewId="0">
      <selection activeCell="E17" sqref="E17"/>
    </sheetView>
  </sheetViews>
  <sheetFormatPr baseColWidth="10" defaultColWidth="11.44140625" defaultRowHeight="11.4" x14ac:dyDescent="0.2"/>
  <cols>
    <col min="1" max="2" width="11.44140625" style="1"/>
    <col min="3" max="3" width="46.44140625" style="1" customWidth="1"/>
    <col min="4" max="4" width="11.44140625" style="1"/>
    <col min="5" max="5" width="12.44140625" style="1" bestFit="1" customWidth="1"/>
    <col min="6" max="6" width="38.44140625" style="1" customWidth="1"/>
    <col min="7" max="16384" width="11.44140625" style="1"/>
  </cols>
  <sheetData>
    <row r="2" spans="3:6" ht="12" x14ac:dyDescent="0.25">
      <c r="C2" s="33" t="s">
        <v>169</v>
      </c>
    </row>
    <row r="4" spans="3:6" ht="12" x14ac:dyDescent="0.25">
      <c r="C4" s="66" t="s">
        <v>0</v>
      </c>
      <c r="D4" s="66" t="s">
        <v>1</v>
      </c>
      <c r="E4" s="66" t="s">
        <v>2</v>
      </c>
      <c r="F4" s="66" t="s">
        <v>161</v>
      </c>
    </row>
    <row r="5" spans="3:6" ht="12" x14ac:dyDescent="0.2">
      <c r="C5" s="2" t="s">
        <v>162</v>
      </c>
      <c r="D5" s="2" t="s">
        <v>93</v>
      </c>
      <c r="E5" s="2">
        <f>'Eingabe und Übersicht'!E19</f>
        <v>0</v>
      </c>
      <c r="F5" s="2" t="s">
        <v>202</v>
      </c>
    </row>
    <row r="6" spans="3:6" ht="12" x14ac:dyDescent="0.2">
      <c r="C6" s="2" t="s">
        <v>163</v>
      </c>
      <c r="D6" s="2"/>
      <c r="E6" s="90"/>
      <c r="F6" s="2"/>
    </row>
    <row r="7" spans="3:6" ht="12" x14ac:dyDescent="0.2">
      <c r="C7" s="2" t="s">
        <v>164</v>
      </c>
      <c r="D7" s="2" t="s">
        <v>165</v>
      </c>
      <c r="E7" s="86"/>
      <c r="F7" s="2"/>
    </row>
    <row r="8" spans="3:6" ht="12" x14ac:dyDescent="0.2">
      <c r="C8" s="2" t="s">
        <v>205</v>
      </c>
      <c r="D8" s="2" t="s">
        <v>166</v>
      </c>
      <c r="E8" s="10" t="e">
        <f>E5/E6*E7</f>
        <v>#DIV/0!</v>
      </c>
      <c r="F8" s="2" t="s">
        <v>167</v>
      </c>
    </row>
    <row r="9" spans="3:6" ht="12" x14ac:dyDescent="0.2">
      <c r="C9" s="2" t="s">
        <v>170</v>
      </c>
      <c r="D9" s="2" t="s">
        <v>160</v>
      </c>
      <c r="E9" s="10" t="e">
        <f>E8/E5</f>
        <v>#DIV/0!</v>
      </c>
      <c r="F9" s="2" t="s">
        <v>167</v>
      </c>
    </row>
    <row r="13" spans="3:6" ht="12" x14ac:dyDescent="0.25">
      <c r="C13" s="33" t="s">
        <v>207</v>
      </c>
    </row>
    <row r="15" spans="3:6" ht="12" x14ac:dyDescent="0.25">
      <c r="C15" s="66" t="s">
        <v>0</v>
      </c>
      <c r="D15" s="66" t="s">
        <v>1</v>
      </c>
      <c r="E15" s="66" t="s">
        <v>2</v>
      </c>
      <c r="F15" s="66" t="s">
        <v>161</v>
      </c>
    </row>
    <row r="16" spans="3:6" ht="12" x14ac:dyDescent="0.2">
      <c r="C16" s="2" t="s">
        <v>162</v>
      </c>
      <c r="D16" s="2" t="s">
        <v>93</v>
      </c>
      <c r="E16" s="2">
        <f>E5</f>
        <v>0</v>
      </c>
      <c r="F16" s="2" t="s">
        <v>204</v>
      </c>
    </row>
    <row r="17" spans="3:7" ht="12" x14ac:dyDescent="0.2">
      <c r="C17" s="2" t="s">
        <v>168</v>
      </c>
      <c r="D17" s="2" t="s">
        <v>11</v>
      </c>
      <c r="E17" s="4">
        <f>'Eingabe und Übersicht'!E27</f>
        <v>0</v>
      </c>
      <c r="F17" s="2" t="s">
        <v>202</v>
      </c>
    </row>
    <row r="18" spans="3:7" ht="12" x14ac:dyDescent="0.2">
      <c r="C18" s="2" t="s">
        <v>163</v>
      </c>
      <c r="D18" s="2"/>
      <c r="E18" s="91">
        <f>E6/(1-E17)</f>
        <v>0</v>
      </c>
      <c r="F18" s="2" t="s">
        <v>203</v>
      </c>
    </row>
    <row r="19" spans="3:7" ht="12" x14ac:dyDescent="0.2">
      <c r="C19" s="2" t="s">
        <v>164</v>
      </c>
      <c r="D19" s="2" t="s">
        <v>165</v>
      </c>
      <c r="E19" s="86"/>
      <c r="F19" s="2"/>
    </row>
    <row r="20" spans="3:7" ht="12" x14ac:dyDescent="0.2">
      <c r="C20" s="2" t="s">
        <v>205</v>
      </c>
      <c r="D20" s="2" t="s">
        <v>166</v>
      </c>
      <c r="E20" s="10" t="e">
        <f>E16/E18*E19</f>
        <v>#DIV/0!</v>
      </c>
      <c r="F20" s="2" t="s">
        <v>167</v>
      </c>
      <c r="G20" s="47"/>
    </row>
    <row r="21" spans="3:7" ht="12" x14ac:dyDescent="0.2">
      <c r="C21" s="2" t="s">
        <v>170</v>
      </c>
      <c r="D21" s="2" t="s">
        <v>160</v>
      </c>
      <c r="E21" s="10" t="e">
        <f>E20/E16</f>
        <v>#DIV/0!</v>
      </c>
      <c r="F21" s="2" t="s">
        <v>167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8e3bc15-0ccf-42a3-89b8-4089ab4c1bc6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0A7F9641F7F4FBCF0569A0E8886C3" ma:contentTypeVersion="0" ma:contentTypeDescription="Ein neues Dokument erstellen." ma:contentTypeScope="" ma:versionID="d2ff48c653e4a66004f874bc59a62f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18ad4bbd37027328722f318e01bc5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6BE16-FF79-4275-9CC4-300B4BA0BB9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7600775-7704-4FD6-89BE-00DDC8592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1BB4D9-03E0-4642-9EB4-61ABA8C745C4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B436D38-2D07-4C6F-A90B-336F4D3F6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Eingabe und Übersicht</vt:lpstr>
      <vt:lpstr>Wirtschaftlichkeit</vt:lpstr>
      <vt:lpstr>Prämissen</vt:lpstr>
      <vt:lpstr>Listen</vt:lpstr>
      <vt:lpstr>AbschätzungStromverbrauch</vt:lpstr>
      <vt:lpstr>HFKW</vt:lpstr>
      <vt:lpstr>Natürliche</vt:lpstr>
      <vt:lpstr>'Eingabe und Übersicht'!Zone_d_impression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2015-06-17T06:19:55Z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0x010100D4C0A7F9641F7F4FBCF0569A0E8886C3</vt:lpwstr>
  </property>
</Properties>
</file>