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w-depts\surf$\surf-KB\RiverRestoration\Wirkungskontrolle\0_Praxisdokumentation\Praxisdok_FR\5_Eingabeformulare\Formulaire_Jeu1\"/>
    </mc:Choice>
  </mc:AlternateContent>
  <bookViews>
    <workbookView xWindow="0" yWindow="0" windowWidth="19200" windowHeight="6900"/>
  </bookViews>
  <sheets>
    <sheet name="DataDictionary" sheetId="1" r:id="rId1"/>
    <sheet name="DonneesEnTete" sheetId="2" r:id="rId2"/>
    <sheet name="DonneesEnTete_PT" sheetId="4" r:id="rId3"/>
    <sheet name="PT" sheetId="5" r:id="rId4"/>
    <sheet name="Check" sheetId="7" r:id="rId5"/>
    <sheet name="Listes déroulantes" sheetId="3" r:id="rId6"/>
    <sheet name="Repertoire_modifications" sheetId="6" r:id="rId7"/>
  </sheets>
  <definedNames>
    <definedName name="_xlnm._FilterDatabase" localSheetId="4" hidden="1">Check!$A$3:$F$57</definedName>
    <definedName name="_xlnm._FilterDatabase" localSheetId="0" hidden="1">DataDictionary!$A$1:$H$54</definedName>
    <definedName name="_xlnm._FilterDatabase" localSheetId="1" hidden="1">DonneesEnTete!$A$1:$C$54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3" i="7" l="1"/>
  <c r="F53" i="7" s="1"/>
  <c r="G53" i="7" s="1"/>
  <c r="E54" i="7" l="1"/>
  <c r="E57" i="7"/>
  <c r="H57" i="7" s="1"/>
  <c r="E56" i="7"/>
  <c r="H56" i="7" s="1"/>
  <c r="E55" i="7"/>
  <c r="H55" i="7" s="1"/>
  <c r="E52" i="7"/>
  <c r="H52" i="7" s="1"/>
  <c r="E51" i="7"/>
  <c r="H51" i="7" s="1"/>
  <c r="E50" i="7"/>
  <c r="H50" i="7" s="1"/>
  <c r="E49" i="7"/>
  <c r="H49" i="7" s="1"/>
  <c r="J49" i="7" l="1"/>
  <c r="J54" i="7"/>
  <c r="H54" i="7"/>
  <c r="H53" i="7"/>
  <c r="F55" i="7"/>
  <c r="G55" i="7" s="1"/>
  <c r="F56" i="7"/>
  <c r="G56" i="7" s="1"/>
  <c r="F51" i="7"/>
  <c r="G51" i="7" s="1"/>
  <c r="F52" i="7"/>
  <c r="G52" i="7" s="1"/>
  <c r="F57" i="7"/>
  <c r="G57" i="7" s="1"/>
  <c r="F49" i="7"/>
  <c r="G49" i="7" s="1"/>
  <c r="F54" i="7"/>
  <c r="G54" i="7" s="1"/>
  <c r="F50" i="7"/>
  <c r="G50" i="7" s="1"/>
  <c r="E48" i="7"/>
  <c r="F48" i="7" s="1"/>
  <c r="G48" i="7" s="1"/>
  <c r="E47" i="7"/>
  <c r="F47" i="7" s="1"/>
  <c r="G47" i="7" s="1"/>
  <c r="E46" i="7"/>
  <c r="F46" i="7" s="1"/>
  <c r="G46" i="7" s="1"/>
  <c r="E45" i="7"/>
  <c r="F45" i="7" s="1"/>
  <c r="G45" i="7" s="1"/>
  <c r="E44" i="7"/>
  <c r="G44" i="7" s="1"/>
  <c r="F43" i="7"/>
  <c r="E43" i="7"/>
  <c r="G43" i="7" s="1"/>
  <c r="E42" i="7"/>
  <c r="G42" i="7" s="1"/>
  <c r="G41" i="7"/>
  <c r="E41" i="7"/>
  <c r="F41" i="7" s="1"/>
  <c r="E40" i="7"/>
  <c r="E39" i="7"/>
  <c r="G39" i="7" s="1"/>
  <c r="E38" i="7"/>
  <c r="G38" i="7" s="1"/>
  <c r="E37" i="7"/>
  <c r="F37" i="7" s="1"/>
  <c r="F36" i="7"/>
  <c r="E36" i="7"/>
  <c r="G36" i="7" s="1"/>
  <c r="E35" i="7"/>
  <c r="G35" i="7" s="1"/>
  <c r="E34" i="7"/>
  <c r="G34" i="7" s="1"/>
  <c r="G33" i="7"/>
  <c r="E33" i="7"/>
  <c r="F33" i="7" s="1"/>
  <c r="G32" i="7"/>
  <c r="F32" i="7"/>
  <c r="E32" i="7"/>
  <c r="E31" i="7"/>
  <c r="G31" i="7" s="1"/>
  <c r="E30" i="7"/>
  <c r="G30" i="7" s="1"/>
  <c r="E29" i="7"/>
  <c r="G29" i="7" s="1"/>
  <c r="G28" i="7"/>
  <c r="F28" i="7"/>
  <c r="E28" i="7"/>
  <c r="E27" i="7"/>
  <c r="G27" i="7" s="1"/>
  <c r="E26" i="7"/>
  <c r="G26" i="7" s="1"/>
  <c r="E25" i="7"/>
  <c r="G25" i="7" s="1"/>
  <c r="E24" i="7"/>
  <c r="G24" i="7" s="1"/>
  <c r="F23" i="7"/>
  <c r="E23" i="7"/>
  <c r="G23" i="7" s="1"/>
  <c r="E22" i="7"/>
  <c r="G22" i="7" s="1"/>
  <c r="E21" i="7"/>
  <c r="F21" i="7" s="1"/>
  <c r="G21" i="7" s="1"/>
  <c r="F20" i="7"/>
  <c r="G20" i="7" s="1"/>
  <c r="E20" i="7"/>
  <c r="E19" i="7"/>
  <c r="F19" i="7" s="1"/>
  <c r="G19" i="7" s="1"/>
  <c r="E18" i="7"/>
  <c r="G18" i="7" s="1"/>
  <c r="E17" i="7"/>
  <c r="G17" i="7" s="1"/>
  <c r="E16" i="7"/>
  <c r="G16" i="7" s="1"/>
  <c r="F15" i="7"/>
  <c r="E15" i="7"/>
  <c r="G15" i="7" s="1"/>
  <c r="E14" i="7"/>
  <c r="G14" i="7" s="1"/>
  <c r="F13" i="7"/>
  <c r="E13" i="7"/>
  <c r="G13" i="7" s="1"/>
  <c r="E12" i="7"/>
  <c r="G12" i="7" s="1"/>
  <c r="F11" i="7"/>
  <c r="E11" i="7"/>
  <c r="G11" i="7" s="1"/>
  <c r="E10" i="7"/>
  <c r="G10" i="7" s="1"/>
  <c r="G9" i="7"/>
  <c r="F9" i="7"/>
  <c r="E9" i="7"/>
  <c r="F8" i="7"/>
  <c r="E8" i="7"/>
  <c r="G8" i="7" s="1"/>
  <c r="E7" i="7"/>
  <c r="F7" i="7" s="1"/>
  <c r="G7" i="7" s="1"/>
  <c r="E6" i="7"/>
  <c r="G6" i="7" s="1"/>
  <c r="G5" i="7"/>
  <c r="E5" i="7"/>
  <c r="F5" i="7" s="1"/>
  <c r="E4" i="7"/>
  <c r="F4" i="7" s="1"/>
  <c r="F17" i="7" l="1"/>
  <c r="F25" i="7"/>
  <c r="F27" i="7"/>
  <c r="F39" i="7"/>
  <c r="F44" i="7"/>
  <c r="F12" i="7"/>
  <c r="F16" i="7"/>
  <c r="F24" i="7"/>
  <c r="F29" i="7"/>
  <c r="F31" i="7"/>
  <c r="F35" i="7"/>
  <c r="G37" i="7"/>
  <c r="F40" i="7"/>
  <c r="G40" i="7"/>
  <c r="G4" i="7"/>
  <c r="F6" i="7"/>
  <c r="F10" i="7"/>
  <c r="F14" i="7"/>
  <c r="F18" i="7"/>
  <c r="F22" i="7"/>
  <c r="F26" i="7"/>
  <c r="F30" i="7"/>
  <c r="F34" i="7"/>
  <c r="F38" i="7"/>
  <c r="F42" i="7"/>
</calcChain>
</file>

<file path=xl/sharedStrings.xml><?xml version="1.0" encoding="utf-8"?>
<sst xmlns="http://schemas.openxmlformats.org/spreadsheetml/2006/main" count="770" uniqueCount="284">
  <si>
    <t>0_10</t>
  </si>
  <si>
    <t>0_11</t>
  </si>
  <si>
    <t>1_10</t>
  </si>
  <si>
    <t>1_11</t>
  </si>
  <si>
    <t>1_12</t>
  </si>
  <si>
    <t>1_13</t>
  </si>
  <si>
    <t>1_14</t>
  </si>
  <si>
    <t>1_15</t>
  </si>
  <si>
    <t>1_16</t>
  </si>
  <si>
    <t>1_17</t>
  </si>
  <si>
    <t>1_18</t>
  </si>
  <si>
    <t>1_19</t>
  </si>
  <si>
    <t>1_20</t>
  </si>
  <si>
    <t>1_21</t>
  </si>
  <si>
    <t>1_22</t>
  </si>
  <si>
    <t>1_23</t>
  </si>
  <si>
    <t>1_24</t>
  </si>
  <si>
    <t>1_25</t>
  </si>
  <si>
    <t>1_26</t>
  </si>
  <si>
    <t>1_27</t>
  </si>
  <si>
    <t>1_28</t>
  </si>
  <si>
    <t>1_29</t>
  </si>
  <si>
    <t>1_30</t>
  </si>
  <si>
    <t>1_31</t>
  </si>
  <si>
    <t>1_32</t>
  </si>
  <si>
    <t>1_33</t>
  </si>
  <si>
    <t>1_34</t>
  </si>
  <si>
    <t>1_35</t>
  </si>
  <si>
    <t>1_36</t>
  </si>
  <si>
    <t>1_37</t>
  </si>
  <si>
    <t>1_38</t>
  </si>
  <si>
    <t>1_39</t>
  </si>
  <si>
    <t>1_40</t>
  </si>
  <si>
    <t>0_01</t>
  </si>
  <si>
    <t>-</t>
  </si>
  <si>
    <t>0_02</t>
  </si>
  <si>
    <t>0_03</t>
  </si>
  <si>
    <t>0_04</t>
  </si>
  <si>
    <t>0_05</t>
  </si>
  <si>
    <t>1000000-1999999</t>
  </si>
  <si>
    <t>0_06</t>
  </si>
  <si>
    <t>2000000-2999999</t>
  </si>
  <si>
    <t>0_07</t>
  </si>
  <si>
    <t>0_08</t>
  </si>
  <si>
    <t>0_09</t>
  </si>
  <si>
    <t>m</t>
  </si>
  <si>
    <t>m2</t>
  </si>
  <si>
    <t>0_12</t>
  </si>
  <si>
    <t>1_01</t>
  </si>
  <si>
    <t>dd</t>
  </si>
  <si>
    <t>1.1, 1.2, 1.3, 1.4, 1.5, 1.6</t>
  </si>
  <si>
    <t>1_02</t>
  </si>
  <si>
    <t>mm</t>
  </si>
  <si>
    <t>1_03</t>
  </si>
  <si>
    <t>yyyy</t>
  </si>
  <si>
    <t>1_04</t>
  </si>
  <si>
    <t>1_05</t>
  </si>
  <si>
    <t>1_06</t>
  </si>
  <si>
    <t>1_07</t>
  </si>
  <si>
    <t>1_08</t>
  </si>
  <si>
    <t>≥1</t>
  </si>
  <si>
    <t>1.1</t>
  </si>
  <si>
    <t>1_09</t>
  </si>
  <si>
    <t>&gt;0</t>
  </si>
  <si>
    <t>1.1, 1.2</t>
  </si>
  <si>
    <t>1.2</t>
  </si>
  <si>
    <t>0-0.5</t>
  </si>
  <si>
    <t>0-1</t>
  </si>
  <si>
    <t>≥0</t>
  </si>
  <si>
    <t>1.3</t>
  </si>
  <si>
    <t>%</t>
  </si>
  <si>
    <t>0-100</t>
  </si>
  <si>
    <t>m/s</t>
  </si>
  <si>
    <t>1.4</t>
  </si>
  <si>
    <t>1.5</t>
  </si>
  <si>
    <t>1.6</t>
  </si>
  <si>
    <t>0-50</t>
  </si>
  <si>
    <t>1.3, 1.4</t>
  </si>
  <si>
    <t>1_41</t>
  </si>
  <si>
    <t>N° de la variable</t>
  </si>
  <si>
    <t>Nom de la variable</t>
  </si>
  <si>
    <t>Signification</t>
  </si>
  <si>
    <t>Unité</t>
  </si>
  <si>
    <t>Type de données</t>
  </si>
  <si>
    <t>Plage de valeurs</t>
  </si>
  <si>
    <t>Indicateurs concernés</t>
  </si>
  <si>
    <t>Valeur de la variable</t>
  </si>
  <si>
    <t>Relevé</t>
  </si>
  <si>
    <t>Avant</t>
  </si>
  <si>
    <t>Après 1</t>
  </si>
  <si>
    <t>Après 2</t>
  </si>
  <si>
    <t>APPROFONDI</t>
  </si>
  <si>
    <t>Code projet (ID)</t>
  </si>
  <si>
    <t>Texte</t>
  </si>
  <si>
    <t>Texte libre; max. 50 signes</t>
  </si>
  <si>
    <t>Tous</t>
  </si>
  <si>
    <t>Cours d'eau</t>
  </si>
  <si>
    <t>Nom du cours d'eau</t>
  </si>
  <si>
    <t>Lieu</t>
  </si>
  <si>
    <t>Nom du lieu le plus proche</t>
  </si>
  <si>
    <t>Moment du relevé pour STANDARD (avant ou après la revitalisation) ou indication de s'il s'agit d'un relevé pour le contrôle des effets APPROFONDI</t>
  </si>
  <si>
    <t>Liste déroulante:
Avant
Après 1
Après 2
APPROFONDI</t>
  </si>
  <si>
    <t>Coord.-X sous-tronçon inférieur</t>
  </si>
  <si>
    <t>Coordonnées X (est/E) de l'extrémité inférieure du sous-tronçon (LV95) ; si les coordonnées ont été mesurées plus d'une fois (recommandé), seule la valeur moyenne doit être indiquée ici</t>
  </si>
  <si>
    <t>Nombre entier</t>
  </si>
  <si>
    <t>Coord.-Y sous-tronçon inférieur</t>
  </si>
  <si>
    <t>Coordonnées Y (Nord/N) de l'extrémité inférieure du sous-tronçon (LV95) ; si les coordonnées ont été mesurées plus d'une fois (recommandé), seule la valeur moyenne doit être indiquée ici</t>
  </si>
  <si>
    <t>Coord.-X sous-tronçon supérieur</t>
  </si>
  <si>
    <t>Coordonnées X (est/E) de l'extrémité supérieur du sous-tronçon (LV95) ; si les coordonnées ont été mesurées plus d'une fois (recommandé), seule la valeur moyenne doit être indiquée ici</t>
  </si>
  <si>
    <t>Coord.-Y sous-tronçon supérieur</t>
  </si>
  <si>
    <t>Coordonnées Y (Nord/N) de l'extrémité supérieur du sous-tronçon (LV95) ; si les coordonnées ont été mesurées plus d'une fois (recommandé), seule la valeur moyenne doit être indiquée ici</t>
  </si>
  <si>
    <t>Longueur sous-tronçon</t>
  </si>
  <si>
    <t>Longueur du sous-tronçon</t>
  </si>
  <si>
    <t>Largueur moyenne du lit mouillé</t>
  </si>
  <si>
    <t>Largueur moyenne du lit mouillé du sous-tronçon. Calculé à l'aide des profils en travers.</t>
  </si>
  <si>
    <t>Surface mouillée</t>
  </si>
  <si>
    <t>Surface périmètre projet</t>
  </si>
  <si>
    <t>Surface totale du périmètre du projet (nombre arrondi); celui-ci correspond à l'espace réservé pour les eaux du tronçon de revitalisation (après ça revitalisation)</t>
  </si>
  <si>
    <t>Date relevé diversité des habitats - jour</t>
  </si>
  <si>
    <t>Jour du relevé</t>
  </si>
  <si>
    <t>Date relevé diversité des habitats - mois</t>
  </si>
  <si>
    <t>Mois du relevé</t>
  </si>
  <si>
    <t>Date relevé diversité des habitats - année</t>
  </si>
  <si>
    <t>Année du relevé</t>
  </si>
  <si>
    <t>Météo</t>
  </si>
  <si>
    <t>Conditions météorologiques lors du relevé de terrain; si les conditions changent -&gt; indiquer la situation dominante et faire une note dans les remarques</t>
  </si>
  <si>
    <t>Débit</t>
  </si>
  <si>
    <t xml:space="preserve">Régime hydraulique lors du relevé de terrain; si les conditions changent -&gt; indiquer la situation dominante et faire une note dans les remarques </t>
  </si>
  <si>
    <t>Liste déroulante:
approprié
partiellement approprié
non approprié</t>
  </si>
  <si>
    <t>Turbidité</t>
  </si>
  <si>
    <t xml:space="preserve">Turbidité lors du relevé de terrain; si les conditions changent -&gt; indiquer la situation dominante et faire une note dans les remarques </t>
  </si>
  <si>
    <t>Liste déroulante:
aucune
faible
moyenne
haute</t>
  </si>
  <si>
    <t>Nom responsable relevé diversité des habitats</t>
  </si>
  <si>
    <t>Prénom et nom de la personne responsable pour le relevé de la diversité des habitats</t>
  </si>
  <si>
    <t>Texte libre; max. 50 Signes</t>
  </si>
  <si>
    <t>Nombre de structures du fond du lit</t>
  </si>
  <si>
    <t>Nombre de structures du fond du lit dans le tronçon de revitalisation (y inclut tous les 9 types de structure).</t>
  </si>
  <si>
    <t>Unité de longueur</t>
  </si>
  <si>
    <t>Une unité de longueur correspondant à douze fois la largeur du fond du lit (pied de berge gauche à pied de berge droit), soit à la longueur d’onde moyenne des bancs et méandres en alternance</t>
  </si>
  <si>
    <t xml:space="preserve">Nombre totale de structures du fond du lit par unité de longueur </t>
  </si>
  <si>
    <t>Valeur standardisée structure du fond du lit</t>
  </si>
  <si>
    <t>Liste déroulante:
0
0.25
0.5
0.75
1</t>
  </si>
  <si>
    <t>Longueur aménagement longitudinal imperméable linéaire</t>
  </si>
  <si>
    <t>Longueur aménagement longitudinal perméable linéaire</t>
  </si>
  <si>
    <t>A_long</t>
  </si>
  <si>
    <t xml:space="preserve">Nombre de types de structures des rives par unité de longueur </t>
  </si>
  <si>
    <t>A_structure</t>
  </si>
  <si>
    <t>Longueur rives</t>
  </si>
  <si>
    <t>Longueur totale des deux rives</t>
  </si>
  <si>
    <t>Valeur standardisée structure des rives</t>
  </si>
  <si>
    <t>Evaluation de l'indicateur 1.2 structure des rives: somme des paramètres A_long et A_structure. Valeur entre 0 et 1</t>
  </si>
  <si>
    <t>Ecart-type profondeur eau max.</t>
  </si>
  <si>
    <t>Ecart-type des profondeurs d'eau maximales</t>
  </si>
  <si>
    <t>Moyenne profondeur eau max.</t>
  </si>
  <si>
    <t>Moyenne des profondeurs d'eau maximales</t>
  </si>
  <si>
    <t>Coefficient de variation profondeur eau max.</t>
  </si>
  <si>
    <t>Valeur standardisée profondeur d'eau</t>
  </si>
  <si>
    <t>Ecart-type vitesse écoulement</t>
  </si>
  <si>
    <t>Ecart-type des vitesses d'écoulement</t>
  </si>
  <si>
    <t>Moyenne vitesse écoulement</t>
  </si>
  <si>
    <t>Moyenne des vitesses d'écoulement</t>
  </si>
  <si>
    <t>Coefficient de variation vitesse d'écoulement</t>
  </si>
  <si>
    <t>Valeur standardisée vitesse d'écoulement</t>
  </si>
  <si>
    <t>Evaluation de l'indicateur 1.4 vitesse d'écoulement: valeur entre 0 et 1</t>
  </si>
  <si>
    <t>Offre en en abris actuelle</t>
  </si>
  <si>
    <t>Offre en abris présente au moment du relevé</t>
  </si>
  <si>
    <t>Proportion de l'état de référence</t>
  </si>
  <si>
    <t>Source offre en abris typique du site</t>
  </si>
  <si>
    <t xml:space="preserve">Texte libre </t>
  </si>
  <si>
    <t>Valeur standardisée offre en abris</t>
  </si>
  <si>
    <t>Evaluation de l'indicateur 1.5 offre en abris: valeur entre 0 et 1 en 5 classes</t>
  </si>
  <si>
    <t>Valeur standardisée mobilisation substrat</t>
  </si>
  <si>
    <t>Remarques relevé diversité des habitats</t>
  </si>
  <si>
    <t>Remarques sur le relevé de terrain, soit en général, soit sur des points spécifiques du formulaire</t>
  </si>
  <si>
    <t>Texte libre</t>
  </si>
  <si>
    <t>N°PT</t>
  </si>
  <si>
    <t>Numéro des profils en travers. Il est conseillé de commencer avec le 0, si le profil en travers se trouve directement sur la limite inférieur du sous-tronçon</t>
  </si>
  <si>
    <t>Position dans le sous-tronçon</t>
  </si>
  <si>
    <t>Distance du profil en travers depuis l'extrémité inférieure du sous-tronçon</t>
  </si>
  <si>
    <t>Côté de rive</t>
  </si>
  <si>
    <t>Côté de la rive (dans la direction de l'écoulement), depuis laquelle les mesures commencent</t>
  </si>
  <si>
    <t>Liste déroulante:
gauche
droite</t>
  </si>
  <si>
    <t>N° point PT</t>
  </si>
  <si>
    <t xml:space="preserve">Numéro du point au sein du profil en travers où sont mesurés la profondeur et la vitesse d'écoulement </t>
  </si>
  <si>
    <t>Position dans le PT</t>
  </si>
  <si>
    <t>Distance de la rive à partir de laquelle les mesures le long des profils en travers ont commencé</t>
  </si>
  <si>
    <t>Profondeur</t>
  </si>
  <si>
    <t>Profondeur mesuré au point N° X du profil en travers</t>
  </si>
  <si>
    <t>Vitesse d'écoulement</t>
  </si>
  <si>
    <t>Vitesse d'écoulement au point N° X du profil en travers</t>
  </si>
  <si>
    <t>ensoleillé/ ombragé</t>
  </si>
  <si>
    <t>nuageux/ brouillard</t>
  </si>
  <si>
    <t>neige/ pluie</t>
  </si>
  <si>
    <t>approprié</t>
  </si>
  <si>
    <t>partiellement approprié</t>
  </si>
  <si>
    <t>non approprié</t>
  </si>
  <si>
    <t>aucune</t>
  </si>
  <si>
    <t>faible</t>
  </si>
  <si>
    <t>moyenne</t>
  </si>
  <si>
    <t>haute</t>
  </si>
  <si>
    <t>gauche</t>
  </si>
  <si>
    <t>droite</t>
  </si>
  <si>
    <t>Largeur du lit mouillé PT</t>
  </si>
  <si>
    <t>Largeur du lit mouillé PT par profil en travers</t>
  </si>
  <si>
    <t>Surface mouillée du sous-tronçon; correspond à la multiplication de la longueur du sous-tronçon avec la largueur moyenne du lit mouillé</t>
  </si>
  <si>
    <t>Coefficient de variation des profondeurs d’eau maximales, calculé avec l'écart-type et la moyenne</t>
  </si>
  <si>
    <t>Coefficient de variation des vitesses d'écoulement, calculé avec l'écart-type et la moyenne</t>
  </si>
  <si>
    <t>Longueur de la ligne de rive avec un aménagement imperméable linéaire (= types de structure 121, 122)</t>
  </si>
  <si>
    <t>Longueur aménagement imperméable linéaire</t>
  </si>
  <si>
    <t>Longueur aménagement perméable linéaire</t>
  </si>
  <si>
    <t>Longueur de la ligne de rive avec un aménagement perméable linéaire (= types de structure 111, 112)</t>
  </si>
  <si>
    <t>Nom Feuille Excel</t>
  </si>
  <si>
    <t>Date (mm/yy)</t>
  </si>
  <si>
    <t>Version</t>
  </si>
  <si>
    <t>Modification</t>
  </si>
  <si>
    <t>Responsabilité</t>
  </si>
  <si>
    <t>DonneesEnTete</t>
  </si>
  <si>
    <t>Eawag</t>
  </si>
  <si>
    <t>Code du projet du canton permettant d'identifier un projet de manière unique (par exemple Revit239). La désignation du projet est attribuée une unique fois et exclusivement par le canton. Elle est utilisée de manière consistante pour l'ensemble des jeux d'indicateurs. Le code du projet peut contenir des chiffres et des lettres, mais pas d'espaces.</t>
  </si>
  <si>
    <t>Coord.-X sous-tronçon extrémité inférieur</t>
  </si>
  <si>
    <t>Coord.-Y sous-tronçon extrémité inférieur</t>
  </si>
  <si>
    <t>Coord.-X sous-tronçon extrémité supérieur</t>
  </si>
  <si>
    <t>Coord.-Y sous-tronçon extrémité supérieur</t>
  </si>
  <si>
    <t>Nombre décimal, 2 chiffres après la virgule</t>
  </si>
  <si>
    <t>1.02</t>
  </si>
  <si>
    <t>&gt; 10.0</t>
  </si>
  <si>
    <t>1-31</t>
  </si>
  <si>
    <t>1-12</t>
  </si>
  <si>
    <t>&gt;2019</t>
  </si>
  <si>
    <t>Liste déroulante:
ensoleillé/ ombragé
nuageux/ brouillard
neige/ pluie</t>
  </si>
  <si>
    <t>Variable 1_29: Correction de la plage de valeurs 
(≤0 au lieu de 0-100)</t>
  </si>
  <si>
    <t>Coordonnées: Plages de valeurs X/Y corrigées 
X: 2000000-2999999 (au lieu de 1000000-1999999)
Y: 1000000-1999999 (au lieu de 2000000-2999999)</t>
  </si>
  <si>
    <t>DataDictionary</t>
  </si>
  <si>
    <t>1.03</t>
  </si>
  <si>
    <t>Variables 1_15 et 1_16: Précision signification ("sans aménagement longitudinal")</t>
  </si>
  <si>
    <t>Variables 1_28, 1_29, 1_30: Uniformisation terminologie "typique du site" remplacé par "typique du cours d'eau")</t>
  </si>
  <si>
    <t>Variable 1_28: Uniformisation terminologie "typique du site" remplacé par "typique du cours d'eau")</t>
  </si>
  <si>
    <t>Variable 0_10: Correction type de données (chiffre décimal au lieu de texte)</t>
  </si>
  <si>
    <t>Variable 1_25: Augmentation de la plage de valeur à plus de 100 %</t>
  </si>
  <si>
    <t>Data Dictionary/
DonneesEnTete</t>
  </si>
  <si>
    <t>DataDictionary/ 
DonneesEnTete/ 
DonneesEnTete_PT</t>
  </si>
  <si>
    <t>Variables 1_10, 1_14, 15, 1_16: Précision signification (-&gt; moyenne pondérée)</t>
  </si>
  <si>
    <t>Variables 0_09, 0_11, 0_12, 1_09, 1_12, 1_13. 1_17. 1_35: Modification type de donnée (de nombre décimal à nombre entier)</t>
  </si>
  <si>
    <t>Variable 1_11: Modification de la plage de valeur (0-1 au lieu de Liste déroulante)</t>
  </si>
  <si>
    <t>Nombre (densité) de types de structure du fond du lit par unité de longueur (moyenne pondérée)</t>
  </si>
  <si>
    <t>Paramètre aménagement longitudinal  (moyenne pondérée): Proportion de la ligne de rive avec un aménagement longitudinal</t>
  </si>
  <si>
    <t xml:space="preserve">Ligne de rive non aménagée: Nombre de types de structure rives sans aménagement longitudinal par unité de longueur (moyenne pondérée) </t>
  </si>
  <si>
    <t>Paramètre éléments de la structure de la ligne de rive non aménagée (moyenne pondérée): standardisation du nombre de types de structures de rives sans aménagement longitudinal par unité de longueur</t>
  </si>
  <si>
    <t>Offre en abris typique du cours d'eau</t>
  </si>
  <si>
    <t>Rapport entre l'offre en abris actuelle et l'offre en abris typique du cours d'eau</t>
  </si>
  <si>
    <t>Source offre en abris typique du cours d'eau</t>
  </si>
  <si>
    <t>Description de comment l'offre en abris typique du cours d'eau a été déterminé; p.ex.: prise en compte du type de cours d'eau, connaissances sur d'autre cours d'eau de références, etc.)</t>
  </si>
  <si>
    <t>Évaluation de l'indicateur 1.1 structure du fond du lit (moyenne pondérée)</t>
  </si>
  <si>
    <t>Data Dictionary</t>
  </si>
  <si>
    <t>1.04</t>
  </si>
  <si>
    <t>Check</t>
  </si>
  <si>
    <t>Feuille de travail/ worksheet nouvellement ajoutée</t>
  </si>
  <si>
    <t>Nr.</t>
  </si>
  <si>
    <t>Worksheet</t>
  </si>
  <si>
    <r>
      <t xml:space="preserve">Valeur(s) contenue(s) ?
</t>
    </r>
    <r>
      <rPr>
        <sz val="11"/>
        <color theme="1"/>
        <rFont val="Calibri"/>
        <family val="2"/>
        <scheme val="minor"/>
      </rPr>
      <t>(= les cellules ne sont pas vides)</t>
    </r>
  </si>
  <si>
    <t>Type de données OK ?</t>
  </si>
  <si>
    <t>Plage de valeurs OK ?</t>
  </si>
  <si>
    <t>DonneesEnTete_PT</t>
  </si>
  <si>
    <t>PT</t>
  </si>
  <si>
    <t>Variable 1_22: Complément dans la signification de la variable.</t>
  </si>
  <si>
    <t>1.05</t>
  </si>
  <si>
    <t>N° PT</t>
  </si>
  <si>
    <t>0-200</t>
  </si>
  <si>
    <t>DataDictionary/ 
PT/Check</t>
  </si>
  <si>
    <t>DataDictionary/ 
DonneesEnTete/ 
Check</t>
  </si>
  <si>
    <t>Variables 1_21, 1_25: Adaptation de la plage de valeurs (de 0-100 à 0-200)</t>
  </si>
  <si>
    <t>Signification variable 1_11: "en 5 classes" a été remplacé avec "(moyenne pondérée)"</t>
  </si>
  <si>
    <t>Evaluation de la capacité de mobilisation du substrat dans l'indicateur 1.6 substrat: valeur entre 0 et 1 en 5 classes</t>
  </si>
  <si>
    <t>Variable 1_38: Adaptation de la plage de valeurs (de 0-20 à &gt;0)</t>
  </si>
  <si>
    <t xml:space="preserve">Evaluation de l'indicateur 1.3 profondeur d'eau: valeur entre 0 et 1. Calcul basé sur la variable 1_21 Coefficient de variation profondeur eau max. </t>
  </si>
  <si>
    <r>
      <rPr>
        <sz val="11"/>
        <rFont val="Calibri"/>
        <family val="2"/>
      </rPr>
      <t>≥</t>
    </r>
    <r>
      <rPr>
        <sz val="11"/>
        <rFont val="Calibri"/>
        <family val="2"/>
        <scheme val="minor"/>
      </rPr>
      <t>0</t>
    </r>
  </si>
  <si>
    <t>1.06</t>
  </si>
  <si>
    <r>
      <t xml:space="preserve">Variable 1_40: Adaptation de la plage de valeurs (de </t>
    </r>
    <r>
      <rPr>
        <sz val="11"/>
        <color theme="1"/>
        <rFont val="Calibri"/>
        <family val="2"/>
      </rPr>
      <t>≥0</t>
    </r>
    <r>
      <rPr>
        <sz val="11"/>
        <color theme="1"/>
        <rFont val="Calibri"/>
        <family val="2"/>
        <scheme val="minor"/>
      </rPr>
      <t xml:space="preserve"> à &gt;0)</t>
    </r>
  </si>
  <si>
    <r>
      <t xml:space="preserve">Variable 1_39: Adaptation de la plage de valeurs (de </t>
    </r>
    <r>
      <rPr>
        <sz val="11"/>
        <color theme="1"/>
        <rFont val="Calibri"/>
        <family val="2"/>
      </rPr>
      <t>&gt;0</t>
    </r>
    <r>
      <rPr>
        <sz val="11"/>
        <color theme="1"/>
        <rFont val="Calibri"/>
        <family val="2"/>
        <scheme val="minor"/>
      </rPr>
      <t xml:space="preserve"> à ≥0)</t>
    </r>
  </si>
  <si>
    <t>Extension check (p.ex. valeurs manquantes)</t>
  </si>
  <si>
    <t>Cette feuille de calcul permet un premier contrôle des données en ce qui concerne les données manquantes (colonne E), le type de données (colonne F) et la plage de valeurs (colonne G) ainsi que d'autres critères (par ex. valeurs manquantes ; colonnes H à J). A l'exception des variables 1_33 (facultative) et 1_32, toutes les variables doivent être remplies.</t>
  </si>
  <si>
    <r>
      <t xml:space="preserve">Toutes les cellules de la colonne remplies ?
</t>
    </r>
    <r>
      <rPr>
        <sz val="11"/>
        <color theme="1"/>
        <rFont val="Calibri"/>
        <family val="2"/>
        <scheme val="minor"/>
      </rPr>
      <t>(c.-à-d. aucune valeur manquante)</t>
    </r>
  </si>
  <si>
    <t>Au moins 10 PTs:</t>
  </si>
  <si>
    <t>Entre 150-200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</si>
</sst>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charset val="1"/>
      <scheme val="minor"/>
    </font>
    <font>
      <b/>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name val="Calibri"/>
      <family val="2"/>
    </font>
    <font>
      <sz val="11"/>
      <color rgb="FFFF0000"/>
      <name val="Calibri"/>
      <family val="2"/>
      <scheme val="minor"/>
    </font>
    <font>
      <sz val="11"/>
      <color theme="1"/>
      <name val="Calibri"/>
      <family val="2"/>
    </font>
  </fonts>
  <fills count="5">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1" fillId="0" borderId="0"/>
  </cellStyleXfs>
  <cellXfs count="81">
    <xf numFmtId="0" fontId="0" fillId="0" borderId="0" xfId="0"/>
    <xf numFmtId="0" fontId="0" fillId="0" borderId="0" xfId="0" applyAlignment="1">
      <alignment vertical="top" wrapText="1"/>
    </xf>
    <xf numFmtId="49" fontId="0" fillId="0" borderId="0" xfId="0" applyNumberFormat="1" applyAlignment="1">
      <alignment vertical="top" wrapText="1"/>
    </xf>
    <xf numFmtId="0" fontId="4" fillId="0" borderId="0" xfId="0" applyFont="1" applyFill="1" applyAlignment="1">
      <alignment horizontal="left" vertical="top" wrapText="1"/>
    </xf>
    <xf numFmtId="0" fontId="4" fillId="0" borderId="0" xfId="0" applyFont="1" applyAlignment="1">
      <alignment horizontal="left" vertical="top" wrapText="1"/>
    </xf>
    <xf numFmtId="0" fontId="4" fillId="0" borderId="0" xfId="0" applyFont="1" applyFill="1" applyBorder="1" applyAlignment="1">
      <alignment horizontal="left" vertical="top" wrapText="1"/>
    </xf>
    <xf numFmtId="0" fontId="2" fillId="0" borderId="0" xfId="0" applyFont="1" applyAlignment="1" applyProtection="1">
      <alignment vertical="top" wrapText="1"/>
    </xf>
    <xf numFmtId="0" fontId="2" fillId="0" borderId="0" xfId="1" applyFont="1" applyBorder="1" applyAlignment="1" applyProtection="1">
      <alignment vertical="top"/>
    </xf>
    <xf numFmtId="0" fontId="2" fillId="0" borderId="1" xfId="0" applyFont="1" applyFill="1" applyBorder="1" applyAlignment="1" applyProtection="1">
      <alignment vertical="top"/>
    </xf>
    <xf numFmtId="0" fontId="2" fillId="0" borderId="1" xfId="0" applyFont="1" applyFill="1" applyBorder="1" applyAlignment="1" applyProtection="1">
      <alignment horizontal="left" vertical="top"/>
    </xf>
    <xf numFmtId="0" fontId="5" fillId="0" borderId="1" xfId="0" applyFont="1" applyFill="1" applyBorder="1" applyAlignment="1" applyProtection="1">
      <alignment vertical="top"/>
    </xf>
    <xf numFmtId="0" fontId="2" fillId="0" borderId="0" xfId="0" applyFont="1" applyFill="1" applyAlignment="1" applyProtection="1">
      <alignment horizontal="left" vertical="top"/>
    </xf>
    <xf numFmtId="0" fontId="0" fillId="0" borderId="0" xfId="0" applyProtection="1"/>
    <xf numFmtId="0" fontId="0" fillId="2" borderId="0" xfId="0" applyFill="1" applyBorder="1" applyAlignment="1" applyProtection="1">
      <alignment vertical="top"/>
    </xf>
    <xf numFmtId="0" fontId="4" fillId="0" borderId="1" xfId="0" applyFont="1" applyFill="1" applyBorder="1" applyAlignment="1" applyProtection="1">
      <alignment vertical="top"/>
    </xf>
    <xf numFmtId="0" fontId="4" fillId="0" borderId="1" xfId="0" applyFont="1" applyFill="1" applyBorder="1" applyAlignment="1" applyProtection="1">
      <alignment vertical="top" wrapText="1"/>
    </xf>
    <xf numFmtId="0" fontId="0" fillId="2" borderId="0" xfId="0" applyFill="1" applyAlignment="1" applyProtection="1">
      <alignment vertical="top"/>
    </xf>
    <xf numFmtId="0" fontId="0" fillId="2" borderId="0" xfId="0" applyFill="1" applyAlignment="1" applyProtection="1">
      <alignment horizontal="left" vertical="top"/>
    </xf>
    <xf numFmtId="0" fontId="0" fillId="2" borderId="0" xfId="0" applyFill="1" applyBorder="1" applyProtection="1"/>
    <xf numFmtId="0" fontId="2" fillId="0" borderId="1" xfId="0" applyFont="1" applyFill="1" applyBorder="1" applyAlignment="1" applyProtection="1">
      <alignment horizontal="left" vertical="top" wrapText="1"/>
    </xf>
    <xf numFmtId="0" fontId="0" fillId="0" borderId="1" xfId="0" applyFill="1" applyBorder="1" applyProtection="1">
      <protection locked="0"/>
    </xf>
    <xf numFmtId="0" fontId="2" fillId="0" borderId="0" xfId="0" applyFont="1" applyProtection="1"/>
    <xf numFmtId="0" fontId="2" fillId="0" borderId="0" xfId="0" applyFont="1" applyFill="1" applyBorder="1" applyAlignment="1" applyProtection="1">
      <alignment vertical="top"/>
    </xf>
    <xf numFmtId="0" fontId="0" fillId="0" borderId="0" xfId="0" applyAlignment="1" applyProtection="1">
      <alignment wrapText="1"/>
    </xf>
    <xf numFmtId="0" fontId="0" fillId="0" borderId="0" xfId="0" applyAlignment="1" applyProtection="1">
      <alignment vertical="top" wrapText="1"/>
    </xf>
    <xf numFmtId="0" fontId="0" fillId="2" borderId="0" xfId="0" applyFill="1" applyProtection="1"/>
    <xf numFmtId="0" fontId="4" fillId="0" borderId="0" xfId="0" applyFont="1" applyAlignment="1">
      <alignment horizontal="left" vertical="top"/>
    </xf>
    <xf numFmtId="0" fontId="4" fillId="0" borderId="0" xfId="0" applyFont="1" applyFill="1" applyAlignment="1">
      <alignment horizontal="left" vertical="top"/>
    </xf>
    <xf numFmtId="0" fontId="4" fillId="0" borderId="0" xfId="1" applyFont="1" applyFill="1" applyAlignment="1">
      <alignment horizontal="left" vertical="top" wrapText="1"/>
    </xf>
    <xf numFmtId="0" fontId="4" fillId="0" borderId="0" xfId="0" applyFont="1" applyFill="1" applyAlignment="1">
      <alignment vertical="top" wrapText="1"/>
    </xf>
    <xf numFmtId="49" fontId="4" fillId="0" borderId="0" xfId="0" applyNumberFormat="1" applyFont="1" applyAlignment="1">
      <alignment horizontal="left" vertical="top"/>
    </xf>
    <xf numFmtId="49" fontId="4" fillId="0" borderId="0" xfId="0" applyNumberFormat="1" applyFont="1" applyFill="1" applyAlignment="1">
      <alignment horizontal="left" vertical="top"/>
    </xf>
    <xf numFmtId="0" fontId="4" fillId="0" borderId="0" xfId="1" applyFont="1" applyFill="1" applyAlignment="1">
      <alignment horizontal="left" vertical="top"/>
    </xf>
    <xf numFmtId="0" fontId="5" fillId="0" borderId="0" xfId="0" applyFont="1" applyFill="1" applyAlignment="1">
      <alignment horizontal="left" vertical="top"/>
    </xf>
    <xf numFmtId="0" fontId="5" fillId="0" borderId="0" xfId="0" applyFont="1" applyFill="1" applyBorder="1" applyAlignment="1">
      <alignment horizontal="left" vertical="top" wrapText="1"/>
    </xf>
    <xf numFmtId="0" fontId="4" fillId="0" borderId="0" xfId="0" applyFont="1" applyFill="1" applyAlignment="1" applyProtection="1">
      <alignment vertical="top" wrapText="1"/>
    </xf>
    <xf numFmtId="0" fontId="4" fillId="0" borderId="0" xfId="1" applyFont="1" applyFill="1" applyAlignment="1" applyProtection="1">
      <alignment vertical="top" wrapText="1"/>
    </xf>
    <xf numFmtId="49" fontId="4" fillId="0" borderId="0" xfId="0" applyNumberFormat="1" applyFont="1" applyFill="1" applyAlignment="1" applyProtection="1">
      <alignment vertical="top" wrapText="1"/>
    </xf>
    <xf numFmtId="0" fontId="5" fillId="0" borderId="0" xfId="0" applyFont="1" applyFill="1" applyAlignment="1">
      <alignment horizontal="left" vertical="top" wrapText="1"/>
    </xf>
    <xf numFmtId="49" fontId="5" fillId="0" borderId="0" xfId="0" applyNumberFormat="1" applyFont="1" applyFill="1" applyAlignment="1">
      <alignment horizontal="left" vertical="top"/>
    </xf>
    <xf numFmtId="0" fontId="6" fillId="0" borderId="0" xfId="0" applyFont="1" applyFill="1" applyAlignment="1">
      <alignment vertical="top" wrapText="1"/>
    </xf>
    <xf numFmtId="0" fontId="4" fillId="0" borderId="0" xfId="0" applyFont="1" applyFill="1" applyAlignment="1">
      <alignment vertical="top"/>
    </xf>
    <xf numFmtId="49" fontId="4" fillId="0" borderId="0" xfId="0" applyNumberFormat="1" applyFont="1" applyFill="1" applyAlignment="1">
      <alignment vertical="top"/>
    </xf>
    <xf numFmtId="0" fontId="5" fillId="0" borderId="1" xfId="0" applyFont="1" applyFill="1" applyBorder="1" applyAlignment="1" applyProtection="1">
      <alignment horizontal="left" vertical="top"/>
    </xf>
    <xf numFmtId="0" fontId="4" fillId="0" borderId="1" xfId="0" applyFont="1" applyFill="1" applyBorder="1" applyAlignment="1" applyProtection="1">
      <alignment horizontal="left" vertical="top"/>
    </xf>
    <xf numFmtId="0" fontId="4" fillId="0" borderId="1" xfId="0" applyFont="1" applyFill="1" applyBorder="1" applyAlignment="1" applyProtection="1">
      <alignment vertical="top"/>
      <protection locked="0"/>
    </xf>
    <xf numFmtId="2" fontId="4" fillId="0" borderId="1" xfId="0" applyNumberFormat="1" applyFont="1" applyFill="1" applyBorder="1" applyAlignment="1" applyProtection="1">
      <alignment vertical="top"/>
      <protection locked="0"/>
    </xf>
    <xf numFmtId="0" fontId="4" fillId="0" borderId="1" xfId="1" applyFont="1" applyFill="1" applyBorder="1" applyAlignment="1" applyProtection="1">
      <alignment vertical="top"/>
    </xf>
    <xf numFmtId="0" fontId="4" fillId="0" borderId="1" xfId="1" applyFont="1" applyFill="1" applyBorder="1" applyAlignment="1" applyProtection="1">
      <alignment horizontal="left" vertical="top"/>
    </xf>
    <xf numFmtId="0" fontId="2" fillId="0" borderId="0" xfId="0" applyFont="1" applyAlignment="1">
      <alignment vertical="top" wrapText="1"/>
    </xf>
    <xf numFmtId="0" fontId="2" fillId="0" borderId="0" xfId="0" applyFont="1" applyAlignment="1">
      <alignment horizontal="left" vertical="top" wrapText="1"/>
    </xf>
    <xf numFmtId="0" fontId="5" fillId="0" borderId="0" xfId="0" applyFont="1" applyAlignment="1">
      <alignment vertical="top" wrapText="1"/>
    </xf>
    <xf numFmtId="0" fontId="2" fillId="0" borderId="0" xfId="0" applyFont="1" applyAlignment="1">
      <alignment vertical="top"/>
    </xf>
    <xf numFmtId="0" fontId="2" fillId="0" borderId="0" xfId="0" applyFont="1"/>
    <xf numFmtId="0" fontId="4" fillId="0" borderId="0" xfId="0" applyFont="1" applyFill="1" applyAlignment="1" applyProtection="1">
      <alignment vertical="top"/>
    </xf>
    <xf numFmtId="0" fontId="4" fillId="0" borderId="0" xfId="0" applyFont="1" applyFill="1" applyAlignment="1" applyProtection="1">
      <alignment horizontal="left" vertical="top" wrapText="1"/>
    </xf>
    <xf numFmtId="0" fontId="0" fillId="0" borderId="0" xfId="0" applyAlignment="1">
      <alignment vertical="top"/>
    </xf>
    <xf numFmtId="0" fontId="0" fillId="0" borderId="0" xfId="0" applyFill="1" applyAlignment="1">
      <alignment vertical="top"/>
    </xf>
    <xf numFmtId="0" fontId="4" fillId="0" borderId="0" xfId="0" applyFont="1" applyFill="1" applyBorder="1" applyAlignment="1" applyProtection="1">
      <alignment horizontal="left" vertical="top" wrapText="1"/>
    </xf>
    <xf numFmtId="0" fontId="4" fillId="0" borderId="0" xfId="1" applyFont="1" applyFill="1" applyAlignment="1" applyProtection="1">
      <alignment vertical="top"/>
    </xf>
    <xf numFmtId="0" fontId="4" fillId="0" borderId="0" xfId="1" applyFont="1" applyFill="1" applyAlignment="1" applyProtection="1">
      <alignment horizontal="left" vertical="top" wrapText="1"/>
    </xf>
    <xf numFmtId="0" fontId="4" fillId="0" borderId="0" xfId="0" applyFont="1" applyAlignment="1">
      <alignment vertical="top"/>
    </xf>
    <xf numFmtId="0" fontId="7" fillId="0" borderId="0" xfId="0" applyFont="1" applyFill="1" applyAlignment="1">
      <alignment vertical="top"/>
    </xf>
    <xf numFmtId="0" fontId="2" fillId="0" borderId="1" xfId="2" applyFont="1" applyBorder="1" applyAlignment="1">
      <alignment vertical="top"/>
    </xf>
    <xf numFmtId="0" fontId="2" fillId="0" borderId="1" xfId="2" applyFont="1" applyBorder="1" applyAlignment="1">
      <alignment vertical="top" wrapText="1"/>
    </xf>
    <xf numFmtId="49" fontId="2" fillId="0" borderId="1" xfId="2" applyNumberFormat="1" applyFont="1" applyBorder="1" applyAlignment="1">
      <alignment vertical="top" wrapText="1"/>
    </xf>
    <xf numFmtId="0" fontId="2" fillId="3" borderId="0" xfId="2" applyFont="1" applyFill="1" applyAlignment="1">
      <alignment vertical="top"/>
    </xf>
    <xf numFmtId="0" fontId="3" fillId="0" borderId="1" xfId="2" applyFont="1" applyBorder="1" applyAlignment="1">
      <alignment vertical="top"/>
    </xf>
    <xf numFmtId="14" fontId="3" fillId="0" borderId="1" xfId="2" applyNumberFormat="1" applyFont="1" applyBorder="1" applyAlignment="1">
      <alignment vertical="top"/>
    </xf>
    <xf numFmtId="49" fontId="3" fillId="0" borderId="1" xfId="2" applyNumberFormat="1" applyFont="1" applyBorder="1" applyAlignment="1">
      <alignment vertical="top"/>
    </xf>
    <xf numFmtId="0" fontId="3" fillId="0" borderId="1" xfId="2" applyFont="1" applyBorder="1" applyAlignment="1">
      <alignment vertical="top" wrapText="1"/>
    </xf>
    <xf numFmtId="0" fontId="3" fillId="3" borderId="0" xfId="2" applyFont="1" applyFill="1" applyAlignment="1">
      <alignment vertical="top"/>
    </xf>
    <xf numFmtId="0" fontId="3" fillId="0" borderId="1" xfId="2" applyFont="1" applyBorder="1" applyAlignment="1">
      <alignment horizontal="left" vertical="top" wrapText="1"/>
    </xf>
    <xf numFmtId="0" fontId="3" fillId="0" borderId="1" xfId="2" applyFont="1" applyFill="1" applyBorder="1" applyAlignment="1">
      <alignment vertical="top" wrapText="1"/>
    </xf>
    <xf numFmtId="14" fontId="3" fillId="0" borderId="1" xfId="2" applyNumberFormat="1" applyFont="1" applyFill="1" applyBorder="1" applyAlignment="1">
      <alignment vertical="top"/>
    </xf>
    <xf numFmtId="49" fontId="3" fillId="0" borderId="1" xfId="2" applyNumberFormat="1" applyFont="1" applyFill="1" applyBorder="1" applyAlignment="1">
      <alignment vertical="top"/>
    </xf>
    <xf numFmtId="0" fontId="3" fillId="0" borderId="1" xfId="2" applyFont="1" applyFill="1" applyBorder="1" applyAlignment="1">
      <alignment vertical="top"/>
    </xf>
    <xf numFmtId="0" fontId="0" fillId="0" borderId="1" xfId="2" applyFont="1" applyBorder="1" applyAlignment="1">
      <alignment vertical="top"/>
    </xf>
    <xf numFmtId="49" fontId="0" fillId="0" borderId="1" xfId="2" applyNumberFormat="1" applyFont="1" applyBorder="1" applyAlignment="1">
      <alignment vertical="top"/>
    </xf>
    <xf numFmtId="0" fontId="0" fillId="0" borderId="0" xfId="0" applyAlignment="1">
      <alignment horizontal="right"/>
    </xf>
    <xf numFmtId="0" fontId="0" fillId="4" borderId="0" xfId="0" applyFont="1" applyFill="1" applyAlignment="1">
      <alignment horizontal="left" vertical="top" wrapText="1"/>
    </xf>
  </cellXfs>
  <cellStyles count="3">
    <cellStyle name="Normal" xfId="0" builtinId="0"/>
    <cellStyle name="Normal 2" xfId="2"/>
    <cellStyle name="Normal 3" xfId="1"/>
  </cellStyles>
  <dxfs count="20">
    <dxf>
      <font>
        <color rgb="FFFF0000"/>
      </font>
      <fill>
        <patternFill>
          <bgColor theme="5" tint="0.59996337778862885"/>
        </patternFill>
      </fill>
    </dxf>
    <dxf>
      <fill>
        <patternFill>
          <bgColor theme="5" tint="0.59996337778862885"/>
        </patternFill>
      </fill>
    </dxf>
    <dxf>
      <font>
        <color rgb="FF00B050"/>
      </font>
    </dxf>
    <dxf>
      <fill>
        <patternFill>
          <bgColor theme="5" tint="0.59996337778862885"/>
        </patternFill>
      </fill>
    </dxf>
    <dxf>
      <font>
        <color rgb="FFFF0000"/>
      </font>
      <fill>
        <patternFill>
          <bgColor theme="5" tint="0.59996337778862885"/>
        </patternFill>
      </fill>
    </dxf>
    <dxf>
      <font>
        <color rgb="FF00B050"/>
      </font>
      <fill>
        <patternFill patternType="none">
          <bgColor auto="1"/>
        </patternFill>
      </fill>
    </dxf>
    <dxf>
      <fill>
        <patternFill>
          <bgColor theme="5" tint="0.59996337778862885"/>
        </patternFill>
      </fill>
    </dxf>
    <dxf>
      <font>
        <color rgb="FFFF0000"/>
      </font>
      <fill>
        <patternFill>
          <bgColor theme="5" tint="0.59996337778862885"/>
        </patternFill>
      </fill>
    </dxf>
    <dxf>
      <font>
        <color rgb="FF00B050"/>
      </font>
      <fill>
        <patternFill patternType="none">
          <bgColor auto="1"/>
        </patternFill>
      </fill>
    </dxf>
    <dxf>
      <font>
        <color rgb="FFFF0000"/>
      </font>
      <fill>
        <patternFill>
          <bgColor theme="5" tint="0.59996337778862885"/>
        </patternFill>
      </fill>
    </dxf>
    <dxf>
      <fill>
        <patternFill>
          <bgColor theme="5" tint="0.59996337778862885"/>
        </patternFill>
      </fill>
    </dxf>
    <dxf>
      <font>
        <color rgb="FF00B050"/>
      </font>
    </dxf>
    <dxf>
      <font>
        <color rgb="FFFF0000"/>
      </font>
      <fill>
        <patternFill>
          <bgColor theme="5" tint="0.59996337778862885"/>
        </patternFill>
      </fill>
    </dxf>
    <dxf>
      <fill>
        <patternFill>
          <bgColor theme="5" tint="0.59996337778862885"/>
        </patternFill>
      </fill>
    </dxf>
    <dxf>
      <font>
        <color rgb="FF00B050"/>
      </font>
    </dxf>
    <dxf>
      <fill>
        <patternFill>
          <bgColor theme="5" tint="0.59996337778862885"/>
        </patternFill>
      </fill>
    </dxf>
    <dxf>
      <font>
        <color rgb="FF00B050"/>
      </font>
    </dxf>
    <dxf>
      <font>
        <color rgb="FF00B050"/>
      </font>
    </dxf>
    <dxf>
      <font>
        <color rgb="FFFF0000"/>
      </font>
      <fill>
        <patternFill>
          <bgColor theme="5" tint="0.59996337778862885"/>
        </patternFill>
      </fill>
    </dxf>
    <dxf>
      <font>
        <color rgb="FFFF0000"/>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abSelected="1" zoomScaleNormal="100" workbookViewId="0"/>
  </sheetViews>
  <sheetFormatPr defaultColWidth="9.140625" defaultRowHeight="15" x14ac:dyDescent="0.25"/>
  <cols>
    <col min="1" max="1" width="15.5703125" style="1" bestFit="1" customWidth="1"/>
    <col min="2" max="2" width="39.28515625" style="1" customWidth="1"/>
    <col min="3" max="3" width="57.7109375" style="1" customWidth="1"/>
    <col min="4" max="4" width="6" style="1" bestFit="1" customWidth="1"/>
    <col min="5" max="5" width="16.28515625" style="1" bestFit="1" customWidth="1"/>
    <col min="6" max="6" width="24.85546875" style="1" bestFit="1" customWidth="1"/>
    <col min="7" max="7" width="21.85546875" style="2" bestFit="1" customWidth="1"/>
    <col min="8" max="16384" width="9.140625" style="1"/>
  </cols>
  <sheetData>
    <row r="1" spans="1:8" s="6" customFormat="1" x14ac:dyDescent="0.25">
      <c r="A1" s="33" t="s">
        <v>79</v>
      </c>
      <c r="B1" s="34" t="s">
        <v>80</v>
      </c>
      <c r="C1" s="34" t="s">
        <v>81</v>
      </c>
      <c r="D1" s="33" t="s">
        <v>82</v>
      </c>
      <c r="E1" s="38" t="s">
        <v>83</v>
      </c>
      <c r="F1" s="38" t="s">
        <v>84</v>
      </c>
      <c r="G1" s="39" t="s">
        <v>85</v>
      </c>
      <c r="H1" s="7"/>
    </row>
    <row r="2" spans="1:8" ht="90" x14ac:dyDescent="0.25">
      <c r="A2" s="27" t="s">
        <v>33</v>
      </c>
      <c r="B2" s="3" t="s">
        <v>92</v>
      </c>
      <c r="C2" s="3" t="s">
        <v>218</v>
      </c>
      <c r="D2" s="27" t="s">
        <v>34</v>
      </c>
      <c r="E2" s="3" t="s">
        <v>93</v>
      </c>
      <c r="F2" s="28" t="s">
        <v>94</v>
      </c>
      <c r="G2" s="27" t="s">
        <v>95</v>
      </c>
    </row>
    <row r="3" spans="1:8" x14ac:dyDescent="0.25">
      <c r="A3" s="27" t="s">
        <v>35</v>
      </c>
      <c r="B3" s="3" t="s">
        <v>96</v>
      </c>
      <c r="C3" s="3" t="s">
        <v>97</v>
      </c>
      <c r="D3" s="27" t="s">
        <v>34</v>
      </c>
      <c r="E3" s="3" t="s">
        <v>93</v>
      </c>
      <c r="F3" s="28" t="s">
        <v>94</v>
      </c>
      <c r="G3" s="27" t="s">
        <v>95</v>
      </c>
    </row>
    <row r="4" spans="1:8" x14ac:dyDescent="0.25">
      <c r="A4" s="27" t="s">
        <v>36</v>
      </c>
      <c r="B4" s="3" t="s">
        <v>98</v>
      </c>
      <c r="C4" s="3" t="s">
        <v>99</v>
      </c>
      <c r="D4" s="27" t="s">
        <v>34</v>
      </c>
      <c r="E4" s="3" t="s">
        <v>93</v>
      </c>
      <c r="F4" s="28" t="s">
        <v>94</v>
      </c>
      <c r="G4" s="27" t="s">
        <v>95</v>
      </c>
    </row>
    <row r="5" spans="1:8" ht="75" x14ac:dyDescent="0.25">
      <c r="A5" s="27" t="s">
        <v>37</v>
      </c>
      <c r="B5" s="3" t="s">
        <v>87</v>
      </c>
      <c r="C5" s="3" t="s">
        <v>100</v>
      </c>
      <c r="D5" s="27" t="s">
        <v>34</v>
      </c>
      <c r="E5" s="3" t="s">
        <v>93</v>
      </c>
      <c r="F5" s="3" t="s">
        <v>101</v>
      </c>
      <c r="G5" s="27" t="s">
        <v>95</v>
      </c>
    </row>
    <row r="6" spans="1:8" ht="60" x14ac:dyDescent="0.25">
      <c r="A6" s="27" t="s">
        <v>38</v>
      </c>
      <c r="B6" s="3" t="s">
        <v>219</v>
      </c>
      <c r="C6" s="3" t="s">
        <v>103</v>
      </c>
      <c r="D6" s="27" t="s">
        <v>34</v>
      </c>
      <c r="E6" s="3" t="s">
        <v>104</v>
      </c>
      <c r="F6" s="29" t="s">
        <v>41</v>
      </c>
      <c r="G6" s="27" t="s">
        <v>95</v>
      </c>
    </row>
    <row r="7" spans="1:8" ht="60" x14ac:dyDescent="0.25">
      <c r="A7" s="27" t="s">
        <v>40</v>
      </c>
      <c r="B7" s="3" t="s">
        <v>220</v>
      </c>
      <c r="C7" s="3" t="s">
        <v>106</v>
      </c>
      <c r="D7" s="27" t="s">
        <v>34</v>
      </c>
      <c r="E7" s="3" t="s">
        <v>104</v>
      </c>
      <c r="F7" s="3" t="s">
        <v>39</v>
      </c>
      <c r="G7" s="27" t="s">
        <v>95</v>
      </c>
    </row>
    <row r="8" spans="1:8" ht="60" x14ac:dyDescent="0.25">
      <c r="A8" s="27" t="s">
        <v>42</v>
      </c>
      <c r="B8" s="3" t="s">
        <v>221</v>
      </c>
      <c r="C8" s="3" t="s">
        <v>108</v>
      </c>
      <c r="D8" s="27" t="s">
        <v>34</v>
      </c>
      <c r="E8" s="3" t="s">
        <v>104</v>
      </c>
      <c r="F8" s="29" t="s">
        <v>41</v>
      </c>
      <c r="G8" s="27" t="s">
        <v>95</v>
      </c>
    </row>
    <row r="9" spans="1:8" ht="60" x14ac:dyDescent="0.25">
      <c r="A9" s="27" t="s">
        <v>43</v>
      </c>
      <c r="B9" s="3" t="s">
        <v>222</v>
      </c>
      <c r="C9" s="3" t="s">
        <v>110</v>
      </c>
      <c r="D9" s="27" t="s">
        <v>34</v>
      </c>
      <c r="E9" s="3" t="s">
        <v>104</v>
      </c>
      <c r="F9" s="3" t="s">
        <v>39</v>
      </c>
      <c r="G9" s="27" t="s">
        <v>95</v>
      </c>
    </row>
    <row r="10" spans="1:8" x14ac:dyDescent="0.25">
      <c r="A10" s="27" t="s">
        <v>44</v>
      </c>
      <c r="B10" s="3" t="s">
        <v>111</v>
      </c>
      <c r="C10" s="3" t="s">
        <v>112</v>
      </c>
      <c r="D10" s="27" t="s">
        <v>45</v>
      </c>
      <c r="E10" s="3" t="s">
        <v>104</v>
      </c>
      <c r="F10" s="35" t="s">
        <v>225</v>
      </c>
      <c r="G10" s="27" t="s">
        <v>95</v>
      </c>
    </row>
    <row r="11" spans="1:8" ht="60" x14ac:dyDescent="0.25">
      <c r="A11" s="27" t="s">
        <v>0</v>
      </c>
      <c r="B11" s="3" t="s">
        <v>113</v>
      </c>
      <c r="C11" s="3" t="s">
        <v>114</v>
      </c>
      <c r="D11" s="27" t="s">
        <v>45</v>
      </c>
      <c r="E11" s="3" t="s">
        <v>223</v>
      </c>
      <c r="F11" s="35" t="s">
        <v>63</v>
      </c>
      <c r="G11" s="27" t="s">
        <v>95</v>
      </c>
    </row>
    <row r="12" spans="1:8" ht="45" x14ac:dyDescent="0.25">
      <c r="A12" s="27" t="s">
        <v>1</v>
      </c>
      <c r="B12" s="3" t="s">
        <v>115</v>
      </c>
      <c r="C12" s="3" t="s">
        <v>204</v>
      </c>
      <c r="D12" s="27" t="s">
        <v>46</v>
      </c>
      <c r="E12" s="3" t="s">
        <v>104</v>
      </c>
      <c r="F12" s="35" t="s">
        <v>63</v>
      </c>
      <c r="G12" s="27" t="s">
        <v>95</v>
      </c>
    </row>
    <row r="13" spans="1:8" ht="45" x14ac:dyDescent="0.25">
      <c r="A13" s="32" t="s">
        <v>47</v>
      </c>
      <c r="B13" s="3" t="s">
        <v>116</v>
      </c>
      <c r="C13" s="3" t="s">
        <v>117</v>
      </c>
      <c r="D13" s="32" t="s">
        <v>46</v>
      </c>
      <c r="E13" s="3" t="s">
        <v>104</v>
      </c>
      <c r="F13" s="36" t="s">
        <v>63</v>
      </c>
      <c r="G13" s="27" t="s">
        <v>95</v>
      </c>
    </row>
    <row r="14" spans="1:8" x14ac:dyDescent="0.25">
      <c r="A14" s="27" t="s">
        <v>48</v>
      </c>
      <c r="B14" s="3" t="s">
        <v>118</v>
      </c>
      <c r="C14" s="3" t="s">
        <v>119</v>
      </c>
      <c r="D14" s="27" t="s">
        <v>49</v>
      </c>
      <c r="E14" s="3" t="s">
        <v>104</v>
      </c>
      <c r="F14" s="37" t="s">
        <v>226</v>
      </c>
      <c r="G14" s="31" t="s">
        <v>50</v>
      </c>
    </row>
    <row r="15" spans="1:8" x14ac:dyDescent="0.25">
      <c r="A15" s="27" t="s">
        <v>51</v>
      </c>
      <c r="B15" s="3" t="s">
        <v>120</v>
      </c>
      <c r="C15" s="3" t="s">
        <v>121</v>
      </c>
      <c r="D15" s="27" t="s">
        <v>52</v>
      </c>
      <c r="E15" s="3" t="s">
        <v>104</v>
      </c>
      <c r="F15" s="37" t="s">
        <v>227</v>
      </c>
      <c r="G15" s="31" t="s">
        <v>50</v>
      </c>
    </row>
    <row r="16" spans="1:8" x14ac:dyDescent="0.25">
      <c r="A16" s="27" t="s">
        <v>53</v>
      </c>
      <c r="B16" s="3" t="s">
        <v>122</v>
      </c>
      <c r="C16" s="3" t="s">
        <v>123</v>
      </c>
      <c r="D16" s="27" t="s">
        <v>54</v>
      </c>
      <c r="E16" s="3" t="s">
        <v>104</v>
      </c>
      <c r="F16" s="37" t="s">
        <v>228</v>
      </c>
      <c r="G16" s="31" t="s">
        <v>50</v>
      </c>
    </row>
    <row r="17" spans="1:7" ht="60" x14ac:dyDescent="0.25">
      <c r="A17" s="27" t="s">
        <v>55</v>
      </c>
      <c r="B17" s="3" t="s">
        <v>124</v>
      </c>
      <c r="C17" s="3" t="s">
        <v>125</v>
      </c>
      <c r="D17" s="27" t="s">
        <v>34</v>
      </c>
      <c r="E17" s="3" t="s">
        <v>93</v>
      </c>
      <c r="F17" s="35" t="s">
        <v>229</v>
      </c>
      <c r="G17" s="31" t="s">
        <v>50</v>
      </c>
    </row>
    <row r="18" spans="1:7" ht="60" x14ac:dyDescent="0.25">
      <c r="A18" s="27" t="s">
        <v>56</v>
      </c>
      <c r="B18" s="3" t="s">
        <v>126</v>
      </c>
      <c r="C18" s="3" t="s">
        <v>127</v>
      </c>
      <c r="D18" s="27" t="s">
        <v>34</v>
      </c>
      <c r="E18" s="3" t="s">
        <v>93</v>
      </c>
      <c r="F18" s="3" t="s">
        <v>128</v>
      </c>
      <c r="G18" s="31" t="s">
        <v>50</v>
      </c>
    </row>
    <row r="19" spans="1:7" ht="75" x14ac:dyDescent="0.25">
      <c r="A19" s="27" t="s">
        <v>57</v>
      </c>
      <c r="B19" s="3" t="s">
        <v>129</v>
      </c>
      <c r="C19" s="3" t="s">
        <v>130</v>
      </c>
      <c r="D19" s="27" t="s">
        <v>34</v>
      </c>
      <c r="E19" s="3" t="s">
        <v>93</v>
      </c>
      <c r="F19" s="3" t="s">
        <v>131</v>
      </c>
      <c r="G19" s="31" t="s">
        <v>50</v>
      </c>
    </row>
    <row r="20" spans="1:7" ht="30" x14ac:dyDescent="0.25">
      <c r="A20" s="27" t="s">
        <v>58</v>
      </c>
      <c r="B20" s="3" t="s">
        <v>132</v>
      </c>
      <c r="C20" s="3" t="s">
        <v>133</v>
      </c>
      <c r="D20" s="27" t="s">
        <v>34</v>
      </c>
      <c r="E20" s="3" t="s">
        <v>93</v>
      </c>
      <c r="F20" s="28" t="s">
        <v>134</v>
      </c>
      <c r="G20" s="31" t="s">
        <v>50</v>
      </c>
    </row>
    <row r="21" spans="1:7" ht="30" x14ac:dyDescent="0.25">
      <c r="A21" s="27" t="s">
        <v>59</v>
      </c>
      <c r="B21" s="3" t="s">
        <v>135</v>
      </c>
      <c r="C21" s="3" t="s">
        <v>136</v>
      </c>
      <c r="D21" s="27" t="s">
        <v>34</v>
      </c>
      <c r="E21" s="3" t="s">
        <v>104</v>
      </c>
      <c r="F21" s="28" t="s">
        <v>60</v>
      </c>
      <c r="G21" s="31" t="s">
        <v>61</v>
      </c>
    </row>
    <row r="22" spans="1:7" ht="60" x14ac:dyDescent="0.25">
      <c r="A22" s="27" t="s">
        <v>62</v>
      </c>
      <c r="B22" s="3" t="s">
        <v>137</v>
      </c>
      <c r="C22" s="3" t="s">
        <v>138</v>
      </c>
      <c r="D22" s="27" t="s">
        <v>45</v>
      </c>
      <c r="E22" s="3" t="s">
        <v>104</v>
      </c>
      <c r="F22" s="3" t="s">
        <v>63</v>
      </c>
      <c r="G22" s="31" t="s">
        <v>64</v>
      </c>
    </row>
    <row r="23" spans="1:7" ht="60" x14ac:dyDescent="0.25">
      <c r="A23" s="27" t="s">
        <v>2</v>
      </c>
      <c r="B23" s="3" t="s">
        <v>139</v>
      </c>
      <c r="C23" s="3" t="s">
        <v>244</v>
      </c>
      <c r="D23" s="27" t="s">
        <v>34</v>
      </c>
      <c r="E23" s="3" t="s">
        <v>223</v>
      </c>
      <c r="F23" s="40" t="s">
        <v>60</v>
      </c>
      <c r="G23" s="31" t="s">
        <v>61</v>
      </c>
    </row>
    <row r="24" spans="1:7" ht="60" x14ac:dyDescent="0.25">
      <c r="A24" s="27" t="s">
        <v>3</v>
      </c>
      <c r="B24" s="3" t="s">
        <v>140</v>
      </c>
      <c r="C24" s="3" t="s">
        <v>252</v>
      </c>
      <c r="D24" s="27" t="s">
        <v>34</v>
      </c>
      <c r="E24" s="3" t="s">
        <v>223</v>
      </c>
      <c r="F24" s="3" t="s">
        <v>67</v>
      </c>
      <c r="G24" s="31" t="s">
        <v>65</v>
      </c>
    </row>
    <row r="25" spans="1:7" ht="30" x14ac:dyDescent="0.25">
      <c r="A25" s="27" t="s">
        <v>4</v>
      </c>
      <c r="B25" s="3" t="s">
        <v>208</v>
      </c>
      <c r="C25" s="3" t="s">
        <v>207</v>
      </c>
      <c r="D25" s="27" t="s">
        <v>45</v>
      </c>
      <c r="E25" s="3" t="s">
        <v>104</v>
      </c>
      <c r="F25" s="3" t="s">
        <v>68</v>
      </c>
      <c r="G25" s="31" t="s">
        <v>65</v>
      </c>
    </row>
    <row r="26" spans="1:7" ht="30" x14ac:dyDescent="0.25">
      <c r="A26" s="27" t="s">
        <v>5</v>
      </c>
      <c r="B26" s="3" t="s">
        <v>209</v>
      </c>
      <c r="C26" s="3" t="s">
        <v>210</v>
      </c>
      <c r="D26" s="27" t="s">
        <v>45</v>
      </c>
      <c r="E26" s="3" t="s">
        <v>104</v>
      </c>
      <c r="F26" s="3" t="s">
        <v>68</v>
      </c>
      <c r="G26" s="31" t="s">
        <v>65</v>
      </c>
    </row>
    <row r="27" spans="1:7" ht="60" x14ac:dyDescent="0.25">
      <c r="A27" s="27" t="s">
        <v>6</v>
      </c>
      <c r="B27" s="3" t="s">
        <v>144</v>
      </c>
      <c r="C27" s="3" t="s">
        <v>245</v>
      </c>
      <c r="D27" s="27" t="s">
        <v>34</v>
      </c>
      <c r="E27" s="3" t="s">
        <v>223</v>
      </c>
      <c r="F27" s="3" t="s">
        <v>66</v>
      </c>
      <c r="G27" s="31" t="s">
        <v>65</v>
      </c>
    </row>
    <row r="28" spans="1:7" ht="60" x14ac:dyDescent="0.25">
      <c r="A28" s="27" t="s">
        <v>7</v>
      </c>
      <c r="B28" s="3" t="s">
        <v>145</v>
      </c>
      <c r="C28" s="3" t="s">
        <v>246</v>
      </c>
      <c r="D28" s="27" t="s">
        <v>34</v>
      </c>
      <c r="E28" s="3" t="s">
        <v>223</v>
      </c>
      <c r="F28" s="27" t="s">
        <v>68</v>
      </c>
      <c r="G28" s="31" t="s">
        <v>65</v>
      </c>
    </row>
    <row r="29" spans="1:7" ht="60" x14ac:dyDescent="0.25">
      <c r="A29" s="27" t="s">
        <v>8</v>
      </c>
      <c r="B29" s="3" t="s">
        <v>146</v>
      </c>
      <c r="C29" s="3" t="s">
        <v>247</v>
      </c>
      <c r="D29" s="27" t="s">
        <v>34</v>
      </c>
      <c r="E29" s="3" t="s">
        <v>223</v>
      </c>
      <c r="F29" s="3" t="s">
        <v>66</v>
      </c>
      <c r="G29" s="31" t="s">
        <v>65</v>
      </c>
    </row>
    <row r="30" spans="1:7" x14ac:dyDescent="0.25">
      <c r="A30" s="27" t="s">
        <v>9</v>
      </c>
      <c r="B30" s="3" t="s">
        <v>147</v>
      </c>
      <c r="C30" s="3" t="s">
        <v>148</v>
      </c>
      <c r="D30" s="27" t="s">
        <v>45</v>
      </c>
      <c r="E30" s="3" t="s">
        <v>104</v>
      </c>
      <c r="F30" s="3" t="s">
        <v>63</v>
      </c>
      <c r="G30" s="31" t="s">
        <v>65</v>
      </c>
    </row>
    <row r="31" spans="1:7" ht="60" x14ac:dyDescent="0.25">
      <c r="A31" s="27" t="s">
        <v>10</v>
      </c>
      <c r="B31" s="3" t="s">
        <v>149</v>
      </c>
      <c r="C31" s="3" t="s">
        <v>150</v>
      </c>
      <c r="D31" s="27" t="s">
        <v>34</v>
      </c>
      <c r="E31" s="3" t="s">
        <v>223</v>
      </c>
      <c r="F31" s="3" t="s">
        <v>67</v>
      </c>
      <c r="G31" s="31" t="s">
        <v>65</v>
      </c>
    </row>
    <row r="32" spans="1:7" ht="60" x14ac:dyDescent="0.25">
      <c r="A32" s="27" t="s">
        <v>11</v>
      </c>
      <c r="B32" s="3" t="s">
        <v>151</v>
      </c>
      <c r="C32" s="3" t="s">
        <v>152</v>
      </c>
      <c r="D32" s="27" t="s">
        <v>45</v>
      </c>
      <c r="E32" s="3" t="s">
        <v>223</v>
      </c>
      <c r="F32" s="3" t="s">
        <v>68</v>
      </c>
      <c r="G32" s="31" t="s">
        <v>69</v>
      </c>
    </row>
    <row r="33" spans="1:7" ht="60" x14ac:dyDescent="0.25">
      <c r="A33" s="27" t="s">
        <v>12</v>
      </c>
      <c r="B33" s="3" t="s">
        <v>153</v>
      </c>
      <c r="C33" s="3" t="s">
        <v>154</v>
      </c>
      <c r="D33" s="27" t="s">
        <v>45</v>
      </c>
      <c r="E33" s="3" t="s">
        <v>223</v>
      </c>
      <c r="F33" s="3" t="s">
        <v>63</v>
      </c>
      <c r="G33" s="31" t="s">
        <v>69</v>
      </c>
    </row>
    <row r="34" spans="1:7" ht="60" x14ac:dyDescent="0.25">
      <c r="A34" s="27" t="s">
        <v>13</v>
      </c>
      <c r="B34" s="5" t="s">
        <v>155</v>
      </c>
      <c r="C34" s="5" t="s">
        <v>205</v>
      </c>
      <c r="D34" s="27" t="s">
        <v>70</v>
      </c>
      <c r="E34" s="3" t="s">
        <v>223</v>
      </c>
      <c r="F34" s="3" t="s">
        <v>267</v>
      </c>
      <c r="G34" s="31" t="s">
        <v>69</v>
      </c>
    </row>
    <row r="35" spans="1:7" ht="60" x14ac:dyDescent="0.25">
      <c r="A35" s="27" t="s">
        <v>14</v>
      </c>
      <c r="B35" s="5" t="s">
        <v>156</v>
      </c>
      <c r="C35" s="5" t="s">
        <v>274</v>
      </c>
      <c r="D35" s="27" t="s">
        <v>34</v>
      </c>
      <c r="E35" s="3" t="s">
        <v>223</v>
      </c>
      <c r="F35" s="3" t="s">
        <v>67</v>
      </c>
      <c r="G35" s="31" t="s">
        <v>69</v>
      </c>
    </row>
    <row r="36" spans="1:7" ht="60" x14ac:dyDescent="0.25">
      <c r="A36" s="27" t="s">
        <v>15</v>
      </c>
      <c r="B36" s="5" t="s">
        <v>157</v>
      </c>
      <c r="C36" s="5" t="s">
        <v>158</v>
      </c>
      <c r="D36" s="27" t="s">
        <v>72</v>
      </c>
      <c r="E36" s="3" t="s">
        <v>223</v>
      </c>
      <c r="F36" s="3" t="s">
        <v>68</v>
      </c>
      <c r="G36" s="31" t="s">
        <v>73</v>
      </c>
    </row>
    <row r="37" spans="1:7" ht="60" x14ac:dyDescent="0.25">
      <c r="A37" s="27" t="s">
        <v>16</v>
      </c>
      <c r="B37" s="5" t="s">
        <v>159</v>
      </c>
      <c r="C37" s="5" t="s">
        <v>160</v>
      </c>
      <c r="D37" s="27" t="s">
        <v>72</v>
      </c>
      <c r="E37" s="3" t="s">
        <v>223</v>
      </c>
      <c r="F37" s="3" t="s">
        <v>63</v>
      </c>
      <c r="G37" s="31" t="s">
        <v>73</v>
      </c>
    </row>
    <row r="38" spans="1:7" ht="60" x14ac:dyDescent="0.25">
      <c r="A38" s="27" t="s">
        <v>17</v>
      </c>
      <c r="B38" s="5" t="s">
        <v>161</v>
      </c>
      <c r="C38" s="5" t="s">
        <v>206</v>
      </c>
      <c r="D38" s="27" t="s">
        <v>70</v>
      </c>
      <c r="E38" s="3" t="s">
        <v>223</v>
      </c>
      <c r="F38" s="3" t="s">
        <v>267</v>
      </c>
      <c r="G38" s="31" t="s">
        <v>73</v>
      </c>
    </row>
    <row r="39" spans="1:7" ht="60" x14ac:dyDescent="0.25">
      <c r="A39" s="27" t="s">
        <v>18</v>
      </c>
      <c r="B39" s="5" t="s">
        <v>162</v>
      </c>
      <c r="C39" s="5" t="s">
        <v>163</v>
      </c>
      <c r="D39" s="27" t="s">
        <v>34</v>
      </c>
      <c r="E39" s="3" t="s">
        <v>223</v>
      </c>
      <c r="F39" s="3" t="s">
        <v>67</v>
      </c>
      <c r="G39" s="31" t="s">
        <v>73</v>
      </c>
    </row>
    <row r="40" spans="1:7" ht="60" x14ac:dyDescent="0.25">
      <c r="A40" s="27" t="s">
        <v>19</v>
      </c>
      <c r="B40" s="5" t="s">
        <v>164</v>
      </c>
      <c r="C40" s="5" t="s">
        <v>165</v>
      </c>
      <c r="D40" s="27" t="s">
        <v>70</v>
      </c>
      <c r="E40" s="3" t="s">
        <v>223</v>
      </c>
      <c r="F40" s="3" t="s">
        <v>71</v>
      </c>
      <c r="G40" s="31" t="s">
        <v>74</v>
      </c>
    </row>
    <row r="41" spans="1:7" ht="60" x14ac:dyDescent="0.25">
      <c r="A41" s="27" t="s">
        <v>20</v>
      </c>
      <c r="B41" s="5" t="s">
        <v>248</v>
      </c>
      <c r="C41" s="5" t="s">
        <v>248</v>
      </c>
      <c r="D41" s="27" t="s">
        <v>70</v>
      </c>
      <c r="E41" s="3" t="s">
        <v>223</v>
      </c>
      <c r="F41" s="3" t="s">
        <v>71</v>
      </c>
      <c r="G41" s="31" t="s">
        <v>74</v>
      </c>
    </row>
    <row r="42" spans="1:7" ht="60" x14ac:dyDescent="0.25">
      <c r="A42" s="27" t="s">
        <v>21</v>
      </c>
      <c r="B42" s="5" t="s">
        <v>166</v>
      </c>
      <c r="C42" s="5" t="s">
        <v>249</v>
      </c>
      <c r="D42" s="27" t="s">
        <v>70</v>
      </c>
      <c r="E42" s="3" t="s">
        <v>223</v>
      </c>
      <c r="F42" s="3" t="s">
        <v>68</v>
      </c>
      <c r="G42" s="31" t="s">
        <v>74</v>
      </c>
    </row>
    <row r="43" spans="1:7" ht="60" x14ac:dyDescent="0.25">
      <c r="A43" s="27" t="s">
        <v>22</v>
      </c>
      <c r="B43" s="5" t="s">
        <v>250</v>
      </c>
      <c r="C43" s="5" t="s">
        <v>251</v>
      </c>
      <c r="D43" s="27" t="s">
        <v>34</v>
      </c>
      <c r="E43" s="3" t="s">
        <v>93</v>
      </c>
      <c r="F43" s="3" t="s">
        <v>168</v>
      </c>
      <c r="G43" s="31" t="s">
        <v>74</v>
      </c>
    </row>
    <row r="44" spans="1:7" ht="90" x14ac:dyDescent="0.25">
      <c r="A44" s="27" t="s">
        <v>23</v>
      </c>
      <c r="B44" s="5" t="s">
        <v>169</v>
      </c>
      <c r="C44" s="5" t="s">
        <v>170</v>
      </c>
      <c r="D44" s="27" t="s">
        <v>34</v>
      </c>
      <c r="E44" s="3" t="s">
        <v>223</v>
      </c>
      <c r="F44" s="3" t="s">
        <v>141</v>
      </c>
      <c r="G44" s="31" t="s">
        <v>74</v>
      </c>
    </row>
    <row r="45" spans="1:7" ht="90" x14ac:dyDescent="0.25">
      <c r="A45" s="27" t="s">
        <v>24</v>
      </c>
      <c r="B45" s="5" t="s">
        <v>171</v>
      </c>
      <c r="C45" s="5" t="s">
        <v>272</v>
      </c>
      <c r="D45" s="27" t="s">
        <v>34</v>
      </c>
      <c r="E45" s="3" t="s">
        <v>223</v>
      </c>
      <c r="F45" s="3" t="s">
        <v>141</v>
      </c>
      <c r="G45" s="31" t="s">
        <v>75</v>
      </c>
    </row>
    <row r="46" spans="1:7" ht="30" x14ac:dyDescent="0.25">
      <c r="A46" s="27" t="s">
        <v>25</v>
      </c>
      <c r="B46" s="5" t="s">
        <v>172</v>
      </c>
      <c r="C46" s="5" t="s">
        <v>173</v>
      </c>
      <c r="D46" s="27" t="s">
        <v>34</v>
      </c>
      <c r="E46" s="3" t="s">
        <v>93</v>
      </c>
      <c r="F46" s="3" t="s">
        <v>174</v>
      </c>
      <c r="G46" s="31" t="s">
        <v>50</v>
      </c>
    </row>
    <row r="47" spans="1:7" ht="45" x14ac:dyDescent="0.25">
      <c r="A47" s="27" t="s">
        <v>26</v>
      </c>
      <c r="B47" s="5" t="s">
        <v>175</v>
      </c>
      <c r="C47" s="5" t="s">
        <v>176</v>
      </c>
      <c r="D47" s="27" t="s">
        <v>34</v>
      </c>
      <c r="E47" s="3" t="s">
        <v>104</v>
      </c>
      <c r="F47" s="3" t="s">
        <v>76</v>
      </c>
      <c r="G47" s="31" t="s">
        <v>77</v>
      </c>
    </row>
    <row r="48" spans="1:7" ht="30" x14ac:dyDescent="0.25">
      <c r="A48" s="27" t="s">
        <v>27</v>
      </c>
      <c r="B48" s="5" t="s">
        <v>177</v>
      </c>
      <c r="C48" s="5" t="s">
        <v>178</v>
      </c>
      <c r="D48" s="41" t="s">
        <v>45</v>
      </c>
      <c r="E48" s="3" t="s">
        <v>104</v>
      </c>
      <c r="F48" s="40" t="s">
        <v>68</v>
      </c>
      <c r="G48" s="42" t="s">
        <v>77</v>
      </c>
    </row>
    <row r="49" spans="1:7" ht="45" x14ac:dyDescent="0.25">
      <c r="A49" s="27" t="s">
        <v>28</v>
      </c>
      <c r="B49" s="5" t="s">
        <v>179</v>
      </c>
      <c r="C49" s="5" t="s">
        <v>180</v>
      </c>
      <c r="D49" s="27" t="s">
        <v>34</v>
      </c>
      <c r="E49" s="3" t="s">
        <v>93</v>
      </c>
      <c r="F49" s="3" t="s">
        <v>181</v>
      </c>
      <c r="G49" s="31" t="s">
        <v>77</v>
      </c>
    </row>
    <row r="50" spans="1:7" ht="60" x14ac:dyDescent="0.25">
      <c r="A50" s="27" t="s">
        <v>29</v>
      </c>
      <c r="B50" s="3" t="s">
        <v>202</v>
      </c>
      <c r="C50" s="5" t="s">
        <v>203</v>
      </c>
      <c r="D50" s="27" t="s">
        <v>45</v>
      </c>
      <c r="E50" s="3" t="s">
        <v>223</v>
      </c>
      <c r="F50" s="3" t="s">
        <v>63</v>
      </c>
      <c r="G50" s="31" t="s">
        <v>77</v>
      </c>
    </row>
    <row r="51" spans="1:7" ht="30" x14ac:dyDescent="0.25">
      <c r="A51" s="27" t="s">
        <v>30</v>
      </c>
      <c r="B51" s="3" t="s">
        <v>182</v>
      </c>
      <c r="C51" s="3" t="s">
        <v>183</v>
      </c>
      <c r="D51" s="27" t="s">
        <v>34</v>
      </c>
      <c r="E51" s="3" t="s">
        <v>104</v>
      </c>
      <c r="F51" s="3" t="s">
        <v>63</v>
      </c>
      <c r="G51" s="31" t="s">
        <v>77</v>
      </c>
    </row>
    <row r="52" spans="1:7" ht="60" x14ac:dyDescent="0.25">
      <c r="A52" s="27" t="s">
        <v>31</v>
      </c>
      <c r="B52" s="3" t="s">
        <v>184</v>
      </c>
      <c r="C52" s="3" t="s">
        <v>185</v>
      </c>
      <c r="D52" s="27" t="s">
        <v>45</v>
      </c>
      <c r="E52" s="3" t="s">
        <v>223</v>
      </c>
      <c r="F52" s="3" t="s">
        <v>275</v>
      </c>
      <c r="G52" s="31" t="s">
        <v>77</v>
      </c>
    </row>
    <row r="53" spans="1:7" ht="60" x14ac:dyDescent="0.25">
      <c r="A53" s="27" t="s">
        <v>32</v>
      </c>
      <c r="B53" s="3" t="s">
        <v>186</v>
      </c>
      <c r="C53" s="3" t="s">
        <v>187</v>
      </c>
      <c r="D53" s="27" t="s">
        <v>45</v>
      </c>
      <c r="E53" s="3" t="s">
        <v>223</v>
      </c>
      <c r="F53" s="3" t="s">
        <v>63</v>
      </c>
      <c r="G53" s="31" t="s">
        <v>69</v>
      </c>
    </row>
    <row r="54" spans="1:7" ht="60" x14ac:dyDescent="0.25">
      <c r="A54" s="27" t="s">
        <v>78</v>
      </c>
      <c r="B54" s="3" t="s">
        <v>188</v>
      </c>
      <c r="C54" s="3" t="s">
        <v>189</v>
      </c>
      <c r="D54" s="27" t="s">
        <v>72</v>
      </c>
      <c r="E54" s="3" t="s">
        <v>223</v>
      </c>
      <c r="F54" s="3" t="s">
        <v>68</v>
      </c>
      <c r="G54" s="31" t="s">
        <v>73</v>
      </c>
    </row>
    <row r="55" spans="1:7" x14ac:dyDescent="0.25">
      <c r="A55" s="30"/>
      <c r="B55" s="4"/>
      <c r="C55" s="4"/>
      <c r="D55" s="27"/>
      <c r="E55" s="4"/>
      <c r="F55" s="4"/>
      <c r="G55" s="26"/>
    </row>
  </sheetData>
  <sheetProtection algorithmName="SHA-512" hashValue="eHWtQj6YeOV+ABQsWnPvckgSW+G0EIQT63nOEWbpo1gEmxNYxX4PeKathG69boeyI29xLFO4MkNJ/4JMn+3g2Q==" saltValue="VyXY/o3Kr1DP9ucQn/9KVA==" spinCount="100000" sheet="1" objects="1" scenarios="1"/>
  <sortState ref="A2:H55">
    <sortCondition ref="A2:A55"/>
  </sortState>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zoomScaleNormal="100" workbookViewId="0"/>
  </sheetViews>
  <sheetFormatPr defaultColWidth="27.7109375" defaultRowHeight="15" x14ac:dyDescent="0.25"/>
  <cols>
    <col min="1" max="1" width="15.5703125" style="13" bestFit="1" customWidth="1"/>
    <col min="2" max="2" width="60" style="13" bestFit="1" customWidth="1"/>
    <col min="3" max="3" width="27.7109375" style="13"/>
    <col min="4" max="4" width="27.7109375" style="13" customWidth="1"/>
    <col min="5" max="16384" width="27.7109375" style="13"/>
  </cols>
  <sheetData>
    <row r="1" spans="1:3" x14ac:dyDescent="0.25">
      <c r="A1" s="10" t="s">
        <v>79</v>
      </c>
      <c r="B1" s="43" t="s">
        <v>80</v>
      </c>
      <c r="C1" s="10" t="s">
        <v>86</v>
      </c>
    </row>
    <row r="2" spans="1:3" x14ac:dyDescent="0.25">
      <c r="A2" s="14" t="s">
        <v>33</v>
      </c>
      <c r="B2" s="44" t="s">
        <v>92</v>
      </c>
      <c r="C2" s="45"/>
    </row>
    <row r="3" spans="1:3" x14ac:dyDescent="0.25">
      <c r="A3" s="14" t="s">
        <v>35</v>
      </c>
      <c r="B3" s="44" t="s">
        <v>96</v>
      </c>
      <c r="C3" s="45"/>
    </row>
    <row r="4" spans="1:3" x14ac:dyDescent="0.25">
      <c r="A4" s="14" t="s">
        <v>36</v>
      </c>
      <c r="B4" s="44" t="s">
        <v>98</v>
      </c>
      <c r="C4" s="45"/>
    </row>
    <row r="5" spans="1:3" x14ac:dyDescent="0.25">
      <c r="A5" s="14" t="s">
        <v>37</v>
      </c>
      <c r="B5" s="44" t="s">
        <v>87</v>
      </c>
      <c r="C5" s="45"/>
    </row>
    <row r="6" spans="1:3" x14ac:dyDescent="0.25">
      <c r="A6" s="14" t="s">
        <v>38</v>
      </c>
      <c r="B6" s="44" t="s">
        <v>102</v>
      </c>
      <c r="C6" s="45"/>
    </row>
    <row r="7" spans="1:3" x14ac:dyDescent="0.25">
      <c r="A7" s="14" t="s">
        <v>40</v>
      </c>
      <c r="B7" s="44" t="s">
        <v>105</v>
      </c>
      <c r="C7" s="45"/>
    </row>
    <row r="8" spans="1:3" x14ac:dyDescent="0.25">
      <c r="A8" s="14" t="s">
        <v>42</v>
      </c>
      <c r="B8" s="44" t="s">
        <v>107</v>
      </c>
      <c r="C8" s="45"/>
    </row>
    <row r="9" spans="1:3" x14ac:dyDescent="0.25">
      <c r="A9" s="14" t="s">
        <v>43</v>
      </c>
      <c r="B9" s="44" t="s">
        <v>109</v>
      </c>
      <c r="C9" s="45"/>
    </row>
    <row r="10" spans="1:3" x14ac:dyDescent="0.25">
      <c r="A10" s="14" t="s">
        <v>44</v>
      </c>
      <c r="B10" s="44" t="s">
        <v>111</v>
      </c>
      <c r="C10" s="45"/>
    </row>
    <row r="11" spans="1:3" x14ac:dyDescent="0.25">
      <c r="A11" s="14" t="s">
        <v>0</v>
      </c>
      <c r="B11" s="44" t="s">
        <v>113</v>
      </c>
      <c r="C11" s="46"/>
    </row>
    <row r="12" spans="1:3" x14ac:dyDescent="0.25">
      <c r="A12" s="14" t="s">
        <v>1</v>
      </c>
      <c r="B12" s="44" t="s">
        <v>115</v>
      </c>
      <c r="C12" s="45"/>
    </row>
    <row r="13" spans="1:3" x14ac:dyDescent="0.25">
      <c r="A13" s="47" t="s">
        <v>47</v>
      </c>
      <c r="B13" s="48" t="s">
        <v>116</v>
      </c>
      <c r="C13" s="45"/>
    </row>
    <row r="14" spans="1:3" x14ac:dyDescent="0.25">
      <c r="A14" s="14" t="s">
        <v>48</v>
      </c>
      <c r="B14" s="44" t="s">
        <v>118</v>
      </c>
      <c r="C14" s="45"/>
    </row>
    <row r="15" spans="1:3" x14ac:dyDescent="0.25">
      <c r="A15" s="14" t="s">
        <v>51</v>
      </c>
      <c r="B15" s="44" t="s">
        <v>120</v>
      </c>
      <c r="C15" s="45"/>
    </row>
    <row r="16" spans="1:3" x14ac:dyDescent="0.25">
      <c r="A16" s="14" t="s">
        <v>53</v>
      </c>
      <c r="B16" s="44" t="s">
        <v>122</v>
      </c>
      <c r="C16" s="45"/>
    </row>
    <row r="17" spans="1:3" x14ac:dyDescent="0.25">
      <c r="A17" s="14" t="s">
        <v>55</v>
      </c>
      <c r="B17" s="44" t="s">
        <v>124</v>
      </c>
      <c r="C17" s="45"/>
    </row>
    <row r="18" spans="1:3" x14ac:dyDescent="0.25">
      <c r="A18" s="14" t="s">
        <v>56</v>
      </c>
      <c r="B18" s="44" t="s">
        <v>126</v>
      </c>
      <c r="C18" s="45"/>
    </row>
    <row r="19" spans="1:3" x14ac:dyDescent="0.25">
      <c r="A19" s="14" t="s">
        <v>57</v>
      </c>
      <c r="B19" s="44" t="s">
        <v>129</v>
      </c>
      <c r="C19" s="45"/>
    </row>
    <row r="20" spans="1:3" x14ac:dyDescent="0.25">
      <c r="A20" s="14" t="s">
        <v>58</v>
      </c>
      <c r="B20" s="44" t="s">
        <v>132</v>
      </c>
      <c r="C20" s="45"/>
    </row>
    <row r="21" spans="1:3" x14ac:dyDescent="0.25">
      <c r="A21" s="14" t="s">
        <v>59</v>
      </c>
      <c r="B21" s="44" t="s">
        <v>135</v>
      </c>
      <c r="C21" s="45"/>
    </row>
    <row r="22" spans="1:3" x14ac:dyDescent="0.25">
      <c r="A22" s="14" t="s">
        <v>62</v>
      </c>
      <c r="B22" s="44" t="s">
        <v>137</v>
      </c>
      <c r="C22" s="45"/>
    </row>
    <row r="23" spans="1:3" x14ac:dyDescent="0.25">
      <c r="A23" s="14" t="s">
        <v>2</v>
      </c>
      <c r="B23" s="44" t="s">
        <v>139</v>
      </c>
      <c r="C23" s="45"/>
    </row>
    <row r="24" spans="1:3" x14ac:dyDescent="0.25">
      <c r="A24" s="14" t="s">
        <v>3</v>
      </c>
      <c r="B24" s="44" t="s">
        <v>140</v>
      </c>
      <c r="C24" s="46"/>
    </row>
    <row r="25" spans="1:3" x14ac:dyDescent="0.25">
      <c r="A25" s="14" t="s">
        <v>4</v>
      </c>
      <c r="B25" s="44" t="s">
        <v>142</v>
      </c>
      <c r="C25" s="45"/>
    </row>
    <row r="26" spans="1:3" x14ac:dyDescent="0.25">
      <c r="A26" s="14" t="s">
        <v>5</v>
      </c>
      <c r="B26" s="44" t="s">
        <v>143</v>
      </c>
      <c r="C26" s="45"/>
    </row>
    <row r="27" spans="1:3" x14ac:dyDescent="0.25">
      <c r="A27" s="14" t="s">
        <v>6</v>
      </c>
      <c r="B27" s="44" t="s">
        <v>144</v>
      </c>
      <c r="C27" s="45"/>
    </row>
    <row r="28" spans="1:3" x14ac:dyDescent="0.25">
      <c r="A28" s="14" t="s">
        <v>7</v>
      </c>
      <c r="B28" s="15" t="s">
        <v>145</v>
      </c>
      <c r="C28" s="45"/>
    </row>
    <row r="29" spans="1:3" x14ac:dyDescent="0.25">
      <c r="A29" s="14" t="s">
        <v>8</v>
      </c>
      <c r="B29" s="15" t="s">
        <v>146</v>
      </c>
      <c r="C29" s="45"/>
    </row>
    <row r="30" spans="1:3" x14ac:dyDescent="0.25">
      <c r="A30" s="14" t="s">
        <v>9</v>
      </c>
      <c r="B30" s="44" t="s">
        <v>147</v>
      </c>
      <c r="C30" s="45"/>
    </row>
    <row r="31" spans="1:3" x14ac:dyDescent="0.25">
      <c r="A31" s="14" t="s">
        <v>10</v>
      </c>
      <c r="B31" s="44" t="s">
        <v>149</v>
      </c>
      <c r="C31" s="45"/>
    </row>
    <row r="32" spans="1:3" x14ac:dyDescent="0.25">
      <c r="A32" s="14" t="s">
        <v>11</v>
      </c>
      <c r="B32" s="44" t="s">
        <v>151</v>
      </c>
      <c r="C32" s="45"/>
    </row>
    <row r="33" spans="1:3" x14ac:dyDescent="0.25">
      <c r="A33" s="14" t="s">
        <v>12</v>
      </c>
      <c r="B33" s="44" t="s">
        <v>153</v>
      </c>
      <c r="C33" s="45"/>
    </row>
    <row r="34" spans="1:3" x14ac:dyDescent="0.25">
      <c r="A34" s="14" t="s">
        <v>13</v>
      </c>
      <c r="B34" s="44" t="s">
        <v>155</v>
      </c>
      <c r="C34" s="45"/>
    </row>
    <row r="35" spans="1:3" x14ac:dyDescent="0.25">
      <c r="A35" s="14" t="s">
        <v>14</v>
      </c>
      <c r="B35" s="44" t="s">
        <v>156</v>
      </c>
      <c r="C35" s="45"/>
    </row>
    <row r="36" spans="1:3" x14ac:dyDescent="0.25">
      <c r="A36" s="14" t="s">
        <v>15</v>
      </c>
      <c r="B36" s="44" t="s">
        <v>157</v>
      </c>
      <c r="C36" s="45"/>
    </row>
    <row r="37" spans="1:3" x14ac:dyDescent="0.25">
      <c r="A37" s="14" t="s">
        <v>16</v>
      </c>
      <c r="B37" s="44" t="s">
        <v>159</v>
      </c>
      <c r="C37" s="45"/>
    </row>
    <row r="38" spans="1:3" x14ac:dyDescent="0.25">
      <c r="A38" s="14" t="s">
        <v>17</v>
      </c>
      <c r="B38" s="44" t="s">
        <v>161</v>
      </c>
      <c r="C38" s="45"/>
    </row>
    <row r="39" spans="1:3" x14ac:dyDescent="0.25">
      <c r="A39" s="14" t="s">
        <v>18</v>
      </c>
      <c r="B39" s="44" t="s">
        <v>162</v>
      </c>
      <c r="C39" s="45"/>
    </row>
    <row r="40" spans="1:3" x14ac:dyDescent="0.25">
      <c r="A40" s="14" t="s">
        <v>19</v>
      </c>
      <c r="B40" s="44" t="s">
        <v>164</v>
      </c>
      <c r="C40" s="45"/>
    </row>
    <row r="41" spans="1:3" x14ac:dyDescent="0.25">
      <c r="A41" s="14" t="s">
        <v>20</v>
      </c>
      <c r="B41" s="44" t="s">
        <v>248</v>
      </c>
      <c r="C41" s="45"/>
    </row>
    <row r="42" spans="1:3" x14ac:dyDescent="0.25">
      <c r="A42" s="14" t="s">
        <v>21</v>
      </c>
      <c r="B42" s="44" t="s">
        <v>166</v>
      </c>
      <c r="C42" s="45"/>
    </row>
    <row r="43" spans="1:3" x14ac:dyDescent="0.25">
      <c r="A43" s="14" t="s">
        <v>22</v>
      </c>
      <c r="B43" s="44" t="s">
        <v>167</v>
      </c>
      <c r="C43" s="45"/>
    </row>
    <row r="44" spans="1:3" x14ac:dyDescent="0.25">
      <c r="A44" s="14" t="s">
        <v>23</v>
      </c>
      <c r="B44" s="44" t="s">
        <v>169</v>
      </c>
      <c r="C44" s="45"/>
    </row>
    <row r="45" spans="1:3" x14ac:dyDescent="0.25">
      <c r="A45" s="14" t="s">
        <v>24</v>
      </c>
      <c r="B45" s="44" t="s">
        <v>171</v>
      </c>
      <c r="C45" s="45"/>
    </row>
    <row r="46" spans="1:3" x14ac:dyDescent="0.25">
      <c r="A46" s="14" t="s">
        <v>25</v>
      </c>
      <c r="B46" s="44" t="s">
        <v>172</v>
      </c>
      <c r="C46" s="45"/>
    </row>
    <row r="47" spans="1:3" x14ac:dyDescent="0.25">
      <c r="A47" s="16"/>
      <c r="B47" s="17"/>
    </row>
    <row r="48" spans="1:3" x14ac:dyDescent="0.25">
      <c r="A48" s="16"/>
      <c r="B48" s="17"/>
    </row>
    <row r="49" spans="1:2" x14ac:dyDescent="0.25">
      <c r="A49" s="16"/>
      <c r="B49" s="17"/>
    </row>
    <row r="50" spans="1:2" x14ac:dyDescent="0.25">
      <c r="A50" s="16"/>
      <c r="B50" s="17"/>
    </row>
    <row r="51" spans="1:2" x14ac:dyDescent="0.25">
      <c r="A51" s="16"/>
      <c r="B51" s="17"/>
    </row>
    <row r="52" spans="1:2" x14ac:dyDescent="0.25">
      <c r="A52" s="16"/>
      <c r="B52" s="17"/>
    </row>
    <row r="53" spans="1:2" x14ac:dyDescent="0.25">
      <c r="A53" s="16"/>
      <c r="B53" s="17"/>
    </row>
    <row r="54" spans="1:2" x14ac:dyDescent="0.25">
      <c r="A54" s="16"/>
      <c r="B54" s="17"/>
    </row>
  </sheetData>
  <sheetProtection algorithmName="SHA-512" hashValue="6qcXdy6wMWzrSoNnld5l6s/7KaY7UPhzfYUz+SnBXet7Bio8Ynh2LbeQUWjoDmMO/HXudWZ5Y7UabNqwRAlbLw==" saltValue="jKS7SjHA1jSUjO7o3mxonA==" spinCount="100000" sheet="1" objects="1" scenarios="1"/>
  <dataValidations count="20">
    <dataValidation type="whole" operator="greaterThan" allowBlank="1" showInputMessage="1" showErrorMessage="1" errorTitle="Attention plage de valeurs" error="&gt; 10.0 [Nombre entier]" sqref="C10">
      <formula1>10</formula1>
    </dataValidation>
    <dataValidation type="whole" operator="greaterThan" allowBlank="1" showInputMessage="1" showErrorMessage="1" errorTitle="Attention plage de valeurs" error="&gt;2019 [Nombre entier]" sqref="C16">
      <formula1>2019</formula1>
    </dataValidation>
    <dataValidation type="whole" operator="greaterThanOrEqual" allowBlank="1" showInputMessage="1" showErrorMessage="1" errorTitle="Attention plage de valeurs" error="≥1 [Nombre entier]" sqref="C21">
      <formula1>1</formula1>
    </dataValidation>
    <dataValidation type="decimal" operator="greaterThanOrEqual" allowBlank="1" showInputMessage="1" showErrorMessage="1" errorTitle="Attention plage de valeurs" error="≥1 [Nombre décimal]" sqref="C23">
      <formula1>1</formula1>
    </dataValidation>
    <dataValidation type="whole" allowBlank="1" showInputMessage="1" showErrorMessage="1" errorTitle="Attention plage de valeurs" error="1-12 [Nombre entier]" sqref="C15">
      <formula1>1</formula1>
      <formula2>12</formula2>
    </dataValidation>
    <dataValidation type="whole" allowBlank="1" showInputMessage="1" showErrorMessage="1" errorTitle="Attention plage de valeurs" error="1-31 [Nombre entier]" sqref="C14">
      <formula1>1</formula1>
      <formula2>31</formula2>
    </dataValidation>
    <dataValidation type="decimal" operator="greaterThan" allowBlank="1" showInputMessage="1" showErrorMessage="1" errorTitle="Attention plage de valeurs" error="&gt;0 [Nombre décimal]" sqref="C37 C11 C33">
      <formula1>0</formula1>
    </dataValidation>
    <dataValidation type="decimal" operator="greaterThanOrEqual" allowBlank="1" showInputMessage="1" showErrorMessage="1" errorTitle="Attention plage de valeurs" error="≥0 [Nombre décimal]" sqref="C36 C28 C32">
      <formula1>0</formula1>
    </dataValidation>
    <dataValidation type="decimal" allowBlank="1" showInputMessage="1" showErrorMessage="1" errorTitle="Attention plage de valeurs" error="0-0.5 [Nombre décimal]" sqref="C27 C29">
      <formula1>0</formula1>
      <formula2>0.5</formula2>
    </dataValidation>
    <dataValidation type="decimal" allowBlank="1" showInputMessage="1" showErrorMessage="1" errorTitle="Attention plage de valeurs" error="0-1 [Nombre décimal]" sqref="C31 C35 C39">
      <formula1>0</formula1>
      <formula2>1</formula2>
    </dataValidation>
    <dataValidation type="decimal" allowBlank="1" showInputMessage="1" showErrorMessage="1" errorTitle="Attention place de valeurs" error="0-100 [Nombre décimal]" sqref="C40:C41">
      <formula1>0</formula1>
      <formula2>100</formula2>
    </dataValidation>
    <dataValidation type="whole" allowBlank="1" showInputMessage="1" showErrorMessage="1" errorTitle="Attention plage de valeurs" error="1000000-1999999 [Nombre entier]" sqref="C7 C9">
      <formula1>1000000</formula1>
      <formula2>1999999</formula2>
    </dataValidation>
    <dataValidation type="whole" allowBlank="1" showInputMessage="1" showErrorMessage="1" errorTitle="Attention plage de valeurs" error="2000000-2999999 [Nombre entier]" sqref="C6 C8">
      <formula1>2000000</formula1>
      <formula2>2999999</formula2>
    </dataValidation>
    <dataValidation allowBlank="1" showInputMessage="1" showErrorMessage="1" errorTitle="Attention plage de valeurs" error="Texte libre " sqref="C43 C46"/>
    <dataValidation type="textLength" allowBlank="1" showInputMessage="1" showErrorMessage="1" errorTitle="Attention plage de valeurs" error="Texte libre; max. 50 signes" sqref="C2:C4 C20">
      <formula1>1</formula1>
      <formula2>50</formula2>
    </dataValidation>
    <dataValidation type="decimal" operator="greaterThanOrEqual" allowBlank="1" showInputMessage="1" showErrorMessage="1" errorTitle="Attention place de valeurs" error="≥0 [Nombre décimal]" sqref="C42">
      <formula1>0</formula1>
    </dataValidation>
    <dataValidation type="decimal" allowBlank="1" showInputMessage="1" showErrorMessage="1" errorTitle="Attention place de valeurs" error="0-200 [Nombre décimal]" sqref="C34 C38">
      <formula1>0</formula1>
      <formula2>200</formula2>
    </dataValidation>
    <dataValidation type="decimal" allowBlank="1" showInputMessage="1" showErrorMessage="1" errorTitle="Attention plage de valeurs" error="0-1 [Nombre décimal]" sqref="C24">
      <formula1>0</formula1>
      <formula2>1</formula2>
    </dataValidation>
    <dataValidation type="whole" operator="greaterThan" allowBlank="1" showInputMessage="1" showErrorMessage="1" errorTitle="Attention plage de valeurs" error="&gt;0 [Nombre entier]" sqref="C12:C13 C22 C30">
      <formula1>0</formula1>
    </dataValidation>
    <dataValidation type="whole" operator="greaterThanOrEqual" allowBlank="1" showInputMessage="1" showErrorMessage="1" errorTitle="Attention plage de valeurs" error="≥0 [Nombre entier]" sqref="C25:C26">
      <formula1>0</formula1>
    </dataValidation>
  </dataValidations>
  <pageMargins left="0.7" right="0.7" top="0.75" bottom="0.75" header="0.3" footer="0.3"/>
  <pageSetup paperSize="9" orientation="portrait" horizontalDpi="4294967295" verticalDpi="4294967295" r:id="rId1"/>
  <extLst>
    <ext xmlns:x14="http://schemas.microsoft.com/office/spreadsheetml/2009/9/main" uri="{CCE6A557-97BC-4b89-ADB6-D9C93CAAB3DF}">
      <x14:dataValidations xmlns:xm="http://schemas.microsoft.com/office/excel/2006/main" count="6">
        <x14:dataValidation type="list" allowBlank="1" showInputMessage="1" showErrorMessage="1" errorTitle="Attention plage de valeurs" error="Veuillez choisir une valeur dans la liste déroulante">
          <x14:formula1>
            <xm:f>'Listes déroulantes'!$G$2:$G$6</xm:f>
          </x14:formula1>
          <xm:sqref>C45</xm:sqref>
        </x14:dataValidation>
        <x14:dataValidation type="list" allowBlank="1" showInputMessage="1" showErrorMessage="1" errorTitle="Attention plage de valeurs" error="Veuillez choisir une valeur dans la liste déroulante">
          <x14:formula1>
            <xm:f>'Listes déroulantes'!$A$2:$A$5</xm:f>
          </x14:formula1>
          <xm:sqref>C5</xm:sqref>
        </x14:dataValidation>
        <x14:dataValidation type="list" allowBlank="1" showInputMessage="1" showErrorMessage="1" errorTitle="Attention plage de valeurs" error="Veuillez choisir une valeur dans la liste déroulante">
          <x14:formula1>
            <xm:f>'Listes déroulantes'!$B$2:$B$4</xm:f>
          </x14:formula1>
          <xm:sqref>C17</xm:sqref>
        </x14:dataValidation>
        <x14:dataValidation type="list" allowBlank="1" showInputMessage="1" showErrorMessage="1" errorTitle="Attention plage de valeurs" error="Veuillez choisir une valeur dans la liste déroulante">
          <x14:formula1>
            <xm:f>'Listes déroulantes'!$C$2:$C$4</xm:f>
          </x14:formula1>
          <xm:sqref>C18</xm:sqref>
        </x14:dataValidation>
        <x14:dataValidation type="list" allowBlank="1" showInputMessage="1" showErrorMessage="1" errorTitle="Attention plage de valeurs" error="Veuillez choisir une valeur dans la liste déroulante">
          <x14:formula1>
            <xm:f>'Listes déroulantes'!$D$2:$D$5</xm:f>
          </x14:formula1>
          <xm:sqref>C19</xm:sqref>
        </x14:dataValidation>
        <x14:dataValidation type="list" allowBlank="1" showInputMessage="1" showErrorMessage="1" errorTitle="Attention plage de valeurs" error="Veuillez choisir une valeur dans la liste déroulante">
          <x14:formula1>
            <xm:f>'Listes déroulantes'!$F$2:$F$6</xm:f>
          </x14:formula1>
          <xm:sqref>C44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zoomScaleNormal="100" workbookViewId="0">
      <selection activeCell="C3" sqref="C3:F6"/>
    </sheetView>
  </sheetViews>
  <sheetFormatPr defaultColWidth="9.140625" defaultRowHeight="15" x14ac:dyDescent="0.25"/>
  <cols>
    <col min="1" max="1" width="15.5703125" style="20" bestFit="1" customWidth="1"/>
    <col min="2" max="2" width="19" style="20" bestFit="1" customWidth="1"/>
    <col min="3" max="3" width="14.5703125" style="20" bestFit="1" customWidth="1"/>
    <col min="4" max="6" width="29.42578125" style="20" customWidth="1"/>
    <col min="7" max="16384" width="9.140625" style="18"/>
  </cols>
  <sheetData>
    <row r="1" spans="1:6" x14ac:dyDescent="0.25">
      <c r="A1" s="8" t="s">
        <v>33</v>
      </c>
      <c r="B1" s="10" t="s">
        <v>37</v>
      </c>
      <c r="C1" s="8" t="s">
        <v>26</v>
      </c>
      <c r="D1" s="8" t="s">
        <v>27</v>
      </c>
      <c r="E1" s="8" t="s">
        <v>28</v>
      </c>
      <c r="F1" s="8" t="s">
        <v>29</v>
      </c>
    </row>
    <row r="2" spans="1:6" x14ac:dyDescent="0.25">
      <c r="A2" s="9" t="s">
        <v>92</v>
      </c>
      <c r="B2" s="9" t="s">
        <v>87</v>
      </c>
      <c r="C2" s="9" t="s">
        <v>266</v>
      </c>
      <c r="D2" s="9" t="s">
        <v>177</v>
      </c>
      <c r="E2" s="9" t="s">
        <v>179</v>
      </c>
      <c r="F2" s="19" t="s">
        <v>202</v>
      </c>
    </row>
  </sheetData>
  <sheetProtection algorithmName="SHA-512" hashValue="QkC/h677feAFdT5qOAkpBViqEwLUHOUgytM9Uq9N2x9htzCzworX7Hma5JHz2cqhRefyelOtl8cR1vHY2ogSEg==" saltValue="iO3XqEzGSrF4pwtB0sRfEg==" spinCount="100000" sheet="1" objects="1" scenarios="1"/>
  <dataValidations count="5">
    <dataValidation type="textLength" allowBlank="1" showInputMessage="1" showErrorMessage="1" errorTitle="Attention plage de valeurs" error="Texte libre; max. 50 signes" sqref="A3:A1048576">
      <formula1>1</formula1>
      <formula2>50</formula2>
    </dataValidation>
    <dataValidation type="whole" allowBlank="1" showInputMessage="1" showErrorMessage="1" errorTitle="Attention plage de valeurs" error="0-50 [Nombre entier]" sqref="C3:C1048576">
      <formula1>0</formula1>
      <formula2>50</formula2>
    </dataValidation>
    <dataValidation type="decimal" operator="greaterThan" allowBlank="1" showInputMessage="1" showErrorMessage="1" errorTitle="Attention plage de valeurs" error="&gt;0 [Nombre décimal]" sqref="F3:F1048576">
      <formula1>0</formula1>
    </dataValidation>
    <dataValidation type="whole" operator="greaterThanOrEqual" allowBlank="1" showInputMessage="1" showErrorMessage="1" errorTitle="Attention plage de valeus" error="≥0 [Nombre entier]" sqref="D3:D1048576">
      <formula1>0</formula1>
    </dataValidation>
    <dataValidation operator="greaterThanOrEqual" allowBlank="1" showInputMessage="1" showErrorMessage="1" errorTitle="Attention plage de valeus" error="≥0 [Nombre entier]" sqref="D1:D2"/>
  </dataValidations>
  <pageMargins left="0.7" right="0.7" top="0.75" bottom="0.75" header="0.3" footer="0.3"/>
  <pageSetup paperSize="9" orientation="portrait" horizontalDpi="4294967295" verticalDpi="4294967295" r:id="rId1"/>
  <extLst>
    <ext xmlns:x14="http://schemas.microsoft.com/office/spreadsheetml/2009/9/main" uri="{CCE6A557-97BC-4b89-ADB6-D9C93CAAB3DF}">
      <x14:dataValidations xmlns:xm="http://schemas.microsoft.com/office/excel/2006/main" count="2">
        <x14:dataValidation type="list" allowBlank="1" showInputMessage="1" showErrorMessage="1" errorTitle="Attention plage de valeurs" error="Veuillez choisir une valeur dans la liste déroulante">
          <x14:formula1>
            <xm:f>'Listes déroulantes'!$A$2:$A$5</xm:f>
          </x14:formula1>
          <xm:sqref>B3:B1048576</xm:sqref>
        </x14:dataValidation>
        <x14:dataValidation type="list" allowBlank="1" showInputMessage="1" showErrorMessage="1" errorTitle="Attention plage de valeurs" error="Veuillez choisir une valeur dans la liste déroulante">
          <x14:formula1>
            <xm:f>'Listes déroulantes'!$H$2:$H$3</xm:f>
          </x14:formula1>
          <xm:sqref>E3:E1048576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C3" sqref="C3:G5"/>
    </sheetView>
  </sheetViews>
  <sheetFormatPr defaultColWidth="9.140625" defaultRowHeight="15" x14ac:dyDescent="0.25"/>
  <cols>
    <col min="1" max="1" width="15.5703125" style="20" bestFit="1" customWidth="1"/>
    <col min="2" max="2" width="19" style="20" bestFit="1" customWidth="1"/>
    <col min="3" max="4" width="14.5703125" style="20" bestFit="1" customWidth="1"/>
    <col min="5" max="5" width="17.85546875" style="20" bestFit="1" customWidth="1"/>
    <col min="6" max="6" width="15.7109375" style="20" bestFit="1" customWidth="1"/>
    <col min="7" max="7" width="20.7109375" style="20" bestFit="1" customWidth="1"/>
    <col min="8" max="16384" width="9.140625" style="25"/>
  </cols>
  <sheetData>
    <row r="1" spans="1:7" x14ac:dyDescent="0.25">
      <c r="A1" s="8" t="s">
        <v>33</v>
      </c>
      <c r="B1" s="10" t="s">
        <v>37</v>
      </c>
      <c r="C1" s="8" t="s">
        <v>26</v>
      </c>
      <c r="D1" s="8" t="s">
        <v>30</v>
      </c>
      <c r="E1" s="8" t="s">
        <v>31</v>
      </c>
      <c r="F1" s="8" t="s">
        <v>32</v>
      </c>
      <c r="G1" s="8" t="s">
        <v>78</v>
      </c>
    </row>
    <row r="2" spans="1:7" x14ac:dyDescent="0.25">
      <c r="A2" s="9" t="s">
        <v>92</v>
      </c>
      <c r="B2" s="9" t="s">
        <v>87</v>
      </c>
      <c r="C2" s="9" t="s">
        <v>266</v>
      </c>
      <c r="D2" s="9" t="s">
        <v>182</v>
      </c>
      <c r="E2" s="9" t="s">
        <v>184</v>
      </c>
      <c r="F2" s="9" t="s">
        <v>186</v>
      </c>
      <c r="G2" s="9" t="s">
        <v>188</v>
      </c>
    </row>
  </sheetData>
  <sheetProtection algorithmName="SHA-512" hashValue="pgH9Pzfy5818XYUrTXnCq527ud99Z4v7XuNo2Hn/s+8mkXHOyLw8DhNo5j62lTR3+jIrhS8Ru+ISjrbbxrNWjw==" saltValue="4U7aftUFJz7QLXQXkBA0Jw==" spinCount="100000" sheet="1" objects="1" scenarios="1"/>
  <dataValidations count="8">
    <dataValidation type="textLength" allowBlank="1" showInputMessage="1" showErrorMessage="1" errorTitle="Attention plage de valeurs" error="Texte libre; max. 50 signes" sqref="A3:A1048576">
      <formula1>1</formula1>
      <formula2>50</formula2>
    </dataValidation>
    <dataValidation type="whole" allowBlank="1" showInputMessage="1" showErrorMessage="1" errorTitle="Attention plage de valeurs" error="0-50 [Nombre entier]" sqref="C3:C1048576">
      <formula1>0</formula1>
      <formula2>50</formula2>
    </dataValidation>
    <dataValidation type="decimal" operator="greaterThanOrEqual" allowBlank="1" showInputMessage="1" showErrorMessage="1" errorTitle="Attention plage de valeurs" error="≥0 [Nombre décimal]" sqref="G3:G1048576">
      <formula1>0</formula1>
    </dataValidation>
    <dataValidation type="whole" operator="greaterThan" allowBlank="1" showInputMessage="1" showErrorMessage="1" errorTitle="Attention plage de valeurs" error="&gt;0 [Nombre entier]" sqref="D1:D1048576">
      <formula1>0</formula1>
    </dataValidation>
    <dataValidation type="decimal" operator="greaterThan" allowBlank="1" showInputMessage="1" showErrorMessage="1" errorTitle="Attention plage de valeurs" error="&gt;0 [Nombre décimal]" sqref="F3:F1048576">
      <formula1>0</formula1>
    </dataValidation>
    <dataValidation operator="greaterThan" allowBlank="1" showInputMessage="1" showErrorMessage="1" errorTitle="Attention plage de valeurs" error="&gt;0 [Nombre décimal]" sqref="F1:F2"/>
    <dataValidation type="decimal" operator="greaterThanOrEqual" allowBlank="1" showInputMessage="1" showErrorMessage="1" errorTitle="Attention plage de valeurs" error="≥ [Nombre décimal]" sqref="E3:E1048576">
      <formula1>0</formula1>
    </dataValidation>
    <dataValidation operator="greaterThanOrEqual" allowBlank="1" showInputMessage="1" showErrorMessage="1" errorTitle="Attention plage de valeurs" error="≥ [Nombre décimal]" sqref="E1:E2"/>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Title="Attention plage de valeurs" error="Veuillez choisir une valeur dans la liste déroulante">
          <x14:formula1>
            <xm:f>'Listes déroulantes'!$A$2:$A$5</xm:f>
          </x14:formula1>
          <xm:sqref>B3:B1048576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election activeCell="H13" sqref="H13"/>
    </sheetView>
  </sheetViews>
  <sheetFormatPr defaultColWidth="8.7109375" defaultRowHeight="15" x14ac:dyDescent="0.25"/>
  <cols>
    <col min="1" max="1" width="5" style="56" bestFit="1" customWidth="1"/>
    <col min="2" max="2" width="59.5703125" style="56" bestFit="1" customWidth="1"/>
    <col min="3" max="3" width="18.42578125" style="61" bestFit="1" customWidth="1"/>
    <col min="4" max="4" width="7" style="61" customWidth="1"/>
    <col min="5" max="5" width="30" style="56" bestFit="1" customWidth="1"/>
    <col min="6" max="6" width="20.85546875" style="56" bestFit="1" customWidth="1"/>
    <col min="7" max="7" width="20.140625" style="56" bestFit="1" customWidth="1"/>
    <col min="8" max="8" width="40.28515625" bestFit="1" customWidth="1"/>
    <col min="9" max="9" width="19.7109375" bestFit="1" customWidth="1"/>
    <col min="10" max="10" width="20.7109375" customWidth="1"/>
  </cols>
  <sheetData>
    <row r="1" spans="1:10" ht="30" customHeight="1" x14ac:dyDescent="0.25">
      <c r="A1" s="80" t="s">
        <v>280</v>
      </c>
      <c r="B1" s="80"/>
      <c r="C1" s="80"/>
      <c r="D1" s="80"/>
      <c r="E1" s="80"/>
      <c r="F1" s="80"/>
      <c r="G1" s="80"/>
      <c r="H1" s="80"/>
    </row>
    <row r="3" spans="1:10" s="53" customFormat="1" ht="30" x14ac:dyDescent="0.25">
      <c r="A3" s="49" t="s">
        <v>257</v>
      </c>
      <c r="B3" s="50" t="s">
        <v>80</v>
      </c>
      <c r="C3" s="51" t="s">
        <v>258</v>
      </c>
      <c r="D3" s="51"/>
      <c r="E3" s="49" t="s">
        <v>259</v>
      </c>
      <c r="F3" s="52" t="s">
        <v>260</v>
      </c>
      <c r="G3" s="52" t="s">
        <v>261</v>
      </c>
      <c r="H3" s="49" t="s">
        <v>281</v>
      </c>
      <c r="I3" s="52"/>
      <c r="J3" s="52"/>
    </row>
    <row r="4" spans="1:10" x14ac:dyDescent="0.25">
      <c r="A4" s="54" t="s">
        <v>33</v>
      </c>
      <c r="B4" s="55" t="s">
        <v>92</v>
      </c>
      <c r="C4" s="35" t="s">
        <v>216</v>
      </c>
      <c r="D4" s="35"/>
      <c r="E4" s="56" t="str">
        <f>IF((ISBLANK(DonneesEnTete!C2)=TRUE),"non","oui")</f>
        <v>non</v>
      </c>
      <c r="F4" s="56" t="str">
        <f>IF(E4="non","",(IF(ISTEXT(DonneesEnTete!C2)=TRUE,"oui","non")))</f>
        <v/>
      </c>
      <c r="G4" s="56" t="str">
        <f>IF(E4="non","",(IF((LEN(DonneesEnTete!C2))&lt;51,"oui","non")))</f>
        <v/>
      </c>
    </row>
    <row r="5" spans="1:10" x14ac:dyDescent="0.25">
      <c r="A5" s="54" t="s">
        <v>35</v>
      </c>
      <c r="B5" s="55" t="s">
        <v>96</v>
      </c>
      <c r="C5" s="35" t="s">
        <v>216</v>
      </c>
      <c r="D5" s="35"/>
      <c r="E5" s="56" t="str">
        <f>IF((ISBLANK(DonneesEnTete!C3)=TRUE),"non","oui")</f>
        <v>non</v>
      </c>
      <c r="F5" s="56" t="str">
        <f>IF(E5="non","",(IF(ISTEXT(DonneesEnTete!C3)=TRUE,"oui","non")))</f>
        <v/>
      </c>
      <c r="G5" s="56" t="str">
        <f>IF(E5="non","",(IF((LEN(DonneesEnTete!C3))&lt;51,"oui","non")))</f>
        <v/>
      </c>
    </row>
    <row r="6" spans="1:10" x14ac:dyDescent="0.25">
      <c r="A6" s="54" t="s">
        <v>36</v>
      </c>
      <c r="B6" s="55" t="s">
        <v>98</v>
      </c>
      <c r="C6" s="35" t="s">
        <v>216</v>
      </c>
      <c r="D6" s="35"/>
      <c r="E6" s="56" t="str">
        <f>IF((ISBLANK(DonneesEnTete!C4)=TRUE),"non","oui")</f>
        <v>non</v>
      </c>
      <c r="F6" s="56" t="str">
        <f>IF(E6="non","",(IF(ISTEXT(DonneesEnTete!C4)=TRUE,"oui","non")))</f>
        <v/>
      </c>
      <c r="G6" s="56" t="str">
        <f>IF(E6="non","",(IF((LEN(DonneesEnTete!C4))&lt;51,"oui","non")))</f>
        <v/>
      </c>
    </row>
    <row r="7" spans="1:10" x14ac:dyDescent="0.25">
      <c r="A7" s="54" t="s">
        <v>37</v>
      </c>
      <c r="B7" s="55" t="s">
        <v>87</v>
      </c>
      <c r="C7" s="35" t="s">
        <v>216</v>
      </c>
      <c r="D7" s="35"/>
      <c r="E7" s="56" t="str">
        <f>IF((ISBLANK(DonneesEnTete!C5)=TRUE),"non","oui")</f>
        <v>non</v>
      </c>
      <c r="F7" s="56" t="str">
        <f>IF(E7="non","",(IF(ISTEXT(DonneesEnTete!C5)=TRUE,"oui","non")))</f>
        <v/>
      </c>
      <c r="G7" s="57" t="str">
        <f>IF(F7="","",IF((COUNTIF('Listes déroulantes'!A2:A5,DonneesEnTete!C5)&gt;0)=TRUE,"oui","non"))</f>
        <v/>
      </c>
    </row>
    <row r="8" spans="1:10" x14ac:dyDescent="0.25">
      <c r="A8" s="54" t="s">
        <v>38</v>
      </c>
      <c r="B8" s="58" t="s">
        <v>219</v>
      </c>
      <c r="C8" s="35" t="s">
        <v>216</v>
      </c>
      <c r="D8" s="35"/>
      <c r="E8" s="56" t="str">
        <f>IF((ISBLANK(DonneesEnTete!C6)=TRUE),"non","oui")</f>
        <v>non</v>
      </c>
      <c r="F8" s="56" t="str">
        <f>IF(E8="non","",(IF((INT(DonneesEnTete!C6)=DonneesEnTete!C6)=TRUE,"oui","non")))</f>
        <v/>
      </c>
      <c r="G8" s="56" t="str">
        <f>IF(E8="non","",(IF(AND(DonneesEnTete!C6&gt;2000000,DonneesEnTete!C6&lt;2999999),"oui","non")))</f>
        <v/>
      </c>
    </row>
    <row r="9" spans="1:10" x14ac:dyDescent="0.25">
      <c r="A9" s="54" t="s">
        <v>40</v>
      </c>
      <c r="B9" s="58" t="s">
        <v>220</v>
      </c>
      <c r="C9" s="35" t="s">
        <v>216</v>
      </c>
      <c r="D9" s="35"/>
      <c r="E9" s="56" t="str">
        <f>IF((ISBLANK(DonneesEnTete!C7)=TRUE),"non","oui")</f>
        <v>non</v>
      </c>
      <c r="F9" s="56" t="str">
        <f>IF(E9="non","",(IF((INT(DonneesEnTete!C7)=DonneesEnTete!C7)=TRUE,"oui","non")))</f>
        <v/>
      </c>
      <c r="G9" s="56" t="str">
        <f>IF(E9="non","",(IF(AND(DonneesEnTete!C7&gt;=1000000,DonneesEnTete!C7&lt;=1999999),"oui","non")))</f>
        <v/>
      </c>
    </row>
    <row r="10" spans="1:10" x14ac:dyDescent="0.25">
      <c r="A10" s="54" t="s">
        <v>42</v>
      </c>
      <c r="B10" s="58" t="s">
        <v>221</v>
      </c>
      <c r="C10" s="35" t="s">
        <v>216</v>
      </c>
      <c r="D10" s="35"/>
      <c r="E10" s="56" t="str">
        <f>IF((ISBLANK(DonneesEnTete!C8)=TRUE),"non","oui")</f>
        <v>non</v>
      </c>
      <c r="F10" s="56" t="str">
        <f>IF(E10="non","",(IF((INT(DonneesEnTete!C8)=DonneesEnTete!C8)=TRUE,"oui","non")))</f>
        <v/>
      </c>
      <c r="G10" s="56" t="str">
        <f>IF(E10="non","",(IF(AND(DonneesEnTete!C8&gt;2000000,DonneesEnTete!C8&lt;2999999),"oui","non")))</f>
        <v/>
      </c>
    </row>
    <row r="11" spans="1:10" x14ac:dyDescent="0.25">
      <c r="A11" s="54" t="s">
        <v>43</v>
      </c>
      <c r="B11" s="58" t="s">
        <v>222</v>
      </c>
      <c r="C11" s="35" t="s">
        <v>216</v>
      </c>
      <c r="D11" s="35"/>
      <c r="E11" s="56" t="str">
        <f>IF((ISBLANK(DonneesEnTete!C9)=TRUE),"non","oui")</f>
        <v>non</v>
      </c>
      <c r="F11" s="56" t="str">
        <f>IF(E11="non","",(IF((INT(DonneesEnTete!C9)=DonneesEnTete!C9)=TRUE,"oui","non")))</f>
        <v/>
      </c>
      <c r="G11" s="56" t="str">
        <f>IF(E11="non","",(IF(AND(DonneesEnTete!C9&gt;=1000000,DonneesEnTete!C9&lt;=1999999),"oui","non")))</f>
        <v/>
      </c>
    </row>
    <row r="12" spans="1:10" x14ac:dyDescent="0.25">
      <c r="A12" s="54" t="s">
        <v>44</v>
      </c>
      <c r="B12" s="58" t="s">
        <v>111</v>
      </c>
      <c r="C12" s="35" t="s">
        <v>216</v>
      </c>
      <c r="D12" s="35"/>
      <c r="E12" s="56" t="str">
        <f>IF((ISBLANK(DonneesEnTete!C10)=TRUE),"non","oui")</f>
        <v>non</v>
      </c>
      <c r="F12" s="56" t="str">
        <f>IF(E12="non","",(IF((INT(DonneesEnTete!C10)=DonneesEnTete!C10)=TRUE,"oui","non")))</f>
        <v/>
      </c>
      <c r="G12" s="56" t="str">
        <f>IF(E12="non","",(IF(DonneesEnTete!C10&gt;=10,"oui","non")))</f>
        <v/>
      </c>
    </row>
    <row r="13" spans="1:10" x14ac:dyDescent="0.25">
      <c r="A13" s="54" t="s">
        <v>0</v>
      </c>
      <c r="B13" s="55" t="s">
        <v>113</v>
      </c>
      <c r="C13" s="35" t="s">
        <v>216</v>
      </c>
      <c r="D13" s="35"/>
      <c r="E13" s="56" t="str">
        <f>IF((ISBLANK(DonneesEnTete!C11)=TRUE),"non","oui")</f>
        <v>non</v>
      </c>
      <c r="F13" s="56" t="str">
        <f>IF(E13="non","",IF((ISNUMBER(DonneesEnTete!C11)=TRUE),"oui","non"))</f>
        <v/>
      </c>
      <c r="G13" s="56" t="str">
        <f>IF(E13="non","",(IF(DonneesEnTete!C11&gt;0,"oui","non")))</f>
        <v/>
      </c>
    </row>
    <row r="14" spans="1:10" x14ac:dyDescent="0.25">
      <c r="A14" s="54" t="s">
        <v>1</v>
      </c>
      <c r="B14" s="55" t="s">
        <v>115</v>
      </c>
      <c r="C14" s="35" t="s">
        <v>216</v>
      </c>
      <c r="D14" s="35"/>
      <c r="E14" s="56" t="str">
        <f>IF((ISBLANK(DonneesEnTete!C12)=TRUE),"non","oui")</f>
        <v>non</v>
      </c>
      <c r="F14" s="56" t="str">
        <f>IF(E14="non","",(IF((INT(DonneesEnTete!C12)=DonneesEnTete!C12)=TRUE,"oui","non")))</f>
        <v/>
      </c>
      <c r="G14" s="56" t="str">
        <f>IF(E14="non","",(IF(DonneesEnTete!C12&gt;0,"oui","non")))</f>
        <v/>
      </c>
    </row>
    <row r="15" spans="1:10" x14ac:dyDescent="0.25">
      <c r="A15" s="59" t="s">
        <v>47</v>
      </c>
      <c r="B15" s="60" t="s">
        <v>116</v>
      </c>
      <c r="C15" s="35" t="s">
        <v>216</v>
      </c>
      <c r="D15" s="35"/>
      <c r="E15" s="56" t="str">
        <f>IF((ISBLANK(DonneesEnTete!C13)=TRUE),"non","oui")</f>
        <v>non</v>
      </c>
      <c r="F15" s="56" t="str">
        <f>IF(E15="non","",(IF((INT(DonneesEnTete!C13)=DonneesEnTete!C13)=TRUE,"oui","non")))</f>
        <v/>
      </c>
      <c r="G15" s="56" t="str">
        <f>IF(E15="non","",(IF(DonneesEnTete!C13&gt;0,"oui","non")))</f>
        <v/>
      </c>
    </row>
    <row r="16" spans="1:10" x14ac:dyDescent="0.25">
      <c r="A16" s="54" t="s">
        <v>48</v>
      </c>
      <c r="B16" s="58" t="s">
        <v>118</v>
      </c>
      <c r="C16" s="35" t="s">
        <v>216</v>
      </c>
      <c r="D16" s="35"/>
      <c r="E16" s="56" t="str">
        <f>IF((ISBLANK(DonneesEnTete!C14)=TRUE),"non","oui")</f>
        <v>non</v>
      </c>
      <c r="F16" s="56" t="str">
        <f>IF(E16="non","",(IF((INT(DonneesEnTete!C14)=DonneesEnTete!C14)=TRUE,"oui","non")))</f>
        <v/>
      </c>
      <c r="G16" s="56" t="str">
        <f>IF(E16="non","",(IF(AND(DonneesEnTete!C14&gt;=1,DonneesEnTete!C14&lt;=31),"oui","non")))</f>
        <v/>
      </c>
    </row>
    <row r="17" spans="1:7" x14ac:dyDescent="0.25">
      <c r="A17" s="54" t="s">
        <v>51</v>
      </c>
      <c r="B17" s="58" t="s">
        <v>120</v>
      </c>
      <c r="C17" s="35" t="s">
        <v>216</v>
      </c>
      <c r="D17" s="35"/>
      <c r="E17" s="56" t="str">
        <f>IF((ISBLANK(DonneesEnTete!C15)=TRUE),"non","oui")</f>
        <v>non</v>
      </c>
      <c r="F17" s="56" t="str">
        <f>IF(E17="non","",(IF((INT(DonneesEnTete!C15)=DonneesEnTete!C15)=TRUE,"oui","non")))</f>
        <v/>
      </c>
      <c r="G17" s="56" t="str">
        <f>IF(E17="non","",(IF(AND(DonneesEnTete!C15&gt;=1,DonneesEnTete!C15&lt;=12),"oui","non")))</f>
        <v/>
      </c>
    </row>
    <row r="18" spans="1:7" x14ac:dyDescent="0.25">
      <c r="A18" s="54" t="s">
        <v>53</v>
      </c>
      <c r="B18" s="58" t="s">
        <v>122</v>
      </c>
      <c r="C18" s="35" t="s">
        <v>216</v>
      </c>
      <c r="D18" s="35"/>
      <c r="E18" s="56" t="str">
        <f>IF((ISBLANK(DonneesEnTete!C16)=TRUE),"non","oui")</f>
        <v>non</v>
      </c>
      <c r="F18" s="56" t="str">
        <f>IF(E18="non","",(IF((INT(DonneesEnTete!C16)=DonneesEnTete!C16)=TRUE,"oui","non")))</f>
        <v/>
      </c>
      <c r="G18" s="56" t="str">
        <f>IF(E18="non","",(IF(DonneesEnTete!C16&gt;2019,"oui","non")))</f>
        <v/>
      </c>
    </row>
    <row r="19" spans="1:7" x14ac:dyDescent="0.25">
      <c r="A19" s="54" t="s">
        <v>55</v>
      </c>
      <c r="B19" s="55" t="s">
        <v>124</v>
      </c>
      <c r="C19" s="35" t="s">
        <v>216</v>
      </c>
      <c r="D19" s="35"/>
      <c r="E19" s="56" t="str">
        <f>IF((ISBLANK(DonneesEnTete!C17)=TRUE),"non","oui")</f>
        <v>non</v>
      </c>
      <c r="F19" s="56" t="str">
        <f>IF(E19="non","",(IF(ISTEXT(DonneesEnTete!C17)=TRUE,"oui","non")))</f>
        <v/>
      </c>
      <c r="G19" s="57" t="str">
        <f>IF(F19="","",IF((COUNTIF('Listes déroulantes'!B2:B4,DonneesEnTete!C17)&gt;0)=TRUE,"oui","non"))</f>
        <v/>
      </c>
    </row>
    <row r="20" spans="1:7" x14ac:dyDescent="0.25">
      <c r="A20" s="54" t="s">
        <v>56</v>
      </c>
      <c r="B20" s="55" t="s">
        <v>126</v>
      </c>
      <c r="C20" s="35" t="s">
        <v>216</v>
      </c>
      <c r="D20" s="35"/>
      <c r="E20" s="56" t="str">
        <f>IF((ISBLANK(DonneesEnTete!C18)=TRUE),"non","oui")</f>
        <v>non</v>
      </c>
      <c r="F20" s="56" t="str">
        <f>IF(E20="non","",(IF(ISTEXT(DonneesEnTete!C18)=TRUE,"oui","non")))</f>
        <v/>
      </c>
      <c r="G20" s="57" t="str">
        <f>IF(F20="","",IF((COUNTIF('Listes déroulantes'!C2:C4,DonneesEnTete!C18)&gt;0)=TRUE,"oui","non"))</f>
        <v/>
      </c>
    </row>
    <row r="21" spans="1:7" x14ac:dyDescent="0.25">
      <c r="A21" s="54" t="s">
        <v>57</v>
      </c>
      <c r="B21" s="55" t="s">
        <v>129</v>
      </c>
      <c r="C21" s="35" t="s">
        <v>216</v>
      </c>
      <c r="D21" s="35"/>
      <c r="E21" s="56" t="str">
        <f>IF((ISBLANK(DonneesEnTete!C19)=TRUE),"non","oui")</f>
        <v>non</v>
      </c>
      <c r="F21" s="56" t="str">
        <f>IF(E21="non","",(IF(ISTEXT(DonneesEnTete!C19)=TRUE,"oui","non")))</f>
        <v/>
      </c>
      <c r="G21" s="57" t="str">
        <f>IF(F21="","",IF((COUNTIF('Listes déroulantes'!D2:D5,DonneesEnTete!C19)&gt;0)=TRUE,"oui","non"))</f>
        <v/>
      </c>
    </row>
    <row r="22" spans="1:7" x14ac:dyDescent="0.25">
      <c r="A22" s="54" t="s">
        <v>58</v>
      </c>
      <c r="B22" s="55" t="s">
        <v>132</v>
      </c>
      <c r="C22" s="35" t="s">
        <v>216</v>
      </c>
      <c r="D22" s="35"/>
      <c r="E22" s="56" t="str">
        <f>IF((ISBLANK(DonneesEnTete!C20)=TRUE),"non","oui")</f>
        <v>non</v>
      </c>
      <c r="F22" s="56" t="str">
        <f>IF(E22="non","",(IF(ISTEXT(DonneesEnTete!C20)=TRUE,"oui","non")))</f>
        <v/>
      </c>
      <c r="G22" s="56" t="str">
        <f>IF(E22="non","",(IF((LEN(DonneesEnTete!C20))&lt;51,"oui","non")))</f>
        <v/>
      </c>
    </row>
    <row r="23" spans="1:7" x14ac:dyDescent="0.25">
      <c r="A23" s="54" t="s">
        <v>59</v>
      </c>
      <c r="B23" s="55" t="s">
        <v>135</v>
      </c>
      <c r="C23" s="35" t="s">
        <v>216</v>
      </c>
      <c r="D23" s="35"/>
      <c r="E23" s="56" t="str">
        <f>IF((ISBLANK(DonneesEnTete!C21)=TRUE),"non","oui")</f>
        <v>non</v>
      </c>
      <c r="F23" s="56" t="str">
        <f>IF(E23="non","",(IF((INT(DonneesEnTete!C21)=DonneesEnTete!C21)=TRUE,"oui","non")))</f>
        <v/>
      </c>
      <c r="G23" s="56" t="str">
        <f>IF(E23="non","",(IF(DonneesEnTete!C21&gt;=1,"oui","non")))</f>
        <v/>
      </c>
    </row>
    <row r="24" spans="1:7" x14ac:dyDescent="0.25">
      <c r="A24" s="54" t="s">
        <v>62</v>
      </c>
      <c r="B24" s="55" t="s">
        <v>137</v>
      </c>
      <c r="C24" s="35" t="s">
        <v>216</v>
      </c>
      <c r="D24" s="35"/>
      <c r="E24" s="56" t="str">
        <f>IF((ISBLANK(DonneesEnTete!C22)=TRUE),"non","oui")</f>
        <v>non</v>
      </c>
      <c r="F24" s="56" t="str">
        <f>IF(E24="non","",(IF((INT(DonneesEnTete!C22)=DonneesEnTete!C22)=TRUE,"oui","non")))</f>
        <v/>
      </c>
      <c r="G24" s="56" t="str">
        <f>IF(E24="non","",(IF(DonneesEnTete!C22&gt;0,"oui","non")))</f>
        <v/>
      </c>
    </row>
    <row r="25" spans="1:7" x14ac:dyDescent="0.25">
      <c r="A25" s="54" t="s">
        <v>2</v>
      </c>
      <c r="B25" s="55" t="s">
        <v>139</v>
      </c>
      <c r="C25" s="35" t="s">
        <v>216</v>
      </c>
      <c r="D25" s="35"/>
      <c r="E25" s="56" t="str">
        <f>IF((ISBLANK(DonneesEnTete!C23)=TRUE),"non","oui")</f>
        <v>non</v>
      </c>
      <c r="F25" s="56" t="str">
        <f>IF(E25="non","",IF((ISNUMBER(DonneesEnTete!C23)=TRUE),"oui","non"))</f>
        <v/>
      </c>
      <c r="G25" s="56" t="str">
        <f>IF(E25="non","",(IF(DonneesEnTete!C23&gt;=1,"oui","non")))</f>
        <v/>
      </c>
    </row>
    <row r="26" spans="1:7" x14ac:dyDescent="0.25">
      <c r="A26" s="54" t="s">
        <v>3</v>
      </c>
      <c r="B26" s="55" t="s">
        <v>140</v>
      </c>
      <c r="C26" s="35" t="s">
        <v>216</v>
      </c>
      <c r="D26" s="35"/>
      <c r="E26" s="56" t="str">
        <f>IF((ISBLANK(DonneesEnTete!C24)=TRUE),"non","oui")</f>
        <v>non</v>
      </c>
      <c r="F26" s="56" t="str">
        <f>IF(E26="non","",IF((ISNUMBER(DonneesEnTete!C24)=TRUE),"oui","non"))</f>
        <v/>
      </c>
      <c r="G26" s="56" t="str">
        <f>IF(E26="non","",(IF(AND(DonneesEnTete!C24&gt;=0,DonneesEnTete!C24&lt;=1),"oui","non")))</f>
        <v/>
      </c>
    </row>
    <row r="27" spans="1:7" x14ac:dyDescent="0.25">
      <c r="A27" s="54" t="s">
        <v>4</v>
      </c>
      <c r="B27" s="55" t="s">
        <v>208</v>
      </c>
      <c r="C27" s="35" t="s">
        <v>216</v>
      </c>
      <c r="D27" s="35"/>
      <c r="E27" s="56" t="str">
        <f>IF((ISBLANK(DonneesEnTete!C25)=TRUE),"non","oui")</f>
        <v>non</v>
      </c>
      <c r="F27" s="56" t="str">
        <f>IF(E27="non","",(IF((INT(DonneesEnTete!C25)=DonneesEnTete!C25)=TRUE,"oui","non")))</f>
        <v/>
      </c>
      <c r="G27" s="56" t="str">
        <f>IF(E27="non","",(IF(DonneesEnTete!C25&gt;=0,"oui","non")))</f>
        <v/>
      </c>
    </row>
    <row r="28" spans="1:7" x14ac:dyDescent="0.25">
      <c r="A28" s="54" t="s">
        <v>5</v>
      </c>
      <c r="B28" s="55" t="s">
        <v>209</v>
      </c>
      <c r="C28" s="35" t="s">
        <v>216</v>
      </c>
      <c r="D28" s="35"/>
      <c r="E28" s="56" t="str">
        <f>IF((ISBLANK(DonneesEnTete!C26)=TRUE),"non","oui")</f>
        <v>non</v>
      </c>
      <c r="F28" s="56" t="str">
        <f>IF(E28="non","",(IF((INT(DonneesEnTete!C26)=DonneesEnTete!C26)=TRUE,"oui","non")))</f>
        <v/>
      </c>
      <c r="G28" s="56" t="str">
        <f>IF(E28="non","",(IF(DonneesEnTete!C26&gt;=0,"oui","non")))</f>
        <v/>
      </c>
    </row>
    <row r="29" spans="1:7" x14ac:dyDescent="0.25">
      <c r="A29" s="54" t="s">
        <v>6</v>
      </c>
      <c r="B29" s="55" t="s">
        <v>144</v>
      </c>
      <c r="C29" s="35" t="s">
        <v>216</v>
      </c>
      <c r="D29" s="35"/>
      <c r="E29" s="56" t="str">
        <f>IF((ISBLANK(DonneesEnTete!C27)=TRUE),"non","oui")</f>
        <v>non</v>
      </c>
      <c r="F29" s="56" t="str">
        <f>IF(E29="non","",IF((ISNUMBER(DonneesEnTete!C27)=TRUE),"oui","non"))</f>
        <v/>
      </c>
      <c r="G29" s="56" t="str">
        <f>IF(E29="non","",(IF(AND(DonneesEnTete!C27&gt;=0,DonneesEnTete!C27&lt;=0.5),"oui","non")))</f>
        <v/>
      </c>
    </row>
    <row r="30" spans="1:7" x14ac:dyDescent="0.25">
      <c r="A30" s="54" t="s">
        <v>7</v>
      </c>
      <c r="B30" s="35" t="s">
        <v>145</v>
      </c>
      <c r="C30" s="35" t="s">
        <v>216</v>
      </c>
      <c r="D30" s="35"/>
      <c r="E30" s="56" t="str">
        <f>IF((ISBLANK(DonneesEnTete!C28)=TRUE),"non","oui")</f>
        <v>non</v>
      </c>
      <c r="F30" s="56" t="str">
        <f>IF(E30="non","",IF((ISNUMBER(DonneesEnTete!C28)=TRUE),"oui","non"))</f>
        <v/>
      </c>
      <c r="G30" s="56" t="str">
        <f>IF(E30="non","",(IF(DonneesEnTete!C28&gt;=0,"oui","non")))</f>
        <v/>
      </c>
    </row>
    <row r="31" spans="1:7" x14ac:dyDescent="0.25">
      <c r="A31" s="54" t="s">
        <v>8</v>
      </c>
      <c r="B31" s="35" t="s">
        <v>146</v>
      </c>
      <c r="C31" s="35" t="s">
        <v>216</v>
      </c>
      <c r="D31" s="35"/>
      <c r="E31" s="56" t="str">
        <f>IF((ISBLANK(DonneesEnTete!C29)=TRUE),"non","oui")</f>
        <v>non</v>
      </c>
      <c r="F31" s="56" t="str">
        <f>IF(E31="non","",IF((ISNUMBER(DonneesEnTete!C29)=TRUE),"oui","non"))</f>
        <v/>
      </c>
      <c r="G31" s="56" t="str">
        <f>IF(E31="non","",(IF(AND(DonneesEnTete!C29&gt;=0,DonneesEnTete!C29&lt;=0.5),"oui","non")))</f>
        <v/>
      </c>
    </row>
    <row r="32" spans="1:7" x14ac:dyDescent="0.25">
      <c r="A32" s="54" t="s">
        <v>9</v>
      </c>
      <c r="B32" s="55" t="s">
        <v>147</v>
      </c>
      <c r="C32" s="35" t="s">
        <v>216</v>
      </c>
      <c r="D32" s="35"/>
      <c r="E32" s="56" t="str">
        <f>IF((ISBLANK(DonneesEnTete!C30)=TRUE),"non","oui")</f>
        <v>non</v>
      </c>
      <c r="F32" s="56" t="str">
        <f>IF(E32="non","",(IF((INT(DonneesEnTete!C30)=DonneesEnTete!C30)=TRUE,"oui","non")))</f>
        <v/>
      </c>
      <c r="G32" s="56" t="str">
        <f>IF(E32="non","",(IF(DonneesEnTete!C30&gt;0,"oui","non")))</f>
        <v/>
      </c>
    </row>
    <row r="33" spans="1:7" x14ac:dyDescent="0.25">
      <c r="A33" s="54" t="s">
        <v>10</v>
      </c>
      <c r="B33" s="55" t="s">
        <v>149</v>
      </c>
      <c r="C33" s="35" t="s">
        <v>216</v>
      </c>
      <c r="D33" s="35"/>
      <c r="E33" s="56" t="str">
        <f>IF((ISBLANK(DonneesEnTete!C31)=TRUE),"non","oui")</f>
        <v>non</v>
      </c>
      <c r="F33" s="56" t="str">
        <f>IF(E33="non","",IF((ISNUMBER(DonneesEnTete!C31)=TRUE),"oui","non"))</f>
        <v/>
      </c>
      <c r="G33" s="56" t="str">
        <f>IF(E33="non","",(IF(AND(DonneesEnTete!C31&gt;=0,DonneesEnTete!C31&lt;=1),"oui","non")))</f>
        <v/>
      </c>
    </row>
    <row r="34" spans="1:7" x14ac:dyDescent="0.25">
      <c r="A34" s="54" t="s">
        <v>11</v>
      </c>
      <c r="B34" s="55" t="s">
        <v>151</v>
      </c>
      <c r="C34" s="35" t="s">
        <v>216</v>
      </c>
      <c r="D34" s="35"/>
      <c r="E34" s="56" t="str">
        <f>IF((ISBLANK(DonneesEnTete!C32)=TRUE),"non","oui")</f>
        <v>non</v>
      </c>
      <c r="F34" s="56" t="str">
        <f>IF(E34="non","",IF((ISNUMBER(DonneesEnTete!C32)=TRUE),"oui","non"))</f>
        <v/>
      </c>
      <c r="G34" s="56" t="str">
        <f>IF(E34="non","",(IF(DonneesEnTete!C32&gt;=0,"oui","non")))</f>
        <v/>
      </c>
    </row>
    <row r="35" spans="1:7" x14ac:dyDescent="0.25">
      <c r="A35" s="54" t="s">
        <v>12</v>
      </c>
      <c r="B35" s="55" t="s">
        <v>153</v>
      </c>
      <c r="C35" s="35" t="s">
        <v>216</v>
      </c>
      <c r="D35" s="35"/>
      <c r="E35" s="56" t="str">
        <f>IF((ISBLANK(DonneesEnTete!C33)=TRUE),"non","oui")</f>
        <v>non</v>
      </c>
      <c r="F35" s="56" t="str">
        <f>IF(E35="non","",IF((ISNUMBER(DonneesEnTete!C33)=TRUE),"oui","non"))</f>
        <v/>
      </c>
      <c r="G35" s="56" t="str">
        <f>IF(E35="non","",(IF(DonneesEnTete!C33&gt;0,"oui","non")))</f>
        <v/>
      </c>
    </row>
    <row r="36" spans="1:7" x14ac:dyDescent="0.25">
      <c r="A36" s="54" t="s">
        <v>13</v>
      </c>
      <c r="B36" s="55" t="s">
        <v>155</v>
      </c>
      <c r="C36" s="35" t="s">
        <v>216</v>
      </c>
      <c r="D36" s="35"/>
      <c r="E36" s="56" t="str">
        <f>IF((ISBLANK(DonneesEnTete!C34)=TRUE),"non","oui")</f>
        <v>non</v>
      </c>
      <c r="F36" s="56" t="str">
        <f>IF(E36="non","",IF((ISNUMBER(DonneesEnTete!C34)=TRUE),"oui","non"))</f>
        <v/>
      </c>
      <c r="G36" s="56" t="str">
        <f>IF(E36="non","",(IF(AND(DonneesEnTete!C34&gt;=0,DonneesEnTete!C34&lt;=200),"oui","non")))</f>
        <v/>
      </c>
    </row>
    <row r="37" spans="1:7" x14ac:dyDescent="0.25">
      <c r="A37" s="54" t="s">
        <v>14</v>
      </c>
      <c r="B37" s="55" t="s">
        <v>156</v>
      </c>
      <c r="C37" s="35" t="s">
        <v>216</v>
      </c>
      <c r="D37" s="35"/>
      <c r="E37" s="56" t="str">
        <f>IF((ISBLANK(DonneesEnTete!C35)=TRUE),"non","oui")</f>
        <v>non</v>
      </c>
      <c r="F37" s="56" t="str">
        <f>IF(E37="non","",IF((ISNUMBER(DonneesEnTete!C35)=TRUE),"oui","non"))</f>
        <v/>
      </c>
      <c r="G37" s="56" t="str">
        <f>IF(E37="non","",(IF(AND(DonneesEnTete!C35&gt;=0,DonneesEnTete!C35&lt;=1),"oui","non")))</f>
        <v/>
      </c>
    </row>
    <row r="38" spans="1:7" x14ac:dyDescent="0.25">
      <c r="A38" s="54" t="s">
        <v>15</v>
      </c>
      <c r="B38" s="55" t="s">
        <v>157</v>
      </c>
      <c r="C38" s="35" t="s">
        <v>216</v>
      </c>
      <c r="D38" s="35"/>
      <c r="E38" s="56" t="str">
        <f>IF((ISBLANK(DonneesEnTete!C36)=TRUE),"non","oui")</f>
        <v>non</v>
      </c>
      <c r="F38" s="56" t="str">
        <f>IF(E38="non","",IF((ISNUMBER(DonneesEnTete!C36)=TRUE),"oui","non"))</f>
        <v/>
      </c>
      <c r="G38" s="56" t="str">
        <f>IF(E38="non","",(IF(DonneesEnTete!C36&gt;=0,"oui","non")))</f>
        <v/>
      </c>
    </row>
    <row r="39" spans="1:7" x14ac:dyDescent="0.25">
      <c r="A39" s="54" t="s">
        <v>16</v>
      </c>
      <c r="B39" s="55" t="s">
        <v>159</v>
      </c>
      <c r="C39" s="35" t="s">
        <v>216</v>
      </c>
      <c r="D39" s="35"/>
      <c r="E39" s="56" t="str">
        <f>IF((ISBLANK(DonneesEnTete!C37)=TRUE),"non","oui")</f>
        <v>non</v>
      </c>
      <c r="F39" s="56" t="str">
        <f>IF(E39="non","",IF((ISNUMBER(DonneesEnTete!C37)=TRUE),"oui","non"))</f>
        <v/>
      </c>
      <c r="G39" s="56" t="str">
        <f>IF(E39="non","",(IF(DonneesEnTete!C37&gt;0,"oui","non")))</f>
        <v/>
      </c>
    </row>
    <row r="40" spans="1:7" x14ac:dyDescent="0.25">
      <c r="A40" s="54" t="s">
        <v>17</v>
      </c>
      <c r="B40" s="55" t="s">
        <v>161</v>
      </c>
      <c r="C40" s="35" t="s">
        <v>216</v>
      </c>
      <c r="D40" s="35"/>
      <c r="E40" s="56" t="str">
        <f>IF((ISBLANK(DonneesEnTete!C38)=TRUE),"non","oui")</f>
        <v>non</v>
      </c>
      <c r="F40" s="56" t="str">
        <f>IF(E40="non","",IF((ISNUMBER(DonneesEnTete!C38)=TRUE),"oui","non"))</f>
        <v/>
      </c>
      <c r="G40" s="56" t="str">
        <f>IF(E40="non","",(IF(AND(DonneesEnTete!C38&gt;=0,DonneesEnTete!C38&lt;=200),"oui","non")))</f>
        <v/>
      </c>
    </row>
    <row r="41" spans="1:7" x14ac:dyDescent="0.25">
      <c r="A41" s="54" t="s">
        <v>18</v>
      </c>
      <c r="B41" s="55" t="s">
        <v>162</v>
      </c>
      <c r="C41" s="35" t="s">
        <v>216</v>
      </c>
      <c r="D41" s="35"/>
      <c r="E41" s="56" t="str">
        <f>IF((ISBLANK(DonneesEnTete!C39)=TRUE),"non","oui")</f>
        <v>non</v>
      </c>
      <c r="F41" s="56" t="str">
        <f>IF(E41="non","",IF((ISNUMBER(DonneesEnTete!C39)=TRUE),"oui","non"))</f>
        <v/>
      </c>
      <c r="G41" s="56" t="str">
        <f>IF(E41="non","",(IF(AND(DonneesEnTete!C39&gt;=0,DonneesEnTete!C39&lt;=1),"oui","non")))</f>
        <v/>
      </c>
    </row>
    <row r="42" spans="1:7" x14ac:dyDescent="0.25">
      <c r="A42" s="54" t="s">
        <v>19</v>
      </c>
      <c r="B42" s="55" t="s">
        <v>164</v>
      </c>
      <c r="C42" s="35" t="s">
        <v>216</v>
      </c>
      <c r="D42" s="35"/>
      <c r="E42" s="56" t="str">
        <f>IF((ISBLANK(DonneesEnTete!C40)=TRUE),"non","oui")</f>
        <v>non</v>
      </c>
      <c r="F42" s="56" t="str">
        <f>IF(E42="non","",IF((ISNUMBER(DonneesEnTete!C40)=TRUE),"oui","non"))</f>
        <v/>
      </c>
      <c r="G42" s="56" t="str">
        <f>IF(E42="non","",(IF(AND(DonneesEnTete!C40&gt;=0,DonneesEnTete!C40&lt;=100),"oui","non")))</f>
        <v/>
      </c>
    </row>
    <row r="43" spans="1:7" x14ac:dyDescent="0.25">
      <c r="A43" s="54" t="s">
        <v>20</v>
      </c>
      <c r="B43" s="55" t="s">
        <v>248</v>
      </c>
      <c r="C43" s="35" t="s">
        <v>216</v>
      </c>
      <c r="D43" s="35"/>
      <c r="E43" s="56" t="str">
        <f>IF((ISBLANK(DonneesEnTete!C41)=TRUE),"non","oui")</f>
        <v>non</v>
      </c>
      <c r="F43" s="56" t="str">
        <f>IF(E43="non","",IF((ISNUMBER(DonneesEnTete!C41)=TRUE),"oui","non"))</f>
        <v/>
      </c>
      <c r="G43" s="56" t="str">
        <f>IF(E43="non","",(IF(AND(DonneesEnTete!C41&gt;=0,DonneesEnTete!C41&lt;=100),"oui","non")))</f>
        <v/>
      </c>
    </row>
    <row r="44" spans="1:7" x14ac:dyDescent="0.25">
      <c r="A44" s="54" t="s">
        <v>21</v>
      </c>
      <c r="B44" s="55" t="s">
        <v>166</v>
      </c>
      <c r="C44" s="35" t="s">
        <v>216</v>
      </c>
      <c r="D44" s="35"/>
      <c r="E44" s="56" t="str">
        <f>IF((ISBLANK(DonneesEnTete!C42)=TRUE),"non","oui")</f>
        <v>non</v>
      </c>
      <c r="F44" s="56" t="str">
        <f>IF(E44="non","",IF((ISNUMBER(DonneesEnTete!C42)=TRUE),"oui","non"))</f>
        <v/>
      </c>
      <c r="G44" s="56" t="str">
        <f>IF(E44="non","",(IF(DonneesEnTete!C42&gt;=0,"oui","non")))</f>
        <v/>
      </c>
    </row>
    <row r="45" spans="1:7" x14ac:dyDescent="0.25">
      <c r="A45" s="54" t="s">
        <v>22</v>
      </c>
      <c r="B45" s="55" t="s">
        <v>250</v>
      </c>
      <c r="C45" s="35" t="s">
        <v>216</v>
      </c>
      <c r="D45" s="35"/>
      <c r="E45" s="56" t="str">
        <f>IF((ISBLANK(DonneesEnTete!C43)=TRUE),"non","oui")</f>
        <v>non</v>
      </c>
      <c r="F45" s="56" t="str">
        <f>IF(E45="non","",(IF(ISTEXT(DonneesEnTete!C43)=TRUE,"oui","non")))</f>
        <v/>
      </c>
      <c r="G45" s="56" t="str">
        <f>IF(F45="oui","oui","")</f>
        <v/>
      </c>
    </row>
    <row r="46" spans="1:7" x14ac:dyDescent="0.25">
      <c r="A46" s="54" t="s">
        <v>23</v>
      </c>
      <c r="B46" s="55" t="s">
        <v>169</v>
      </c>
      <c r="C46" s="35" t="s">
        <v>216</v>
      </c>
      <c r="D46" s="35"/>
      <c r="E46" s="56" t="str">
        <f>IF((ISBLANK(DonneesEnTete!C44)=TRUE),"non","oui")</f>
        <v>non</v>
      </c>
      <c r="F46" s="56" t="str">
        <f>IF(E46="non","",IF((ISNUMBER(DonneesEnTete!C44)=TRUE),"oui","non"))</f>
        <v/>
      </c>
      <c r="G46" s="57" t="str">
        <f>IF(F46="","",IF((COUNTIF('Listes déroulantes'!F2:F6,DonneesEnTete!C44)&gt;0)=TRUE,"oui","non"))</f>
        <v/>
      </c>
    </row>
    <row r="47" spans="1:7" x14ac:dyDescent="0.25">
      <c r="A47" s="54" t="s">
        <v>24</v>
      </c>
      <c r="B47" s="55" t="s">
        <v>171</v>
      </c>
      <c r="C47" s="35" t="s">
        <v>216</v>
      </c>
      <c r="D47" s="35"/>
      <c r="E47" s="56" t="str">
        <f>IF((ISBLANK(DonneesEnTete!C45)=TRUE),"non","oui")</f>
        <v>non</v>
      </c>
      <c r="F47" s="56" t="str">
        <f>IF(E47="non","",IF((ISNUMBER(DonneesEnTete!C45)=TRUE),"oui","non"))</f>
        <v/>
      </c>
      <c r="G47" s="57" t="str">
        <f>IF(F47="","",IF((COUNTIF('Listes déroulantes'!G2:G6,DonneesEnTete!C45)&gt;0)=TRUE,"oui","non"))</f>
        <v/>
      </c>
    </row>
    <row r="48" spans="1:7" x14ac:dyDescent="0.25">
      <c r="A48" s="54" t="s">
        <v>25</v>
      </c>
      <c r="B48" s="55" t="s">
        <v>172</v>
      </c>
      <c r="C48" s="35" t="s">
        <v>216</v>
      </c>
      <c r="D48" s="35"/>
      <c r="E48" s="56" t="str">
        <f>IF((ISBLANK(DonneesEnTete!C46)=TRUE),"non","oui")</f>
        <v>non</v>
      </c>
      <c r="F48" s="56" t="str">
        <f>IF(E48="non","",(IF(ISTEXT(DonneesEnTete!C46)=TRUE,"oui","non")))</f>
        <v/>
      </c>
      <c r="G48" s="56" t="str">
        <f>IF(F48="oui","oui","")</f>
        <v/>
      </c>
    </row>
    <row r="49" spans="1:10" x14ac:dyDescent="0.25">
      <c r="A49" s="54" t="s">
        <v>26</v>
      </c>
      <c r="B49" s="55" t="s">
        <v>175</v>
      </c>
      <c r="C49" s="35" t="s">
        <v>262</v>
      </c>
      <c r="D49" s="35"/>
      <c r="E49" s="57" t="str">
        <f>IF((COUNTA(DonneesEnTete_PT!C:C)-2)=0,"non","oui")</f>
        <v>non</v>
      </c>
      <c r="F49" s="57" t="str">
        <f>IF(E49="non","",IF(COUNT(DonneesEnTete_PT!C:C)=(COUNTA(DonneesEnTete_PT!C:C)-2),"oui","non"))</f>
        <v/>
      </c>
      <c r="G49" s="56" t="str">
        <f>IF(F49="","",(IF((COUNTIFS(DonneesEnTete_PT!C:C,"&gt;=0",DonneesEnTete_PT!C:C,"&lt;50"))=((COUNTA(DonneesEnTete_PT!C:C)-2)),"oui","non")))</f>
        <v/>
      </c>
      <c r="H49" s="56" t="str">
        <f>IF(E49="non","",IF((COUNTA(DonneesEnTete_PT!C$1:C$100))=(SUMPRODUCT(MAX((DonneesEnTete_PT!$A$1:$G$100&lt;&gt;"")*ROW(DonneesEnTete_PT!$A$1:$G$100)))),"oui","non"))</f>
        <v/>
      </c>
      <c r="I49" s="79" t="s">
        <v>282</v>
      </c>
      <c r="J49" t="str">
        <f>IF(E49="non","",IF((SUMPRODUCT(MAX((DonneesEnTete_PT!$A$1:$G$100&lt;&gt;"")*ROW(DonneesEnTete_PT!$A$1:$G$100)))-2)&gt;=10,"oui","non"))</f>
        <v/>
      </c>
    </row>
    <row r="50" spans="1:10" x14ac:dyDescent="0.25">
      <c r="A50" s="54" t="s">
        <v>27</v>
      </c>
      <c r="B50" s="55" t="s">
        <v>177</v>
      </c>
      <c r="C50" s="35" t="s">
        <v>262</v>
      </c>
      <c r="D50" s="35"/>
      <c r="E50" s="57" t="str">
        <f>IF((COUNTA(DonneesEnTete_PT!D:D)-2)=0,"non","oui")</f>
        <v>non</v>
      </c>
      <c r="F50" s="56" t="str">
        <f>IF(E50="non","",(IF((INT(DonneesEnTete!C48)=DonneesEnTete!C48)=TRUE,"oui","non")))</f>
        <v/>
      </c>
      <c r="G50" s="57" t="str">
        <f>IF(F50="","",(IF((COUNTIF(DonneesEnTete_PT!D:D,"&gt;=0"))=((COUNTA(DonneesEnTete_PT!D:D)-2)),"oui","non")))</f>
        <v/>
      </c>
      <c r="H50" s="56" t="str">
        <f>IF(E50="non","",IF((COUNTA(DonneesEnTete_PT!D$1:D$100))=(SUMPRODUCT(MAX((DonneesEnTete_PT!$A$1:$G$100&lt;&gt;"")*ROW(DonneesEnTete_PT!$A$1:$G$100)))),"oui","non"))</f>
        <v/>
      </c>
      <c r="I50" s="79"/>
    </row>
    <row r="51" spans="1:10" x14ac:dyDescent="0.25">
      <c r="A51" s="54" t="s">
        <v>28</v>
      </c>
      <c r="B51" s="55" t="s">
        <v>179</v>
      </c>
      <c r="C51" s="35" t="s">
        <v>262</v>
      </c>
      <c r="D51" s="35"/>
      <c r="E51" s="57" t="str">
        <f>IF((COUNTA(DonneesEnTete_PT!E:E)-2)=0,"non","oui")</f>
        <v>non</v>
      </c>
      <c r="F51" s="57" t="str">
        <f>IF(E51="non","",IF((COUNTIF(DonneesEnTete_PT!E:E,"*")-2)=(COUNTA(DonneesEnTete_PT!E:E)-2),"oui","non"))</f>
        <v/>
      </c>
      <c r="G51" s="57" t="str">
        <f>IF(F51="","",IF((SUMPRODUCT(COUNTIF(DonneesEnTete_PT!E:E,'Listes déroulantes'!H2:H3))-(COUNTA(DonneesEnTete_PT!E:E)-2))&lt;0,"non","oui"))</f>
        <v/>
      </c>
      <c r="H51" s="56" t="str">
        <f>IF(E51="non","",IF((COUNTA(DonneesEnTete_PT!E$1:E$100))=(SUMPRODUCT(MAX((DonneesEnTete_PT!$A$1:$G$100&lt;&gt;"")*ROW(DonneesEnTete_PT!$A$1:$G$100)))),"oui","non"))</f>
        <v/>
      </c>
      <c r="I51" s="79"/>
    </row>
    <row r="52" spans="1:10" x14ac:dyDescent="0.25">
      <c r="A52" s="54" t="s">
        <v>29</v>
      </c>
      <c r="B52" s="55" t="s">
        <v>202</v>
      </c>
      <c r="C52" s="35" t="s">
        <v>262</v>
      </c>
      <c r="D52" s="35"/>
      <c r="E52" s="57" t="str">
        <f>IF((COUNTA(DonneesEnTete_PT!F:F)-2)=0,"non","oui")</f>
        <v>non</v>
      </c>
      <c r="F52" s="57" t="str">
        <f>IF(E52="non","",IF(COUNT(DonneesEnTete_PT!F:F)=(COUNTA(DonneesEnTete_PT!F:F)-2),"oui","non"))</f>
        <v/>
      </c>
      <c r="G52" s="57" t="str">
        <f>IF(F52="","",(IF((COUNTIF(DonneesEnTete_PT!F:F,"&gt;0"))=((COUNTA(DonneesEnTete_PT!F:F)-2)),"oui","non")))</f>
        <v/>
      </c>
      <c r="H52" s="56" t="str">
        <f>IF(E52="non","",IF((COUNTA(DonneesEnTete_PT!F$1:F$100))=(SUMPRODUCT(MAX((DonneesEnTete_PT!$A$1:$G$100&lt;&gt;"")*ROW(DonneesEnTete_PT!$A$1:$G$100)))),"oui","non"))</f>
        <v/>
      </c>
      <c r="I52" s="79"/>
    </row>
    <row r="53" spans="1:10" x14ac:dyDescent="0.25">
      <c r="A53" s="54" t="s">
        <v>26</v>
      </c>
      <c r="B53" s="55" t="s">
        <v>175</v>
      </c>
      <c r="C53" s="35" t="s">
        <v>263</v>
      </c>
      <c r="D53" s="35"/>
      <c r="E53" s="57" t="str">
        <f>IF((COUNTA(PT!C:C)-2)=0,"non","oui")</f>
        <v>non</v>
      </c>
      <c r="F53" s="57" t="str">
        <f>IF(E53="non","",IF(COUNT(PT!C:C)=(COUNTA(PT!C:C)-2),"oui","non"))</f>
        <v/>
      </c>
      <c r="G53" s="56" t="str">
        <f>IF(F53="","",(IF((COUNTIFS(PT!C:C,"&gt;=0",PT!C:C,"&lt;50"))=((COUNTA(PT!C:C)-2)),"oui","non")))</f>
        <v/>
      </c>
      <c r="H53" s="56" t="str">
        <f>IF(E54="non","",IF(COUNTA(PT!C$1:C$500)=(SUMPRODUCT(MAX((PT!$A$1:$G$500&lt;&gt;"")*ROW(PT!$A$1:$G$500)))),"oui","non"))</f>
        <v/>
      </c>
    </row>
    <row r="54" spans="1:10" x14ac:dyDescent="0.25">
      <c r="A54" s="54" t="s">
        <v>30</v>
      </c>
      <c r="B54" s="55" t="s">
        <v>182</v>
      </c>
      <c r="C54" s="35" t="s">
        <v>263</v>
      </c>
      <c r="D54" s="35"/>
      <c r="E54" s="57" t="str">
        <f>IF((COUNTA(PT!D:D)-2)=0,"non","oui")</f>
        <v>non</v>
      </c>
      <c r="F54" s="57" t="str">
        <f>IF(E54="non","",IF(COUNT(PT!D:D)=(COUNTA(PT!D:D)-2),"oui","non"))</f>
        <v/>
      </c>
      <c r="G54" s="57" t="str">
        <f>IF(F54="","",(IF((COUNTIF(PT!D:D,"&gt;0"))=((COUNTA(PT!D:D)-2)),"oui","non")))</f>
        <v/>
      </c>
      <c r="H54" s="56" t="str">
        <f>IF(E54="non","",IF(COUNTA(PT!D$1:D$500)=(SUMPRODUCT(MAX((PT!$A$1:$G$500&lt;&gt;"")*ROW(PT!$A$1:$G$500)))),"oui","non"))</f>
        <v/>
      </c>
      <c r="I54" s="79" t="s">
        <v>283</v>
      </c>
      <c r="J54" t="str">
        <f>IF(E54="non","",IF((SUMPRODUCT(MAX((PT!$A$1:$G$500&lt;&gt;"")*ROW(PT!$A$1:$G$500)))-2)&gt;=10,"oui","non"))</f>
        <v/>
      </c>
    </row>
    <row r="55" spans="1:10" x14ac:dyDescent="0.25">
      <c r="A55" s="54" t="s">
        <v>31</v>
      </c>
      <c r="B55" s="55" t="s">
        <v>184</v>
      </c>
      <c r="C55" s="35" t="s">
        <v>263</v>
      </c>
      <c r="D55" s="35"/>
      <c r="E55" s="57" t="str">
        <f>IF((COUNTA(PT!E:E)-2)=0,"non","oui")</f>
        <v>non</v>
      </c>
      <c r="F55" s="57" t="str">
        <f>IF(E55="non","",IF(COUNT(PT!E:E)=(COUNTA(PT!E:E)-2),"oui","non"))</f>
        <v/>
      </c>
      <c r="G55" s="57" t="str">
        <f>IF(F55="","",(IF((COUNTIF(PT!E:E,"&gt;=0"))=((COUNTA(PT!E:E)-2)),"oui","non")))</f>
        <v/>
      </c>
      <c r="H55" s="56" t="str">
        <f>IF(E55="non","",IF(COUNTA(PT!E$1:E$500)=(SUMPRODUCT(MAX((PT!$A$1:$G$500&lt;&gt;"")*ROW(PT!$A$1:$G$500)))),"oui","non"))</f>
        <v/>
      </c>
    </row>
    <row r="56" spans="1:10" x14ac:dyDescent="0.25">
      <c r="A56" s="54" t="s">
        <v>32</v>
      </c>
      <c r="B56" s="55" t="s">
        <v>186</v>
      </c>
      <c r="C56" s="35" t="s">
        <v>263</v>
      </c>
      <c r="D56" s="35"/>
      <c r="E56" s="57" t="str">
        <f>IF((COUNTA(PT!F:F)-2)=0,"non","oui")</f>
        <v>non</v>
      </c>
      <c r="F56" s="57" t="str">
        <f>IF(E56="non","",IF(COUNT(PT!F:F)=(COUNTA(PT!F:F)-2),"oui","non"))</f>
        <v/>
      </c>
      <c r="G56" s="57" t="str">
        <f>IF(F56="","",(IF((COUNTIF(PT!F:F,"&gt;0"))=((COUNTA(PT!F:F)-2)),"oui","non")))</f>
        <v/>
      </c>
      <c r="H56" s="56" t="str">
        <f>IF(E56="non","",IF(COUNTA(PT!F$1:F$500)=(SUMPRODUCT(MAX((PT!$A$1:$G$500&lt;&gt;"")*ROW(PT!$A$1:$G$500)))),"oui","non"))</f>
        <v/>
      </c>
    </row>
    <row r="57" spans="1:10" x14ac:dyDescent="0.25">
      <c r="A57" s="54" t="s">
        <v>78</v>
      </c>
      <c r="B57" s="55" t="s">
        <v>188</v>
      </c>
      <c r="C57" s="35" t="s">
        <v>263</v>
      </c>
      <c r="D57" s="35"/>
      <c r="E57" s="57" t="str">
        <f>IF((COUNTA(PT!G:G)-2)=0,"non","oui")</f>
        <v>non</v>
      </c>
      <c r="F57" s="57" t="str">
        <f>IF(E57="non","",IF(COUNT(PT!G:G)=(COUNTA(PT!G:G)-2),"oui","non"))</f>
        <v/>
      </c>
      <c r="G57" s="57" t="str">
        <f>IF(F57="","",(IF((COUNTIF(PT!G:G,"&gt;=0"))=((COUNTA(PT!G:G)-2)),"oui","non")))</f>
        <v/>
      </c>
      <c r="H57" s="56" t="str">
        <f>IF(E57="non","",IF(COUNTA(PT!G$1:G$500)=(SUMPRODUCT(MAX((PT!$A$1:$G$500&lt;&gt;"")*ROW(PT!$A$1:$G$500)))),"oui","non"))</f>
        <v/>
      </c>
    </row>
    <row r="59" spans="1:10" x14ac:dyDescent="0.25">
      <c r="A59" s="57"/>
      <c r="B59" s="57"/>
      <c r="E59" s="57"/>
    </row>
    <row r="60" spans="1:10" x14ac:dyDescent="0.25">
      <c r="A60" s="57"/>
      <c r="B60" s="57"/>
      <c r="C60" s="41"/>
      <c r="D60" s="41"/>
      <c r="E60" s="57"/>
    </row>
    <row r="61" spans="1:10" x14ac:dyDescent="0.25">
      <c r="E61" s="62"/>
    </row>
    <row r="62" spans="1:10" x14ac:dyDescent="0.25">
      <c r="E62" s="57"/>
    </row>
    <row r="63" spans="1:10" x14ac:dyDescent="0.25">
      <c r="E63" s="57"/>
    </row>
  </sheetData>
  <sheetProtection algorithmName="SHA-512" hashValue="g3SxJD8PYbtp5yW5Dfg3FXmoaxYpchSKvISlX935VddfHyBlkK07Es2OysLj3RYC+HHqE6mw0rFYPQOpyRrylA==" saltValue="Brf1JgLYn1Bb4wo+DxNvEQ==" spinCount="100000" sheet="1" objects="1" scenarios="1"/>
  <mergeCells count="1">
    <mergeCell ref="A1:H1"/>
  </mergeCells>
  <conditionalFormatting sqref="E2:F52 G50:G52 E54:G1048576">
    <cfRule type="cellIs" dxfId="19" priority="21" operator="equal">
      <formula>"non"</formula>
    </cfRule>
  </conditionalFormatting>
  <conditionalFormatting sqref="G3:G48">
    <cfRule type="cellIs" dxfId="18" priority="20" operator="equal">
      <formula>"non"</formula>
    </cfRule>
  </conditionalFormatting>
  <conditionalFormatting sqref="E4:E52 E54:E57">
    <cfRule type="containsText" dxfId="17" priority="18" operator="containsText" text="oui">
      <formula>NOT(ISERROR(SEARCH("oui",E4)))</formula>
    </cfRule>
  </conditionalFormatting>
  <conditionalFormatting sqref="F4:G52 F54:G57">
    <cfRule type="containsText" dxfId="16" priority="17" operator="containsText" text="oui">
      <formula>NOT(ISERROR(SEARCH("oui",F4)))</formula>
    </cfRule>
    <cfRule type="containsBlanks" dxfId="15" priority="22">
      <formula>LEN(TRIM(F4))=0</formula>
    </cfRule>
  </conditionalFormatting>
  <conditionalFormatting sqref="H49:H52">
    <cfRule type="containsText" dxfId="14" priority="13" operator="containsText" text="oui">
      <formula>NOT(ISERROR(SEARCH("oui",H49)))</formula>
    </cfRule>
    <cfRule type="containsBlanks" dxfId="13" priority="14">
      <formula>LEN(TRIM(H49))=0</formula>
    </cfRule>
    <cfRule type="containsText" dxfId="12" priority="15" operator="containsText" text="non">
      <formula>NOT(ISERROR(SEARCH("non",H49)))</formula>
    </cfRule>
  </conditionalFormatting>
  <conditionalFormatting sqref="H53:H57">
    <cfRule type="containsText" dxfId="11" priority="10" operator="containsText" text="oui">
      <formula>NOT(ISERROR(SEARCH("oui",H53)))</formula>
    </cfRule>
    <cfRule type="containsBlanks" dxfId="10" priority="11">
      <formula>LEN(TRIM(H53))=0</formula>
    </cfRule>
    <cfRule type="containsText" dxfId="9" priority="12" operator="containsText" text="non">
      <formula>NOT(ISERROR(SEARCH("non",H53)))</formula>
    </cfRule>
  </conditionalFormatting>
  <conditionalFormatting sqref="J49">
    <cfRule type="cellIs" dxfId="8" priority="7" operator="equal">
      <formula>"oui"</formula>
    </cfRule>
    <cfRule type="cellIs" dxfId="7" priority="8" operator="equal">
      <formula>"non"</formula>
    </cfRule>
    <cfRule type="containsBlanks" dxfId="6" priority="9">
      <formula>LEN(TRIM(J49))=0</formula>
    </cfRule>
  </conditionalFormatting>
  <conditionalFormatting sqref="J54">
    <cfRule type="cellIs" dxfId="5" priority="4" operator="equal">
      <formula>"oui"</formula>
    </cfRule>
    <cfRule type="cellIs" dxfId="4" priority="5" operator="equal">
      <formula>"non"</formula>
    </cfRule>
    <cfRule type="containsBlanks" dxfId="3" priority="6">
      <formula>LEN(TRIM(J54))=0</formula>
    </cfRule>
  </conditionalFormatting>
  <conditionalFormatting sqref="E53:G53">
    <cfRule type="containsText" dxfId="2" priority="1" operator="containsText" text="oui">
      <formula>NOT(ISERROR(SEARCH("oui",E53)))</formula>
    </cfRule>
    <cfRule type="containsBlanks" dxfId="1" priority="2">
      <formula>LEN(TRIM(E53))=0</formula>
    </cfRule>
    <cfRule type="containsText" dxfId="0" priority="3" operator="containsText" text="non">
      <formula>NOT(ISERROR(SEARCH("non",E53)))</formula>
    </cfRule>
  </conditionalFormatting>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Normal="100" workbookViewId="0"/>
  </sheetViews>
  <sheetFormatPr defaultColWidth="9.140625" defaultRowHeight="15" x14ac:dyDescent="0.25"/>
  <cols>
    <col min="1" max="1" width="12.85546875" style="12" bestFit="1" customWidth="1"/>
    <col min="2" max="2" width="19.28515625" style="12" bestFit="1" customWidth="1"/>
    <col min="3" max="3" width="22.85546875" style="12" bestFit="1" customWidth="1"/>
    <col min="4" max="4" width="9.42578125" style="12" bestFit="1" customWidth="1"/>
    <col min="5" max="5" width="40.42578125" style="12" bestFit="1" customWidth="1"/>
    <col min="6" max="6" width="31.7109375" style="12" bestFit="1" customWidth="1"/>
    <col min="7" max="7" width="38.85546875" style="12" bestFit="1" customWidth="1"/>
    <col min="8" max="8" width="11.85546875" style="12" bestFit="1" customWidth="1"/>
    <col min="9" max="16384" width="9.140625" style="12"/>
  </cols>
  <sheetData>
    <row r="1" spans="1:8" s="21" customFormat="1" x14ac:dyDescent="0.25">
      <c r="A1" s="11" t="s">
        <v>87</v>
      </c>
      <c r="B1" s="21" t="s">
        <v>124</v>
      </c>
      <c r="C1" s="21" t="s">
        <v>126</v>
      </c>
      <c r="D1" s="21" t="s">
        <v>129</v>
      </c>
      <c r="E1" s="21" t="s">
        <v>140</v>
      </c>
      <c r="F1" s="22" t="s">
        <v>169</v>
      </c>
      <c r="G1" s="22" t="s">
        <v>171</v>
      </c>
      <c r="H1" s="21" t="s">
        <v>179</v>
      </c>
    </row>
    <row r="2" spans="1:8" x14ac:dyDescent="0.25">
      <c r="A2" s="12" t="s">
        <v>88</v>
      </c>
      <c r="B2" s="12" t="s">
        <v>190</v>
      </c>
      <c r="C2" s="12" t="s">
        <v>193</v>
      </c>
      <c r="D2" s="12" t="s">
        <v>196</v>
      </c>
      <c r="E2" s="12">
        <v>0</v>
      </c>
      <c r="F2" s="12">
        <v>0</v>
      </c>
      <c r="G2" s="12">
        <v>0</v>
      </c>
      <c r="H2" s="12" t="s">
        <v>200</v>
      </c>
    </row>
    <row r="3" spans="1:8" x14ac:dyDescent="0.25">
      <c r="A3" s="12" t="s">
        <v>89</v>
      </c>
      <c r="B3" s="12" t="s">
        <v>191</v>
      </c>
      <c r="C3" s="12" t="s">
        <v>194</v>
      </c>
      <c r="D3" s="12" t="s">
        <v>197</v>
      </c>
      <c r="E3" s="12">
        <v>0.25</v>
      </c>
      <c r="F3" s="12">
        <v>0.25</v>
      </c>
      <c r="G3" s="12">
        <v>0.25</v>
      </c>
      <c r="H3" s="12" t="s">
        <v>201</v>
      </c>
    </row>
    <row r="4" spans="1:8" x14ac:dyDescent="0.25">
      <c r="A4" s="12" t="s">
        <v>90</v>
      </c>
      <c r="B4" s="12" t="s">
        <v>192</v>
      </c>
      <c r="C4" s="12" t="s">
        <v>195</v>
      </c>
      <c r="D4" s="12" t="s">
        <v>198</v>
      </c>
      <c r="E4" s="12">
        <v>0.5</v>
      </c>
      <c r="F4" s="12">
        <v>0.5</v>
      </c>
      <c r="G4" s="12">
        <v>0.5</v>
      </c>
    </row>
    <row r="5" spans="1:8" x14ac:dyDescent="0.25">
      <c r="A5" s="12" t="s">
        <v>91</v>
      </c>
      <c r="D5" s="12" t="s">
        <v>199</v>
      </c>
      <c r="E5" s="12">
        <v>0.75</v>
      </c>
      <c r="F5" s="12">
        <v>0.75</v>
      </c>
      <c r="G5" s="12">
        <v>0.75</v>
      </c>
    </row>
    <row r="6" spans="1:8" x14ac:dyDescent="0.25">
      <c r="E6" s="12">
        <v>1</v>
      </c>
      <c r="F6" s="12">
        <v>1</v>
      </c>
      <c r="G6" s="12">
        <v>1</v>
      </c>
    </row>
    <row r="7" spans="1:8" x14ac:dyDescent="0.25">
      <c r="B7" s="23"/>
    </row>
    <row r="8" spans="1:8" x14ac:dyDescent="0.25">
      <c r="B8" s="23"/>
    </row>
    <row r="9" spans="1:8" x14ac:dyDescent="0.25">
      <c r="B9" s="24"/>
    </row>
  </sheetData>
  <sheetProtection algorithmName="SHA-512" hashValue="40WPV7dpeCaTEwJQJsfy+HBhz6BT7sEzmbCJo4v7uoQXbrINRm0L5KlDKODzcIxwhrKVwhzFxfHVMkAIi50c2w==" saltValue="PmdKy8fbGo0aJcbTiabnCA=="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heetViews>
  <sheetFormatPr defaultColWidth="8.7109375" defaultRowHeight="15" x14ac:dyDescent="0.25"/>
  <cols>
    <col min="1" max="1" width="18.42578125" style="67" bestFit="1" customWidth="1"/>
    <col min="2" max="2" width="14.140625" style="67" customWidth="1"/>
    <col min="3" max="3" width="9.5703125" style="69" customWidth="1"/>
    <col min="4" max="4" width="72.7109375" style="67" customWidth="1"/>
    <col min="5" max="5" width="17.42578125" style="67" customWidth="1"/>
    <col min="6" max="16384" width="8.7109375" style="71"/>
  </cols>
  <sheetData>
    <row r="1" spans="1:5" s="66" customFormat="1" x14ac:dyDescent="0.25">
      <c r="A1" s="63" t="s">
        <v>211</v>
      </c>
      <c r="B1" s="64" t="s">
        <v>212</v>
      </c>
      <c r="C1" s="65" t="s">
        <v>213</v>
      </c>
      <c r="D1" s="64" t="s">
        <v>214</v>
      </c>
      <c r="E1" s="64" t="s">
        <v>215</v>
      </c>
    </row>
    <row r="2" spans="1:5" ht="45" x14ac:dyDescent="0.25">
      <c r="A2" s="67" t="s">
        <v>216</v>
      </c>
      <c r="B2" s="68">
        <v>44200</v>
      </c>
      <c r="C2" s="69" t="s">
        <v>224</v>
      </c>
      <c r="D2" s="70" t="s">
        <v>231</v>
      </c>
      <c r="E2" s="67" t="s">
        <v>217</v>
      </c>
    </row>
    <row r="3" spans="1:5" ht="30" x14ac:dyDescent="0.25">
      <c r="A3" s="67" t="s">
        <v>216</v>
      </c>
      <c r="B3" s="68">
        <v>44200</v>
      </c>
      <c r="C3" s="69" t="s">
        <v>224</v>
      </c>
      <c r="D3" s="72" t="s">
        <v>230</v>
      </c>
      <c r="E3" s="67" t="s">
        <v>217</v>
      </c>
    </row>
    <row r="4" spans="1:5" ht="30" x14ac:dyDescent="0.25">
      <c r="A4" s="67" t="s">
        <v>232</v>
      </c>
      <c r="B4" s="68">
        <v>44386</v>
      </c>
      <c r="C4" s="69" t="s">
        <v>233</v>
      </c>
      <c r="D4" s="70" t="s">
        <v>234</v>
      </c>
      <c r="E4" s="67" t="s">
        <v>217</v>
      </c>
    </row>
    <row r="5" spans="1:5" ht="30" x14ac:dyDescent="0.25">
      <c r="A5" s="67" t="s">
        <v>232</v>
      </c>
      <c r="B5" s="68">
        <v>44386</v>
      </c>
      <c r="C5" s="69" t="s">
        <v>233</v>
      </c>
      <c r="D5" s="70" t="s">
        <v>235</v>
      </c>
      <c r="E5" s="67" t="s">
        <v>217</v>
      </c>
    </row>
    <row r="6" spans="1:5" ht="47.45" customHeight="1" x14ac:dyDescent="0.25">
      <c r="A6" s="73" t="s">
        <v>240</v>
      </c>
      <c r="B6" s="74">
        <v>44386</v>
      </c>
      <c r="C6" s="75" t="s">
        <v>233</v>
      </c>
      <c r="D6" s="73" t="s">
        <v>242</v>
      </c>
      <c r="E6" s="76" t="s">
        <v>217</v>
      </c>
    </row>
    <row r="7" spans="1:5" x14ac:dyDescent="0.25">
      <c r="A7" s="73" t="s">
        <v>232</v>
      </c>
      <c r="B7" s="74">
        <v>44386</v>
      </c>
      <c r="C7" s="75" t="s">
        <v>233</v>
      </c>
      <c r="D7" s="73" t="s">
        <v>241</v>
      </c>
      <c r="E7" s="76" t="s">
        <v>217</v>
      </c>
    </row>
    <row r="8" spans="1:5" ht="30" x14ac:dyDescent="0.25">
      <c r="A8" s="73" t="s">
        <v>239</v>
      </c>
      <c r="B8" s="74">
        <v>44386</v>
      </c>
      <c r="C8" s="75" t="s">
        <v>233</v>
      </c>
      <c r="D8" s="73" t="s">
        <v>243</v>
      </c>
      <c r="E8" s="76" t="s">
        <v>217</v>
      </c>
    </row>
    <row r="9" spans="1:5" ht="30" x14ac:dyDescent="0.25">
      <c r="A9" s="67" t="s">
        <v>216</v>
      </c>
      <c r="B9" s="68">
        <v>44386</v>
      </c>
      <c r="C9" s="69" t="s">
        <v>233</v>
      </c>
      <c r="D9" s="70" t="s">
        <v>236</v>
      </c>
      <c r="E9" s="67" t="s">
        <v>217</v>
      </c>
    </row>
    <row r="10" spans="1:5" x14ac:dyDescent="0.25">
      <c r="A10" s="67" t="s">
        <v>216</v>
      </c>
      <c r="B10" s="68">
        <v>44386</v>
      </c>
      <c r="C10" s="69" t="s">
        <v>233</v>
      </c>
      <c r="D10" s="70" t="s">
        <v>237</v>
      </c>
      <c r="E10" s="67" t="s">
        <v>217</v>
      </c>
    </row>
    <row r="11" spans="1:5" x14ac:dyDescent="0.25">
      <c r="A11" s="67" t="s">
        <v>216</v>
      </c>
      <c r="B11" s="68">
        <v>44386</v>
      </c>
      <c r="C11" s="69" t="s">
        <v>233</v>
      </c>
      <c r="D11" s="70" t="s">
        <v>238</v>
      </c>
      <c r="E11" s="67" t="s">
        <v>217</v>
      </c>
    </row>
    <row r="12" spans="1:5" ht="30" x14ac:dyDescent="0.25">
      <c r="A12" s="70" t="s">
        <v>253</v>
      </c>
      <c r="B12" s="68">
        <v>44592</v>
      </c>
      <c r="C12" s="69" t="s">
        <v>254</v>
      </c>
      <c r="D12" s="70" t="s">
        <v>271</v>
      </c>
      <c r="E12" s="67" t="s">
        <v>217</v>
      </c>
    </row>
    <row r="13" spans="1:5" x14ac:dyDescent="0.25">
      <c r="A13" s="67" t="s">
        <v>255</v>
      </c>
      <c r="B13" s="68">
        <v>44592</v>
      </c>
      <c r="C13" s="69" t="s">
        <v>254</v>
      </c>
      <c r="D13" s="70" t="s">
        <v>256</v>
      </c>
      <c r="E13" s="67" t="s">
        <v>217</v>
      </c>
    </row>
    <row r="14" spans="1:5" x14ac:dyDescent="0.25">
      <c r="A14" s="70" t="s">
        <v>253</v>
      </c>
      <c r="B14" s="68">
        <v>44957</v>
      </c>
      <c r="C14" s="69" t="s">
        <v>265</v>
      </c>
      <c r="D14" s="67" t="s">
        <v>264</v>
      </c>
      <c r="E14" s="67" t="s">
        <v>217</v>
      </c>
    </row>
    <row r="15" spans="1:5" ht="45" x14ac:dyDescent="0.25">
      <c r="A15" s="73" t="s">
        <v>269</v>
      </c>
      <c r="B15" s="68">
        <v>44957</v>
      </c>
      <c r="C15" s="69" t="s">
        <v>265</v>
      </c>
      <c r="D15" s="70" t="s">
        <v>270</v>
      </c>
      <c r="E15" s="67" t="s">
        <v>217</v>
      </c>
    </row>
    <row r="16" spans="1:5" ht="30" x14ac:dyDescent="0.25">
      <c r="A16" s="73" t="s">
        <v>268</v>
      </c>
      <c r="B16" s="68">
        <v>45366</v>
      </c>
      <c r="C16" s="69" t="s">
        <v>276</v>
      </c>
      <c r="D16" s="70" t="s">
        <v>273</v>
      </c>
      <c r="E16" s="67" t="s">
        <v>217</v>
      </c>
    </row>
    <row r="17" spans="1:5" ht="30" x14ac:dyDescent="0.25">
      <c r="A17" s="73" t="s">
        <v>268</v>
      </c>
      <c r="B17" s="68">
        <v>45366</v>
      </c>
      <c r="C17" s="69" t="s">
        <v>276</v>
      </c>
      <c r="D17" s="70" t="s">
        <v>277</v>
      </c>
      <c r="E17" s="67" t="s">
        <v>217</v>
      </c>
    </row>
    <row r="18" spans="1:5" x14ac:dyDescent="0.25">
      <c r="A18" s="73" t="s">
        <v>232</v>
      </c>
      <c r="B18" s="68">
        <v>45366</v>
      </c>
      <c r="C18" s="69" t="s">
        <v>276</v>
      </c>
      <c r="D18" s="70" t="s">
        <v>278</v>
      </c>
      <c r="E18" s="67" t="s">
        <v>217</v>
      </c>
    </row>
    <row r="19" spans="1:5" x14ac:dyDescent="0.25">
      <c r="A19" s="77" t="s">
        <v>255</v>
      </c>
      <c r="B19" s="68">
        <v>45366</v>
      </c>
      <c r="C19" s="78" t="s">
        <v>276</v>
      </c>
      <c r="D19" s="77" t="s">
        <v>279</v>
      </c>
      <c r="E19" s="77" t="s">
        <v>217</v>
      </c>
    </row>
  </sheetData>
  <sheetProtection algorithmName="SHA-512" hashValue="ECCWiGDD7vRrz1d5nmp9ZFKmybzzp5mCjAA3NEp2BpIOgPsuGxlU46z6lvv1Bb/vRnP+9TxZ1nXIMCBpZjKqqA==" saltValue="tTmW7ogZrvF8XKKoua1JEA=="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DataDictionary</vt:lpstr>
      <vt:lpstr>DonneesEnTete</vt:lpstr>
      <vt:lpstr>DonneesEnTete_PT</vt:lpstr>
      <vt:lpstr>PT</vt:lpstr>
      <vt:lpstr>Check</vt:lpstr>
      <vt:lpstr>Listes déroulantes</vt:lpstr>
      <vt:lpstr>Repertoire_modifications</vt:lpstr>
    </vt:vector>
  </TitlesOfParts>
  <Company>ETH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Christine</dc:creator>
  <cp:lastModifiedBy>Weber, Christine</cp:lastModifiedBy>
  <dcterms:created xsi:type="dcterms:W3CDTF">2019-12-15T08:52:57Z</dcterms:created>
  <dcterms:modified xsi:type="dcterms:W3CDTF">2024-04-01T09:43:29Z</dcterms:modified>
</cp:coreProperties>
</file>