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Abteilungsprojekte\Surf\surf-KB\RiverRestoration\Wirkungskontrolle\0_Praxisdokumentation\Praxisdok_IT\5_Eingabeformulare\Eingabeformular_Set6_Macrozoobenthos\"/>
    </mc:Choice>
  </mc:AlternateContent>
  <bookViews>
    <workbookView xWindow="0" yWindow="0" windowWidth="19200" windowHeight="7190" tabRatio="704" firstSheet="1" activeTab="1"/>
  </bookViews>
  <sheets>
    <sheet name="Griglia_rivit" sheetId="30" r:id="rId1"/>
    <sheet name="ProtocolloLabo_IBCH_modif_8x" sheetId="31" r:id="rId2"/>
    <sheet name="Lista_taxa_EPT" sheetId="29" r:id="rId3"/>
    <sheet name="Nota_esplicativa" sheetId="28" r:id="rId4"/>
    <sheet name="Elenco_a_discesa_taxa_EPT" sheetId="25" r:id="rId5"/>
    <sheet name="Elenco_modifiche" sheetId="32" r:id="rId6"/>
  </sheets>
  <externalReferences>
    <externalReference r:id="rId7"/>
    <externalReference r:id="rId8"/>
  </externalReferences>
  <definedNames>
    <definedName name="_xlnm._FilterDatabase" localSheetId="4" hidden="1">Elenco_a_discesa_taxa_EPT!$A$7:$I$506</definedName>
    <definedName name="f_liste" localSheetId="0">OFFSET(p_liste,0,0,COUNTA(Griglia_rivit!l_liste),1)</definedName>
    <definedName name="f_liste" localSheetId="2">OFFSET(p_liste,0,0,COUNTA([1]!l_liste),1)</definedName>
    <definedName name="f_liste" localSheetId="3">OFFSET(p_liste,0,0,COUNTA([1]!l_liste),1)</definedName>
    <definedName name="f_liste" localSheetId="1">OFFSET(p_liste,0,0,COUNTA(ProtocolloLabo_IBCH_modif_8x!l_liste),1)</definedName>
    <definedName name="f_liste">OFFSET(p_liste,0,0,COUNTA(l_liste),1)</definedName>
    <definedName name="_xlnm.Print_Titles" localSheetId="1">ProtocolloLabo_IBCH_modif_8x!$1:$7</definedName>
    <definedName name="l_liste" localSheetId="0">#REF!</definedName>
    <definedName name="l_liste" localSheetId="1">#REF!</definedName>
    <definedName name="l_liste">#REF!</definedName>
    <definedName name="Referenz_HB_EKo">[2]Daten_Handbuch_EKo_verändert!$A$1:$N$75</definedName>
    <definedName name="_xlnm.Print_Area" localSheetId="2">Lista_taxa_EPT!$A$1:$X$126</definedName>
    <definedName name="_xlnm.Print_Area" localSheetId="1">ProtocolloLabo_IBCH_modif_8x!$A$1:$AG$100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11" i="29" l="1"/>
  <c r="X110" i="29"/>
  <c r="X109" i="29"/>
  <c r="X108" i="29"/>
  <c r="X107" i="29"/>
  <c r="X106" i="29"/>
  <c r="X105" i="29"/>
  <c r="X104" i="29"/>
  <c r="X103" i="29"/>
  <c r="X102" i="29"/>
  <c r="X101" i="29"/>
  <c r="X100" i="29"/>
  <c r="X99" i="29"/>
  <c r="X98" i="29"/>
  <c r="X97" i="29"/>
  <c r="X96" i="29"/>
  <c r="X95" i="29"/>
  <c r="X94" i="29"/>
  <c r="X93" i="29"/>
  <c r="X92" i="29"/>
  <c r="X91" i="29"/>
  <c r="X90" i="29"/>
  <c r="X89" i="29"/>
  <c r="X88" i="29"/>
  <c r="X87" i="29"/>
  <c r="X86" i="29"/>
  <c r="X85" i="29"/>
  <c r="X84" i="29"/>
  <c r="X83" i="29"/>
  <c r="X82" i="29"/>
  <c r="X81" i="29"/>
  <c r="X80" i="29"/>
  <c r="X79" i="29"/>
  <c r="X78" i="29"/>
  <c r="X77" i="29"/>
  <c r="X76" i="29"/>
  <c r="X75" i="29"/>
  <c r="X74" i="29"/>
  <c r="X73" i="29"/>
  <c r="X72" i="29"/>
  <c r="X71" i="29"/>
  <c r="X70" i="29"/>
  <c r="X69" i="29"/>
  <c r="X68" i="29"/>
  <c r="X67" i="29"/>
  <c r="X66" i="29"/>
  <c r="X65" i="29"/>
  <c r="X64" i="29"/>
  <c r="X63" i="29"/>
  <c r="X62" i="29"/>
  <c r="X61" i="29"/>
  <c r="X60" i="29"/>
  <c r="X59" i="29"/>
  <c r="X58" i="29"/>
  <c r="X57" i="29"/>
  <c r="X56" i="29"/>
  <c r="X55" i="29"/>
  <c r="X54" i="29"/>
  <c r="X53" i="29"/>
  <c r="X52" i="29"/>
  <c r="X51" i="29"/>
  <c r="X50" i="29"/>
  <c r="X49" i="29"/>
  <c r="X48" i="29"/>
  <c r="X47" i="29"/>
  <c r="X46" i="29"/>
  <c r="X45" i="29"/>
  <c r="X44" i="29"/>
  <c r="X43" i="29"/>
  <c r="X42" i="29"/>
  <c r="X41" i="29"/>
  <c r="X40" i="29"/>
  <c r="X39" i="29"/>
  <c r="X38" i="29"/>
  <c r="X37" i="29"/>
  <c r="X36" i="29"/>
  <c r="X35" i="29"/>
  <c r="X34" i="29"/>
  <c r="X33" i="29"/>
  <c r="X32" i="29"/>
  <c r="X31" i="29"/>
  <c r="X30" i="29"/>
  <c r="X29" i="29"/>
  <c r="X28" i="29"/>
  <c r="X27" i="29"/>
  <c r="X26" i="29"/>
  <c r="X25" i="29"/>
  <c r="X24" i="29"/>
  <c r="X23" i="29"/>
  <c r="X22" i="29"/>
  <c r="X21" i="29"/>
  <c r="X20" i="29"/>
  <c r="X19" i="29"/>
  <c r="X18" i="29"/>
  <c r="X17" i="29"/>
  <c r="X16" i="29"/>
  <c r="X15" i="29"/>
  <c r="X14" i="29"/>
  <c r="X13" i="29"/>
  <c r="X12" i="29"/>
  <c r="W111" i="29"/>
  <c r="V111" i="29"/>
  <c r="U111" i="29"/>
  <c r="T111" i="29"/>
  <c r="W110" i="29"/>
  <c r="V110" i="29"/>
  <c r="U110" i="29"/>
  <c r="T110" i="29"/>
  <c r="W109" i="29"/>
  <c r="V109" i="29"/>
  <c r="U109" i="29"/>
  <c r="T109" i="29"/>
  <c r="W108" i="29"/>
  <c r="V108" i="29"/>
  <c r="U108" i="29"/>
  <c r="T108" i="29"/>
  <c r="W107" i="29"/>
  <c r="V107" i="29"/>
  <c r="U107" i="29"/>
  <c r="T107" i="29"/>
  <c r="W106" i="29"/>
  <c r="V106" i="29"/>
  <c r="U106" i="29"/>
  <c r="T106" i="29"/>
  <c r="W105" i="29"/>
  <c r="V105" i="29"/>
  <c r="U105" i="29"/>
  <c r="T105" i="29"/>
  <c r="W104" i="29"/>
  <c r="V104" i="29"/>
  <c r="U104" i="29"/>
  <c r="T104" i="29"/>
  <c r="W103" i="29"/>
  <c r="V103" i="29"/>
  <c r="U103" i="29"/>
  <c r="T103" i="29"/>
  <c r="W102" i="29"/>
  <c r="V102" i="29"/>
  <c r="U102" i="29"/>
  <c r="T102" i="29"/>
  <c r="W101" i="29"/>
  <c r="V101" i="29"/>
  <c r="U101" i="29"/>
  <c r="T101" i="29"/>
  <c r="W100" i="29"/>
  <c r="V100" i="29"/>
  <c r="U100" i="29"/>
  <c r="T100" i="29"/>
  <c r="W99" i="29"/>
  <c r="V99" i="29"/>
  <c r="U99" i="29"/>
  <c r="T99" i="29"/>
  <c r="W98" i="29"/>
  <c r="V98" i="29"/>
  <c r="U98" i="29"/>
  <c r="T98" i="29"/>
  <c r="W97" i="29"/>
  <c r="V97" i="29"/>
  <c r="U97" i="29"/>
  <c r="T97" i="29"/>
  <c r="W96" i="29"/>
  <c r="V96" i="29"/>
  <c r="U96" i="29"/>
  <c r="T96" i="29"/>
  <c r="W95" i="29"/>
  <c r="V95" i="29"/>
  <c r="U95" i="29"/>
  <c r="T95" i="29"/>
  <c r="W94" i="29"/>
  <c r="V94" i="29"/>
  <c r="U94" i="29"/>
  <c r="T94" i="29"/>
  <c r="W93" i="29"/>
  <c r="V93" i="29"/>
  <c r="U93" i="29"/>
  <c r="T93" i="29"/>
  <c r="W92" i="29"/>
  <c r="V92" i="29"/>
  <c r="U92" i="29"/>
  <c r="T92" i="29"/>
  <c r="W91" i="29"/>
  <c r="V91" i="29"/>
  <c r="U91" i="29"/>
  <c r="T91" i="29"/>
  <c r="W90" i="29"/>
  <c r="V90" i="29"/>
  <c r="U90" i="29"/>
  <c r="T90" i="29"/>
  <c r="W89" i="29"/>
  <c r="V89" i="29"/>
  <c r="U89" i="29"/>
  <c r="T89" i="29"/>
  <c r="W88" i="29"/>
  <c r="V88" i="29"/>
  <c r="U88" i="29"/>
  <c r="T88" i="29"/>
  <c r="W87" i="29"/>
  <c r="V87" i="29"/>
  <c r="U87" i="29"/>
  <c r="T87" i="29"/>
  <c r="W86" i="29"/>
  <c r="V86" i="29"/>
  <c r="U86" i="29"/>
  <c r="T86" i="29"/>
  <c r="W85" i="29"/>
  <c r="V85" i="29"/>
  <c r="U85" i="29"/>
  <c r="T85" i="29"/>
  <c r="W84" i="29"/>
  <c r="V84" i="29"/>
  <c r="U84" i="29"/>
  <c r="T84" i="29"/>
  <c r="W83" i="29"/>
  <c r="V83" i="29"/>
  <c r="U83" i="29"/>
  <c r="T83" i="29"/>
  <c r="W82" i="29"/>
  <c r="V82" i="29"/>
  <c r="U82" i="29"/>
  <c r="T82" i="29"/>
  <c r="W81" i="29"/>
  <c r="V81" i="29"/>
  <c r="U81" i="29"/>
  <c r="T81" i="29"/>
  <c r="W80" i="29"/>
  <c r="V80" i="29"/>
  <c r="U80" i="29"/>
  <c r="T80" i="29"/>
  <c r="W79" i="29"/>
  <c r="V79" i="29"/>
  <c r="U79" i="29"/>
  <c r="T79" i="29"/>
  <c r="W78" i="29"/>
  <c r="V78" i="29"/>
  <c r="U78" i="29"/>
  <c r="T78" i="29"/>
  <c r="W77" i="29"/>
  <c r="V77" i="29"/>
  <c r="U77" i="29"/>
  <c r="T77" i="29"/>
  <c r="W76" i="29"/>
  <c r="V76" i="29"/>
  <c r="U76" i="29"/>
  <c r="T76" i="29"/>
  <c r="W75" i="29"/>
  <c r="V75" i="29"/>
  <c r="U75" i="29"/>
  <c r="T75" i="29"/>
  <c r="W74" i="29"/>
  <c r="V74" i="29"/>
  <c r="U74" i="29"/>
  <c r="T74" i="29"/>
  <c r="W73" i="29"/>
  <c r="V73" i="29"/>
  <c r="U73" i="29"/>
  <c r="T73" i="29"/>
  <c r="W72" i="29"/>
  <c r="V72" i="29"/>
  <c r="U72" i="29"/>
  <c r="T72" i="29"/>
  <c r="W71" i="29"/>
  <c r="V71" i="29"/>
  <c r="U71" i="29"/>
  <c r="T71" i="29"/>
  <c r="W70" i="29"/>
  <c r="V70" i="29"/>
  <c r="U70" i="29"/>
  <c r="T70" i="29"/>
  <c r="W69" i="29"/>
  <c r="V69" i="29"/>
  <c r="U69" i="29"/>
  <c r="T69" i="29"/>
  <c r="W68" i="29"/>
  <c r="V68" i="29"/>
  <c r="U68" i="29"/>
  <c r="T68" i="29"/>
  <c r="W67" i="29"/>
  <c r="V67" i="29"/>
  <c r="U67" i="29"/>
  <c r="T67" i="29"/>
  <c r="W66" i="29"/>
  <c r="V66" i="29"/>
  <c r="U66" i="29"/>
  <c r="T66" i="29"/>
  <c r="W65" i="29"/>
  <c r="V65" i="29"/>
  <c r="U65" i="29"/>
  <c r="T65" i="29"/>
  <c r="W64" i="29"/>
  <c r="V64" i="29"/>
  <c r="U64" i="29"/>
  <c r="T64" i="29"/>
  <c r="W63" i="29"/>
  <c r="V63" i="29"/>
  <c r="U63" i="29"/>
  <c r="T63" i="29"/>
  <c r="W62" i="29"/>
  <c r="V62" i="29"/>
  <c r="U62" i="29"/>
  <c r="T62" i="29"/>
  <c r="W61" i="29"/>
  <c r="V61" i="29"/>
  <c r="U61" i="29"/>
  <c r="T61" i="29"/>
  <c r="W60" i="29"/>
  <c r="V60" i="29"/>
  <c r="U60" i="29"/>
  <c r="T60" i="29"/>
  <c r="W59" i="29"/>
  <c r="V59" i="29"/>
  <c r="U59" i="29"/>
  <c r="T59" i="29"/>
  <c r="W58" i="29"/>
  <c r="V58" i="29"/>
  <c r="U58" i="29"/>
  <c r="T58" i="29"/>
  <c r="W57" i="29"/>
  <c r="V57" i="29"/>
  <c r="U57" i="29"/>
  <c r="T57" i="29"/>
  <c r="W56" i="29"/>
  <c r="V56" i="29"/>
  <c r="U56" i="29"/>
  <c r="T56" i="29"/>
  <c r="W55" i="29"/>
  <c r="V55" i="29"/>
  <c r="U55" i="29"/>
  <c r="T55" i="29"/>
  <c r="W54" i="29"/>
  <c r="V54" i="29"/>
  <c r="U54" i="29"/>
  <c r="T54" i="29"/>
  <c r="W53" i="29"/>
  <c r="V53" i="29"/>
  <c r="U53" i="29"/>
  <c r="T53" i="29"/>
  <c r="W52" i="29"/>
  <c r="V52" i="29"/>
  <c r="U52" i="29"/>
  <c r="T52" i="29"/>
  <c r="W51" i="29"/>
  <c r="V51" i="29"/>
  <c r="U51" i="29"/>
  <c r="T51" i="29"/>
  <c r="W50" i="29"/>
  <c r="V50" i="29"/>
  <c r="U50" i="29"/>
  <c r="T50" i="29"/>
  <c r="W49" i="29"/>
  <c r="V49" i="29"/>
  <c r="U49" i="29"/>
  <c r="T49" i="29"/>
  <c r="W48" i="29"/>
  <c r="V48" i="29"/>
  <c r="U48" i="29"/>
  <c r="T48" i="29"/>
  <c r="W47" i="29"/>
  <c r="V47" i="29"/>
  <c r="U47" i="29"/>
  <c r="T47" i="29"/>
  <c r="W46" i="29"/>
  <c r="V46" i="29"/>
  <c r="U46" i="29"/>
  <c r="T46" i="29"/>
  <c r="W45" i="29"/>
  <c r="V45" i="29"/>
  <c r="U45" i="29"/>
  <c r="T45" i="29"/>
  <c r="W44" i="29"/>
  <c r="V44" i="29"/>
  <c r="U44" i="29"/>
  <c r="T44" i="29"/>
  <c r="W43" i="29"/>
  <c r="V43" i="29"/>
  <c r="U43" i="29"/>
  <c r="T43" i="29"/>
  <c r="W42" i="29"/>
  <c r="V42" i="29"/>
  <c r="U42" i="29"/>
  <c r="T42" i="29"/>
  <c r="W41" i="29"/>
  <c r="V41" i="29"/>
  <c r="U41" i="29"/>
  <c r="T41" i="29"/>
  <c r="W40" i="29"/>
  <c r="V40" i="29"/>
  <c r="U40" i="29"/>
  <c r="T40" i="29"/>
  <c r="W39" i="29"/>
  <c r="V39" i="29"/>
  <c r="U39" i="29"/>
  <c r="T39" i="29"/>
  <c r="W38" i="29"/>
  <c r="V38" i="29"/>
  <c r="U38" i="29"/>
  <c r="T38" i="29"/>
  <c r="W37" i="29"/>
  <c r="V37" i="29"/>
  <c r="U37" i="29"/>
  <c r="T37" i="29"/>
  <c r="W36" i="29"/>
  <c r="V36" i="29"/>
  <c r="U36" i="29"/>
  <c r="T36" i="29"/>
  <c r="W35" i="29"/>
  <c r="V35" i="29"/>
  <c r="U35" i="29"/>
  <c r="T35" i="29"/>
  <c r="W34" i="29"/>
  <c r="V34" i="29"/>
  <c r="U34" i="29"/>
  <c r="T34" i="29"/>
  <c r="W33" i="29"/>
  <c r="V33" i="29"/>
  <c r="U33" i="29"/>
  <c r="T33" i="29"/>
  <c r="W32" i="29"/>
  <c r="V32" i="29"/>
  <c r="U32" i="29"/>
  <c r="T32" i="29"/>
  <c r="W31" i="29"/>
  <c r="V31" i="29"/>
  <c r="U31" i="29"/>
  <c r="T31" i="29"/>
  <c r="W30" i="29"/>
  <c r="V30" i="29"/>
  <c r="U30" i="29"/>
  <c r="T30" i="29"/>
  <c r="W29" i="29"/>
  <c r="V29" i="29"/>
  <c r="U29" i="29"/>
  <c r="T29" i="29"/>
  <c r="W28" i="29"/>
  <c r="V28" i="29"/>
  <c r="U28" i="29"/>
  <c r="T28" i="29"/>
  <c r="W27" i="29"/>
  <c r="V27" i="29"/>
  <c r="U27" i="29"/>
  <c r="T27" i="29"/>
  <c r="W26" i="29"/>
  <c r="V26" i="29"/>
  <c r="U26" i="29"/>
  <c r="T26" i="29"/>
  <c r="W25" i="29"/>
  <c r="V25" i="29"/>
  <c r="U25" i="29"/>
  <c r="T25" i="29"/>
  <c r="W24" i="29"/>
  <c r="V24" i="29"/>
  <c r="U24" i="29"/>
  <c r="T24" i="29"/>
  <c r="W23" i="29"/>
  <c r="V23" i="29"/>
  <c r="U23" i="29"/>
  <c r="T23" i="29"/>
  <c r="W22" i="29"/>
  <c r="V22" i="29"/>
  <c r="U22" i="29"/>
  <c r="T22" i="29"/>
  <c r="W21" i="29"/>
  <c r="V21" i="29"/>
  <c r="U21" i="29"/>
  <c r="T21" i="29"/>
  <c r="W20" i="29"/>
  <c r="V20" i="29"/>
  <c r="U20" i="29"/>
  <c r="T20" i="29"/>
  <c r="W19" i="29"/>
  <c r="V19" i="29"/>
  <c r="U19" i="29"/>
  <c r="T19" i="29"/>
  <c r="W18" i="29"/>
  <c r="V18" i="29"/>
  <c r="U18" i="29"/>
  <c r="T18" i="29"/>
  <c r="W17" i="29"/>
  <c r="V17" i="29"/>
  <c r="U17" i="29"/>
  <c r="T17" i="29"/>
  <c r="W16" i="29"/>
  <c r="V16" i="29"/>
  <c r="U16" i="29"/>
  <c r="T16" i="29"/>
  <c r="W15" i="29"/>
  <c r="V15" i="29"/>
  <c r="U15" i="29"/>
  <c r="T15" i="29"/>
  <c r="W14" i="29"/>
  <c r="V14" i="29"/>
  <c r="U14" i="29"/>
  <c r="T14" i="29"/>
  <c r="W13" i="29"/>
  <c r="V13" i="29"/>
  <c r="U13" i="29"/>
  <c r="T13" i="29"/>
  <c r="W12" i="29"/>
  <c r="V12" i="29"/>
  <c r="U12" i="29"/>
  <c r="T12" i="29"/>
  <c r="O111" i="31"/>
  <c r="O110" i="31"/>
  <c r="O108" i="31"/>
  <c r="O107" i="31"/>
  <c r="O105" i="31"/>
  <c r="O104" i="31"/>
  <c r="O103" i="31"/>
  <c r="O102" i="31"/>
  <c r="O101" i="31"/>
  <c r="B98" i="31"/>
  <c r="AI94" i="31"/>
  <c r="W94" i="31"/>
  <c r="X94" i="31" s="1"/>
  <c r="AR94" i="31" s="1"/>
  <c r="AV94" i="31" s="1"/>
  <c r="AH94" i="31"/>
  <c r="Q94" i="31"/>
  <c r="AV93" i="31"/>
  <c r="AT93" i="31"/>
  <c r="AI93" i="31"/>
  <c r="W93" i="31" s="1"/>
  <c r="X93" i="31" s="1"/>
  <c r="AH93" i="31"/>
  <c r="E93" i="31" s="1"/>
  <c r="F93" i="31" s="1"/>
  <c r="Q93" i="31"/>
  <c r="D93" i="31"/>
  <c r="P93" i="31" s="1"/>
  <c r="AI92" i="31"/>
  <c r="W92" i="31" s="1"/>
  <c r="X92" i="31" s="1"/>
  <c r="AH92" i="31"/>
  <c r="Q92" i="31"/>
  <c r="AI91" i="31"/>
  <c r="W91" i="31" s="1"/>
  <c r="X91" i="31" s="1"/>
  <c r="AH91" i="31"/>
  <c r="E91" i="31"/>
  <c r="F91" i="31"/>
  <c r="AQ91" i="31" s="1"/>
  <c r="AU91" i="31" s="1"/>
  <c r="Q91" i="31"/>
  <c r="AI90" i="31"/>
  <c r="AH90" i="31"/>
  <c r="W90" i="31"/>
  <c r="X90" i="31" s="1"/>
  <c r="Q90" i="31"/>
  <c r="AI89" i="31"/>
  <c r="W89" i="31" s="1"/>
  <c r="X89" i="31" s="1"/>
  <c r="AH89" i="31"/>
  <c r="Q89" i="31"/>
  <c r="AV88" i="31"/>
  <c r="AT88" i="31"/>
  <c r="AI88" i="31"/>
  <c r="W88" i="31" s="1"/>
  <c r="X88" i="31" s="1"/>
  <c r="AH88" i="31"/>
  <c r="D88" i="31" s="1"/>
  <c r="P88" i="31" s="1"/>
  <c r="Q88" i="31"/>
  <c r="AV87" i="31"/>
  <c r="AU87" i="31"/>
  <c r="AT87" i="31"/>
  <c r="AS87" i="31"/>
  <c r="AI87" i="31"/>
  <c r="W87" i="31"/>
  <c r="X87" i="31" s="1"/>
  <c r="Q87" i="31"/>
  <c r="P87" i="31"/>
  <c r="AI86" i="31"/>
  <c r="W86" i="31" s="1"/>
  <c r="X86" i="31" s="1"/>
  <c r="AR86" i="31" s="1"/>
  <c r="AV86" i="31" s="1"/>
  <c r="AH86" i="31"/>
  <c r="E86" i="31" s="1"/>
  <c r="F86" i="31" s="1"/>
  <c r="Q86" i="31"/>
  <c r="P86" i="31"/>
  <c r="AI85" i="31"/>
  <c r="W85" i="31" s="1"/>
  <c r="X85" i="31" s="1"/>
  <c r="AH85" i="31"/>
  <c r="E85" i="31" s="1"/>
  <c r="F85" i="31" s="1"/>
  <c r="Q85" i="31"/>
  <c r="P85" i="31"/>
  <c r="AI84" i="31"/>
  <c r="W84" i="31" s="1"/>
  <c r="X84" i="31" s="1"/>
  <c r="AP84" i="31" s="1"/>
  <c r="AT84" i="31" s="1"/>
  <c r="AH84" i="31"/>
  <c r="E84" i="31"/>
  <c r="F84" i="31"/>
  <c r="Q84" i="31"/>
  <c r="P84" i="31"/>
  <c r="AI83" i="31"/>
  <c r="W83" i="31" s="1"/>
  <c r="X83" i="31" s="1"/>
  <c r="AP83" i="31" s="1"/>
  <c r="AH83" i="31"/>
  <c r="E83" i="31" s="1"/>
  <c r="F83" i="31" s="1"/>
  <c r="Q83" i="31"/>
  <c r="P83" i="31"/>
  <c r="AV82" i="31"/>
  <c r="AT82" i="31"/>
  <c r="AI82" i="31"/>
  <c r="W82" i="31" s="1"/>
  <c r="X82" i="31" s="1"/>
  <c r="AH82" i="31"/>
  <c r="E82" i="31"/>
  <c r="F82" i="31" s="1"/>
  <c r="Q82" i="31"/>
  <c r="P82" i="31"/>
  <c r="AI81" i="31"/>
  <c r="W81" i="31" s="1"/>
  <c r="X81" i="31" s="1"/>
  <c r="AH81" i="31"/>
  <c r="E81" i="31" s="1"/>
  <c r="F81" i="31" s="1"/>
  <c r="Q81" i="31"/>
  <c r="P81" i="31"/>
  <c r="AI80" i="31"/>
  <c r="W80" i="31" s="1"/>
  <c r="X80" i="31" s="1"/>
  <c r="AH80" i="31"/>
  <c r="E80" i="31" s="1"/>
  <c r="F80" i="31" s="1"/>
  <c r="Q80" i="31"/>
  <c r="P80" i="31"/>
  <c r="AI79" i="31"/>
  <c r="W79" i="31" s="1"/>
  <c r="X79" i="31" s="1"/>
  <c r="AR79" i="31" s="1"/>
  <c r="AV79" i="31" s="1"/>
  <c r="AH79" i="31"/>
  <c r="E79" i="31" s="1"/>
  <c r="F79" i="31" s="1"/>
  <c r="AQ79" i="31" s="1"/>
  <c r="AU79" i="31" s="1"/>
  <c r="Q79" i="31"/>
  <c r="P79" i="31"/>
  <c r="AV78" i="31"/>
  <c r="AI78" i="31"/>
  <c r="W78" i="31" s="1"/>
  <c r="X78" i="31" s="1"/>
  <c r="AP78" i="31" s="1"/>
  <c r="AT78" i="31" s="1"/>
  <c r="AH78" i="31"/>
  <c r="E78" i="31" s="1"/>
  <c r="F78" i="31" s="1"/>
  <c r="Q78" i="31"/>
  <c r="P78" i="31"/>
  <c r="AV77" i="31"/>
  <c r="AU77" i="31"/>
  <c r="AS77" i="31"/>
  <c r="AI77" i="31"/>
  <c r="W77" i="31"/>
  <c r="X77" i="31" s="1"/>
  <c r="AP77" i="31" s="1"/>
  <c r="AT77" i="31" s="1"/>
  <c r="Q77" i="31"/>
  <c r="P77" i="31"/>
  <c r="AO76" i="31"/>
  <c r="AS76" i="31" s="1"/>
  <c r="AI76" i="31"/>
  <c r="W76" i="31" s="1"/>
  <c r="X76" i="31" s="1"/>
  <c r="AH76" i="31"/>
  <c r="E76" i="31" s="1"/>
  <c r="F76" i="31" s="1"/>
  <c r="AQ76" i="31" s="1"/>
  <c r="AU76" i="31"/>
  <c r="P76" i="31"/>
  <c r="AI75" i="31"/>
  <c r="AH75" i="31"/>
  <c r="W75" i="31"/>
  <c r="X75" i="31" s="1"/>
  <c r="AP75" i="31" s="1"/>
  <c r="Q75" i="31"/>
  <c r="AI74" i="31"/>
  <c r="W74" i="31"/>
  <c r="X74" i="31"/>
  <c r="AH74" i="31"/>
  <c r="Q74" i="31"/>
  <c r="E74" i="31"/>
  <c r="F74" i="31"/>
  <c r="D74" i="31"/>
  <c r="P74" i="31" s="1"/>
  <c r="AV73" i="31"/>
  <c r="AT73" i="31"/>
  <c r="AI73" i="31"/>
  <c r="AH73" i="31"/>
  <c r="E73" i="31"/>
  <c r="F73" i="31"/>
  <c r="W73" i="31"/>
  <c r="X73" i="31" s="1"/>
  <c r="Q73" i="31"/>
  <c r="P73" i="31"/>
  <c r="AI72" i="31"/>
  <c r="AH72" i="31"/>
  <c r="D72" i="31" s="1"/>
  <c r="P72" i="31" s="1"/>
  <c r="W72" i="31"/>
  <c r="X72" i="31" s="1"/>
  <c r="Q72" i="31"/>
  <c r="E72" i="31"/>
  <c r="F72" i="31"/>
  <c r="AV71" i="31"/>
  <c r="AT71" i="31"/>
  <c r="AI71" i="31"/>
  <c r="AH71" i="31"/>
  <c r="E71" i="31" s="1"/>
  <c r="F71" i="31" s="1"/>
  <c r="D71" i="31"/>
  <c r="P71" i="31" s="1"/>
  <c r="W71" i="31"/>
  <c r="X71" i="31" s="1"/>
  <c r="Q71" i="31"/>
  <c r="AV70" i="31"/>
  <c r="AT70" i="31"/>
  <c r="AH70" i="31"/>
  <c r="Q70" i="31"/>
  <c r="P70" i="31"/>
  <c r="E70" i="31"/>
  <c r="F70" i="31" s="1"/>
  <c r="D70" i="31"/>
  <c r="AV69" i="31"/>
  <c r="AT69" i="31"/>
  <c r="AI69" i="31"/>
  <c r="W69" i="31" s="1"/>
  <c r="X69" i="31" s="1"/>
  <c r="AH69" i="31"/>
  <c r="Q69" i="31"/>
  <c r="AV68" i="31"/>
  <c r="AT68" i="31"/>
  <c r="AH68" i="31"/>
  <c r="X68" i="31"/>
  <c r="Q68" i="31"/>
  <c r="AI67" i="31"/>
  <c r="W67" i="31"/>
  <c r="X67" i="31"/>
  <c r="AH67" i="31"/>
  <c r="V67" i="31"/>
  <c r="Q67" i="31"/>
  <c r="AI66" i="31"/>
  <c r="AH66" i="31"/>
  <c r="E66" i="31"/>
  <c r="F66" i="31"/>
  <c r="AO66" i="31" s="1"/>
  <c r="AS66" i="31" s="1"/>
  <c r="P66" i="31"/>
  <c r="AU65" i="31"/>
  <c r="AS65" i="31"/>
  <c r="AI65" i="31"/>
  <c r="W65" i="31" s="1"/>
  <c r="X65" i="31" s="1"/>
  <c r="Q65" i="31"/>
  <c r="P65" i="31"/>
  <c r="AU64" i="31"/>
  <c r="AS64" i="31"/>
  <c r="AI64" i="31"/>
  <c r="W64" i="31" s="1"/>
  <c r="X64" i="31" s="1"/>
  <c r="P64" i="31"/>
  <c r="AU63" i="31"/>
  <c r="AS63" i="31"/>
  <c r="AI63" i="31"/>
  <c r="W63" i="31" s="1"/>
  <c r="X63" i="31" s="1"/>
  <c r="AH63" i="31"/>
  <c r="E63" i="31"/>
  <c r="V63" i="31"/>
  <c r="Q63" i="31" s="1"/>
  <c r="P63" i="31"/>
  <c r="AU62" i="31"/>
  <c r="AS62" i="31"/>
  <c r="AI62" i="31"/>
  <c r="W62" i="31" s="1"/>
  <c r="X62" i="31" s="1"/>
  <c r="AH62" i="31"/>
  <c r="E62" i="31" s="1"/>
  <c r="F62" i="31" s="1"/>
  <c r="Q62" i="31"/>
  <c r="P62" i="31"/>
  <c r="AU61" i="31"/>
  <c r="AS61" i="31"/>
  <c r="AI61" i="31"/>
  <c r="W61" i="31"/>
  <c r="X61" i="31" s="1"/>
  <c r="P61" i="31"/>
  <c r="F61" i="31"/>
  <c r="AU60" i="31"/>
  <c r="AS60" i="31"/>
  <c r="AI60" i="31"/>
  <c r="V60" i="31" s="1"/>
  <c r="Q60" i="31" s="1"/>
  <c r="W60" i="31"/>
  <c r="X60" i="31" s="1"/>
  <c r="AH60" i="31"/>
  <c r="E60" i="31" s="1"/>
  <c r="P60" i="31"/>
  <c r="AU59" i="31"/>
  <c r="AS59" i="31"/>
  <c r="AI59" i="31"/>
  <c r="W59" i="31" s="1"/>
  <c r="X59" i="31" s="1"/>
  <c r="Q59" i="31"/>
  <c r="P59" i="31"/>
  <c r="F59" i="31"/>
  <c r="AU58" i="31"/>
  <c r="AS58" i="31"/>
  <c r="AI58" i="31"/>
  <c r="V58" i="31" s="1"/>
  <c r="Q58" i="31" s="1"/>
  <c r="AH58" i="31"/>
  <c r="E58" i="31"/>
  <c r="O112" i="31"/>
  <c r="W58" i="31"/>
  <c r="X58" i="31" s="1"/>
  <c r="P58" i="31"/>
  <c r="AI57" i="31"/>
  <c r="W57" i="31"/>
  <c r="X57" i="31" s="1"/>
  <c r="AH57" i="31"/>
  <c r="AU56" i="31"/>
  <c r="AS56" i="31"/>
  <c r="AI56" i="31"/>
  <c r="P56" i="31"/>
  <c r="F56" i="31"/>
  <c r="AU55" i="31"/>
  <c r="AS55" i="31"/>
  <c r="AI55" i="31"/>
  <c r="AH55" i="31"/>
  <c r="E55" i="31"/>
  <c r="F55" i="31" s="1"/>
  <c r="P55" i="31"/>
  <c r="AI54" i="31"/>
  <c r="V54" i="31" s="1"/>
  <c r="Q54" i="31" s="1"/>
  <c r="W54" i="31"/>
  <c r="X54" i="31" s="1"/>
  <c r="AH54" i="31"/>
  <c r="E54" i="31" s="1"/>
  <c r="F54" i="31" s="1"/>
  <c r="D54" i="31"/>
  <c r="P54" i="31" s="1"/>
  <c r="AU53" i="31"/>
  <c r="AS53" i="31"/>
  <c r="AI53" i="31"/>
  <c r="W53" i="31"/>
  <c r="X53" i="31" s="1"/>
  <c r="AR53" i="31" s="1"/>
  <c r="AV53" i="31" s="1"/>
  <c r="AH53" i="31"/>
  <c r="E53" i="31" s="1"/>
  <c r="Q53" i="31"/>
  <c r="P53" i="31"/>
  <c r="AU52" i="31"/>
  <c r="AS52" i="31"/>
  <c r="AI52" i="31"/>
  <c r="W52" i="31" s="1"/>
  <c r="X52" i="31" s="1"/>
  <c r="P52" i="31"/>
  <c r="F52" i="31"/>
  <c r="AU51" i="31"/>
  <c r="AS51" i="31"/>
  <c r="AI51" i="31"/>
  <c r="AH51" i="31"/>
  <c r="E51" i="31" s="1"/>
  <c r="F51" i="31" s="1"/>
  <c r="P51" i="31"/>
  <c r="AU50" i="31"/>
  <c r="AS50" i="31"/>
  <c r="AI50" i="31"/>
  <c r="W50" i="31"/>
  <c r="X50" i="31" s="1"/>
  <c r="Q50" i="31"/>
  <c r="P50" i="31"/>
  <c r="F50" i="31"/>
  <c r="AI49" i="31"/>
  <c r="V49" i="31" s="1"/>
  <c r="Q49" i="31" s="1"/>
  <c r="AH49" i="31"/>
  <c r="E49" i="31"/>
  <c r="F49" i="31" s="1"/>
  <c r="P49" i="31"/>
  <c r="AU48" i="31"/>
  <c r="AS48" i="31"/>
  <c r="AI48" i="31"/>
  <c r="W48" i="31" s="1"/>
  <c r="X48" i="31" s="1"/>
  <c r="P48" i="31"/>
  <c r="AU47" i="31"/>
  <c r="AS47" i="31"/>
  <c r="AI47" i="31"/>
  <c r="W47" i="31" s="1"/>
  <c r="X47" i="31" s="1"/>
  <c r="Q47" i="31"/>
  <c r="P47" i="31"/>
  <c r="AV46" i="31"/>
  <c r="AU46" i="31"/>
  <c r="AT46" i="31"/>
  <c r="AS46" i="31"/>
  <c r="Q46" i="31"/>
  <c r="P46" i="31"/>
  <c r="AV45" i="31"/>
  <c r="AT45" i="31"/>
  <c r="AI45" i="31"/>
  <c r="W45" i="31" s="1"/>
  <c r="X45" i="31" s="1"/>
  <c r="AH45" i="31"/>
  <c r="E45" i="31" s="1"/>
  <c r="F45" i="31" s="1"/>
  <c r="Q45" i="31"/>
  <c r="P45" i="31"/>
  <c r="AV44" i="31"/>
  <c r="AT44" i="31"/>
  <c r="AH44" i="31"/>
  <c r="E44" i="31" s="1"/>
  <c r="F44" i="31" s="1"/>
  <c r="AQ44" i="31" s="1"/>
  <c r="X44" i="31"/>
  <c r="Q44" i="31"/>
  <c r="P44" i="31"/>
  <c r="AI43" i="31"/>
  <c r="W43" i="31" s="1"/>
  <c r="X43" i="31" s="1"/>
  <c r="AH43" i="31"/>
  <c r="E43" i="31" s="1"/>
  <c r="F43" i="31" s="1"/>
  <c r="Q43" i="31"/>
  <c r="P43" i="31"/>
  <c r="AI42" i="31"/>
  <c r="W42" i="31" s="1"/>
  <c r="X42" i="31" s="1"/>
  <c r="AH42" i="31"/>
  <c r="Q42" i="31"/>
  <c r="P42" i="31"/>
  <c r="E42" i="31"/>
  <c r="O106" i="31" s="1"/>
  <c r="AU41" i="31"/>
  <c r="AS41" i="31"/>
  <c r="AI41" i="31"/>
  <c r="W41" i="31" s="1"/>
  <c r="X41" i="31" s="1"/>
  <c r="AP41" i="31" s="1"/>
  <c r="AT41" i="31" s="1"/>
  <c r="Q41" i="31"/>
  <c r="P41" i="31"/>
  <c r="AI40" i="31"/>
  <c r="W40" i="31" s="1"/>
  <c r="X40" i="31" s="1"/>
  <c r="AH40" i="31"/>
  <c r="E40" i="31" s="1"/>
  <c r="F40" i="31" s="1"/>
  <c r="Q40" i="31"/>
  <c r="P40" i="31"/>
  <c r="AI39" i="31"/>
  <c r="W39" i="31" s="1"/>
  <c r="X39" i="31" s="1"/>
  <c r="AR39" i="31" s="1"/>
  <c r="AV39" i="31" s="1"/>
  <c r="AH39" i="31"/>
  <c r="E39" i="31" s="1"/>
  <c r="F39" i="31" s="1"/>
  <c r="AQ39" i="31" s="1"/>
  <c r="AU39" i="31" s="1"/>
  <c r="Q39" i="31"/>
  <c r="P39" i="31"/>
  <c r="AQ38" i="31"/>
  <c r="AU38" i="31" s="1"/>
  <c r="AI38" i="31"/>
  <c r="W38" i="31" s="1"/>
  <c r="X38" i="31" s="1"/>
  <c r="AP38" i="31" s="1"/>
  <c r="AT38" i="31" s="1"/>
  <c r="AH38" i="31"/>
  <c r="Q38" i="31"/>
  <c r="P38" i="31"/>
  <c r="E38" i="31"/>
  <c r="F38" i="31" s="1"/>
  <c r="AO38" i="31" s="1"/>
  <c r="AS38" i="31" s="1"/>
  <c r="AI37" i="31"/>
  <c r="W37" i="31" s="1"/>
  <c r="AH37" i="31"/>
  <c r="E37" i="31"/>
  <c r="F37" i="31" s="1"/>
  <c r="X37" i="31"/>
  <c r="AP37" i="31" s="1"/>
  <c r="AT37" i="31" s="1"/>
  <c r="Q37" i="31"/>
  <c r="P37" i="31"/>
  <c r="AI36" i="31"/>
  <c r="W36" i="31" s="1"/>
  <c r="X36" i="31" s="1"/>
  <c r="AH36" i="31"/>
  <c r="E36" i="31" s="1"/>
  <c r="F36" i="31" s="1"/>
  <c r="AO36" i="31" s="1"/>
  <c r="AS36" i="31" s="1"/>
  <c r="Q36" i="31"/>
  <c r="P36" i="31"/>
  <c r="AI35" i="31"/>
  <c r="W35" i="31" s="1"/>
  <c r="X35" i="31" s="1"/>
  <c r="AH35" i="31"/>
  <c r="Q35" i="31"/>
  <c r="P35" i="31"/>
  <c r="E35" i="31"/>
  <c r="F35" i="31" s="1"/>
  <c r="AI34" i="31"/>
  <c r="W34" i="31"/>
  <c r="X34" i="31"/>
  <c r="AH34" i="31"/>
  <c r="Q34" i="31"/>
  <c r="P34" i="31"/>
  <c r="E34" i="31"/>
  <c r="F34" i="31" s="1"/>
  <c r="AU33" i="31"/>
  <c r="AS33" i="31"/>
  <c r="AI33" i="31"/>
  <c r="W33" i="31" s="1"/>
  <c r="X33" i="31"/>
  <c r="AH33" i="31"/>
  <c r="Q33" i="31"/>
  <c r="P33" i="31"/>
  <c r="E33" i="31"/>
  <c r="F33" i="31" s="1"/>
  <c r="AI32" i="31"/>
  <c r="AH32" i="31"/>
  <c r="W32" i="31"/>
  <c r="X32" i="31" s="1"/>
  <c r="Q32" i="31"/>
  <c r="P32" i="31"/>
  <c r="E32" i="31"/>
  <c r="F32" i="31" s="1"/>
  <c r="AQ32" i="31" s="1"/>
  <c r="AU32" i="31" s="1"/>
  <c r="AI31" i="31"/>
  <c r="W31" i="31" s="1"/>
  <c r="X31" i="31" s="1"/>
  <c r="AH31" i="31"/>
  <c r="E31" i="31" s="1"/>
  <c r="F31" i="31" s="1"/>
  <c r="V31" i="31"/>
  <c r="Q31" i="31" s="1"/>
  <c r="P31" i="31"/>
  <c r="AI30" i="31"/>
  <c r="W30" i="31" s="1"/>
  <c r="AH30" i="31"/>
  <c r="E30" i="31" s="1"/>
  <c r="F30" i="31" s="1"/>
  <c r="X30" i="31"/>
  <c r="Q30" i="31"/>
  <c r="P30" i="31"/>
  <c r="AU29" i="31"/>
  <c r="AS29" i="31"/>
  <c r="AI29" i="31"/>
  <c r="W29" i="31" s="1"/>
  <c r="X29" i="31" s="1"/>
  <c r="Q29" i="31"/>
  <c r="AU28" i="31"/>
  <c r="AS28" i="31"/>
  <c r="AI28" i="31"/>
  <c r="W28" i="31" s="1"/>
  <c r="X28" i="31" s="1"/>
  <c r="AR28" i="31" s="1"/>
  <c r="AV28" i="31" s="1"/>
  <c r="Q28" i="31"/>
  <c r="P28" i="31"/>
  <c r="F28" i="31"/>
  <c r="AU27" i="31"/>
  <c r="AS27" i="31"/>
  <c r="AI27" i="31"/>
  <c r="W27" i="31" s="1"/>
  <c r="X27" i="31"/>
  <c r="Q27" i="31"/>
  <c r="P27" i="31"/>
  <c r="F27" i="31"/>
  <c r="AV26" i="31"/>
  <c r="AT26" i="31"/>
  <c r="AH26" i="31"/>
  <c r="D26" i="31" s="1"/>
  <c r="Q26" i="31"/>
  <c r="AQ26" i="31"/>
  <c r="AU26" i="31" s="1"/>
  <c r="E26" i="31"/>
  <c r="F26" i="31" s="1"/>
  <c r="P26" i="31"/>
  <c r="AV25" i="31"/>
  <c r="AU25" i="31"/>
  <c r="AT25" i="31"/>
  <c r="AS25" i="31"/>
  <c r="AI25" i="31"/>
  <c r="W25" i="31" s="1"/>
  <c r="X25" i="31" s="1"/>
  <c r="Q25" i="31"/>
  <c r="P25" i="31"/>
  <c r="AV24" i="31"/>
  <c r="AT24" i="31"/>
  <c r="AI24" i="31"/>
  <c r="W24" i="31" s="1"/>
  <c r="X24" i="31" s="1"/>
  <c r="AH24" i="31"/>
  <c r="E24" i="31"/>
  <c r="F24" i="31" s="1"/>
  <c r="AQ24" i="31" s="1"/>
  <c r="AU24" i="31" s="1"/>
  <c r="Q24" i="31"/>
  <c r="P24" i="31"/>
  <c r="AV23" i="31"/>
  <c r="AT23" i="31"/>
  <c r="AH23" i="31"/>
  <c r="E23" i="31" s="1"/>
  <c r="F23" i="31" s="1"/>
  <c r="AO23" i="31" s="1"/>
  <c r="AS23" i="31" s="1"/>
  <c r="X23" i="31"/>
  <c r="Q23" i="31"/>
  <c r="P23" i="31"/>
  <c r="AI22" i="31"/>
  <c r="W22" i="31" s="1"/>
  <c r="X22" i="31" s="1"/>
  <c r="AH22" i="31"/>
  <c r="E22" i="31" s="1"/>
  <c r="F22" i="31" s="1"/>
  <c r="AQ22" i="31" s="1"/>
  <c r="AU22" i="31" s="1"/>
  <c r="Q22" i="31"/>
  <c r="P22" i="31"/>
  <c r="AV21" i="31"/>
  <c r="AT21" i="31"/>
  <c r="AH21" i="31"/>
  <c r="E21" i="31" s="1"/>
  <c r="F21" i="31" s="1"/>
  <c r="Q21" i="31"/>
  <c r="P21" i="31"/>
  <c r="AV20" i="31"/>
  <c r="AU20" i="31"/>
  <c r="AT20" i="31"/>
  <c r="AS20" i="31"/>
  <c r="AI20" i="31"/>
  <c r="W20" i="31" s="1"/>
  <c r="X20" i="31" s="1"/>
  <c r="Q20" i="31"/>
  <c r="AU19" i="31"/>
  <c r="AS19" i="31"/>
  <c r="AI19" i="31"/>
  <c r="W19" i="31" s="1"/>
  <c r="X19" i="31" s="1"/>
  <c r="AR19" i="31" s="1"/>
  <c r="AV19" i="31" s="1"/>
  <c r="Q19" i="31"/>
  <c r="P19" i="31"/>
  <c r="AU18" i="31"/>
  <c r="AS18" i="31"/>
  <c r="AI18" i="31"/>
  <c r="W18" i="31" s="1"/>
  <c r="X18" i="31" s="1"/>
  <c r="Q18" i="31"/>
  <c r="P18" i="31"/>
  <c r="F18" i="31"/>
  <c r="AU17" i="31"/>
  <c r="AS17" i="31"/>
  <c r="AI17" i="31"/>
  <c r="W17" i="31" s="1"/>
  <c r="X17" i="31" s="1"/>
  <c r="AH17" i="31"/>
  <c r="E17" i="31" s="1"/>
  <c r="F17" i="31" s="1"/>
  <c r="Q17" i="31"/>
  <c r="P17" i="31"/>
  <c r="AQ16" i="31"/>
  <c r="AU16" i="31" s="1"/>
  <c r="AI16" i="31"/>
  <c r="W16" i="31" s="1"/>
  <c r="X16" i="31" s="1"/>
  <c r="AH16" i="31"/>
  <c r="E16" i="31"/>
  <c r="F16" i="31" s="1"/>
  <c r="AO16" i="31" s="1"/>
  <c r="AS16" i="31" s="1"/>
  <c r="Q16" i="31"/>
  <c r="P16" i="31"/>
  <c r="AI15" i="31"/>
  <c r="W15" i="31" s="1"/>
  <c r="X15" i="31" s="1"/>
  <c r="AP15" i="31" s="1"/>
  <c r="AT15" i="31" s="1"/>
  <c r="AH15" i="31"/>
  <c r="E15" i="31" s="1"/>
  <c r="F15" i="31" s="1"/>
  <c r="AO15" i="31" s="1"/>
  <c r="AS15" i="31" s="1"/>
  <c r="Q15" i="31"/>
  <c r="P15" i="31"/>
  <c r="AI14" i="31"/>
  <c r="W14" i="31" s="1"/>
  <c r="X14" i="31" s="1"/>
  <c r="AP14" i="31" s="1"/>
  <c r="AT14" i="31" s="1"/>
  <c r="AH14" i="31"/>
  <c r="E14" i="31" s="1"/>
  <c r="F14" i="31" s="1"/>
  <c r="AO14" i="31"/>
  <c r="AS14" i="31" s="1"/>
  <c r="Q14" i="31"/>
  <c r="P14" i="31"/>
  <c r="AU13" i="31"/>
  <c r="AS13" i="31"/>
  <c r="AI13" i="31"/>
  <c r="W13" i="31" s="1"/>
  <c r="X13" i="31" s="1"/>
  <c r="Q13" i="31"/>
  <c r="P13" i="31"/>
  <c r="AU12" i="31"/>
  <c r="AS12" i="31"/>
  <c r="AI12" i="31"/>
  <c r="W12" i="31" s="1"/>
  <c r="X12" i="31" s="1"/>
  <c r="AR12" i="31" s="1"/>
  <c r="AV12" i="31" s="1"/>
  <c r="Q12" i="31"/>
  <c r="P12" i="31"/>
  <c r="F12" i="31"/>
  <c r="AU11" i="31"/>
  <c r="AS11" i="31"/>
  <c r="AI11" i="31"/>
  <c r="W11" i="31" s="1"/>
  <c r="X11" i="31" s="1"/>
  <c r="AR11" i="31" s="1"/>
  <c r="AV11" i="31" s="1"/>
  <c r="AH11" i="31"/>
  <c r="E11" i="31" s="1"/>
  <c r="F11" i="31" s="1"/>
  <c r="Q11" i="31"/>
  <c r="P11" i="31"/>
  <c r="AU10" i="31"/>
  <c r="AS10" i="31"/>
  <c r="AI10" i="31"/>
  <c r="V10" i="31" s="1"/>
  <c r="Q10" i="31" s="1"/>
  <c r="AH10" i="31"/>
  <c r="P10" i="31"/>
  <c r="E10" i="31"/>
  <c r="F10" i="31" s="1"/>
  <c r="AH9" i="31"/>
  <c r="Q9" i="31"/>
  <c r="P9" i="31"/>
  <c r="E9" i="31"/>
  <c r="F9" i="31" s="1"/>
  <c r="AG7" i="31"/>
  <c r="AR52" i="31"/>
  <c r="AV52" i="31" s="1"/>
  <c r="AP52" i="31"/>
  <c r="AT52" i="31" s="1"/>
  <c r="AR65" i="31"/>
  <c r="AV65" i="31" s="1"/>
  <c r="AP65" i="31"/>
  <c r="AT65" i="31" s="1"/>
  <c r="AP53" i="31"/>
  <c r="AT53" i="31" s="1"/>
  <c r="AQ14" i="31"/>
  <c r="AU14" i="31" s="1"/>
  <c r="AO30" i="31"/>
  <c r="AS30" i="31"/>
  <c r="AO39" i="31"/>
  <c r="AS39" i="31"/>
  <c r="AO24" i="31"/>
  <c r="AS24" i="31" s="1"/>
  <c r="AQ35" i="31"/>
  <c r="AU35" i="31" s="1"/>
  <c r="AO35" i="31"/>
  <c r="AS35" i="31"/>
  <c r="AQ36" i="31"/>
  <c r="AU36" i="31" s="1"/>
  <c r="AO22" i="31"/>
  <c r="AS22" i="31" s="1"/>
  <c r="AP28" i="31"/>
  <c r="AT28" i="31" s="1"/>
  <c r="AR38" i="31"/>
  <c r="AV38" i="31"/>
  <c r="AP39" i="31"/>
  <c r="AT39" i="31" s="1"/>
  <c r="AR59" i="31"/>
  <c r="AV59" i="31" s="1"/>
  <c r="AP59" i="31"/>
  <c r="AT59" i="31" s="1"/>
  <c r="AQ66" i="31"/>
  <c r="AU66" i="31" s="1"/>
  <c r="AO81" i="31"/>
  <c r="AS81" i="31" s="1"/>
  <c r="AQ81" i="31"/>
  <c r="AU81" i="31" s="1"/>
  <c r="AP86" i="31"/>
  <c r="AT86" i="31" s="1"/>
  <c r="AR37" i="31"/>
  <c r="AV37" i="31" s="1"/>
  <c r="V57" i="31"/>
  <c r="Q57" i="31" s="1"/>
  <c r="AQ71" i="31"/>
  <c r="AU71" i="31" s="1"/>
  <c r="AO71" i="31"/>
  <c r="AS71" i="31" s="1"/>
  <c r="O114" i="31"/>
  <c r="F63" i="31"/>
  <c r="V64" i="31"/>
  <c r="Q64" i="31" s="1"/>
  <c r="AO26" i="31"/>
  <c r="AS26" i="31"/>
  <c r="AU44" i="31"/>
  <c r="AO44" i="31"/>
  <c r="AS44" i="31" s="1"/>
  <c r="F58" i="31"/>
  <c r="AR58" i="31"/>
  <c r="AV58" i="31" s="1"/>
  <c r="AP58" i="31"/>
  <c r="AT58" i="31" s="1"/>
  <c r="AQ70" i="31"/>
  <c r="AU70" i="31" s="1"/>
  <c r="AO70" i="31"/>
  <c r="AS70" i="31" s="1"/>
  <c r="AO85" i="31"/>
  <c r="AS85" i="31" s="1"/>
  <c r="AQ85" i="31"/>
  <c r="AU85" i="31" s="1"/>
  <c r="E92" i="31"/>
  <c r="F92" i="31" s="1"/>
  <c r="AO92" i="31" s="1"/>
  <c r="AS92" i="31" s="1"/>
  <c r="D92" i="31"/>
  <c r="P92" i="31"/>
  <c r="F42" i="31"/>
  <c r="AQ42" i="31" s="1"/>
  <c r="AU42" i="31" s="1"/>
  <c r="AR47" i="31"/>
  <c r="AV47" i="31"/>
  <c r="AP47" i="31"/>
  <c r="AT47" i="31" s="1"/>
  <c r="AT75" i="31"/>
  <c r="AR75" i="31"/>
  <c r="AV75" i="31" s="1"/>
  <c r="AR84" i="31"/>
  <c r="AV84" i="31" s="1"/>
  <c r="AR92" i="31"/>
  <c r="AV92" i="31"/>
  <c r="AP92" i="31"/>
  <c r="AT92" i="31" s="1"/>
  <c r="V48" i="31"/>
  <c r="Q48" i="31" s="1"/>
  <c r="V61" i="31"/>
  <c r="Q61" i="31" s="1"/>
  <c r="AP79" i="31"/>
  <c r="AT79" i="31" s="1"/>
  <c r="E94" i="31"/>
  <c r="F94" i="31" s="1"/>
  <c r="D94" i="31"/>
  <c r="P94" i="31"/>
  <c r="AO79" i="31"/>
  <c r="AS79" i="31" s="1"/>
  <c r="AT83" i="31"/>
  <c r="AR83" i="31"/>
  <c r="AV83" i="31"/>
  <c r="D91" i="31"/>
  <c r="P91" i="31"/>
  <c r="AQ92" i="31"/>
  <c r="AU92" i="31" s="1"/>
  <c r="AO42" i="31"/>
  <c r="AS42" i="31" s="1"/>
  <c r="T50" i="28"/>
  <c r="X117" i="29"/>
  <c r="O117" i="29"/>
  <c r="F117" i="29" s="1"/>
  <c r="X116" i="29"/>
  <c r="O116" i="29"/>
  <c r="F116" i="29" s="1"/>
  <c r="X115" i="29"/>
  <c r="O115" i="29"/>
  <c r="F115" i="29" s="1"/>
  <c r="X114" i="29"/>
  <c r="O114" i="29"/>
  <c r="F114" i="29"/>
  <c r="X113" i="29"/>
  <c r="O113" i="29"/>
  <c r="F113" i="29" s="1"/>
  <c r="O111" i="29"/>
  <c r="F111" i="29" s="1"/>
  <c r="O110" i="29"/>
  <c r="F110" i="29" s="1"/>
  <c r="O109" i="29"/>
  <c r="F109" i="29"/>
  <c r="O108" i="29"/>
  <c r="F108" i="29" s="1"/>
  <c r="O107" i="29"/>
  <c r="F107" i="29"/>
  <c r="O106" i="29"/>
  <c r="F106" i="29"/>
  <c r="O105" i="29"/>
  <c r="F105" i="29" s="1"/>
  <c r="O104" i="29"/>
  <c r="F104" i="29" s="1"/>
  <c r="O103" i="29"/>
  <c r="F103" i="29"/>
  <c r="O102" i="29"/>
  <c r="F102" i="29" s="1"/>
  <c r="O101" i="29"/>
  <c r="F101" i="29"/>
  <c r="O100" i="29"/>
  <c r="F100" i="29" s="1"/>
  <c r="O99" i="29"/>
  <c r="F99" i="29" s="1"/>
  <c r="O98" i="29"/>
  <c r="F98" i="29"/>
  <c r="O97" i="29"/>
  <c r="F97" i="29" s="1"/>
  <c r="O96" i="29"/>
  <c r="F96" i="29"/>
  <c r="O95" i="29"/>
  <c r="F95" i="29" s="1"/>
  <c r="O94" i="29"/>
  <c r="F94" i="29" s="1"/>
  <c r="O93" i="29"/>
  <c r="F93" i="29" s="1"/>
  <c r="O92" i="29"/>
  <c r="F92" i="29"/>
  <c r="O91" i="29"/>
  <c r="F91" i="29" s="1"/>
  <c r="O90" i="29"/>
  <c r="F90" i="29" s="1"/>
  <c r="O89" i="29"/>
  <c r="F89" i="29"/>
  <c r="O88" i="29"/>
  <c r="F88" i="29"/>
  <c r="O87" i="29"/>
  <c r="F87" i="29" s="1"/>
  <c r="O86" i="29"/>
  <c r="F86" i="29"/>
  <c r="O85" i="29"/>
  <c r="F85" i="29"/>
  <c r="O84" i="29"/>
  <c r="F84" i="29" s="1"/>
  <c r="O83" i="29"/>
  <c r="F83" i="29" s="1"/>
  <c r="O82" i="29"/>
  <c r="F82" i="29"/>
  <c r="O81" i="29"/>
  <c r="F81" i="29" s="1"/>
  <c r="O80" i="29"/>
  <c r="F80" i="29"/>
  <c r="O79" i="29"/>
  <c r="F79" i="29" s="1"/>
  <c r="O78" i="29"/>
  <c r="F78" i="29" s="1"/>
  <c r="O77" i="29"/>
  <c r="F77" i="29"/>
  <c r="O76" i="29"/>
  <c r="F76" i="29" s="1"/>
  <c r="O75" i="29"/>
  <c r="F75" i="29" s="1"/>
  <c r="O74" i="29"/>
  <c r="F74" i="29"/>
  <c r="O73" i="29"/>
  <c r="F73" i="29" s="1"/>
  <c r="O72" i="29"/>
  <c r="F72" i="29"/>
  <c r="O71" i="29"/>
  <c r="F71" i="29" s="1"/>
  <c r="O70" i="29"/>
  <c r="F70" i="29" s="1"/>
  <c r="O69" i="29"/>
  <c r="F69" i="29"/>
  <c r="O68" i="29"/>
  <c r="F68" i="29" s="1"/>
  <c r="O67" i="29"/>
  <c r="F67" i="29" s="1"/>
  <c r="O66" i="29"/>
  <c r="F66" i="29"/>
  <c r="O65" i="29"/>
  <c r="F65" i="29" s="1"/>
  <c r="O64" i="29"/>
  <c r="F64" i="29"/>
  <c r="O63" i="29"/>
  <c r="F63" i="29" s="1"/>
  <c r="O62" i="29"/>
  <c r="F62" i="29" s="1"/>
  <c r="O61" i="29"/>
  <c r="F61" i="29"/>
  <c r="O60" i="29"/>
  <c r="F60" i="29"/>
  <c r="O59" i="29"/>
  <c r="F59" i="29" s="1"/>
  <c r="O58" i="29"/>
  <c r="F58" i="29"/>
  <c r="O57" i="29"/>
  <c r="F57" i="29"/>
  <c r="O56" i="29"/>
  <c r="F56" i="29"/>
  <c r="O55" i="29"/>
  <c r="F55" i="29" s="1"/>
  <c r="O54" i="29"/>
  <c r="F54" i="29"/>
  <c r="O53" i="29"/>
  <c r="F53" i="29"/>
  <c r="O52" i="29"/>
  <c r="F52" i="29" s="1"/>
  <c r="O51" i="29"/>
  <c r="F51" i="29" s="1"/>
  <c r="O50" i="29"/>
  <c r="F50" i="29"/>
  <c r="O49" i="29"/>
  <c r="F49" i="29" s="1"/>
  <c r="O48" i="29"/>
  <c r="F48" i="29" s="1"/>
  <c r="O47" i="29"/>
  <c r="F47" i="29" s="1"/>
  <c r="O46" i="29"/>
  <c r="F46" i="29" s="1"/>
  <c r="O45" i="29"/>
  <c r="F45" i="29"/>
  <c r="O44" i="29"/>
  <c r="F44" i="29"/>
  <c r="O43" i="29"/>
  <c r="F43" i="29" s="1"/>
  <c r="O42" i="29"/>
  <c r="F42" i="29"/>
  <c r="O41" i="29"/>
  <c r="F41" i="29"/>
  <c r="O40" i="29"/>
  <c r="F40" i="29"/>
  <c r="O39" i="29"/>
  <c r="F39" i="29" s="1"/>
  <c r="O38" i="29"/>
  <c r="F38" i="29"/>
  <c r="O37" i="29"/>
  <c r="F37" i="29"/>
  <c r="O36" i="29"/>
  <c r="F36" i="29" s="1"/>
  <c r="O35" i="29"/>
  <c r="F35" i="29" s="1"/>
  <c r="O34" i="29"/>
  <c r="F34" i="29"/>
  <c r="O33" i="29"/>
  <c r="F33" i="29" s="1"/>
  <c r="O32" i="29"/>
  <c r="F32" i="29"/>
  <c r="O31" i="29"/>
  <c r="F31" i="29" s="1"/>
  <c r="O30" i="29"/>
  <c r="F30" i="29"/>
  <c r="O29" i="29"/>
  <c r="F29" i="29"/>
  <c r="O28" i="29"/>
  <c r="F28" i="29" s="1"/>
  <c r="O27" i="29"/>
  <c r="F27" i="29" s="1"/>
  <c r="O26" i="29"/>
  <c r="F26" i="29"/>
  <c r="O25" i="29"/>
  <c r="F25" i="29" s="1"/>
  <c r="O24" i="29"/>
  <c r="F24" i="29"/>
  <c r="O23" i="29"/>
  <c r="F23" i="29" s="1"/>
  <c r="O22" i="29"/>
  <c r="F22" i="29" s="1"/>
  <c r="O21" i="29"/>
  <c r="F21" i="29"/>
  <c r="O20" i="29"/>
  <c r="F20" i="29"/>
  <c r="O19" i="29"/>
  <c r="F19" i="29" s="1"/>
  <c r="O18" i="29"/>
  <c r="F18" i="29"/>
  <c r="O17" i="29"/>
  <c r="F17" i="29"/>
  <c r="O16" i="29"/>
  <c r="F16" i="29"/>
  <c r="O15" i="29"/>
  <c r="F15" i="29" s="1"/>
  <c r="O14" i="29"/>
  <c r="F14" i="29"/>
  <c r="O13" i="29"/>
  <c r="F13" i="29"/>
  <c r="O12" i="29"/>
  <c r="F12" i="29" s="1"/>
  <c r="O59" i="28"/>
  <c r="F59" i="28"/>
  <c r="O58" i="28"/>
  <c r="F58" i="28"/>
  <c r="W56" i="28"/>
  <c r="V56" i="28"/>
  <c r="U56" i="28"/>
  <c r="T56" i="28"/>
  <c r="O56" i="28"/>
  <c r="F56" i="28"/>
  <c r="W55" i="28"/>
  <c r="V55" i="28"/>
  <c r="U55" i="28"/>
  <c r="T55" i="28"/>
  <c r="O55" i="28"/>
  <c r="F55" i="28" s="1"/>
  <c r="W54" i="28"/>
  <c r="V54" i="28"/>
  <c r="U54" i="28"/>
  <c r="T54" i="28"/>
  <c r="O54" i="28"/>
  <c r="F54" i="28" s="1"/>
  <c r="W53" i="28"/>
  <c r="V53" i="28"/>
  <c r="U53" i="28"/>
  <c r="T53" i="28"/>
  <c r="O53" i="28"/>
  <c r="F53" i="28"/>
  <c r="W52" i="28"/>
  <c r="V52" i="28"/>
  <c r="U52" i="28"/>
  <c r="T52" i="28"/>
  <c r="O52" i="28"/>
  <c r="F52" i="28" s="1"/>
  <c r="W51" i="28"/>
  <c r="V51" i="28"/>
  <c r="U51" i="28"/>
  <c r="T51" i="28"/>
  <c r="O51" i="28"/>
  <c r="F51" i="28"/>
  <c r="W50" i="28"/>
  <c r="V50" i="28"/>
  <c r="U50" i="28"/>
  <c r="O50" i="28"/>
  <c r="F50" i="28"/>
  <c r="W49" i="28"/>
  <c r="V49" i="28"/>
  <c r="U49" i="28"/>
  <c r="T49" i="28"/>
  <c r="O49" i="28"/>
  <c r="F49" i="28" s="1"/>
  <c r="W48" i="28"/>
  <c r="V48" i="28"/>
  <c r="U48" i="28"/>
  <c r="T48" i="28"/>
  <c r="O48" i="28"/>
  <c r="F48" i="28"/>
  <c r="W47" i="28"/>
  <c r="V47" i="28"/>
  <c r="U47" i="28"/>
  <c r="T47" i="28"/>
  <c r="O47" i="28"/>
  <c r="F47" i="28" s="1"/>
  <c r="W46" i="28"/>
  <c r="V46" i="28"/>
  <c r="U46" i="28"/>
  <c r="T46" i="28"/>
  <c r="O46" i="28"/>
  <c r="F46" i="28" s="1"/>
  <c r="O45" i="28"/>
  <c r="F45" i="28" s="1"/>
  <c r="W44" i="28"/>
  <c r="V44" i="28"/>
  <c r="U44" i="28"/>
  <c r="T44" i="28"/>
  <c r="O44" i="28"/>
  <c r="F44" i="28" s="1"/>
  <c r="W43" i="28"/>
  <c r="V43" i="28"/>
  <c r="U43" i="28"/>
  <c r="T43" i="28"/>
  <c r="O43" i="28"/>
  <c r="F43" i="28" s="1"/>
  <c r="W42" i="28"/>
  <c r="V42" i="28"/>
  <c r="U42" i="28"/>
  <c r="T42" i="28"/>
  <c r="O42" i="28"/>
  <c r="F42" i="28"/>
  <c r="W41" i="28"/>
  <c r="V41" i="28"/>
  <c r="U41" i="28"/>
  <c r="T41" i="28"/>
  <c r="O41" i="28"/>
  <c r="F41" i="28" s="1"/>
  <c r="W40" i="28"/>
  <c r="V40" i="28"/>
  <c r="U40" i="28"/>
  <c r="T40" i="28"/>
  <c r="O40" i="28"/>
  <c r="F40" i="28"/>
  <c r="W39" i="28"/>
  <c r="V39" i="28"/>
  <c r="U39" i="28"/>
  <c r="T39" i="28"/>
  <c r="O39" i="28"/>
  <c r="F39" i="28" s="1"/>
  <c r="W38" i="28"/>
  <c r="V38" i="28"/>
  <c r="U38" i="28"/>
  <c r="T38" i="28"/>
  <c r="O38" i="28"/>
  <c r="F38" i="28"/>
  <c r="W37" i="28"/>
  <c r="V37" i="28"/>
  <c r="U37" i="28"/>
  <c r="T37" i="28"/>
  <c r="O37" i="28"/>
  <c r="F37" i="28" s="1"/>
  <c r="W36" i="28"/>
  <c r="V36" i="28"/>
  <c r="U36" i="28"/>
  <c r="T36" i="28"/>
  <c r="O36" i="28"/>
  <c r="F36" i="28" s="1"/>
  <c r="W35" i="28"/>
  <c r="V35" i="28"/>
  <c r="U35" i="28"/>
  <c r="T35" i="28"/>
  <c r="O35" i="28"/>
  <c r="F35" i="28" s="1"/>
  <c r="W34" i="28"/>
  <c r="V34" i="28"/>
  <c r="U34" i="28"/>
  <c r="T34" i="28"/>
  <c r="O34" i="28"/>
  <c r="F34" i="28"/>
  <c r="W33" i="28"/>
  <c r="V33" i="28"/>
  <c r="U33" i="28"/>
  <c r="T33" i="28"/>
  <c r="O33" i="28"/>
  <c r="F33" i="28" s="1"/>
  <c r="W32" i="28"/>
  <c r="V32" i="28"/>
  <c r="U32" i="28"/>
  <c r="T32" i="28"/>
  <c r="O32" i="28"/>
  <c r="F32" i="28"/>
  <c r="W31" i="28"/>
  <c r="V31" i="28"/>
  <c r="U31" i="28"/>
  <c r="T31" i="28"/>
  <c r="O31" i="28"/>
  <c r="F31" i="28" s="1"/>
  <c r="W30" i="28"/>
  <c r="V30" i="28"/>
  <c r="U30" i="28"/>
  <c r="T30" i="28"/>
  <c r="O30" i="28"/>
  <c r="F30" i="28"/>
  <c r="W29" i="28"/>
  <c r="V29" i="28"/>
  <c r="U29" i="28"/>
  <c r="T29" i="28"/>
  <c r="O29" i="28"/>
  <c r="F29" i="28" s="1"/>
  <c r="W28" i="28"/>
  <c r="V28" i="28"/>
  <c r="U28" i="28"/>
  <c r="T28" i="28"/>
  <c r="O28" i="28"/>
  <c r="F28" i="28" s="1"/>
  <c r="W27" i="28"/>
  <c r="V27" i="28"/>
  <c r="U27" i="28"/>
  <c r="T27" i="28"/>
  <c r="O27" i="28"/>
  <c r="F27" i="28" s="1"/>
  <c r="W26" i="28"/>
  <c r="V26" i="28"/>
  <c r="U26" i="28"/>
  <c r="T26" i="28"/>
  <c r="O26" i="28"/>
  <c r="F26" i="28"/>
  <c r="W25" i="28"/>
  <c r="V25" i="28"/>
  <c r="U25" i="28"/>
  <c r="T25" i="28"/>
  <c r="O25" i="28"/>
  <c r="F25" i="28" s="1"/>
  <c r="W24" i="28"/>
  <c r="V24" i="28"/>
  <c r="U24" i="28"/>
  <c r="T24" i="28"/>
  <c r="O24" i="28"/>
  <c r="F24" i="28"/>
  <c r="W23" i="28"/>
  <c r="V23" i="28"/>
  <c r="U23" i="28"/>
  <c r="T23" i="28"/>
  <c r="O23" i="28"/>
  <c r="F23" i="28" s="1"/>
  <c r="W22" i="28"/>
  <c r="V22" i="28"/>
  <c r="U22" i="28"/>
  <c r="T22" i="28"/>
  <c r="O22" i="28"/>
  <c r="F22" i="28"/>
  <c r="W21" i="28"/>
  <c r="V21" i="28"/>
  <c r="U21" i="28"/>
  <c r="T21" i="28"/>
  <c r="O21" i="28"/>
  <c r="F21" i="28" s="1"/>
  <c r="W20" i="28"/>
  <c r="V20" i="28"/>
  <c r="U20" i="28"/>
  <c r="T20" i="28"/>
  <c r="O20" i="28"/>
  <c r="F20" i="28" s="1"/>
  <c r="W19" i="28"/>
  <c r="V19" i="28"/>
  <c r="U19" i="28"/>
  <c r="T19" i="28"/>
  <c r="O19" i="28"/>
  <c r="F19" i="28" s="1"/>
  <c r="W18" i="28"/>
  <c r="V18" i="28"/>
  <c r="U18" i="28"/>
  <c r="T18" i="28"/>
  <c r="O18" i="28"/>
  <c r="F18" i="28"/>
  <c r="W17" i="28"/>
  <c r="V17" i="28"/>
  <c r="U17" i="28"/>
  <c r="T17" i="28"/>
  <c r="O17" i="28"/>
  <c r="F17" i="28" s="1"/>
  <c r="W16" i="28"/>
  <c r="V16" i="28"/>
  <c r="U16" i="28"/>
  <c r="T16" i="28"/>
  <c r="O16" i="28"/>
  <c r="F16" i="28"/>
  <c r="W15" i="28"/>
  <c r="V15" i="28"/>
  <c r="U15" i="28"/>
  <c r="T15" i="28"/>
  <c r="O15" i="28"/>
  <c r="F15" i="28" s="1"/>
  <c r="W14" i="28"/>
  <c r="V14" i="28"/>
  <c r="U14" i="28"/>
  <c r="T14" i="28"/>
  <c r="O14" i="28"/>
  <c r="F14" i="28"/>
  <c r="W13" i="28"/>
  <c r="V13" i="28"/>
  <c r="U65" i="28" s="1"/>
  <c r="U13" i="28"/>
  <c r="T13" i="28"/>
  <c r="O13" i="28"/>
  <c r="F13" i="28" s="1"/>
  <c r="W12" i="28"/>
  <c r="V12" i="28"/>
  <c r="U12" i="28"/>
  <c r="T12" i="28"/>
  <c r="O12" i="28"/>
  <c r="F12" i="28"/>
  <c r="AP11" i="31" l="1"/>
  <c r="AT11" i="31" s="1"/>
  <c r="AR15" i="31"/>
  <c r="AV15" i="31" s="1"/>
  <c r="AR48" i="31"/>
  <c r="AV48" i="31" s="1"/>
  <c r="AP48" i="31"/>
  <c r="AT48" i="31" s="1"/>
  <c r="W56" i="31"/>
  <c r="X56" i="31" s="1"/>
  <c r="V56" i="31"/>
  <c r="Q56" i="31" s="1"/>
  <c r="D68" i="31"/>
  <c r="P68" i="31" s="1"/>
  <c r="E68" i="31"/>
  <c r="F68" i="31" s="1"/>
  <c r="AQ78" i="31"/>
  <c r="AU78" i="31" s="1"/>
  <c r="AO78" i="31"/>
  <c r="AS78" i="31" s="1"/>
  <c r="AQ84" i="31"/>
  <c r="AU84" i="31" s="1"/>
  <c r="AO84" i="31"/>
  <c r="AS84" i="31" s="1"/>
  <c r="AR76" i="31"/>
  <c r="AV76" i="31" s="1"/>
  <c r="AP76" i="31"/>
  <c r="AT76" i="31" s="1"/>
  <c r="AR41" i="31"/>
  <c r="AV41" i="31" s="1"/>
  <c r="AR33" i="31"/>
  <c r="AV33" i="31" s="1"/>
  <c r="AP33" i="31"/>
  <c r="AT33" i="31" s="1"/>
  <c r="AQ43" i="31"/>
  <c r="AU43" i="31" s="1"/>
  <c r="AO43" i="31"/>
  <c r="AS43" i="31" s="1"/>
  <c r="AR50" i="31"/>
  <c r="AV50" i="31" s="1"/>
  <c r="AP50" i="31"/>
  <c r="AT50" i="31" s="1"/>
  <c r="F53" i="31"/>
  <c r="O109" i="31"/>
  <c r="AP54" i="31"/>
  <c r="AT54" i="31" s="1"/>
  <c r="AR54" i="31"/>
  <c r="AV54" i="31" s="1"/>
  <c r="AR60" i="31"/>
  <c r="AV60" i="31" s="1"/>
  <c r="AP60" i="31"/>
  <c r="AT60" i="31" s="1"/>
  <c r="AR63" i="31"/>
  <c r="AV63" i="31" s="1"/>
  <c r="AP63" i="31"/>
  <c r="AT63" i="31" s="1"/>
  <c r="AP64" i="31"/>
  <c r="AT64" i="31" s="1"/>
  <c r="AR64" i="31"/>
  <c r="AV64" i="31" s="1"/>
  <c r="W66" i="31"/>
  <c r="X66" i="31" s="1"/>
  <c r="V66" i="31"/>
  <c r="Q66" i="31" s="1"/>
  <c r="AP67" i="31"/>
  <c r="AT67" i="31" s="1"/>
  <c r="AR67" i="31"/>
  <c r="AV67" i="31" s="1"/>
  <c r="AO72" i="31"/>
  <c r="AS72" i="31" s="1"/>
  <c r="AQ72" i="31"/>
  <c r="AU72" i="31" s="1"/>
  <c r="AO74" i="31"/>
  <c r="AS74" i="31" s="1"/>
  <c r="AQ74" i="31"/>
  <c r="AU74" i="31" s="1"/>
  <c r="AP74" i="31"/>
  <c r="AT74" i="31" s="1"/>
  <c r="AR74" i="31"/>
  <c r="AV74" i="31" s="1"/>
  <c r="V76" i="31"/>
  <c r="Q76" i="31" s="1"/>
  <c r="AP80" i="31"/>
  <c r="AT80" i="31" s="1"/>
  <c r="AR80" i="31"/>
  <c r="AV80" i="31" s="1"/>
  <c r="AP81" i="31"/>
  <c r="AT81" i="31" s="1"/>
  <c r="AR81" i="31"/>
  <c r="AV81" i="31" s="1"/>
  <c r="E89" i="31"/>
  <c r="F89" i="31" s="1"/>
  <c r="D89" i="31"/>
  <c r="P89" i="31" s="1"/>
  <c r="AO93" i="31"/>
  <c r="AS93" i="31" s="1"/>
  <c r="AQ93" i="31"/>
  <c r="AU93" i="31" s="1"/>
  <c r="AO21" i="31"/>
  <c r="AS21" i="31" s="1"/>
  <c r="AQ21" i="31"/>
  <c r="AU21" i="31" s="1"/>
  <c r="AQ45" i="31"/>
  <c r="AU45" i="31" s="1"/>
  <c r="AO45" i="31"/>
  <c r="AS45" i="31" s="1"/>
  <c r="AQ49" i="31"/>
  <c r="AU49" i="31" s="1"/>
  <c r="AO49" i="31"/>
  <c r="AS49" i="31" s="1"/>
  <c r="W51" i="31"/>
  <c r="X51" i="31" s="1"/>
  <c r="V51" i="31"/>
  <c r="Q51" i="31" s="1"/>
  <c r="AR61" i="31"/>
  <c r="AV61" i="31" s="1"/>
  <c r="AP61" i="31"/>
  <c r="AT61" i="31" s="1"/>
  <c r="AR27" i="31"/>
  <c r="AV27" i="31" s="1"/>
  <c r="AP27" i="31"/>
  <c r="AT27" i="31" s="1"/>
  <c r="AO54" i="31"/>
  <c r="AS54" i="31" s="1"/>
  <c r="AQ54" i="31"/>
  <c r="AU54" i="31" s="1"/>
  <c r="AR72" i="31"/>
  <c r="AV72" i="31" s="1"/>
  <c r="AP72" i="31"/>
  <c r="AT72" i="31" s="1"/>
  <c r="AP90" i="31"/>
  <c r="AT90" i="31" s="1"/>
  <c r="AR90" i="31"/>
  <c r="AV90" i="31" s="1"/>
  <c r="U64" i="28"/>
  <c r="AO32" i="31"/>
  <c r="AS32" i="31" s="1"/>
  <c r="AR31" i="31"/>
  <c r="AV31" i="31" s="1"/>
  <c r="AP31" i="31"/>
  <c r="AT31" i="31" s="1"/>
  <c r="AP32" i="31"/>
  <c r="AT32" i="31" s="1"/>
  <c r="AR32" i="31"/>
  <c r="AV32" i="31" s="1"/>
  <c r="AR42" i="31"/>
  <c r="AV42" i="31" s="1"/>
  <c r="AP42" i="31"/>
  <c r="AT42" i="31" s="1"/>
  <c r="AR43" i="31"/>
  <c r="AV43" i="31" s="1"/>
  <c r="AP43" i="31"/>
  <c r="AT43" i="31" s="1"/>
  <c r="AP62" i="31"/>
  <c r="AT62" i="31" s="1"/>
  <c r="AR62" i="31"/>
  <c r="AV62" i="31" s="1"/>
  <c r="D75" i="31"/>
  <c r="P75" i="31" s="1"/>
  <c r="E75" i="31"/>
  <c r="F75" i="31" s="1"/>
  <c r="AP85" i="31"/>
  <c r="AT85" i="31" s="1"/>
  <c r="AR85" i="31"/>
  <c r="AV85" i="31" s="1"/>
  <c r="AP12" i="31"/>
  <c r="AT12" i="31" s="1"/>
  <c r="W10" i="31"/>
  <c r="X10" i="31" s="1"/>
  <c r="AP10" i="31" s="1"/>
  <c r="AT10" i="31" s="1"/>
  <c r="W49" i="31"/>
  <c r="X49" i="31" s="1"/>
  <c r="V52" i="31"/>
  <c r="Q52" i="31" s="1"/>
  <c r="E88" i="31"/>
  <c r="F88" i="31" s="1"/>
  <c r="AQ88" i="31" s="1"/>
  <c r="AU88" i="31" s="1"/>
  <c r="AR17" i="31"/>
  <c r="AV17" i="31" s="1"/>
  <c r="AP17" i="31"/>
  <c r="AT17" i="31" s="1"/>
  <c r="AQ31" i="31"/>
  <c r="AU31" i="31" s="1"/>
  <c r="AO31" i="31"/>
  <c r="AS31" i="31" s="1"/>
  <c r="AO94" i="31"/>
  <c r="AS94" i="31" s="1"/>
  <c r="AQ94" i="31"/>
  <c r="AU94" i="31" s="1"/>
  <c r="AP36" i="31"/>
  <c r="AT36" i="31" s="1"/>
  <c r="AR36" i="31"/>
  <c r="AV36" i="31" s="1"/>
  <c r="AO40" i="31"/>
  <c r="AS40" i="31" s="1"/>
  <c r="AQ40" i="31"/>
  <c r="AU40" i="31" s="1"/>
  <c r="AP94" i="31"/>
  <c r="AT94" i="31" s="1"/>
  <c r="AP19" i="31"/>
  <c r="AT19" i="31" s="1"/>
  <c r="AQ15" i="31"/>
  <c r="AU15" i="31" s="1"/>
  <c r="AQ23" i="31"/>
  <c r="AU23" i="31" s="1"/>
  <c r="AQ30" i="31"/>
  <c r="AU30" i="31" s="1"/>
  <c r="AJ29" i="31"/>
  <c r="D29" i="31" s="1"/>
  <c r="P29" i="31" s="1"/>
  <c r="AO34" i="31"/>
  <c r="AS34" i="31" s="1"/>
  <c r="AQ34" i="31"/>
  <c r="AU34" i="31" s="1"/>
  <c r="AR34" i="31"/>
  <c r="AV34" i="31" s="1"/>
  <c r="AP34" i="31"/>
  <c r="AT34" i="31" s="1"/>
  <c r="AR35" i="31"/>
  <c r="AV35" i="31" s="1"/>
  <c r="AP35" i="31"/>
  <c r="AT35" i="31" s="1"/>
  <c r="AP89" i="31"/>
  <c r="AT89" i="31" s="1"/>
  <c r="AR89" i="31"/>
  <c r="AV89" i="31" s="1"/>
  <c r="AO91" i="31"/>
  <c r="AS91" i="31" s="1"/>
  <c r="AJ20" i="31"/>
  <c r="D20" i="31" s="1"/>
  <c r="P20" i="31" s="1"/>
  <c r="AQ37" i="31"/>
  <c r="AU37" i="31" s="1"/>
  <c r="AO37" i="31"/>
  <c r="AS37" i="31" s="1"/>
  <c r="E57" i="31"/>
  <c r="F57" i="31" s="1"/>
  <c r="D57" i="31"/>
  <c r="P57" i="31" s="1"/>
  <c r="O113" i="31"/>
  <c r="P97" i="31" s="1"/>
  <c r="F60" i="31"/>
  <c r="AP66" i="31"/>
  <c r="AT66" i="31" s="1"/>
  <c r="AR66" i="31"/>
  <c r="AV66" i="31" s="1"/>
  <c r="E67" i="31"/>
  <c r="F67" i="31" s="1"/>
  <c r="D67" i="31"/>
  <c r="P67" i="31" s="1"/>
  <c r="AO88" i="31"/>
  <c r="AS88" i="31" s="1"/>
  <c r="AR16" i="31"/>
  <c r="AV16" i="31" s="1"/>
  <c r="AP16" i="31"/>
  <c r="AT16" i="31" s="1"/>
  <c r="AR30" i="31"/>
  <c r="AV30" i="31" s="1"/>
  <c r="AP30" i="31"/>
  <c r="AT30" i="31" s="1"/>
  <c r="AP40" i="31"/>
  <c r="AT40" i="31" s="1"/>
  <c r="AR40" i="31"/>
  <c r="AV40" i="31" s="1"/>
  <c r="AR14" i="31"/>
  <c r="AV14" i="31" s="1"/>
  <c r="AP13" i="31"/>
  <c r="AT13" i="31" s="1"/>
  <c r="AR13" i="31"/>
  <c r="AV13" i="31" s="1"/>
  <c r="AP18" i="31"/>
  <c r="AT18" i="31" s="1"/>
  <c r="AR18" i="31"/>
  <c r="AV18" i="31" s="1"/>
  <c r="AP22" i="31"/>
  <c r="AT22" i="31" s="1"/>
  <c r="AR22" i="31"/>
  <c r="AV22" i="31" s="1"/>
  <c r="AR29" i="31"/>
  <c r="AV29" i="31" s="1"/>
  <c r="AP29" i="31"/>
  <c r="AT29" i="31" s="1"/>
  <c r="AO86" i="31"/>
  <c r="AS86" i="31" s="1"/>
  <c r="AQ86" i="31"/>
  <c r="AU86" i="31" s="1"/>
  <c r="AP57" i="31"/>
  <c r="AT57" i="31" s="1"/>
  <c r="AR57" i="31"/>
  <c r="AV57" i="31" s="1"/>
  <c r="AQ80" i="31"/>
  <c r="AU80" i="31" s="1"/>
  <c r="AO80" i="31"/>
  <c r="AS80" i="31" s="1"/>
  <c r="AO82" i="31"/>
  <c r="AS82" i="31" s="1"/>
  <c r="AQ82" i="31"/>
  <c r="AU82" i="31" s="1"/>
  <c r="D90" i="31"/>
  <c r="P90" i="31" s="1"/>
  <c r="E90" i="31"/>
  <c r="F90" i="31" s="1"/>
  <c r="V55" i="31"/>
  <c r="Q55" i="31" s="1"/>
  <c r="W55" i="31"/>
  <c r="X55" i="31" s="1"/>
  <c r="E69" i="31"/>
  <c r="F69" i="31" s="1"/>
  <c r="D69" i="31"/>
  <c r="P69" i="31" s="1"/>
  <c r="AQ73" i="31"/>
  <c r="AU73" i="31" s="1"/>
  <c r="AO73" i="31"/>
  <c r="AS73" i="31" s="1"/>
  <c r="AQ83" i="31"/>
  <c r="AU83" i="31" s="1"/>
  <c r="AO83" i="31"/>
  <c r="AS83" i="31" s="1"/>
  <c r="AR91" i="31"/>
  <c r="AV91" i="31" s="1"/>
  <c r="AP91" i="31"/>
  <c r="AT91" i="31" s="1"/>
  <c r="N120" i="29"/>
  <c r="U123" i="29"/>
  <c r="U121" i="29"/>
  <c r="J120" i="29"/>
  <c r="U122" i="29"/>
  <c r="L120" i="29"/>
  <c r="AO75" i="31" l="1"/>
  <c r="AS75" i="31" s="1"/>
  <c r="AQ75" i="31"/>
  <c r="AU75" i="31" s="1"/>
  <c r="AP51" i="31"/>
  <c r="AT51" i="31" s="1"/>
  <c r="AR51" i="31"/>
  <c r="AV51" i="31" s="1"/>
  <c r="AR56" i="31"/>
  <c r="AV56" i="31" s="1"/>
  <c r="AP56" i="31"/>
  <c r="AT56" i="31" s="1"/>
  <c r="X96" i="31"/>
  <c r="W96" i="31" s="1"/>
  <c r="X97" i="31" s="1"/>
  <c r="AR10" i="31"/>
  <c r="AV10" i="31" s="1"/>
  <c r="AQ68" i="31"/>
  <c r="AU68" i="31" s="1"/>
  <c r="AO68" i="31"/>
  <c r="AS68" i="31" s="1"/>
  <c r="X99" i="31"/>
  <c r="AK90" i="31" s="1"/>
  <c r="AK91" i="31" s="1"/>
  <c r="AP49" i="31"/>
  <c r="AT49" i="31" s="1"/>
  <c r="AR49" i="31"/>
  <c r="AV49" i="31" s="1"/>
  <c r="AO89" i="31"/>
  <c r="AS89" i="31" s="1"/>
  <c r="AQ89" i="31"/>
  <c r="AU89" i="31" s="1"/>
  <c r="AO69" i="31"/>
  <c r="AS69" i="31" s="1"/>
  <c r="AQ69" i="31"/>
  <c r="AU69" i="31" s="1"/>
  <c r="AQ90" i="31"/>
  <c r="AU90" i="31" s="1"/>
  <c r="AO90" i="31"/>
  <c r="AS90" i="31" s="1"/>
  <c r="U102" i="31"/>
  <c r="AO57" i="31"/>
  <c r="AS57" i="31" s="1"/>
  <c r="AQ57" i="31"/>
  <c r="AU57" i="31" s="1"/>
  <c r="AR55" i="31"/>
  <c r="AV55" i="31" s="1"/>
  <c r="AP55" i="31"/>
  <c r="AT55" i="31" s="1"/>
  <c r="AS96" i="31" s="1"/>
  <c r="AQ67" i="31"/>
  <c r="AU67" i="31" s="1"/>
  <c r="AO67" i="31"/>
  <c r="AS67" i="31" s="1"/>
  <c r="P96" i="31"/>
  <c r="N96" i="31" s="1"/>
  <c r="U101" i="31"/>
  <c r="U103" i="31" s="1"/>
  <c r="P98" i="31" s="1"/>
  <c r="N98" i="31" s="1"/>
  <c r="X98" i="31"/>
  <c r="U120" i="29"/>
  <c r="AK92" i="31" l="1"/>
  <c r="P99" i="31"/>
  <c r="Q99" i="31" s="1"/>
  <c r="AK36" i="31" s="1"/>
  <c r="AU96" i="31"/>
  <c r="AK99" i="31" s="1"/>
  <c r="W99" i="31" s="1"/>
  <c r="AJ90" i="31"/>
  <c r="W98" i="31"/>
  <c r="AJ77" i="31"/>
  <c r="AJ70" i="31"/>
  <c r="AJ60" i="31"/>
  <c r="AJ50" i="31"/>
  <c r="AJ43" i="31"/>
  <c r="AJ62" i="31"/>
  <c r="AJ74" i="31"/>
  <c r="AJ54" i="31"/>
  <c r="AJ41" i="31"/>
  <c r="AJ42" i="31"/>
  <c r="AJ58" i="31"/>
  <c r="AJ33" i="31"/>
  <c r="AJ76" i="31"/>
  <c r="AJ75" i="31"/>
  <c r="AJ63" i="31"/>
  <c r="AJ49" i="31"/>
  <c r="AJ73" i="31"/>
  <c r="AJ48" i="31"/>
  <c r="AJ46" i="31"/>
  <c r="AJ32" i="31"/>
  <c r="AJ68" i="31"/>
  <c r="AJ35" i="31"/>
  <c r="AJ80" i="31"/>
  <c r="AJ52" i="31"/>
  <c r="AJ59" i="31"/>
  <c r="AJ36" i="31"/>
  <c r="W97" i="31"/>
  <c r="AJ72" i="31"/>
  <c r="AJ56" i="31"/>
  <c r="AJ45" i="31"/>
  <c r="AJ65" i="31"/>
  <c r="AJ69" i="31"/>
  <c r="AJ55" i="31"/>
  <c r="AJ71" i="31"/>
  <c r="AJ47" i="31"/>
  <c r="AJ31" i="31"/>
  <c r="AJ57" i="31"/>
  <c r="AJ34" i="31"/>
  <c r="AJ79" i="31"/>
  <c r="AJ67" i="31"/>
  <c r="AJ53" i="31"/>
  <c r="AJ44" i="31"/>
  <c r="AJ61" i="31"/>
  <c r="AJ64" i="31"/>
  <c r="AJ51" i="31"/>
  <c r="AJ39" i="31"/>
  <c r="AJ37" i="31"/>
  <c r="AJ66" i="31"/>
  <c r="AJ78" i="31"/>
  <c r="AJ38" i="31"/>
  <c r="AJ40" i="31"/>
  <c r="AK73" i="31"/>
  <c r="AK59" i="31"/>
  <c r="AK71" i="31"/>
  <c r="AK51" i="31"/>
  <c r="AK37" i="31"/>
  <c r="AK45" i="31"/>
  <c r="AK76" i="31"/>
  <c r="AK48" i="31"/>
  <c r="AK68" i="31"/>
  <c r="AK44" i="31"/>
  <c r="AK50" i="31"/>
  <c r="AK80" i="31"/>
  <c r="AK52" i="31"/>
  <c r="AK77" i="31"/>
  <c r="AK31" i="31"/>
  <c r="AK57" i="31"/>
  <c r="AK60" i="31"/>
  <c r="AK35" i="31"/>
  <c r="AK74" i="31"/>
  <c r="AK70" i="31"/>
  <c r="AK62" i="31"/>
  <c r="AK38" i="31"/>
  <c r="AK75" i="31"/>
  <c r="AK56" i="31"/>
  <c r="AK46" i="31"/>
  <c r="AK93" i="31"/>
  <c r="AK32" i="31" l="1"/>
  <c r="AK55" i="31"/>
  <c r="AK78" i="31"/>
  <c r="AK61" i="31"/>
  <c r="AK42" i="31"/>
  <c r="AK40" i="31"/>
  <c r="AK47" i="31"/>
  <c r="AK67" i="31"/>
  <c r="AK69" i="31"/>
  <c r="AK79" i="31"/>
  <c r="AK63" i="31"/>
  <c r="AK64" i="31"/>
  <c r="AK72" i="31"/>
  <c r="AK49" i="31"/>
  <c r="AK54" i="31"/>
  <c r="AK53" i="31"/>
  <c r="AK43" i="31"/>
  <c r="AK58" i="31"/>
  <c r="AK65" i="31"/>
  <c r="AK34" i="31"/>
  <c r="AK66" i="31"/>
  <c r="AK33" i="31"/>
  <c r="AK41" i="31"/>
  <c r="AK39" i="31"/>
  <c r="AJ82" i="31"/>
  <c r="AJ84" i="31" s="1"/>
  <c r="AJ85" i="31" s="1"/>
  <c r="AJ91" i="31"/>
  <c r="AJ92" i="31"/>
  <c r="AK82" i="31" l="1"/>
  <c r="AK84" i="31" s="1"/>
  <c r="AK85" i="31" s="1"/>
  <c r="AJ86" i="31"/>
  <c r="AJ87" i="31" s="1"/>
  <c r="AG96" i="31" s="1"/>
  <c r="AJ93" i="31"/>
  <c r="AG97" i="31" s="1"/>
  <c r="AK86" i="31" l="1"/>
  <c r="AK87" i="31" s="1"/>
  <c r="AK98" i="31" s="1"/>
  <c r="AG99" i="31" s="1"/>
  <c r="AJ98" i="31"/>
  <c r="AG98" i="31" s="1"/>
</calcChain>
</file>

<file path=xl/connections.xml><?xml version="1.0" encoding="utf-8"?>
<connections xmlns="http://schemas.openxmlformats.org/spreadsheetml/2006/main">
  <connection id="1" name="test1" type="4" refreshedVersion="0" background="1">
    <webPr xml="1" sourceData="1" url="N:\PROJETS\en_cours\Makrozoobenthos_CSCF_Buwal\fiche_excel\test1.xml" htmlTables="1" htmlFormat="all"/>
  </connection>
  <connection id="2" name="test11" type="4" refreshedVersion="0" background="1">
    <webPr xml="1" sourceData="1" url="N:\PROJETS\en_cours\Makrozoobenthos_CSCF_Buwal\fiche_excel\test1.xml" htmlTables="1" htmlFormat="all"/>
  </connection>
  <connection id="3" name="test12" type="4" refreshedVersion="0" background="1">
    <webPr xml="1" sourceData="1" url="N:\PROJETS\en_cours\Makrozoobenthos_CSCF_Buwal\fiche_excel\test1.xml" htmlTables="1" htmlFormat="all"/>
  </connection>
  <connection id="4" name="test3" type="4" refreshedVersion="0" background="1">
    <webPr xml="1" sourceData="1" url="N:\PROJETS\en_cours\Makrozoobenthos_CSCF_Buwal\fiche_excel\test3.xml" htmlTables="1" htmlFormat="all"/>
  </connection>
</connections>
</file>

<file path=xl/sharedStrings.xml><?xml version="1.0" encoding="utf-8"?>
<sst xmlns="http://schemas.openxmlformats.org/spreadsheetml/2006/main" count="6559" uniqueCount="1501">
  <si>
    <t>Lepidostomatidae</t>
  </si>
  <si>
    <t>Leptoceridae</t>
  </si>
  <si>
    <t>Limnephilidae</t>
  </si>
  <si>
    <t>Molannidae</t>
  </si>
  <si>
    <t>Odontoceridae</t>
  </si>
  <si>
    <t>Philopotamidae</t>
  </si>
  <si>
    <t>Phryganeidae</t>
  </si>
  <si>
    <t>Polycentropodidae</t>
  </si>
  <si>
    <t>Trichoptera</t>
  </si>
  <si>
    <t>Rhyacophilidae</t>
  </si>
  <si>
    <t>Beraeidae</t>
  </si>
  <si>
    <t>Sericostomatidae</t>
  </si>
  <si>
    <t>Brachycentridae</t>
  </si>
  <si>
    <t>Ecnomidae</t>
  </si>
  <si>
    <t>Glossosomatidae</t>
  </si>
  <si>
    <t>Goeridae</t>
  </si>
  <si>
    <t>Helicopsychidae</t>
  </si>
  <si>
    <t>Hydropsychidae</t>
  </si>
  <si>
    <t>Hydroptilidae</t>
  </si>
  <si>
    <t>Ptilocolepidae</t>
  </si>
  <si>
    <t>Ephemeroptera</t>
  </si>
  <si>
    <t>Ameletidae</t>
  </si>
  <si>
    <t>Baetidae</t>
  </si>
  <si>
    <t>Caenidae</t>
  </si>
  <si>
    <t>Ephemerellidae</t>
  </si>
  <si>
    <t>Ephemeridae</t>
  </si>
  <si>
    <t>Heptageniidae</t>
  </si>
  <si>
    <t>Leptophlebiidae</t>
  </si>
  <si>
    <t>Oligoneuriidae</t>
  </si>
  <si>
    <t>Polymitarcyidae</t>
  </si>
  <si>
    <t>Potamanthidae</t>
  </si>
  <si>
    <t>Siphlonuridae</t>
  </si>
  <si>
    <t>Plecoptera</t>
  </si>
  <si>
    <t>Capniidae</t>
  </si>
  <si>
    <t>Chloroperlidae</t>
  </si>
  <si>
    <t>Leuctridae</t>
  </si>
  <si>
    <t>Nemouridae</t>
  </si>
  <si>
    <t>Perlidae</t>
  </si>
  <si>
    <t>Perlodidae</t>
  </si>
  <si>
    <t>Taeniopterygidae</t>
  </si>
  <si>
    <t>Leptocerus lusitanicus</t>
  </si>
  <si>
    <t>Total</t>
  </si>
  <si>
    <t>Beraeamyia squamosa</t>
  </si>
  <si>
    <t>Beraeodes minutus</t>
  </si>
  <si>
    <t>Ernodes articularis</t>
  </si>
  <si>
    <t>Ernodes vicinus</t>
  </si>
  <si>
    <t>Brachycentrus maculatus</t>
  </si>
  <si>
    <t>Brachycentrus montanus</t>
  </si>
  <si>
    <t>Brachycentrus subnubilus</t>
  </si>
  <si>
    <t>Micrasema longulum</t>
  </si>
  <si>
    <t>Micrasema minimum</t>
  </si>
  <si>
    <t xml:space="preserve">Micrasema morosum </t>
  </si>
  <si>
    <t>Micrasema setiferum</t>
  </si>
  <si>
    <t>Ecnomus tenellus</t>
  </si>
  <si>
    <t>Agapetus laniger</t>
  </si>
  <si>
    <t>Agapetus nimbulus</t>
  </si>
  <si>
    <t>Agapetus ochripes</t>
  </si>
  <si>
    <t>Catagapetus nigrans</t>
  </si>
  <si>
    <t>Glossosoma bifidum</t>
  </si>
  <si>
    <t>Synagapetus dubitans</t>
  </si>
  <si>
    <t>Synagapetus iridipennis</t>
  </si>
  <si>
    <t>Goera pilosa</t>
  </si>
  <si>
    <t>Lithax niger</t>
  </si>
  <si>
    <t>Lithax obscurus</t>
  </si>
  <si>
    <t>Silo nigricornis</t>
  </si>
  <si>
    <t xml:space="preserve">Silo pallipes </t>
  </si>
  <si>
    <t>Silo piceus</t>
  </si>
  <si>
    <t>Helicopsyche sperata</t>
  </si>
  <si>
    <t xml:space="preserve">Cheumatopsyche lepida </t>
  </si>
  <si>
    <t xml:space="preserve">Diplectrona atra </t>
  </si>
  <si>
    <t>Hydropsyche siltalai</t>
  </si>
  <si>
    <t>Agraylea multipunctata</t>
  </si>
  <si>
    <t>Agraylea sexmaculata</t>
  </si>
  <si>
    <t>Allotrichia pallicornis</t>
  </si>
  <si>
    <t xml:space="preserve">Microptila minutissima </t>
  </si>
  <si>
    <t>Stactobiella risi</t>
  </si>
  <si>
    <t>Tricholeiochiton fagesi</t>
  </si>
  <si>
    <t>Crunoecia irrorata</t>
  </si>
  <si>
    <t>Lepidostoma basale</t>
  </si>
  <si>
    <t>Lepidostoma hirtum</t>
  </si>
  <si>
    <t>Adicella filicornis</t>
  </si>
  <si>
    <t>Adicella reducta</t>
  </si>
  <si>
    <t>Athripsodes albifrons</t>
  </si>
  <si>
    <t>Athripsodes aterrimus</t>
  </si>
  <si>
    <t>Athripsodes bilineatus</t>
  </si>
  <si>
    <t>Athripsodes cinereus</t>
  </si>
  <si>
    <t>Athripsodes leucophaeus</t>
  </si>
  <si>
    <t>Ceraclea albimacula</t>
  </si>
  <si>
    <t>Ceraclea annulicornis</t>
  </si>
  <si>
    <t>Ceraclea aurea</t>
  </si>
  <si>
    <t>Ceraclea dissimilis</t>
  </si>
  <si>
    <t>Ceraclea fulva</t>
  </si>
  <si>
    <t>Ceraclea nigronervosa</t>
  </si>
  <si>
    <t>Ceraclea riparia</t>
  </si>
  <si>
    <t>Ceraclea senilis</t>
  </si>
  <si>
    <t>Erotesis baltica</t>
  </si>
  <si>
    <t>Leptocerus interruptus</t>
  </si>
  <si>
    <t>Leptocerus tineiformis</t>
  </si>
  <si>
    <t>Mystacides azurea</t>
  </si>
  <si>
    <t>Mystacides longicornis</t>
  </si>
  <si>
    <t xml:space="preserve">Mystacides nigra </t>
  </si>
  <si>
    <t>Oecetis furva</t>
  </si>
  <si>
    <t>Oecetis lacustris</t>
  </si>
  <si>
    <t>Oecetis notata</t>
  </si>
  <si>
    <t>Oecetis ochracea</t>
  </si>
  <si>
    <t xml:space="preserve">Oecetis testacea </t>
  </si>
  <si>
    <t>Setodes argentipunctellus</t>
  </si>
  <si>
    <t>Setodes punctatus</t>
  </si>
  <si>
    <t>Setodes viridis</t>
  </si>
  <si>
    <t xml:space="preserve">Triaenodes bicolor </t>
  </si>
  <si>
    <t>Anomalopterygella chauviniana</t>
  </si>
  <si>
    <t xml:space="preserve">Cryptothrix nebulicola </t>
  </si>
  <si>
    <t>Drusus alpinus</t>
  </si>
  <si>
    <t xml:space="preserve">Drusus annulatus </t>
  </si>
  <si>
    <t xml:space="preserve">Drusus biguttatus </t>
  </si>
  <si>
    <t>Drusus chapmani</t>
  </si>
  <si>
    <t xml:space="preserve">Drusus chrysotus </t>
  </si>
  <si>
    <t xml:space="preserve">Drusus discolor </t>
  </si>
  <si>
    <t>Drusus improvisus</t>
  </si>
  <si>
    <t>Drusus melanchaetes</t>
  </si>
  <si>
    <t xml:space="preserve">Drusus mixtus </t>
  </si>
  <si>
    <t xml:space="preserve">Drusus monticola </t>
  </si>
  <si>
    <t xml:space="preserve">Drusus muelleri </t>
  </si>
  <si>
    <t>Drusus nigrescens</t>
  </si>
  <si>
    <t>Drusus trifidus</t>
  </si>
  <si>
    <t xml:space="preserve">Ecclisopteryx guttulata </t>
  </si>
  <si>
    <t xml:space="preserve">Ecclisopteryx madida </t>
  </si>
  <si>
    <t xml:space="preserve">Enoicyla pusilla </t>
  </si>
  <si>
    <t xml:space="preserve">Enoicyla reichenbachi </t>
  </si>
  <si>
    <t>Glyphotaelius pellucidus</t>
  </si>
  <si>
    <t>Hydatophylax infumatus</t>
  </si>
  <si>
    <t xml:space="preserve">Melampophylax mucoreus </t>
  </si>
  <si>
    <t>Leptotaulius gracilis</t>
  </si>
  <si>
    <t>Metanoea flavipennis</t>
  </si>
  <si>
    <t>Metanoea rhaetica</t>
  </si>
  <si>
    <t>Nemotaulius punctatolineatus</t>
  </si>
  <si>
    <t>Parachiona picicornis</t>
  </si>
  <si>
    <t>Molanna albicans</t>
  </si>
  <si>
    <t>Molanna angustata</t>
  </si>
  <si>
    <t>Odontocerum albicorne</t>
  </si>
  <si>
    <t xml:space="preserve">Chimarra marginata </t>
  </si>
  <si>
    <t>Philopotamus ludificatus</t>
  </si>
  <si>
    <t>Philopotamus montanus</t>
  </si>
  <si>
    <t>Philopotamus variegatus</t>
  </si>
  <si>
    <t>Agrypnia obsoleta</t>
  </si>
  <si>
    <t>Agrypnia pagetana</t>
  </si>
  <si>
    <t>Agrypnia picta</t>
  </si>
  <si>
    <t>Agrypnia varia</t>
  </si>
  <si>
    <t xml:space="preserve">Hagenella clathrata </t>
  </si>
  <si>
    <t>Oligostomis reticulata</t>
  </si>
  <si>
    <t xml:space="preserve">Oligotricha striata </t>
  </si>
  <si>
    <t>Phryganea bipunctata</t>
  </si>
  <si>
    <t>Phryganea grandis</t>
  </si>
  <si>
    <t>Trichostegia minor</t>
  </si>
  <si>
    <t>Cyrnus crenaticornis</t>
  </si>
  <si>
    <t>Cyrnus flavidus</t>
  </si>
  <si>
    <t>Cyrnus insolutus</t>
  </si>
  <si>
    <t xml:space="preserve">Cyrnus trimaculatus </t>
  </si>
  <si>
    <t>Holocentropus dubius</t>
  </si>
  <si>
    <t>Holocentropus picicornis</t>
  </si>
  <si>
    <t>Holocentropus stagnalis</t>
  </si>
  <si>
    <t xml:space="preserve">Neureclipsis bimaculata </t>
  </si>
  <si>
    <t>Lype phaeopa</t>
  </si>
  <si>
    <t>Lype reducta</t>
  </si>
  <si>
    <t xml:space="preserve">Psychomyia fragilis </t>
  </si>
  <si>
    <t>Psychomyia pusilla</t>
  </si>
  <si>
    <t>Tinodes waeneri</t>
  </si>
  <si>
    <t>Ptilocolepus granulatus</t>
  </si>
  <si>
    <t>Rhyacophila bonaparti</t>
  </si>
  <si>
    <t>Rhyacophila intermedia</t>
  </si>
  <si>
    <t>Rhyacophila laevis</t>
  </si>
  <si>
    <t>Rhyacophila rectispina</t>
  </si>
  <si>
    <t>Notidobia ciliaris</t>
  </si>
  <si>
    <t>Oecismus monedula</t>
  </si>
  <si>
    <t>Acentrella sinaica</t>
  </si>
  <si>
    <t>Alainites muticus</t>
  </si>
  <si>
    <t>Ameletus inopinatus</t>
  </si>
  <si>
    <t>Arthroplea congener</t>
  </si>
  <si>
    <t>Baetis alpinus</t>
  </si>
  <si>
    <t>Baetis buceratus</t>
  </si>
  <si>
    <t>Baetis liebenauae</t>
  </si>
  <si>
    <t>Baetis lutheri</t>
  </si>
  <si>
    <t>Baetis melanonyx</t>
  </si>
  <si>
    <t>Baetis nubecularis</t>
  </si>
  <si>
    <t>Baetis pentaphlebodes</t>
  </si>
  <si>
    <t>Baetis rhodani</t>
  </si>
  <si>
    <t>Baetis vardarensis</t>
  </si>
  <si>
    <t>Baetis vernus</t>
  </si>
  <si>
    <t>Caenis beskidensis</t>
  </si>
  <si>
    <t>Caenis horaria</t>
  </si>
  <si>
    <t>Caenis lactea</t>
  </si>
  <si>
    <t>Caenis luctuosa</t>
  </si>
  <si>
    <t>Caenis macrura</t>
  </si>
  <si>
    <t>Caenis pusilla</t>
  </si>
  <si>
    <t>Caenis rivulorum</t>
  </si>
  <si>
    <t>Caenis robusta</t>
  </si>
  <si>
    <t>Centroptilum luteolum</t>
  </si>
  <si>
    <t>Choroterpes picteti</t>
  </si>
  <si>
    <t>Cloeon dipterum</t>
  </si>
  <si>
    <t>Cloeon simile</t>
  </si>
  <si>
    <t>Electrogena brulini</t>
  </si>
  <si>
    <t>Electrogena lateralis</t>
  </si>
  <si>
    <t>Electrogena ujhelyii</t>
  </si>
  <si>
    <t>Epeorus alpicola</t>
  </si>
  <si>
    <t>Epeorus assimilis</t>
  </si>
  <si>
    <t>Ephemera danica</t>
  </si>
  <si>
    <t>Ephemera glaucops</t>
  </si>
  <si>
    <t>Ephemera lineata</t>
  </si>
  <si>
    <t>Ephemera vulgata</t>
  </si>
  <si>
    <t>Ephemerella mucronata</t>
  </si>
  <si>
    <t>Ephemerella notata</t>
  </si>
  <si>
    <t>Ephoron virgo</t>
  </si>
  <si>
    <t>Habroleptoides auberti</t>
  </si>
  <si>
    <t>Habroleptoides confusa</t>
  </si>
  <si>
    <t>Habrophlebia eldae</t>
  </si>
  <si>
    <t>Habrophlebia fusca</t>
  </si>
  <si>
    <t>Habrophlebia lauta</t>
  </si>
  <si>
    <t>Heptagenia coerulans</t>
  </si>
  <si>
    <t>Heptagenia longicauda</t>
  </si>
  <si>
    <t>Heptagenia sulphurea</t>
  </si>
  <si>
    <t>Leptophlebia marginata</t>
  </si>
  <si>
    <t>Leptophlebia vespertina</t>
  </si>
  <si>
    <t>Metreletus balcanicus</t>
  </si>
  <si>
    <t>Nigrobaetis niger</t>
  </si>
  <si>
    <t>Oligoneuriella rhenana</t>
  </si>
  <si>
    <t>Paraleptophlebia submarginata</t>
  </si>
  <si>
    <t>Potamanthus luteus</t>
  </si>
  <si>
    <t>Procloeon bifidum</t>
  </si>
  <si>
    <t>Procloeon pennulatum</t>
  </si>
  <si>
    <t>Rhithrogena allobrogica</t>
  </si>
  <si>
    <t>Rhithrogena alpestris</t>
  </si>
  <si>
    <t>Rhithrogena beskidensis</t>
  </si>
  <si>
    <t>Rhithrogena savoiensis</t>
  </si>
  <si>
    <t>Rhithrogena hybrida</t>
  </si>
  <si>
    <t>Rhithrogena puthzi</t>
  </si>
  <si>
    <t>Rhithrogena degrangei</t>
  </si>
  <si>
    <t>Rhithrogena grischuna</t>
  </si>
  <si>
    <t>Rhithrogena gratianopolitana</t>
  </si>
  <si>
    <t>Rhithrogena landai</t>
  </si>
  <si>
    <t>Rhithrogena loyolaea</t>
  </si>
  <si>
    <t>Rhithrogena nivata</t>
  </si>
  <si>
    <t>Rhithrogena semicolorata</t>
  </si>
  <si>
    <t>Rhithrogena dorieri</t>
  </si>
  <si>
    <t>Rhithrogena carpatoalpina</t>
  </si>
  <si>
    <t>Rhithrogena picteti</t>
  </si>
  <si>
    <t>Rhithrogena puytoraci</t>
  </si>
  <si>
    <t>Rhithrogena germanica</t>
  </si>
  <si>
    <t>Serratella ignita</t>
  </si>
  <si>
    <t>Siphlonurus aestivalis</t>
  </si>
  <si>
    <t>Siphlonurus lacustris</t>
  </si>
  <si>
    <t>Torleya major</t>
  </si>
  <si>
    <t>Amphinemura standfussi</t>
  </si>
  <si>
    <t>Besdolus imhoffi</t>
  </si>
  <si>
    <t>Besdolus ventralis</t>
  </si>
  <si>
    <t>Brachyptera braueri</t>
  </si>
  <si>
    <t>Brachyptera monilicornis</t>
  </si>
  <si>
    <t>Brachyptera risi</t>
  </si>
  <si>
    <t>Brachyptera seticornis</t>
  </si>
  <si>
    <t>Brachyptera trifasciata</t>
  </si>
  <si>
    <t>Capnia nigra</t>
  </si>
  <si>
    <t>Capnia vidua</t>
  </si>
  <si>
    <t>Capnioneura nemuroides</t>
  </si>
  <si>
    <t>Chloroperla susemicheli</t>
  </si>
  <si>
    <t>Chloroperla tripunctata</t>
  </si>
  <si>
    <t>Dinocras cephalotes</t>
  </si>
  <si>
    <t>Dinocras ferreri</t>
  </si>
  <si>
    <t>Dinocras megacephala</t>
  </si>
  <si>
    <t>Isogenus nubecula</t>
  </si>
  <si>
    <t>Leuctra geniculata</t>
  </si>
  <si>
    <t>Leuctra major</t>
  </si>
  <si>
    <t>Leuctra nigra</t>
  </si>
  <si>
    <t>Leuctra schmidi</t>
  </si>
  <si>
    <t>Nemoura minima</t>
  </si>
  <si>
    <t>Nemoura mortoni</t>
  </si>
  <si>
    <t>Nemurella pictetii</t>
  </si>
  <si>
    <t>Perla abdominalis</t>
  </si>
  <si>
    <t>Perla grandis</t>
  </si>
  <si>
    <t>Perla marginata</t>
  </si>
  <si>
    <t>Perlodes dispar</t>
  </si>
  <si>
    <t>Perlodes intricatus</t>
  </si>
  <si>
    <t>Perlodes jurassicus</t>
  </si>
  <si>
    <t>Perlodes microcephalus</t>
  </si>
  <si>
    <t>Protonemura brevistyla</t>
  </si>
  <si>
    <t>Protonemura intricata</t>
  </si>
  <si>
    <t>Protonemura jurassica</t>
  </si>
  <si>
    <t>Protonemura lateralis</t>
  </si>
  <si>
    <t>Protonemura meyeri</t>
  </si>
  <si>
    <t>Protonemura nimborum</t>
  </si>
  <si>
    <t>Protonemura nitida</t>
  </si>
  <si>
    <t>Protonemura praecox</t>
  </si>
  <si>
    <t>Siphonoperla montana</t>
  </si>
  <si>
    <t>Taeniopteryx hubaulti</t>
  </si>
  <si>
    <t>Taeniopteryx kuehtreiberi</t>
  </si>
  <si>
    <t>Taeniopteryx nebulosa</t>
  </si>
  <si>
    <t>Taeniopteryx schoenemundi</t>
  </si>
  <si>
    <t>Xanthoperla apicalis</t>
  </si>
  <si>
    <t>Baetis fuscatus</t>
  </si>
  <si>
    <t>Baetis GR alpinus</t>
  </si>
  <si>
    <t>Baetis GR fuscatus</t>
  </si>
  <si>
    <t>Baetis GR lutheri</t>
  </si>
  <si>
    <t>Baetis scambus</t>
  </si>
  <si>
    <t>Baetis sp.</t>
  </si>
  <si>
    <t>Caenis CX beskidensis</t>
  </si>
  <si>
    <t>Caenis GR macrura</t>
  </si>
  <si>
    <t>Caenis sp.</t>
  </si>
  <si>
    <t>Cloeon sp.</t>
  </si>
  <si>
    <t>Ecdyonurus alpinus</t>
  </si>
  <si>
    <t>Ecdyonurus CX alpinus</t>
  </si>
  <si>
    <t>Ecdyonurus CX torrentis</t>
  </si>
  <si>
    <t>Ecdyonurus dispar</t>
  </si>
  <si>
    <t>Ecdyonurus GR helveticus</t>
  </si>
  <si>
    <t>Ecdyonurus GR venosus</t>
  </si>
  <si>
    <t>Ecdyonurus helveticus</t>
  </si>
  <si>
    <t>Ecdyonurus insignis</t>
  </si>
  <si>
    <t>Ecdyonurus parahelveticus</t>
  </si>
  <si>
    <t>Ecdyonurus picteti</t>
  </si>
  <si>
    <t>Ecdyonurus sp.</t>
  </si>
  <si>
    <t>Ecdyonurus torrentis</t>
  </si>
  <si>
    <t>Ecdyonurus venosus</t>
  </si>
  <si>
    <t>Ecdyonurus zelleri</t>
  </si>
  <si>
    <t>Electrogena affinis</t>
  </si>
  <si>
    <t>Electrogena sp.</t>
  </si>
  <si>
    <t>Epeorus sp.</t>
  </si>
  <si>
    <t>Ephemera sp.</t>
  </si>
  <si>
    <t>Ephemerella sp.</t>
  </si>
  <si>
    <t>Habroleptoides sp.</t>
  </si>
  <si>
    <t>Habrophlebia sp.</t>
  </si>
  <si>
    <t>Heptagenia sp.</t>
  </si>
  <si>
    <t>Labiobaetis atrebatinus</t>
  </si>
  <si>
    <t>Leptophlebia sp.</t>
  </si>
  <si>
    <t>Procloeon sp</t>
  </si>
  <si>
    <t>Rhithrogena corcontica</t>
  </si>
  <si>
    <t>Rhithrogena CX grischuna</t>
  </si>
  <si>
    <t>Rhithrogena CX hybrida</t>
  </si>
  <si>
    <t>Rhithrogena CX loyolaea</t>
  </si>
  <si>
    <t>Rhithrogena GR alpestris</t>
  </si>
  <si>
    <t>Rhithrogena GR diaphana</t>
  </si>
  <si>
    <t>Rhithrogena GR hybrida</t>
  </si>
  <si>
    <t>Rhithrogena GR semicolorata</t>
  </si>
  <si>
    <t>Rhithrogena grischuna/corcontica aggr.</t>
  </si>
  <si>
    <t>Rhithrogena hercynia</t>
  </si>
  <si>
    <t>Rhithrogena sp.</t>
  </si>
  <si>
    <t>Siphlonurus sp.</t>
  </si>
  <si>
    <t>alpinus, melanonyx, nubecularis</t>
  </si>
  <si>
    <t>fuscatus, scambus</t>
  </si>
  <si>
    <t>lutheri, vardarensis</t>
  </si>
  <si>
    <t>beskidensis, pusilla, rivulorum</t>
  </si>
  <si>
    <t>macrura, luctuosa</t>
  </si>
  <si>
    <t>alpinus, parahelveticus</t>
  </si>
  <si>
    <t>venosus, torrentis</t>
  </si>
  <si>
    <t>helveticus, picteti, alpinus, parahelveticus</t>
  </si>
  <si>
    <t>venosus, torrentis, dispar, insignis</t>
  </si>
  <si>
    <t>Y compris E. zelleri*</t>
  </si>
  <si>
    <t>Tous les Ecdyonurus et Electrogena</t>
  </si>
  <si>
    <t>grischuna, corcontica, hercynia</t>
  </si>
  <si>
    <t>gratianopolitana, hybrida, puthzi</t>
  </si>
  <si>
    <t>loyolaea, puthzi</t>
  </si>
  <si>
    <t>GR semicolorata, GR diaphana</t>
  </si>
  <si>
    <t>allobrogica, alpestris, landai</t>
  </si>
  <si>
    <t>beskidensis, savoiensis</t>
  </si>
  <si>
    <t>gratianopolitana, hybrida, puthzi, grischuna, corcontica, hercynia, degrangei, nivata</t>
  </si>
  <si>
    <t>carpatoalpina, dorieri, fonticola, germanica, picteti, puytoraci, semicolorata</t>
  </si>
  <si>
    <t>grischuna, corcontica altitude &gt;1000m</t>
  </si>
  <si>
    <t>Amphinemura sp.</t>
  </si>
  <si>
    <t>Amphinemura CX sulcicollis</t>
  </si>
  <si>
    <t>Amphinemura sulcicollis</t>
  </si>
  <si>
    <t>Amphinemura triangularis</t>
  </si>
  <si>
    <t>Besdolus sp.</t>
  </si>
  <si>
    <t>Brachyptera sp.</t>
  </si>
  <si>
    <t>Capnia sp.</t>
  </si>
  <si>
    <t>Chloroperla sp.</t>
  </si>
  <si>
    <t>Dictyogenus sp.</t>
  </si>
  <si>
    <t>Dictyogenus alpinus</t>
  </si>
  <si>
    <t>Dictyogenus fontium</t>
  </si>
  <si>
    <t>Dictyogenus jurassicum</t>
  </si>
  <si>
    <t>Dinocras sp.</t>
  </si>
  <si>
    <t>Isoperla sp.</t>
  </si>
  <si>
    <t>Leuctra sp.</t>
  </si>
  <si>
    <t>Leuctra CX braueri</t>
  </si>
  <si>
    <t>Leuctra GR fusca</t>
  </si>
  <si>
    <t>Nemoura sp.</t>
  </si>
  <si>
    <t>Nemoura GR cinerea</t>
  </si>
  <si>
    <t>Nemoura avicularis</t>
  </si>
  <si>
    <t>Nemoura dubitans</t>
  </si>
  <si>
    <t>Nemoura flexuosa</t>
  </si>
  <si>
    <t>Nemoura CX marginata</t>
  </si>
  <si>
    <t>Nemoura sciurus</t>
  </si>
  <si>
    <t>Nemoura undulata</t>
  </si>
  <si>
    <t>Perla sp.</t>
  </si>
  <si>
    <t>Perlodes sp.</t>
  </si>
  <si>
    <t>Protonemura sp.</t>
  </si>
  <si>
    <t>Protonemura CX algovia</t>
  </si>
  <si>
    <t>Protonemura algovia</t>
  </si>
  <si>
    <t>Protonemura CX risi</t>
  </si>
  <si>
    <t>Protonemura auberti</t>
  </si>
  <si>
    <t>Protonemura risi</t>
  </si>
  <si>
    <t>Rhabdiopteryx sp.</t>
  </si>
  <si>
    <t>Rhabdiopteryx CX alpina</t>
  </si>
  <si>
    <t>Rhabdiopteryx neglecta</t>
  </si>
  <si>
    <t>Siphonoperla CX torrentium</t>
  </si>
  <si>
    <t>Taeniopteryx sp.</t>
  </si>
  <si>
    <t>Zwicknia sp.</t>
  </si>
  <si>
    <t>sulcicollis, triangularis</t>
  </si>
  <si>
    <t>braueri, muranyii*, schmidi</t>
  </si>
  <si>
    <t>marginata, sinuata</t>
  </si>
  <si>
    <t>algovia, nimborella</t>
  </si>
  <si>
    <t>auberti, risi</t>
  </si>
  <si>
    <t>Beraea sp.</t>
  </si>
  <si>
    <t>Beraea maurus</t>
  </si>
  <si>
    <t xml:space="preserve">Beraea pullata </t>
  </si>
  <si>
    <t>Ernodes sp.</t>
  </si>
  <si>
    <t>Brachycentrus sp.</t>
  </si>
  <si>
    <t>Micrasema sp.</t>
  </si>
  <si>
    <t>Agapetinae</t>
  </si>
  <si>
    <t>Agapetus fuscipes</t>
  </si>
  <si>
    <t>Glossosoma CX conformis</t>
  </si>
  <si>
    <t>Lithax sp.</t>
  </si>
  <si>
    <t>Silo sp.</t>
  </si>
  <si>
    <t>Hydropsyche GR instabilis</t>
  </si>
  <si>
    <t xml:space="preserve">Hydropsyche angustipennis </t>
  </si>
  <si>
    <t xml:space="preserve">Hydropsyche bulbifera </t>
  </si>
  <si>
    <t xml:space="preserve">Hydropsyche contubernalis </t>
  </si>
  <si>
    <t xml:space="preserve">Hydropsyche dinarica </t>
  </si>
  <si>
    <t xml:space="preserve">Hydropsyche exocellata </t>
  </si>
  <si>
    <t xml:space="preserve">Hydropsyche fulvipes </t>
  </si>
  <si>
    <t xml:space="preserve">Hydropsyche guttata </t>
  </si>
  <si>
    <t xml:space="preserve">Hydropsyche incognita </t>
  </si>
  <si>
    <t xml:space="preserve">Hydropsyche instabilis </t>
  </si>
  <si>
    <t xml:space="preserve">Hydropsyche modesta </t>
  </si>
  <si>
    <t xml:space="preserve">Hydropsyche ornatula </t>
  </si>
  <si>
    <t xml:space="preserve">Hydropsyche pellucidula </t>
  </si>
  <si>
    <t xml:space="preserve">Hydropsyche saxonica </t>
  </si>
  <si>
    <t xml:space="preserve">Hydropsyche tenuis </t>
  </si>
  <si>
    <t>Agraylea sp.</t>
  </si>
  <si>
    <t>Hydroptila sp.</t>
  </si>
  <si>
    <t>Ithytrichia sp.</t>
  </si>
  <si>
    <t>Orthotrichia sp.</t>
  </si>
  <si>
    <t>Oxyethira sp.</t>
  </si>
  <si>
    <t>Stactobia sp.</t>
  </si>
  <si>
    <t>Adicella sp.</t>
  </si>
  <si>
    <t>Athripsodes sp.</t>
  </si>
  <si>
    <t>Ceraclea sp.</t>
  </si>
  <si>
    <t>Leptocerus sp.</t>
  </si>
  <si>
    <t>Mystacides sp.</t>
  </si>
  <si>
    <t>Oecetis sp.</t>
  </si>
  <si>
    <t>Setodes sp.</t>
  </si>
  <si>
    <t>Chaetopterygini-Stenophilacini GR auricollis</t>
  </si>
  <si>
    <t>Allogamus antennatus</t>
  </si>
  <si>
    <t>Allogamus auricollis</t>
  </si>
  <si>
    <t>Allogamus hilaris</t>
  </si>
  <si>
    <t>Annitella obscurata</t>
  </si>
  <si>
    <t>Chaetopterygopsis maclachlani</t>
  </si>
  <si>
    <t>Chaetopteryx major</t>
  </si>
  <si>
    <t>Chaetopteryx villosa</t>
  </si>
  <si>
    <t>Consorophylax consors</t>
  </si>
  <si>
    <t>Halesus rubricollis</t>
  </si>
  <si>
    <t>Melampophylax melampus</t>
  </si>
  <si>
    <t>Pseudopsilopteryx zimmeri</t>
  </si>
  <si>
    <t>Apatania sp.</t>
  </si>
  <si>
    <t>Apatania fimbriata</t>
  </si>
  <si>
    <t>Apatania heveltica</t>
  </si>
  <si>
    <t>Drusinae</t>
  </si>
  <si>
    <t>Drusus sp.</t>
  </si>
  <si>
    <t>Ecclisopteryx sp.</t>
  </si>
  <si>
    <t>Enoicyla sp.</t>
  </si>
  <si>
    <t>Halesus GR digitatus</t>
  </si>
  <si>
    <t>Limnephilini GR</t>
  </si>
  <si>
    <t>Metanoea sp.</t>
  </si>
  <si>
    <t>Chaetopterygini-Stenophilacini  GR cingulatus</t>
  </si>
  <si>
    <t>Acrophylax zerberus</t>
  </si>
  <si>
    <t>Anisogamus difformis</t>
  </si>
  <si>
    <t>Potamophylax sp.</t>
  </si>
  <si>
    <t>Potamophylax cingulatus</t>
  </si>
  <si>
    <t>Potamophylax latipennis</t>
  </si>
  <si>
    <t>Potamophylax luctuosus</t>
  </si>
  <si>
    <t>Potamophylax nigricornis</t>
  </si>
  <si>
    <t>Potamophylax rotundipennis</t>
  </si>
  <si>
    <t>Chaetopterygini-Stenophilacin GR permistus</t>
  </si>
  <si>
    <t>Micropterna lateralis</t>
  </si>
  <si>
    <t>Micropterna nycterobia</t>
  </si>
  <si>
    <t>Micropterna sequax</t>
  </si>
  <si>
    <t>Micropterna testacea</t>
  </si>
  <si>
    <t>Platyphylax frauenfeldi</t>
  </si>
  <si>
    <t>Stenophylax mitis</t>
  </si>
  <si>
    <t>Stenophylax permistus</t>
  </si>
  <si>
    <t>Stenophylax vibex</t>
  </si>
  <si>
    <t>Molanna sp.</t>
  </si>
  <si>
    <t>Philopotamus sp.</t>
  </si>
  <si>
    <t>Wormaldia sp.</t>
  </si>
  <si>
    <t>Agrypnia sp.</t>
  </si>
  <si>
    <t>Phryganea sp.</t>
  </si>
  <si>
    <t>Cyrnus sp.</t>
  </si>
  <si>
    <t>Holocentropus sp.</t>
  </si>
  <si>
    <t>Plectrocnemia sp.</t>
  </si>
  <si>
    <t xml:space="preserve">Plectrocnemia brevis </t>
  </si>
  <si>
    <t xml:space="preserve">Plectrocnemia conspersa </t>
  </si>
  <si>
    <t xml:space="preserve">Plectrocnemia geniculata </t>
  </si>
  <si>
    <t>Polycentropus sp.</t>
  </si>
  <si>
    <t>Polycentropus excisus</t>
  </si>
  <si>
    <t>Polycentropus flavomaculatus</t>
  </si>
  <si>
    <t>Polycentropus irroratus</t>
  </si>
  <si>
    <t>Polycentropus kingi</t>
  </si>
  <si>
    <t>Psychomyidae</t>
  </si>
  <si>
    <t>Lype sp.</t>
  </si>
  <si>
    <t>Psychomyia sp.</t>
  </si>
  <si>
    <t>Tinodes sp.</t>
  </si>
  <si>
    <t>Tinodes assimilis</t>
  </si>
  <si>
    <t>Tinodes dives</t>
  </si>
  <si>
    <t>Tinodes maclachlani</t>
  </si>
  <si>
    <t>Tinodes maculicornis</t>
  </si>
  <si>
    <t>Tinodes pallidulus</t>
  </si>
  <si>
    <t>Tinodes rostocki</t>
  </si>
  <si>
    <t>Tinodes unicolor</t>
  </si>
  <si>
    <t>Tinodes zelleri</t>
  </si>
  <si>
    <t>Rhyacophila sp.</t>
  </si>
  <si>
    <t>Rhyacophila GR Hyporhyacophila</t>
  </si>
  <si>
    <t>Rhyacophila aquitanica</t>
  </si>
  <si>
    <t>Rhyacophila glareosa</t>
  </si>
  <si>
    <t>Rhyacophila hirticornis</t>
  </si>
  <si>
    <t>Rhyacophila meyeri</t>
  </si>
  <si>
    <t>Rhyacophila philopotamoides</t>
  </si>
  <si>
    <t>Rhyacophila pubescens</t>
  </si>
  <si>
    <t>Rhyacophila stigmatica</t>
  </si>
  <si>
    <t>Rhyacophila tristis</t>
  </si>
  <si>
    <t>Rhyacophila CX torrentium</t>
  </si>
  <si>
    <t>Rhyacophila GR sensu str.</t>
  </si>
  <si>
    <t xml:space="preserve">Rhyacophila aurata </t>
  </si>
  <si>
    <t xml:space="preserve">Rhyacophila fasciata </t>
  </si>
  <si>
    <t xml:space="preserve">Rhyacophila obliterata </t>
  </si>
  <si>
    <t xml:space="preserve">Rhyacophila praemorsa </t>
  </si>
  <si>
    <t>Sericostoma sp</t>
  </si>
  <si>
    <t>boltoni, conformis</t>
  </si>
  <si>
    <t xml:space="preserve">angulata*, brissaga*, dampfi*, forcipata*, insubrica*, ivisa*, martini*, occulta*, pulchricornis*, rheni*, simulans*, sparsa*, tigurina*, tineoides*, valesiaca* , vectis*
</t>
  </si>
  <si>
    <t>clavata*, lamellaris</t>
  </si>
  <si>
    <t>falcata*, flavicornis*, O.simplex*</t>
  </si>
  <si>
    <t>eatoniella, furcata*, moselyi</t>
  </si>
  <si>
    <t>Allogamus antennatus , A. auricollis , A. hilaris , A. mendax*, A. uncatus* , Alpopsyche ucenorum* , Annitella obscurata , Chaetopterygopsis maclachlani , Chaetopteryx major , C. villosa , Consorophylax consors , Halesus rubricollis , Melampophylax melampus , Pseudopsilopteryx zimmeri</t>
  </si>
  <si>
    <t>Halesus digitatus, H. tesselatus, H. radiatus</t>
  </si>
  <si>
    <t>Anabolia brevipennis, A. furcata, A. lombarda*, A. nervosa, Grammotaulius nigropunctatus, Limnephilus affinis, L. algosus*, L. auricula, L. binotatus, L. bipunctatus, L. borealis, L. centralis. L. coenosus, L. decipiens, L. elegans, L. extricatus, L. flavicornis, L. flavospinosus*, L. germanus, L. griseus, L. helveticus*, L. hirsutus, L. ignavus, L. incisus, L. italicus*, L. H. lunatus, L. marmoratus, L. nigriceps, L. politus, L. rhombicus, L. sericeus*, L. sparsus, L. stigma, L. subcentralis, L. tauricus, L. vittatus, Mesophylax aspersus, M. impunctatus, Rhadicoleptus alpestris</t>
  </si>
  <si>
    <t>Acrophylax zerberus, Anisogamus difformis, Potamophylax cingulatus, P. latipennis, P. luctuosus, P. nigricornis, P. rotundipennis</t>
  </si>
  <si>
    <t>Micropterna lateralis, M. nycterobia, M. sequax, Platyphylax frauenfeldi, Stenophylax mitis, S. permistus, S. vibex</t>
  </si>
  <si>
    <t>copiosa, mediana*, occipitalis, pulla*, subnigra, variegata</t>
  </si>
  <si>
    <t>appennina*, brevis, conspersa, geniculata, praestans*</t>
  </si>
  <si>
    <t>antonioi*, assimilis, dives, luscinia*, maclachlani, maculicornis, pallidulus, rostocki, sylvia*, unicolor, zelleri</t>
  </si>
  <si>
    <t>aquitanica, glareosa, hirticornis, meyeri,  orobica*, philopotamoides, pubescens, stigmatica, tristis</t>
  </si>
  <si>
    <t>albardana*, torrentium</t>
  </si>
  <si>
    <t xml:space="preserve">aurata, dorsalis, fasciata, obliterata, pascoei*, praemorsa, simulatrix, vulgaris </t>
  </si>
  <si>
    <t>personatum*, flavicorne*, galeatum*</t>
  </si>
  <si>
    <t>CX</t>
  </si>
  <si>
    <t>GR</t>
  </si>
  <si>
    <t>*</t>
  </si>
  <si>
    <t>albida*, alpina*, ameliae*, armata*, aurita*, autumnalis*, biellensis*, caprai*, cingulata*, dolasilla*, elisabethae*, festai*, fusca*, handlirschi*, helvetica*, hexacantha*, hippopus*, inermis*, insubrica*, leptogaster*, meridionalis*, mortoni*, moselyi*, niveola*, prima*, pseudorosinae*, pseudosignifera*, rauscheri*, ravizzai*, rosinae*, sesvenna*, subalpina*, teriolensis*, vinconi*, zwicki*</t>
  </si>
  <si>
    <t>y compris P. austriaca*</t>
  </si>
  <si>
    <t>Rhithrogena GR semicolorata-diaphana</t>
  </si>
  <si>
    <t>Ecdyonurus/Electrogena</t>
  </si>
  <si>
    <t>Hydropsyche GR siltalai</t>
  </si>
  <si>
    <t>Halesus radiatus</t>
  </si>
  <si>
    <t>E</t>
  </si>
  <si>
    <t>P</t>
  </si>
  <si>
    <t>T</t>
  </si>
  <si>
    <t>Art</t>
  </si>
  <si>
    <t xml:space="preserve">Nemoura </t>
  </si>
  <si>
    <t>sinaica</t>
  </si>
  <si>
    <t>muticus</t>
  </si>
  <si>
    <t>inopinatus</t>
  </si>
  <si>
    <t>congener</t>
  </si>
  <si>
    <t>alpinus</t>
  </si>
  <si>
    <t>buceratus</t>
  </si>
  <si>
    <t>fuscatus</t>
  </si>
  <si>
    <t>liebenauae</t>
  </si>
  <si>
    <t>lutheri</t>
  </si>
  <si>
    <t>melanonyx</t>
  </si>
  <si>
    <t>nubecularis</t>
  </si>
  <si>
    <t>pentaphlebodes</t>
  </si>
  <si>
    <t>rhodani</t>
  </si>
  <si>
    <t>scambus</t>
  </si>
  <si>
    <t>vardarensis</t>
  </si>
  <si>
    <t>vernus</t>
  </si>
  <si>
    <t>beskidensis</t>
  </si>
  <si>
    <t>horaria</t>
  </si>
  <si>
    <t>lactea</t>
  </si>
  <si>
    <t>luctuosa</t>
  </si>
  <si>
    <t>macrura</t>
  </si>
  <si>
    <t>pusilla</t>
  </si>
  <si>
    <t>rivulorum</t>
  </si>
  <si>
    <t>robusta</t>
  </si>
  <si>
    <t>luteolum</t>
  </si>
  <si>
    <t>picteti</t>
  </si>
  <si>
    <t>dipterum</t>
  </si>
  <si>
    <t>simile</t>
  </si>
  <si>
    <t>dispar</t>
  </si>
  <si>
    <t>helveticus</t>
  </si>
  <si>
    <t>insignis</t>
  </si>
  <si>
    <t>parahelveticus</t>
  </si>
  <si>
    <t>torrentis</t>
  </si>
  <si>
    <t>venosus</t>
  </si>
  <si>
    <t>zelleri</t>
  </si>
  <si>
    <t>affinis</t>
  </si>
  <si>
    <t>brulini</t>
  </si>
  <si>
    <t>lateralis</t>
  </si>
  <si>
    <t>ujhelyii</t>
  </si>
  <si>
    <t>alpicola</t>
  </si>
  <si>
    <t>assimilis</t>
  </si>
  <si>
    <t>danica</t>
  </si>
  <si>
    <t>glaucops</t>
  </si>
  <si>
    <t>lineata</t>
  </si>
  <si>
    <t>vulgata</t>
  </si>
  <si>
    <t>mucronata</t>
  </si>
  <si>
    <t>notata</t>
  </si>
  <si>
    <t>virgo</t>
  </si>
  <si>
    <t>auberti</t>
  </si>
  <si>
    <t>confusa</t>
  </si>
  <si>
    <t>eldae</t>
  </si>
  <si>
    <t>fusca</t>
  </si>
  <si>
    <t>lauta</t>
  </si>
  <si>
    <t>coerulans</t>
  </si>
  <si>
    <t>longicauda</t>
  </si>
  <si>
    <t>sulphurea</t>
  </si>
  <si>
    <t>atrebatinus</t>
  </si>
  <si>
    <t>marginata</t>
  </si>
  <si>
    <t>vespertina</t>
  </si>
  <si>
    <t>balcanicus</t>
  </si>
  <si>
    <t>niger</t>
  </si>
  <si>
    <t>rhenana</t>
  </si>
  <si>
    <t>submarginata</t>
  </si>
  <si>
    <t>luteus</t>
  </si>
  <si>
    <t>bifidum</t>
  </si>
  <si>
    <t>pennulatum</t>
  </si>
  <si>
    <t>sp</t>
  </si>
  <si>
    <t>allobrogica</t>
  </si>
  <si>
    <t>alpestris</t>
  </si>
  <si>
    <t>carpatoalpina</t>
  </si>
  <si>
    <t>corcontica</t>
  </si>
  <si>
    <t>degrangei</t>
  </si>
  <si>
    <t>dorieri</t>
  </si>
  <si>
    <t>germanica</t>
  </si>
  <si>
    <t>gratianopolitana</t>
  </si>
  <si>
    <t>grischuna</t>
  </si>
  <si>
    <t>hercynia</t>
  </si>
  <si>
    <t>hybrida</t>
  </si>
  <si>
    <t>landai</t>
  </si>
  <si>
    <t>loyolaea</t>
  </si>
  <si>
    <t>nivata</t>
  </si>
  <si>
    <t>puthzi</t>
  </si>
  <si>
    <t>puytoraci</t>
  </si>
  <si>
    <t>savoiensis</t>
  </si>
  <si>
    <t>semicolorata</t>
  </si>
  <si>
    <t>ignita</t>
  </si>
  <si>
    <t>aestivalis</t>
  </si>
  <si>
    <t>lacustris</t>
  </si>
  <si>
    <t>major</t>
  </si>
  <si>
    <t>standfussi</t>
  </si>
  <si>
    <t>sulcicollis</t>
  </si>
  <si>
    <t>triangularis</t>
  </si>
  <si>
    <t>imhoffi</t>
  </si>
  <si>
    <t>ventralis</t>
  </si>
  <si>
    <t>braueri</t>
  </si>
  <si>
    <t>monilicornis</t>
  </si>
  <si>
    <t>risi</t>
  </si>
  <si>
    <t>seticornis</t>
  </si>
  <si>
    <t>trifasciata</t>
  </si>
  <si>
    <t>nigra</t>
  </si>
  <si>
    <t>vidua</t>
  </si>
  <si>
    <t>nemuroides</t>
  </si>
  <si>
    <t>susemicheli</t>
  </si>
  <si>
    <t>tripunctata</t>
  </si>
  <si>
    <t>fontium</t>
  </si>
  <si>
    <t>jurassicum</t>
  </si>
  <si>
    <t>cephalotes</t>
  </si>
  <si>
    <t>ferreri</t>
  </si>
  <si>
    <t>megacephala</t>
  </si>
  <si>
    <t>nubecula</t>
  </si>
  <si>
    <t>geniculata</t>
  </si>
  <si>
    <t>schmidi</t>
  </si>
  <si>
    <t>minima</t>
  </si>
  <si>
    <t>mortoni</t>
  </si>
  <si>
    <t>avicularis</t>
  </si>
  <si>
    <t>dubitans</t>
  </si>
  <si>
    <t>flexuosa</t>
  </si>
  <si>
    <t>sciurus</t>
  </si>
  <si>
    <t>undulata</t>
  </si>
  <si>
    <t>pictetii</t>
  </si>
  <si>
    <t>abdominalis</t>
  </si>
  <si>
    <t>grandis</t>
  </si>
  <si>
    <t>intricatus</t>
  </si>
  <si>
    <t>jurassicus</t>
  </si>
  <si>
    <t>microcephalus</t>
  </si>
  <si>
    <t>algovia</t>
  </si>
  <si>
    <t>brevistyla</t>
  </si>
  <si>
    <t>intricata</t>
  </si>
  <si>
    <t>jurassica</t>
  </si>
  <si>
    <t>meyeri</t>
  </si>
  <si>
    <t>nimborum</t>
  </si>
  <si>
    <t>nitida</t>
  </si>
  <si>
    <t>praecox</t>
  </si>
  <si>
    <t>neglecta</t>
  </si>
  <si>
    <t>montana</t>
  </si>
  <si>
    <t>hubaulti</t>
  </si>
  <si>
    <t>kuehtreiberi</t>
  </si>
  <si>
    <t>nebulosa</t>
  </si>
  <si>
    <t>schoenemundi</t>
  </si>
  <si>
    <t>apicalis</t>
  </si>
  <si>
    <t>maurus</t>
  </si>
  <si>
    <t>squamosa</t>
  </si>
  <si>
    <t>minutus</t>
  </si>
  <si>
    <t>articularis</t>
  </si>
  <si>
    <t>vicinus</t>
  </si>
  <si>
    <t>maculatus</t>
  </si>
  <si>
    <t>montanus</t>
  </si>
  <si>
    <t>subnubilus</t>
  </si>
  <si>
    <t>longulum</t>
  </si>
  <si>
    <t>minimum</t>
  </si>
  <si>
    <t>setiferum</t>
  </si>
  <si>
    <t>tenellus</t>
  </si>
  <si>
    <t>laniger</t>
  </si>
  <si>
    <t>nimbulus</t>
  </si>
  <si>
    <t>ochripes</t>
  </si>
  <si>
    <t>fuscipes</t>
  </si>
  <si>
    <t>nigrans</t>
  </si>
  <si>
    <t>iridipennis</t>
  </si>
  <si>
    <t>pilosa</t>
  </si>
  <si>
    <t>obscurus</t>
  </si>
  <si>
    <t>nigricornis</t>
  </si>
  <si>
    <t>piceus</t>
  </si>
  <si>
    <t>sperata</t>
  </si>
  <si>
    <t>siltalai</t>
  </si>
  <si>
    <t>multipunctata</t>
  </si>
  <si>
    <t>sexmaculata</t>
  </si>
  <si>
    <t>pallicornis</t>
  </si>
  <si>
    <t>fagesi</t>
  </si>
  <si>
    <t>irrorata</t>
  </si>
  <si>
    <t>basale</t>
  </si>
  <si>
    <t>hirtum</t>
  </si>
  <si>
    <t>filicornis</t>
  </si>
  <si>
    <t>reducta</t>
  </si>
  <si>
    <t>albifrons</t>
  </si>
  <si>
    <t>aterrimus</t>
  </si>
  <si>
    <t>bilineatus</t>
  </si>
  <si>
    <t>cinereus</t>
  </si>
  <si>
    <t>leucophaeus</t>
  </si>
  <si>
    <t>albimacula</t>
  </si>
  <si>
    <t>annulicornis</t>
  </si>
  <si>
    <t>aurea</t>
  </si>
  <si>
    <t>dissimilis</t>
  </si>
  <si>
    <t>fulva</t>
  </si>
  <si>
    <t>nigronervosa</t>
  </si>
  <si>
    <t>riparia</t>
  </si>
  <si>
    <t>senilis</t>
  </si>
  <si>
    <t>baltica</t>
  </si>
  <si>
    <t>interruptus</t>
  </si>
  <si>
    <t>lusitanicus</t>
  </si>
  <si>
    <t>tineiformis</t>
  </si>
  <si>
    <t>azurea</t>
  </si>
  <si>
    <t>longicornis</t>
  </si>
  <si>
    <t>furva</t>
  </si>
  <si>
    <t>ochracea</t>
  </si>
  <si>
    <t>argentipunctellus</t>
  </si>
  <si>
    <t>punctatus</t>
  </si>
  <si>
    <t>viridis</t>
  </si>
  <si>
    <t>antennatus</t>
  </si>
  <si>
    <t>auricollis</t>
  </si>
  <si>
    <t>hilaris</t>
  </si>
  <si>
    <t>obscurata</t>
  </si>
  <si>
    <t>maclachlani</t>
  </si>
  <si>
    <t>villosa</t>
  </si>
  <si>
    <t>consors</t>
  </si>
  <si>
    <t>rubricollis</t>
  </si>
  <si>
    <t>melampus</t>
  </si>
  <si>
    <t>zimmeri</t>
  </si>
  <si>
    <t>chauviniana</t>
  </si>
  <si>
    <t>fimbriata</t>
  </si>
  <si>
    <t>chapmani</t>
  </si>
  <si>
    <t>improvisus</t>
  </si>
  <si>
    <t>melanchaetes</t>
  </si>
  <si>
    <t>nigrescens</t>
  </si>
  <si>
    <t>trifidus</t>
  </si>
  <si>
    <t>pellucidus</t>
  </si>
  <si>
    <t>radiatus</t>
  </si>
  <si>
    <t>infumatus</t>
  </si>
  <si>
    <t>gracilis</t>
  </si>
  <si>
    <t>flavipennis</t>
  </si>
  <si>
    <t>rhaetica</t>
  </si>
  <si>
    <t>punctatolineatus</t>
  </si>
  <si>
    <t>picicornis</t>
  </si>
  <si>
    <t>zerberus</t>
  </si>
  <si>
    <t>difformis</t>
  </si>
  <si>
    <t>cingulatus</t>
  </si>
  <si>
    <t>latipennis</t>
  </si>
  <si>
    <t>luctuosus</t>
  </si>
  <si>
    <t>rotundipennis</t>
  </si>
  <si>
    <t>nycterobia</t>
  </si>
  <si>
    <t>sequax</t>
  </si>
  <si>
    <t>testacea</t>
  </si>
  <si>
    <t>frauenfeldi</t>
  </si>
  <si>
    <t>mitis</t>
  </si>
  <si>
    <t>permistus</t>
  </si>
  <si>
    <t>vibex</t>
  </si>
  <si>
    <t>albicans</t>
  </si>
  <si>
    <t>angustata</t>
  </si>
  <si>
    <t>albicorne</t>
  </si>
  <si>
    <t>ludificatus</t>
  </si>
  <si>
    <t>variegatus</t>
  </si>
  <si>
    <t>obsoleta</t>
  </si>
  <si>
    <t>pagetana</t>
  </si>
  <si>
    <t>picta</t>
  </si>
  <si>
    <t>varia</t>
  </si>
  <si>
    <t>reticulata</t>
  </si>
  <si>
    <t>bipunctata</t>
  </si>
  <si>
    <t>minor</t>
  </si>
  <si>
    <t>crenaticornis</t>
  </si>
  <si>
    <t>flavidus</t>
  </si>
  <si>
    <t>insolutus</t>
  </si>
  <si>
    <t>dubius</t>
  </si>
  <si>
    <t>stagnalis</t>
  </si>
  <si>
    <t>excisus</t>
  </si>
  <si>
    <t>flavomaculatus</t>
  </si>
  <si>
    <t>irroratus</t>
  </si>
  <si>
    <t>kingi</t>
  </si>
  <si>
    <t>phaeopa</t>
  </si>
  <si>
    <t>dives</t>
  </si>
  <si>
    <t>maculicornis</t>
  </si>
  <si>
    <t>pallidulus</t>
  </si>
  <si>
    <t>rostocki</t>
  </si>
  <si>
    <t>unicolor</t>
  </si>
  <si>
    <t>waeneri</t>
  </si>
  <si>
    <t>granulatus</t>
  </si>
  <si>
    <t>bonaparti</t>
  </si>
  <si>
    <t>aquitanica</t>
  </si>
  <si>
    <t>glareosa</t>
  </si>
  <si>
    <t>hirticornis</t>
  </si>
  <si>
    <t>philopotamoides</t>
  </si>
  <si>
    <t>pubescens</t>
  </si>
  <si>
    <t>stigmatica</t>
  </si>
  <si>
    <t>tristis</t>
  </si>
  <si>
    <t>intermedia</t>
  </si>
  <si>
    <t>laevis</t>
  </si>
  <si>
    <t>rectispina</t>
  </si>
  <si>
    <t>ciliaris</t>
  </si>
  <si>
    <t>monedula</t>
  </si>
  <si>
    <t>CR</t>
  </si>
  <si>
    <t>VU</t>
  </si>
  <si>
    <t>NT</t>
  </si>
  <si>
    <t>EN</t>
  </si>
  <si>
    <t>RE</t>
  </si>
  <si>
    <t>LC</t>
  </si>
  <si>
    <t>DD</t>
  </si>
  <si>
    <t>aggr.</t>
  </si>
  <si>
    <t>Leuctra braueri</t>
  </si>
  <si>
    <t>cinerea</t>
  </si>
  <si>
    <t>Nemoura cinerea</t>
  </si>
  <si>
    <t>Protonemura nimborella</t>
  </si>
  <si>
    <t>alpina*, harperi*</t>
  </si>
  <si>
    <t>torrentium*, italica*</t>
  </si>
  <si>
    <t>doehleri</t>
  </si>
  <si>
    <t>Hydropsyche doehleri</t>
  </si>
  <si>
    <t>angustipennis, bulbifera, contubernalis, dinarica, exocellata, fulvipes, guttata, incognita, instabilis, modesta, ornatula, pellucidula, saxonica, tenuis</t>
  </si>
  <si>
    <t>siltalai, doehleri</t>
  </si>
  <si>
    <t>boltoni</t>
  </si>
  <si>
    <t>3 T. major, 2 S. ignita</t>
  </si>
  <si>
    <t xml:space="preserve"> Prior.nat.</t>
  </si>
  <si>
    <t>Total EPT</t>
  </si>
  <si>
    <t xml:space="preserve"> Responsa.</t>
  </si>
  <si>
    <t>AQ/ps_ver_20200414</t>
  </si>
  <si>
    <t xml:space="preserve">            Protocollo di laboratorio Set 6 : Macrozoobenthos</t>
  </si>
  <si>
    <r>
      <rPr>
        <sz val="8"/>
        <color indexed="8"/>
        <rFont val="Calibri"/>
        <family val="2"/>
      </rPr>
      <t>0_01</t>
    </r>
    <r>
      <rPr>
        <sz val="10"/>
        <color indexed="8"/>
        <rFont val="Calibri"/>
        <family val="2"/>
      </rPr>
      <t xml:space="preserve"> Codice progetto (ID):</t>
    </r>
  </si>
  <si>
    <r>
      <rPr>
        <sz val="8"/>
        <color indexed="8"/>
        <rFont val="Calibri"/>
        <family val="2"/>
      </rPr>
      <t>0_02</t>
    </r>
    <r>
      <rPr>
        <sz val="10"/>
        <color indexed="8"/>
        <rFont val="Calibri"/>
        <family val="2"/>
      </rPr>
      <t xml:space="preserve"> Corso d'acqua:</t>
    </r>
  </si>
  <si>
    <t>Data:</t>
  </si>
  <si>
    <r>
      <rPr>
        <sz val="8"/>
        <color indexed="8"/>
        <rFont val="Calibri"/>
        <family val="2"/>
      </rPr>
      <t>6_01</t>
    </r>
    <r>
      <rPr>
        <sz val="10"/>
        <color indexed="8"/>
        <rFont val="Calibri"/>
        <family val="2"/>
      </rPr>
      <t xml:space="preserve"> giorno</t>
    </r>
  </si>
  <si>
    <r>
      <rPr>
        <sz val="8"/>
        <color indexed="8"/>
        <rFont val="Calibri"/>
        <family val="2"/>
      </rPr>
      <t>6_02</t>
    </r>
    <r>
      <rPr>
        <sz val="10"/>
        <color indexed="8"/>
        <rFont val="Calibri"/>
        <family val="2"/>
      </rPr>
      <t xml:space="preserve"> mese</t>
    </r>
  </si>
  <si>
    <r>
      <rPr>
        <sz val="8"/>
        <color indexed="8"/>
        <rFont val="Calibri"/>
        <family val="2"/>
      </rPr>
      <t>0_03</t>
    </r>
    <r>
      <rPr>
        <sz val="10"/>
        <color indexed="8"/>
        <rFont val="Calibri"/>
        <family val="2"/>
      </rPr>
      <t xml:space="preserve"> Località: </t>
    </r>
  </si>
  <si>
    <r>
      <rPr>
        <sz val="8"/>
        <color indexed="8"/>
        <rFont val="Calibri"/>
        <family val="2"/>
      </rPr>
      <t>0_04</t>
    </r>
    <r>
      <rPr>
        <sz val="10"/>
        <color indexed="8"/>
        <rFont val="Calibri"/>
        <family val="2"/>
      </rPr>
      <t xml:space="preserve"> Rilievo: </t>
    </r>
  </si>
  <si>
    <r>
      <rPr>
        <sz val="8"/>
        <color indexed="8"/>
        <rFont val="Calibri"/>
        <family val="2"/>
      </rPr>
      <t>6_03</t>
    </r>
    <r>
      <rPr>
        <sz val="10"/>
        <color indexed="8"/>
        <rFont val="Calibri"/>
        <family val="2"/>
      </rPr>
      <t xml:space="preserve"> anno</t>
    </r>
  </si>
  <si>
    <t>Indicare l'abbondanza della specie per ogni campione (kick) utilizzando la stessa numerazione della griglia di campionamento.</t>
  </si>
  <si>
    <t>Lista taxa EPT</t>
  </si>
  <si>
    <t>Osservazioni</t>
  </si>
  <si>
    <t>Ordine</t>
  </si>
  <si>
    <t>Lista rossa</t>
  </si>
  <si>
    <r>
      <t>Autoren/</t>
    </r>
    <r>
      <rPr>
        <i/>
        <sz val="10"/>
        <color indexed="23"/>
        <rFont val="Calibri"/>
        <family val="2"/>
      </rPr>
      <t xml:space="preserve"> Auteur(e)s / Autori</t>
    </r>
    <r>
      <rPr>
        <sz val="10"/>
        <rFont val="Calibri"/>
        <family val="2"/>
      </rPr>
      <t>: A. Wagner [Ephemeroptera], S. Knispel [Plecoptera], P. Stucki [Trichoptera]</t>
    </r>
  </si>
  <si>
    <r>
      <t xml:space="preserve">Gruppe: umfasst eine größere Anzahl von Arten (&gt;3). Sie sind nicht unbedingt schwer zu bestimmen, aber sehr oft sind die Jungstadien schwer bestimmbar. Die Gruppe kann mehrere Gattungen enthalten, wie die "Limnephili GR", die 39 Arten von 5 Gattungen enthält.
</t>
    </r>
    <r>
      <rPr>
        <i/>
        <sz val="10"/>
        <color indexed="23"/>
        <rFont val="Calibri"/>
        <family val="2"/>
      </rPr>
      <t>Groupe: regroupe un nombre plus important d'espèces (&gt;3). Elles ne sont pas obligatoirement difficiles à identifier, mais très souvent les jeunes stades le sont.  Il peut contenir plusieurs genres comme le "Limnephili GR" qui contient 39 espèces de 5 genres.
Gruppo: raggruppa un numero maggiore di specie (&gt;3). Non sono per forza difficili da definire, ma spesso gli stadi giovanili lo sono. Può contenere più generi, come per es. "Limnephili GR", il quale include 39 specie di 5 generi.</t>
    </r>
  </si>
  <si>
    <r>
      <t xml:space="preserve">Ordnung/
</t>
    </r>
    <r>
      <rPr>
        <i/>
        <sz val="10"/>
        <rFont val="Calibri"/>
        <family val="2"/>
      </rPr>
      <t>Ordre/
Ordine</t>
    </r>
  </si>
  <si>
    <r>
      <t xml:space="preserve">Familie/
</t>
    </r>
    <r>
      <rPr>
        <i/>
        <sz val="10"/>
        <rFont val="Calibri"/>
        <family val="2"/>
      </rPr>
      <t>Famille/
Famiglia</t>
    </r>
  </si>
  <si>
    <r>
      <t xml:space="preserve">Gattung/
</t>
    </r>
    <r>
      <rPr>
        <i/>
        <sz val="10"/>
        <rFont val="Calibri"/>
        <family val="2"/>
      </rPr>
      <t>Genre/
Genere</t>
    </r>
  </si>
  <si>
    <r>
      <t xml:space="preserve">Art/
</t>
    </r>
    <r>
      <rPr>
        <i/>
        <sz val="10"/>
        <rFont val="Calibri"/>
        <family val="2"/>
      </rPr>
      <t>Espèce/
Specie</t>
    </r>
  </si>
  <si>
    <r>
      <t xml:space="preserve">Zusätzliche Info/ </t>
    </r>
    <r>
      <rPr>
        <i/>
        <sz val="10"/>
        <rFont val="Calibri"/>
        <family val="2"/>
      </rPr>
      <t>Commentaire/ Osservazioni</t>
    </r>
  </si>
  <si>
    <t>Esempi</t>
  </si>
  <si>
    <r>
      <t>RISULTATO</t>
    </r>
    <r>
      <rPr>
        <sz val="12"/>
        <rFont val="Calibri"/>
        <family val="2"/>
      </rPr>
      <t xml:space="preserve"> :</t>
    </r>
  </si>
  <si>
    <t>Specie prioritarie</t>
  </si>
  <si>
    <t>Specie della lista rossa [CR/EN/VU]</t>
  </si>
  <si>
    <t>Specie potenz. in pericolo [NT]</t>
  </si>
  <si>
    <t>EPTspecie sicure</t>
  </si>
  <si>
    <t>Altre specie</t>
  </si>
  <si>
    <t>EPT specie sicure</t>
  </si>
  <si>
    <t>Prima</t>
  </si>
  <si>
    <t>Dopo 1</t>
  </si>
  <si>
    <t>Dopo 2</t>
  </si>
  <si>
    <t>APPR.</t>
  </si>
  <si>
    <r>
      <t xml:space="preserve">Abkürzungen/
</t>
    </r>
    <r>
      <rPr>
        <i/>
        <sz val="10"/>
        <color indexed="23"/>
        <rFont val="Calibri"/>
        <family val="2"/>
      </rPr>
      <t>Abbréviations</t>
    </r>
    <r>
      <rPr>
        <i/>
        <sz val="10"/>
        <color theme="0" tint="-0.499984740745262"/>
        <rFont val="Calibri"/>
        <family val="2"/>
      </rPr>
      <t xml:space="preserve"> /
Abbreviazioni</t>
    </r>
    <r>
      <rPr>
        <sz val="10"/>
        <rFont val="Calibri"/>
        <family val="2"/>
      </rPr>
      <t xml:space="preserve"> :</t>
    </r>
  </si>
  <si>
    <r>
      <t xml:space="preserve">Stand der Taxaliste (REVIT)/ 
</t>
    </r>
    <r>
      <rPr>
        <i/>
        <sz val="10"/>
        <color indexed="23"/>
        <rFont val="Calibri"/>
        <family val="2"/>
      </rPr>
      <t>Etat de la liste des taxa (REVIT)</t>
    </r>
    <r>
      <rPr>
        <sz val="10"/>
        <rFont val="Calibri"/>
        <family val="2"/>
      </rPr>
      <t xml:space="preserve"> </t>
    </r>
    <r>
      <rPr>
        <i/>
        <sz val="10"/>
        <color theme="0" tint="-0.499984740745262"/>
        <rFont val="Calibri"/>
        <family val="2"/>
      </rPr>
      <t>/
Stato della lista dei taxa (RIVIT)</t>
    </r>
    <r>
      <rPr>
        <sz val="10"/>
        <rFont val="Calibri"/>
        <family val="2"/>
      </rPr>
      <t xml:space="preserve">: </t>
    </r>
  </si>
  <si>
    <r>
      <t xml:space="preserve">Komplex: umfasst eine begrenzte Anzahl von Arten (2-3). Dabei handelt es sich um Arten, die sich immer oder je nach Entwicklungsstadium nur sehr schwer oder gar nicht trennen lassen.
</t>
    </r>
    <r>
      <rPr>
        <i/>
        <sz val="10"/>
        <color indexed="23"/>
        <rFont val="Calibri"/>
        <family val="2"/>
      </rPr>
      <t>Complexe: regroupe un nombre limité d'espèces (2-3). Ce sont des espèces qui sont toujours ou selon le stade de développement très difficiles voire impossibles à séparer.
Complesso: raggruppa un numero limitato di specie (2-3). Sono delle specie che sono sempre o a seconda dello stato di sviluppo molto difficili o impossibili da separare.</t>
    </r>
  </si>
  <si>
    <r>
      <t xml:space="preserve">Vom CSCF ausgewählter Komplex mit Verteilungskarte auf dem Karten-Server
</t>
    </r>
    <r>
      <rPr>
        <i/>
        <sz val="10"/>
        <color indexed="23"/>
        <rFont val="Calibri"/>
        <family val="2"/>
      </rPr>
      <t>Complexe retenu par le CSCF avec carte de répartition sur le serveur cartographique.
Complesso scelto dal CSCF con una carta della distribuzione disponibile sul server cartografico.</t>
    </r>
  </si>
  <si>
    <r>
      <t xml:space="preserve">Rote Liste/
</t>
    </r>
    <r>
      <rPr>
        <b/>
        <i/>
        <sz val="10"/>
        <rFont val="Calibri"/>
        <family val="2"/>
      </rPr>
      <t>Liste rouge/
Lista rossa</t>
    </r>
  </si>
  <si>
    <r>
      <t xml:space="preserve">Verantwortung/
</t>
    </r>
    <r>
      <rPr>
        <b/>
        <i/>
        <sz val="10"/>
        <rFont val="Calibri"/>
        <family val="2"/>
      </rPr>
      <t>Responsabilité/
Responsabilità</t>
    </r>
  </si>
  <si>
    <r>
      <t xml:space="preserve">EPT Taxaliste/
</t>
    </r>
    <r>
      <rPr>
        <b/>
        <i/>
        <sz val="10"/>
        <rFont val="Calibri"/>
        <family val="2"/>
        <scheme val="minor"/>
      </rPr>
      <t>Liste</t>
    </r>
    <r>
      <rPr>
        <b/>
        <i/>
        <sz val="10"/>
        <rFont val="Calibri"/>
        <family val="2"/>
      </rPr>
      <t xml:space="preserve"> des taxons EPT</t>
    </r>
    <r>
      <rPr>
        <b/>
        <sz val="10"/>
        <rFont val="Calibri"/>
        <family val="2"/>
      </rPr>
      <t xml:space="preserve"> /
</t>
    </r>
    <r>
      <rPr>
        <b/>
        <i/>
        <sz val="10"/>
        <rFont val="Calibri"/>
        <family val="2"/>
      </rPr>
      <t>Liste dei taxa (Larvae)</t>
    </r>
  </si>
  <si>
    <r>
      <t xml:space="preserve">Nationale Piorität/
</t>
    </r>
    <r>
      <rPr>
        <b/>
        <i/>
        <sz val="10"/>
        <rFont val="Calibri"/>
        <family val="2"/>
      </rPr>
      <t>Priorité nationale/
Priorità nazionale</t>
    </r>
  </si>
  <si>
    <r>
      <t xml:space="preserve">Sternchen: bezeichnet eine Art, die nur anhand der ausgewachsene Form (oder Nymphen) bestimmt werden kann.
</t>
    </r>
    <r>
      <rPr>
        <i/>
        <sz val="10"/>
        <color theme="0" tint="-0.499984740745262"/>
        <rFont val="Calibri"/>
        <family val="2"/>
        <scheme val="minor"/>
      </rPr>
      <t>Astérisque</t>
    </r>
    <r>
      <rPr>
        <i/>
        <sz val="10"/>
        <color indexed="23"/>
        <rFont val="Calibri"/>
        <family val="2"/>
      </rPr>
      <t>: indique une espèce déterminable qu'à partir de l'insecte adulte (ou nymphe).
Asterisco: indica una specie determinabile solo a partire dallo stadio adulto (o ninfa).</t>
    </r>
  </si>
  <si>
    <r>
      <rPr>
        <sz val="8"/>
        <color indexed="8"/>
        <rFont val="Calibri"/>
        <family val="2"/>
      </rPr>
      <t>6_05</t>
    </r>
    <r>
      <rPr>
        <sz val="10"/>
        <color indexed="8"/>
        <rFont val="Calibri"/>
        <family val="2"/>
      </rPr>
      <t xml:space="preserve"> Nome responsabile:</t>
    </r>
  </si>
  <si>
    <t xml:space="preserve">V &gt; 150 </t>
  </si>
  <si>
    <t xml:space="preserve">150 &gt; V &gt; 75 </t>
  </si>
  <si>
    <t xml:space="preserve">75 &gt; V &gt; 25 </t>
  </si>
  <si>
    <t xml:space="preserve">25 &gt; V &gt; 5 </t>
  </si>
  <si>
    <t>V &lt; 5</t>
  </si>
  <si>
    <t>V*</t>
  </si>
  <si>
    <t>S**</t>
  </si>
  <si>
    <r>
      <rPr>
        <b/>
        <sz val="11"/>
        <rFont val="Arial"/>
        <family val="2"/>
      </rPr>
      <t>0_01</t>
    </r>
    <r>
      <rPr>
        <b/>
        <sz val="14"/>
        <rFont val="Arial"/>
        <family val="2"/>
      </rPr>
      <t xml:space="preserve"> Codice progetto ID :</t>
    </r>
  </si>
  <si>
    <r>
      <rPr>
        <b/>
        <sz val="10"/>
        <rFont val="Arial"/>
        <family val="2"/>
      </rPr>
      <t>0_02</t>
    </r>
    <r>
      <rPr>
        <b/>
        <sz val="12"/>
        <rFont val="Arial"/>
        <family val="2"/>
      </rPr>
      <t xml:space="preserve"> Corso d'acqua:</t>
    </r>
  </si>
  <si>
    <r>
      <rPr>
        <b/>
        <sz val="10"/>
        <rFont val="Arial"/>
        <family val="2"/>
      </rPr>
      <t>0_03</t>
    </r>
    <r>
      <rPr>
        <b/>
        <sz val="12"/>
        <rFont val="Arial"/>
        <family val="2"/>
      </rPr>
      <t xml:space="preserve"> Località :</t>
    </r>
  </si>
  <si>
    <r>
      <rPr>
        <b/>
        <sz val="10"/>
        <rFont val="Arial"/>
        <family val="2"/>
      </rPr>
      <t>6_01-03</t>
    </r>
    <r>
      <rPr>
        <b/>
        <sz val="12"/>
        <rFont val="Arial"/>
        <family val="2"/>
      </rPr>
      <t xml:space="preserve"> Data :</t>
    </r>
  </si>
  <si>
    <r>
      <rPr>
        <b/>
        <sz val="10"/>
        <rFont val="Arial"/>
        <family val="2"/>
      </rPr>
      <t xml:space="preserve">0_04 </t>
    </r>
    <r>
      <rPr>
        <b/>
        <sz val="12"/>
        <rFont val="Arial"/>
        <family val="2"/>
      </rPr>
      <t>Momento rilievo :</t>
    </r>
  </si>
  <si>
    <t>Set 6: Macrozoobenthos</t>
  </si>
  <si>
    <t>Protocollo di laboratorio modificato</t>
  </si>
  <si>
    <r>
      <rPr>
        <b/>
        <sz val="8"/>
        <rFont val="Arial"/>
        <family val="2"/>
      </rPr>
      <t>0_01</t>
    </r>
    <r>
      <rPr>
        <b/>
        <sz val="12"/>
        <rFont val="Arial"/>
        <family val="2"/>
      </rPr>
      <t xml:space="preserve"> Codice progetto (ID) :</t>
    </r>
  </si>
  <si>
    <r>
      <rPr>
        <b/>
        <sz val="8"/>
        <rFont val="Arial"/>
        <family val="2"/>
      </rPr>
      <t xml:space="preserve">0_02 </t>
    </r>
    <r>
      <rPr>
        <b/>
        <sz val="12"/>
        <rFont val="Arial"/>
        <family val="2"/>
      </rPr>
      <t>Corso d'acqua :</t>
    </r>
  </si>
  <si>
    <r>
      <rPr>
        <b/>
        <sz val="8"/>
        <rFont val="Arial"/>
        <family val="2"/>
      </rPr>
      <t>0_04</t>
    </r>
    <r>
      <rPr>
        <b/>
        <sz val="12"/>
        <rFont val="Arial"/>
        <family val="2"/>
      </rPr>
      <t xml:space="preserve"> Rilievo :</t>
    </r>
  </si>
  <si>
    <t>APPROFONDITO</t>
  </si>
  <si>
    <r>
      <rPr>
        <b/>
        <sz val="8"/>
        <rFont val="Arial"/>
        <family val="2"/>
      </rPr>
      <t>0_03</t>
    </r>
    <r>
      <rPr>
        <b/>
        <sz val="12"/>
        <rFont val="Arial"/>
        <family val="2"/>
      </rPr>
      <t xml:space="preserve"> Località :</t>
    </r>
  </si>
  <si>
    <r>
      <rPr>
        <b/>
        <sz val="8"/>
        <rFont val="Arial"/>
        <family val="2"/>
      </rPr>
      <t>6_01-03</t>
    </r>
    <r>
      <rPr>
        <b/>
        <sz val="12"/>
        <rFont val="Arial"/>
        <family val="2"/>
      </rPr>
      <t xml:space="preserve"> Data :</t>
    </r>
  </si>
  <si>
    <t>LISTA DEI TAXA</t>
  </si>
  <si>
    <t>SPEARclass</t>
  </si>
  <si>
    <t>SPEAR LOG(4*X+1)*y</t>
  </si>
  <si>
    <t>SPEAR_SI</t>
  </si>
  <si>
    <t>PORIFERA</t>
  </si>
  <si>
    <t>Heteroptera</t>
  </si>
  <si>
    <t>SPEAR LOG(4*X+1)</t>
  </si>
  <si>
    <t>CNIDARIA</t>
  </si>
  <si>
    <t>Aphelocheiridae</t>
  </si>
  <si>
    <t>BRYOZOA</t>
  </si>
  <si>
    <t>Corixidae</t>
  </si>
  <si>
    <t>Gerridae</t>
  </si>
  <si>
    <t>PLATYHELMINTHES</t>
  </si>
  <si>
    <t>Hebridae</t>
  </si>
  <si>
    <t>Dendrocoelidae</t>
  </si>
  <si>
    <t>Hydrometridae</t>
  </si>
  <si>
    <t>Dugesiidae</t>
  </si>
  <si>
    <t>Mesoveliidae</t>
  </si>
  <si>
    <t>Planariidae</t>
  </si>
  <si>
    <t>Naucoridae</t>
  </si>
  <si>
    <t>"NEMATHELMINTHES"</t>
  </si>
  <si>
    <t>Nepidae</t>
  </si>
  <si>
    <t>Notonectidae</t>
  </si>
  <si>
    <t>ANNELIDA</t>
  </si>
  <si>
    <t>Pleidae</t>
  </si>
  <si>
    <t>Hirudinea</t>
  </si>
  <si>
    <t>Veliidae</t>
  </si>
  <si>
    <t>Erpobdellidae</t>
  </si>
  <si>
    <t>Megaloptera</t>
  </si>
  <si>
    <t>Glossiphoniidae</t>
  </si>
  <si>
    <t>Sialidae</t>
  </si>
  <si>
    <t>Hirudidae (Tachet)</t>
  </si>
  <si>
    <t>Neuroptera</t>
  </si>
  <si>
    <t>Piscicolidae</t>
  </si>
  <si>
    <t>Osmylidae</t>
  </si>
  <si>
    <t>Sisyridae</t>
  </si>
  <si>
    <t>Oligochaeta</t>
  </si>
  <si>
    <t>Coleoptera</t>
  </si>
  <si>
    <t>Curculionidae</t>
  </si>
  <si>
    <t>MOLLUSCA</t>
  </si>
  <si>
    <t>Chrysomelidae</t>
  </si>
  <si>
    <t>Gastropoda</t>
  </si>
  <si>
    <t>Dryopidae</t>
  </si>
  <si>
    <t>Acroloxidae</t>
  </si>
  <si>
    <t>Dytiscidae</t>
  </si>
  <si>
    <t>Ancylidae (Tachet)</t>
  </si>
  <si>
    <t>Elmidae</t>
  </si>
  <si>
    <t>VT attribution</t>
  </si>
  <si>
    <t>Bithyniidae</t>
  </si>
  <si>
    <t>Gyrinidae</t>
  </si>
  <si>
    <t>Ferrissiidae (Tachet)</t>
  </si>
  <si>
    <t>Haliplidae</t>
  </si>
  <si>
    <t>Hydrobiidae</t>
  </si>
  <si>
    <t>Helophoridae (Tachet)</t>
  </si>
  <si>
    <t>Lymnaeidae</t>
  </si>
  <si>
    <t>Hydraenidae</t>
  </si>
  <si>
    <t>Neritidae</t>
  </si>
  <si>
    <t>Hydrochidae (Tachet)</t>
  </si>
  <si>
    <t>Physidae</t>
  </si>
  <si>
    <t>Hydrophilidae</t>
  </si>
  <si>
    <t>Planorbidae</t>
  </si>
  <si>
    <t>Hydroscaphidae</t>
  </si>
  <si>
    <t>Valvatidae</t>
  </si>
  <si>
    <t>Hygrobiidae</t>
  </si>
  <si>
    <t>Viviparidae</t>
  </si>
  <si>
    <t>Noteridae</t>
  </si>
  <si>
    <t>Bivalvia</t>
  </si>
  <si>
    <t>Psephenidae</t>
  </si>
  <si>
    <t>Corbiculidae*</t>
  </si>
  <si>
    <t>Scirtidae</t>
  </si>
  <si>
    <t>Dreissenidae*</t>
  </si>
  <si>
    <t>Spercheidae (Tachet)</t>
  </si>
  <si>
    <t>Sphaeriidae</t>
  </si>
  <si>
    <t>Unionidae</t>
  </si>
  <si>
    <t>Hymenoptera</t>
  </si>
  <si>
    <t>ARTHROPODA</t>
  </si>
  <si>
    <t>Apataniidae</t>
  </si>
  <si>
    <t>Arachnida (Inf.-Cl.) Acari</t>
  </si>
  <si>
    <t>Hydracarina</t>
  </si>
  <si>
    <t>Crustacea</t>
  </si>
  <si>
    <t>Branchiopoda</t>
  </si>
  <si>
    <t>Amphipoda</t>
  </si>
  <si>
    <t>Corophiidae*</t>
  </si>
  <si>
    <t>Gammaridae</t>
  </si>
  <si>
    <t>Niphargidae</t>
  </si>
  <si>
    <t>Isopoda</t>
  </si>
  <si>
    <t>Asellidae</t>
  </si>
  <si>
    <t>Janiridae*</t>
  </si>
  <si>
    <t>Mysida</t>
  </si>
  <si>
    <t>Mysidae*</t>
  </si>
  <si>
    <t>Decapoda</t>
  </si>
  <si>
    <t>Astacidae</t>
  </si>
  <si>
    <t>Cambaridae*</t>
  </si>
  <si>
    <t>Insecta</t>
  </si>
  <si>
    <t>Psychomyiidae</t>
  </si>
  <si>
    <t>Lepidoptera</t>
  </si>
  <si>
    <t>Diptera</t>
  </si>
  <si>
    <t>Anthomyiidae/Muscidae</t>
  </si>
  <si>
    <t>Athericidae</t>
  </si>
  <si>
    <t>Blephariceridae</t>
  </si>
  <si>
    <t>Ceratopogonidae</t>
  </si>
  <si>
    <t>Chaoboridae</t>
  </si>
  <si>
    <t>Chironomidae</t>
  </si>
  <si>
    <t>Odonata</t>
  </si>
  <si>
    <t>Culicidae</t>
  </si>
  <si>
    <t>Aeshnidae</t>
  </si>
  <si>
    <t>Cylindrotomidae</t>
  </si>
  <si>
    <t>Calopterygidae</t>
  </si>
  <si>
    <t>Dixidae</t>
  </si>
  <si>
    <t>Coenagrionidae</t>
  </si>
  <si>
    <t>Dolichopodidae</t>
  </si>
  <si>
    <t>Cordulegastridae</t>
  </si>
  <si>
    <t>Empididae</t>
  </si>
  <si>
    <t>Corduliidae</t>
  </si>
  <si>
    <t>Ephydridae</t>
  </si>
  <si>
    <t>Gomphidae</t>
  </si>
  <si>
    <t>Limoniidae/Pediciidae</t>
  </si>
  <si>
    <t>Lestidae</t>
  </si>
  <si>
    <t>Psychodidae</t>
  </si>
  <si>
    <t>VT converti 0-&gt;1</t>
  </si>
  <si>
    <t>Libellulidae</t>
  </si>
  <si>
    <t>Ptychopteridae</t>
  </si>
  <si>
    <t>Platycnemididae</t>
  </si>
  <si>
    <t>Rhagionidae</t>
  </si>
  <si>
    <t>Scathophagidae</t>
  </si>
  <si>
    <t>Sciomyzidae</t>
  </si>
  <si>
    <t>Simuliidae</t>
  </si>
  <si>
    <t>Stratiomyidae</t>
  </si>
  <si>
    <t>GI converti 0-&gt;1</t>
  </si>
  <si>
    <t>Syrphidae</t>
  </si>
  <si>
    <t>Tabanidae</t>
  </si>
  <si>
    <t>Thaumaleidae</t>
  </si>
  <si>
    <t>Tipulidae</t>
  </si>
  <si>
    <t>Risultati  IBCH</t>
  </si>
  <si>
    <t>Σ EPT :</t>
  </si>
  <si>
    <r>
      <t>Σ Taxa n</t>
    </r>
    <r>
      <rPr>
        <vertAlign val="subscript"/>
        <sz val="11"/>
        <rFont val="Arial"/>
        <family val="2"/>
      </rPr>
      <t>osservati</t>
    </r>
  </si>
  <si>
    <t>:</t>
  </si>
  <si>
    <t>Valori</t>
  </si>
  <si>
    <t>VT (DK)</t>
  </si>
  <si>
    <t>DK</t>
  </si>
  <si>
    <t xml:space="preserve">Σ </t>
  </si>
  <si>
    <r>
      <t>Taxa n</t>
    </r>
    <r>
      <rPr>
        <vertAlign val="subscript"/>
        <sz val="11"/>
        <rFont val="Arial"/>
        <family val="2"/>
      </rPr>
      <t>corretti</t>
    </r>
  </si>
  <si>
    <t>da 0 a 1</t>
  </si>
  <si>
    <t>GI</t>
  </si>
  <si>
    <t>IG</t>
  </si>
  <si>
    <t>Σ Abbondanza :</t>
  </si>
  <si>
    <t>Gruppo indicatore GI (max.)</t>
  </si>
  <si>
    <t>IBCH_2019</t>
  </si>
  <si>
    <t>calcul IBCH</t>
  </si>
  <si>
    <t>SPEAR_2019.11</t>
  </si>
  <si>
    <t>IBCH_2019_R</t>
  </si>
  <si>
    <t>calcul SPEAR</t>
  </si>
  <si>
    <t>Taxaliste_Neozoa_PS_20191129</t>
  </si>
  <si>
    <t>Neozoa*</t>
  </si>
  <si>
    <t>Abundanzen</t>
  </si>
  <si>
    <t>IBCH-Q-Regime</t>
  </si>
  <si>
    <t>Astacus leptodactylus</t>
  </si>
  <si>
    <t>Colonne E9:E94</t>
  </si>
  <si>
    <t>Atyaephyra desmaresti</t>
  </si>
  <si>
    <t>Colonne V9:V94</t>
  </si>
  <si>
    <t>Barbronia weberi</t>
  </si>
  <si>
    <t>Branchiura sowerbyi</t>
  </si>
  <si>
    <t>Caspiobdella fadejewi</t>
  </si>
  <si>
    <t>Chelicorophium curvispinum</t>
  </si>
  <si>
    <t>Chelicorophium robustum</t>
  </si>
  <si>
    <t>Chelicorophium sowinskyi</t>
  </si>
  <si>
    <t>Cherax destructor</t>
  </si>
  <si>
    <t>Congeria leucophaeata</t>
  </si>
  <si>
    <t>Corbicula fluminalis</t>
  </si>
  <si>
    <t>Corbicula fluminea</t>
  </si>
  <si>
    <t>Cordylophora caspia</t>
  </si>
  <si>
    <t>Crangonyx pseudogracilis</t>
  </si>
  <si>
    <t>Craspedacusta sowerbii</t>
  </si>
  <si>
    <t>Daphnia parvula</t>
  </si>
  <si>
    <t>Dendrocoelum romanodanubiale</t>
  </si>
  <si>
    <t>Dikerogammarus bispinosus</t>
  </si>
  <si>
    <t>Dikerogammarus haemobaphes</t>
  </si>
  <si>
    <t>Dikerogammarus robustus</t>
  </si>
  <si>
    <t>Dikerogammarus villosus</t>
  </si>
  <si>
    <t>Dreissena bugensis</t>
  </si>
  <si>
    <t>Dreissena polymorpha</t>
  </si>
  <si>
    <t>Dugesia tigrina</t>
  </si>
  <si>
    <t>Echinogammarus berilloni</t>
  </si>
  <si>
    <t>Echinogammarus ischnus</t>
  </si>
  <si>
    <t>Echinogammarus trichiatus</t>
  </si>
  <si>
    <t>Eriocheir sinensis</t>
  </si>
  <si>
    <t>Eunapius carteri</t>
  </si>
  <si>
    <t>Ferrissia clessiniana</t>
  </si>
  <si>
    <t>Gammarus roeseli</t>
  </si>
  <si>
    <t>Gammarus tigrinus</t>
  </si>
  <si>
    <t>Gammarus varsoviensis</t>
  </si>
  <si>
    <t>Gyraulus parvus</t>
  </si>
  <si>
    <t>Haitia acuta</t>
  </si>
  <si>
    <t>Haitia heterostropha</t>
  </si>
  <si>
    <t>Hemimysis anomala</t>
  </si>
  <si>
    <t>Hypania invalida</t>
  </si>
  <si>
    <t>Hyalella azteca</t>
  </si>
  <si>
    <t>Jaera istri</t>
  </si>
  <si>
    <t>Katamysis warpachowski</t>
  </si>
  <si>
    <t>Limnomysis benedeni</t>
  </si>
  <si>
    <t>Lithoglyphus naticoides</t>
  </si>
  <si>
    <t>Menetus dilatatus</t>
  </si>
  <si>
    <t>Musculium transversum</t>
  </si>
  <si>
    <t>Obesogammarus crassus</t>
  </si>
  <si>
    <t>Obesogammarus obesus</t>
  </si>
  <si>
    <t>Orconectes immunis</t>
  </si>
  <si>
    <t>Orconectes limosus</t>
  </si>
  <si>
    <t>Pacifastacus leniusculus</t>
  </si>
  <si>
    <t>Pectinatella magnifica</t>
  </si>
  <si>
    <t>Pontogammarus robustoides</t>
  </si>
  <si>
    <t>Potamopyrgus antipodarum</t>
  </si>
  <si>
    <t>Proasellus coxalis</t>
  </si>
  <si>
    <t>Proasellus meridianus</t>
  </si>
  <si>
    <t>Procambarus clarkii</t>
  </si>
  <si>
    <t>Procambarus fallax</t>
  </si>
  <si>
    <t>Procambarus spec.</t>
  </si>
  <si>
    <t>Pseudosuccinea columella</t>
  </si>
  <si>
    <t>Rhithropanopeus harrisii</t>
  </si>
  <si>
    <t>Sinanodonta woodiana</t>
  </si>
  <si>
    <t>Theodoxus fluviatilis</t>
  </si>
  <si>
    <t>Viviparus ater</t>
  </si>
  <si>
    <t>Viviparus viviparus</t>
  </si>
  <si>
    <r>
      <rPr>
        <b/>
        <sz val="10"/>
        <rFont val="Arial"/>
        <family val="2"/>
      </rPr>
      <t>0_05-06</t>
    </r>
    <r>
      <rPr>
        <b/>
        <sz val="12"/>
        <rFont val="Arial"/>
        <family val="2"/>
      </rPr>
      <t xml:space="preserve"> Punto di partenza (X/Y) :</t>
    </r>
  </si>
  <si>
    <r>
      <t xml:space="preserve">Specie della lista rossa </t>
    </r>
    <r>
      <rPr>
        <b/>
        <sz val="8"/>
        <rFont val="Calibri"/>
        <family val="2"/>
        <scheme val="minor"/>
      </rPr>
      <t>[CR/EN/VU]</t>
    </r>
  </si>
  <si>
    <r>
      <rPr>
        <b/>
        <sz val="8"/>
        <rFont val="Arial"/>
        <family val="2"/>
      </rPr>
      <t>6_05</t>
    </r>
    <r>
      <rPr>
        <b/>
        <sz val="11"/>
        <rFont val="Arial"/>
        <family val="2"/>
      </rPr>
      <t xml:space="preserve"> Nome determinatore</t>
    </r>
  </si>
  <si>
    <r>
      <rPr>
        <b/>
        <sz val="8"/>
        <rFont val="Arial"/>
        <family val="2"/>
      </rPr>
      <t>6_04</t>
    </r>
    <r>
      <rPr>
        <b/>
        <sz val="10"/>
        <rFont val="Arial"/>
        <family val="2"/>
      </rPr>
      <t xml:space="preserve"> Campionatore (leg)</t>
    </r>
    <r>
      <rPr>
        <sz val="10"/>
        <rFont val="Arial"/>
        <family val="2"/>
      </rPr>
      <t xml:space="preserve"> modificare se differisce</t>
    </r>
  </si>
  <si>
    <r>
      <rPr>
        <sz val="8"/>
        <rFont val="Calibri"/>
        <family val="2"/>
      </rPr>
      <t>6_06</t>
    </r>
    <r>
      <rPr>
        <sz val="10"/>
        <rFont val="Calibri"/>
        <family val="2"/>
      </rPr>
      <t xml:space="preserve"> Nome dell'organizzazione responsabile dei dati:</t>
    </r>
  </si>
  <si>
    <t>Data CQ [j;m;a]</t>
  </si>
  <si>
    <t>CQ = Controlle qualità</t>
  </si>
  <si>
    <t>Esperto CQ [E]</t>
  </si>
  <si>
    <t>Esperto CQ [P]</t>
  </si>
  <si>
    <t>Esperto CQ [T]</t>
  </si>
  <si>
    <t>AQ/ps_ver_20210301/
modif. Eawag 20220131</t>
  </si>
  <si>
    <t>Velocità (classi in ~ cm/s)</t>
  </si>
  <si>
    <t>Abitabilità ( V:velocità / S:substrato )</t>
  </si>
  <si>
    <r>
      <t xml:space="preserve">Substrato              copertura  </t>
    </r>
    <r>
      <rPr>
        <sz val="11"/>
        <rFont val="Wingdings"/>
        <charset val="2"/>
      </rPr>
      <t>â</t>
    </r>
  </si>
  <si>
    <t>Commenti</t>
  </si>
  <si>
    <t>V*velocità della corrente, S**Substrato</t>
  </si>
  <si>
    <r>
      <t xml:space="preserve">   </t>
    </r>
    <r>
      <rPr>
        <u/>
        <sz val="10"/>
        <rFont val="Wingdings"/>
        <charset val="2"/>
      </rPr>
      <t xml:space="preserve">á </t>
    </r>
    <r>
      <rPr>
        <u/>
        <sz val="10"/>
        <rFont val="Arial"/>
        <family val="2"/>
      </rPr>
      <t xml:space="preserve"> abitabilità decrescente (10: molto buono, 0: minimo)</t>
    </r>
  </si>
  <si>
    <r>
      <t xml:space="preserve">    </t>
    </r>
    <r>
      <rPr>
        <u/>
        <sz val="10"/>
        <rFont val="Wingdings"/>
        <charset val="2"/>
      </rPr>
      <t xml:space="preserve">á </t>
    </r>
    <r>
      <rPr>
        <u/>
        <sz val="10"/>
        <rFont val="Arial"/>
        <family val="2"/>
      </rPr>
      <t>recupero: (1) bassa (1-5%)/ (2) scarsa (6-10%)/ (3) abbondante (11-50%)/ (4) molto abbondante (&gt;50%)</t>
    </r>
  </si>
  <si>
    <t>IBCH : Griglia di campionamento modificata</t>
  </si>
  <si>
    <t>Blocchi mobili
&gt;250 mm</t>
  </si>
  <si>
    <t>Briofite</t>
  </si>
  <si>
    <t>Spermafite sommerse
(idrofite)</t>
  </si>
  <si>
    <t xml:space="preserve">Elementi organici grossolani 
(lettiera, legno, radici) </t>
  </si>
  <si>
    <t xml:space="preserve">Sedimenti minerali di grandi dimensioni 
(pietre, ciottoli)
250 mm &gt; Ø &gt; 25 mm </t>
  </si>
  <si>
    <t xml:space="preserve">Aggregati grossolani
25 mm &gt; Ø &gt; 2,5 mm </t>
  </si>
  <si>
    <t>Spermafite emergenti
dello strato inferiore 
(elofiti)</t>
  </si>
  <si>
    <t>Sedimenti fini +/- organici  
"limo" Ø &lt; 0,1 mm
burrone marginale</t>
  </si>
  <si>
    <t xml:space="preserve">Sabbie e limi 
Ø &lt; 2,5 mm </t>
  </si>
  <si>
    <t xml:space="preserve">Superfici naturali e artificiali
(rocce, lastre, pavimenti, muri)
blocchi sigillati </t>
  </si>
  <si>
    <t>Alghe o, in mancanza di queste 
marna e argilla</t>
  </si>
  <si>
    <t>0_09 Lunghezza sottosezione [m] :</t>
  </si>
  <si>
    <r>
      <rPr>
        <b/>
        <sz val="10"/>
        <rFont val="Arial"/>
        <family val="2"/>
      </rPr>
      <t>0_10</t>
    </r>
    <r>
      <rPr>
        <b/>
        <sz val="12"/>
        <rFont val="Arial"/>
        <family val="2"/>
      </rPr>
      <t xml:space="preserve"> Sottosezione /  Larghezza bagnata media [m] :</t>
    </r>
  </si>
  <si>
    <t>Nome foglio Excel</t>
  </si>
  <si>
    <t>Data (mm/aa)</t>
  </si>
  <si>
    <t>Versione</t>
  </si>
  <si>
    <t>Modifica</t>
  </si>
  <si>
    <t>Responsabile</t>
  </si>
  <si>
    <t>Eawag</t>
  </si>
  <si>
    <t>1.03</t>
  </si>
  <si>
    <t>1.04</t>
  </si>
  <si>
    <t>09.07.2021</t>
  </si>
  <si>
    <t>31.01.2022</t>
  </si>
  <si>
    <t>Tutti</t>
  </si>
  <si>
    <t>Lista_taxa_EPT</t>
  </si>
  <si>
    <t>Griglia_rivit</t>
  </si>
  <si>
    <t>Raccolta di tutti i moduli rilevanti per il Set 6:
1) Griglia IBCH (leggermente modificato per i dati di intestazione)
2) Protocollo di laboratorio IBCH modificato
3) Lista dei taxa EPT</t>
  </si>
  <si>
    <t>Ora devono essere specificati anche i seguenti nomi:
- 6_05: Nome dell'organizzazione o dell'ufficio ecologico che può fornire informazioni sui dati (spesso si tratta dell'organizzazione del campionatore o del determinatore) 
- Data e nome dell'esperto tassonomico per Ephemeroptera, Plecotera, Trichoptera rispettivamente</t>
  </si>
  <si>
    <t>Correzione degli errori di protezione dei dati per le variabili 0_04 e 6_01-03. Piccoli aggiustamenti alle variabili 0_09 e 0_10.</t>
  </si>
  <si>
    <t>Piccoli aggiustamenti al vocabolario del controllo di qualità</t>
  </si>
  <si>
    <t xml:space="preserve">Regime IBCH-Q : </t>
  </si>
  <si>
    <r>
      <rPr>
        <b/>
        <sz val="10"/>
        <rFont val="Arial"/>
        <family val="2"/>
      </rPr>
      <t>6_04</t>
    </r>
    <r>
      <rPr>
        <b/>
        <sz val="12"/>
        <rFont val="Arial"/>
        <family val="2"/>
      </rPr>
      <t xml:space="preserve"> Campionatore (leg) :</t>
    </r>
  </si>
  <si>
    <t>Ameletus</t>
  </si>
  <si>
    <t>Metreletus</t>
  </si>
  <si>
    <t>Acentrella</t>
  </si>
  <si>
    <t>Alainites</t>
  </si>
  <si>
    <t/>
  </si>
  <si>
    <t>Baetis</t>
  </si>
  <si>
    <t>Centroptilum</t>
  </si>
  <si>
    <t>Cloeon</t>
  </si>
  <si>
    <t>Labiobaetis</t>
  </si>
  <si>
    <t>Nigrobaetis</t>
  </si>
  <si>
    <t>Procloeon</t>
  </si>
  <si>
    <t>Caenis</t>
  </si>
  <si>
    <t>Ephemerella</t>
  </si>
  <si>
    <t>Serratella</t>
  </si>
  <si>
    <t>Torleya</t>
  </si>
  <si>
    <t>Ephemera</t>
  </si>
  <si>
    <t>Arthroplea</t>
  </si>
  <si>
    <t>Ecdyonurus</t>
  </si>
  <si>
    <t>Electrogena</t>
  </si>
  <si>
    <t>Epeorus</t>
  </si>
  <si>
    <t>Heptagenia</t>
  </si>
  <si>
    <t>Rhithrogena</t>
  </si>
  <si>
    <t>fonticola</t>
  </si>
  <si>
    <t>Rhithrogena fonticola</t>
  </si>
  <si>
    <t>ajout 2022</t>
  </si>
  <si>
    <t>vaillanti</t>
  </si>
  <si>
    <t>Rhithrogena vaillanti</t>
  </si>
  <si>
    <t>Choroterpes</t>
  </si>
  <si>
    <t>Habroleptoides</t>
  </si>
  <si>
    <t>Habrophlebia</t>
  </si>
  <si>
    <t>Leptophlebia</t>
  </si>
  <si>
    <t>Paraleptophlebia</t>
  </si>
  <si>
    <t>Oligoneuriella</t>
  </si>
  <si>
    <t>Ephoron</t>
  </si>
  <si>
    <t>Potamanthus</t>
  </si>
  <si>
    <t>Siphlonurus</t>
  </si>
  <si>
    <t>Capnia</t>
  </si>
  <si>
    <t>Capnioneura</t>
  </si>
  <si>
    <t>Zwicknia</t>
  </si>
  <si>
    <t>bifrons*, ledoarei*, westermanni*, rupprechti*</t>
  </si>
  <si>
    <t>Capnopsis</t>
  </si>
  <si>
    <t>schilleri</t>
  </si>
  <si>
    <t>Capnopsis schilleri</t>
  </si>
  <si>
    <t>Chloroperla</t>
  </si>
  <si>
    <t>Siphonoperla</t>
  </si>
  <si>
    <t>Xanthoperla</t>
  </si>
  <si>
    <t>Leuctra</t>
  </si>
  <si>
    <t>Leuctra CX nigra</t>
  </si>
  <si>
    <t>nigra, biellensis*</t>
  </si>
  <si>
    <t>Amphinemura</t>
  </si>
  <si>
    <t>Nemoura</t>
  </si>
  <si>
    <t>avicularis, cambrica*, cinerea, dubitans, flexuosa, marginata, obtusa*, palliventris*, pesarinii*, sciurus, sinuata, uncinata*, undulata</t>
  </si>
  <si>
    <t>Nemoura marginata</t>
  </si>
  <si>
    <t>juvéniles indéterminables à l'espèce</t>
  </si>
  <si>
    <t>sinuata</t>
  </si>
  <si>
    <t>Nemoura sinuata</t>
  </si>
  <si>
    <t>Nemurella</t>
  </si>
  <si>
    <t>Protonemura</t>
  </si>
  <si>
    <t>nimborella</t>
  </si>
  <si>
    <t>Dinocras</t>
  </si>
  <si>
    <t>Perla</t>
  </si>
  <si>
    <t>Besdolus</t>
  </si>
  <si>
    <t>Dictyogenus</t>
  </si>
  <si>
    <t>Isogenus</t>
  </si>
  <si>
    <t>Isoperla</t>
  </si>
  <si>
    <t>carbonaria,  felderorum*,  grammatica, lugens, obscura, orobica*, oxylepis, rivulorum</t>
  </si>
  <si>
    <t>carbonaria</t>
  </si>
  <si>
    <t>Isoperla carbonaria</t>
  </si>
  <si>
    <t>uniquement larves matures typiques</t>
  </si>
  <si>
    <t>grammatica</t>
  </si>
  <si>
    <t>Isoperla grammatica</t>
  </si>
  <si>
    <t>lugens</t>
  </si>
  <si>
    <t>Isoperla lugens</t>
  </si>
  <si>
    <t>obscura</t>
  </si>
  <si>
    <t>Isoperla obscura</t>
  </si>
  <si>
    <t>Isoperla rivulorum</t>
  </si>
  <si>
    <t>Perlodes</t>
  </si>
  <si>
    <t>Brachyptera</t>
  </si>
  <si>
    <t>Rhabdiopteryx</t>
  </si>
  <si>
    <t>Taeniopteryx</t>
  </si>
  <si>
    <t>Beraea</t>
  </si>
  <si>
    <t>pullata</t>
  </si>
  <si>
    <t>Beraea pullata</t>
  </si>
  <si>
    <t>Beraeamyia</t>
  </si>
  <si>
    <t>Beraeodes</t>
  </si>
  <si>
    <t>Ernodes</t>
  </si>
  <si>
    <t>Brachycentrus</t>
  </si>
  <si>
    <t>Micrasema</t>
  </si>
  <si>
    <t>morosum</t>
  </si>
  <si>
    <t>Micrasema morosum</t>
  </si>
  <si>
    <t>Ecnomus</t>
  </si>
  <si>
    <t>Agapetus</t>
  </si>
  <si>
    <t>Catagapetus</t>
  </si>
  <si>
    <t>Glossosoma</t>
  </si>
  <si>
    <t>Synagapetus</t>
  </si>
  <si>
    <t>Goera</t>
  </si>
  <si>
    <t>Lithax</t>
  </si>
  <si>
    <t>Silo</t>
  </si>
  <si>
    <t>pallipes</t>
  </si>
  <si>
    <t>Silo pallipes</t>
  </si>
  <si>
    <t>Helicopsyche</t>
  </si>
  <si>
    <t>Cheumatopsyche</t>
  </si>
  <si>
    <t>lepida</t>
  </si>
  <si>
    <t>Cheumatopsyche lepida</t>
  </si>
  <si>
    <t>Diplectrona</t>
  </si>
  <si>
    <t>atra</t>
  </si>
  <si>
    <t>Diplectrona atra</t>
  </si>
  <si>
    <t>Hydropsyche</t>
  </si>
  <si>
    <t>angustipennis</t>
  </si>
  <si>
    <t>Hydropsyche angustipennis</t>
  </si>
  <si>
    <t>bulbifera</t>
  </si>
  <si>
    <t>Hydropsyche bulbifera</t>
  </si>
  <si>
    <t>contubernalis</t>
  </si>
  <si>
    <t>Hydropsyche contubernalis</t>
  </si>
  <si>
    <t>dinarica</t>
  </si>
  <si>
    <t>Hydropsyche dinarica</t>
  </si>
  <si>
    <t>exocellata</t>
  </si>
  <si>
    <t>Hydropsyche exocellata</t>
  </si>
  <si>
    <t>fulvipes</t>
  </si>
  <si>
    <t>Hydropsyche fulvipes</t>
  </si>
  <si>
    <t>guttata</t>
  </si>
  <si>
    <t>Hydropsyche guttata</t>
  </si>
  <si>
    <t>incognita</t>
  </si>
  <si>
    <t>Hydropsyche incognita</t>
  </si>
  <si>
    <t>instabilis</t>
  </si>
  <si>
    <t>Hydropsyche instabilis</t>
  </si>
  <si>
    <t>modesta</t>
  </si>
  <si>
    <t>Hydropsyche modesta</t>
  </si>
  <si>
    <t>ornatula</t>
  </si>
  <si>
    <t>Hydropsyche ornatula</t>
  </si>
  <si>
    <t>pellucidula</t>
  </si>
  <si>
    <t>Hydropsyche pellucidula</t>
  </si>
  <si>
    <t>saxonica</t>
  </si>
  <si>
    <t>Hydropsyche saxonica</t>
  </si>
  <si>
    <t>tenuis</t>
  </si>
  <si>
    <t>Hydropsyche tenuis</t>
  </si>
  <si>
    <t>Agraylea</t>
  </si>
  <si>
    <t>Allotrichia</t>
  </si>
  <si>
    <t>Hydroptila</t>
  </si>
  <si>
    <t>Ithytrichia</t>
  </si>
  <si>
    <t>Microptila</t>
  </si>
  <si>
    <t>minutissima</t>
  </si>
  <si>
    <t>Microptila minutissima</t>
  </si>
  <si>
    <t>Orthotrichia</t>
  </si>
  <si>
    <t>angustella*, costalis* , tragetti*</t>
  </si>
  <si>
    <t>Oxyethira</t>
  </si>
  <si>
    <t>Stactobia</t>
  </si>
  <si>
    <t>Stactobiella</t>
  </si>
  <si>
    <t>Tricholeiochiton</t>
  </si>
  <si>
    <t>Crunoecia</t>
  </si>
  <si>
    <t>Lepidostoma</t>
  </si>
  <si>
    <t>Adicella</t>
  </si>
  <si>
    <t>Athripsodes</t>
  </si>
  <si>
    <t>Ceraclea</t>
  </si>
  <si>
    <t>Erotesis</t>
  </si>
  <si>
    <t>Leptocerus</t>
  </si>
  <si>
    <t>Mystacides</t>
  </si>
  <si>
    <t>Mystacides nigra</t>
  </si>
  <si>
    <t>Oecetis</t>
  </si>
  <si>
    <t>Oecetis testacea</t>
  </si>
  <si>
    <t>Setodes</t>
  </si>
  <si>
    <t>Triaenodes</t>
  </si>
  <si>
    <t>bicolor</t>
  </si>
  <si>
    <t>Triaenodes bicolor</t>
  </si>
  <si>
    <t>Acrophylax</t>
  </si>
  <si>
    <t>Allogamus</t>
  </si>
  <si>
    <t>Alpopsyche</t>
  </si>
  <si>
    <t>ucenorum</t>
  </si>
  <si>
    <t>Alposyche ucenorum</t>
  </si>
  <si>
    <t>Anabolia</t>
  </si>
  <si>
    <t>Anabolia sp.</t>
  </si>
  <si>
    <t>Anabolia brevis, Anabolia furcata, Anabolia lombarda*, Anabolia nervosa</t>
  </si>
  <si>
    <t>brevis</t>
  </si>
  <si>
    <t>Anabolia brevis</t>
  </si>
  <si>
    <t>furcata</t>
  </si>
  <si>
    <t>Anabolia furcata</t>
  </si>
  <si>
    <t>nervosa</t>
  </si>
  <si>
    <t>Anabolia nervosa</t>
  </si>
  <si>
    <t>Anisogamus</t>
  </si>
  <si>
    <t>Annitella</t>
  </si>
  <si>
    <t>Anomalopterygella</t>
  </si>
  <si>
    <t>Apatania</t>
  </si>
  <si>
    <t>Chaetopterygini-Stenophilacini GR permistus</t>
  </si>
  <si>
    <t>Chaetopterygini-Stenophilacini GR cingulatus</t>
  </si>
  <si>
    <t>Chaetopterygopsis</t>
  </si>
  <si>
    <t>Chaetopteryx</t>
  </si>
  <si>
    <t>Consorophylax</t>
  </si>
  <si>
    <t>Cryptothrix</t>
  </si>
  <si>
    <t>nebulicola</t>
  </si>
  <si>
    <t>Cryptothrix nebulicola</t>
  </si>
  <si>
    <t>Drusus</t>
  </si>
  <si>
    <t>annulatus</t>
  </si>
  <si>
    <t>Drusus annulatus</t>
  </si>
  <si>
    <t>biguttatus</t>
  </si>
  <si>
    <t>Drusus biguttatus</t>
  </si>
  <si>
    <t>chrysotus</t>
  </si>
  <si>
    <t>Drusus chrysotus</t>
  </si>
  <si>
    <t>discolor</t>
  </si>
  <si>
    <t>Drusus discolor</t>
  </si>
  <si>
    <t>mixtus</t>
  </si>
  <si>
    <t>Drusus mixtus</t>
  </si>
  <si>
    <t>monticolus</t>
  </si>
  <si>
    <t>Drusus monticolus</t>
  </si>
  <si>
    <t>muelleri</t>
  </si>
  <si>
    <t>Drusus muelleri</t>
  </si>
  <si>
    <t>Ecclisopteryx</t>
  </si>
  <si>
    <t>guttulata</t>
  </si>
  <si>
    <t>Ecclisopteryx guttulata</t>
  </si>
  <si>
    <t>madida</t>
  </si>
  <si>
    <t>Ecclisopteryx madida</t>
  </si>
  <si>
    <t>Enoicyla</t>
  </si>
  <si>
    <t>Enoicyla pusilla</t>
  </si>
  <si>
    <t>reichenbachi</t>
  </si>
  <si>
    <t>Enoicyla reichenbachi</t>
  </si>
  <si>
    <t>Glyphotaelius</t>
  </si>
  <si>
    <t>Halesus</t>
  </si>
  <si>
    <t>Hydatophylax</t>
  </si>
  <si>
    <t>Ironoquia</t>
  </si>
  <si>
    <t>dubia</t>
  </si>
  <si>
    <t>Ironoquia dubia</t>
  </si>
  <si>
    <t>Leptotaulius</t>
  </si>
  <si>
    <t>Limnephilini</t>
  </si>
  <si>
    <t>Melampophylax</t>
  </si>
  <si>
    <t>mucoreus</t>
  </si>
  <si>
    <t>Melampophylax mucoreus</t>
  </si>
  <si>
    <t>Metanoea</t>
  </si>
  <si>
    <t>Micropterna</t>
  </si>
  <si>
    <t>Nemotaulius</t>
  </si>
  <si>
    <t>Parachiona</t>
  </si>
  <si>
    <t>Platyphylax</t>
  </si>
  <si>
    <t>Potamophylax</t>
  </si>
  <si>
    <t>Pseudopsilopteryx</t>
  </si>
  <si>
    <t>Stenophylax</t>
  </si>
  <si>
    <t>Molanna</t>
  </si>
  <si>
    <t>Odontocerum</t>
  </si>
  <si>
    <t>Chimarra</t>
  </si>
  <si>
    <t>Chimarra marginata</t>
  </si>
  <si>
    <t>Philopotamus</t>
  </si>
  <si>
    <t>Wormaldia</t>
  </si>
  <si>
    <t>Agrypnia</t>
  </si>
  <si>
    <t>Hagenella</t>
  </si>
  <si>
    <t>clathrata</t>
  </si>
  <si>
    <t>Hagenella clathrata</t>
  </si>
  <si>
    <t>Oligostomis</t>
  </si>
  <si>
    <t>Oligotricha</t>
  </si>
  <si>
    <t>striata</t>
  </si>
  <si>
    <t>Oligotricha striata</t>
  </si>
  <si>
    <t>Phryganea</t>
  </si>
  <si>
    <t>Trichostegia</t>
  </si>
  <si>
    <t>Cyrnus</t>
  </si>
  <si>
    <t>trimaculatus</t>
  </si>
  <si>
    <t>Cyrnus trimaculatus</t>
  </si>
  <si>
    <t>Holocentropus</t>
  </si>
  <si>
    <t>Neureclipsis</t>
  </si>
  <si>
    <t>bimaculata</t>
  </si>
  <si>
    <t>Neureclipsis bimaculata</t>
  </si>
  <si>
    <t>Plectrocnemia</t>
  </si>
  <si>
    <t>Plectrocnemia brevis</t>
  </si>
  <si>
    <t>conspersa</t>
  </si>
  <si>
    <t>Plectrocnemia conspersa</t>
  </si>
  <si>
    <t>Plectrocnemia geniculata</t>
  </si>
  <si>
    <t>Polycentropus</t>
  </si>
  <si>
    <t>corniger</t>
  </si>
  <si>
    <t>Polycentropus corniger</t>
  </si>
  <si>
    <t>Polycentropus schmidi</t>
  </si>
  <si>
    <t>corniger, excisus, flavomaculatus, irroratus, kingi, morettii*, schmidi</t>
  </si>
  <si>
    <t>Lype</t>
  </si>
  <si>
    <t>Psychomyia</t>
  </si>
  <si>
    <t>fragilis</t>
  </si>
  <si>
    <t>Psychomyia fragilis</t>
  </si>
  <si>
    <t>Tinodes</t>
  </si>
  <si>
    <t>Ptilocolepus</t>
  </si>
  <si>
    <t>Rhyacophila</t>
  </si>
  <si>
    <t>aurata</t>
  </si>
  <si>
    <t>Rhyacophila aurata</t>
  </si>
  <si>
    <t>fasciata</t>
  </si>
  <si>
    <t>Rhyacophila fasciata</t>
  </si>
  <si>
    <t>obliterata</t>
  </si>
  <si>
    <t>Rhyacophila obliterata</t>
  </si>
  <si>
    <t>praemorsa</t>
  </si>
  <si>
    <t>Rhyacophila praemorsa</t>
  </si>
  <si>
    <t>Notidobia</t>
  </si>
  <si>
    <t>Oecismus</t>
  </si>
  <si>
    <t>Sericostoma</t>
  </si>
  <si>
    <t>sp.</t>
  </si>
  <si>
    <t>Procloeon sp.</t>
  </si>
  <si>
    <t>A. Wagner [Ephemeroptera], S. Knispel [Plecoptera], P. Stucki [Trichoptera]</t>
  </si>
  <si>
    <t>Aggiornamento dell'elenco dei taxa EPT</t>
  </si>
  <si>
    <t>Elenco_a_discesa_taxa_EPT</t>
  </si>
  <si>
    <t>6_07 substrato dominante :</t>
  </si>
  <si>
    <r>
      <t xml:space="preserve">AQ/ps_ver_20220131
</t>
    </r>
    <r>
      <rPr>
        <i/>
        <sz val="8"/>
        <color indexed="23"/>
        <rFont val="Calibri"/>
        <family val="2"/>
      </rPr>
      <t>Eawag_ls_20220131</t>
    </r>
  </si>
  <si>
    <r>
      <rPr>
        <sz val="8"/>
        <color indexed="8"/>
        <rFont val="Calibri"/>
        <family val="2"/>
      </rPr>
      <t>6_05</t>
    </r>
    <r>
      <rPr>
        <sz val="10"/>
        <color indexed="8"/>
        <rFont val="Calibri"/>
        <family val="2"/>
      </rPr>
      <t xml:space="preserve"> Nome determinatore:</t>
    </r>
  </si>
  <si>
    <t xml:space="preserve"> Lista dei taxa EPT</t>
  </si>
  <si>
    <t>Espèces 
comptabilisées</t>
  </si>
  <si>
    <t>AQ/ps_ver_202200530</t>
  </si>
  <si>
    <t>helvetica</t>
  </si>
  <si>
    <t>Apatania helvetica</t>
  </si>
  <si>
    <t>1.05</t>
  </si>
  <si>
    <t>P. Stucki</t>
  </si>
  <si>
    <t>ProtocolloLabo_IBCH_modif_8x</t>
  </si>
  <si>
    <t>Correzione nella formula</t>
  </si>
  <si>
    <t>Regolazione dei margini in modo che l'indice SPEAR sia di nuovo visibile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</si>
</sst>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0_ ;_ * \-#,##0.0_ ;_ * &quot;-&quot;??_ ;_ @_ "/>
    <numFmt numFmtId="166" formatCode="_-* #,##0.0\ _f_r_._-;\-* #,##0.0\ _f_r_._-;_-* &quot;-&quot;?\ _f_r_._-;_-@_-"/>
    <numFmt numFmtId="167" formatCode="#,##0.000_ ;\-#,##0.000\ "/>
    <numFmt numFmtId="168" formatCode="&quot;-&quot;;&quot;-&quot;;&quot;-&quot;"/>
  </numFmts>
  <fonts count="60" x14ac:knownFonts="1">
    <font>
      <sz val="10"/>
      <name val="Arial"/>
    </font>
    <font>
      <sz val="11"/>
      <color theme="1"/>
      <name val="Calibri"/>
      <family val="2"/>
      <scheme val="minor"/>
    </font>
    <font>
      <sz val="11"/>
      <color theme="1"/>
      <name val="Calibri"/>
      <family val="2"/>
      <scheme val="minor"/>
    </font>
    <font>
      <sz val="10"/>
      <name val="Arial"/>
      <family val="2"/>
    </font>
    <font>
      <u/>
      <sz val="11"/>
      <color indexed="12"/>
      <name val="Calibri"/>
      <family val="2"/>
    </font>
    <font>
      <sz val="10"/>
      <name val="MS Sans Serif"/>
      <family val="2"/>
    </font>
    <font>
      <sz val="10"/>
      <color indexed="8"/>
      <name val="Calibri"/>
      <family val="2"/>
    </font>
    <font>
      <sz val="12"/>
      <color indexed="8"/>
      <name val="Calibri"/>
      <family val="2"/>
    </font>
    <font>
      <sz val="8"/>
      <color indexed="8"/>
      <name val="Calibri"/>
      <family val="2"/>
    </font>
    <font>
      <sz val="12"/>
      <name val="Calibri"/>
      <family val="2"/>
    </font>
    <font>
      <sz val="10"/>
      <name val="Calibri"/>
      <family val="2"/>
    </font>
    <font>
      <b/>
      <sz val="10"/>
      <name val="Calibri"/>
      <family val="2"/>
    </font>
    <font>
      <i/>
      <sz val="10"/>
      <name val="Calibri"/>
      <family val="2"/>
    </font>
    <font>
      <i/>
      <sz val="10"/>
      <color indexed="23"/>
      <name val="Calibri"/>
      <family val="2"/>
    </font>
    <font>
      <i/>
      <sz val="8"/>
      <color indexed="23"/>
      <name val="Calibri"/>
      <family val="2"/>
    </font>
    <font>
      <b/>
      <i/>
      <sz val="10"/>
      <name val="Calibri"/>
      <family val="2"/>
    </font>
    <font>
      <sz val="11"/>
      <color theme="1"/>
      <name val="Calibri"/>
      <family val="2"/>
      <scheme val="minor"/>
    </font>
    <font>
      <sz val="10"/>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0"/>
      <name val="Calibri"/>
      <family val="2"/>
      <scheme val="minor"/>
    </font>
    <font>
      <b/>
      <sz val="11"/>
      <name val="Calibri"/>
      <family val="2"/>
      <scheme val="minor"/>
    </font>
    <font>
      <sz val="8"/>
      <name val="Calibri"/>
      <family val="2"/>
      <scheme val="minor"/>
    </font>
    <font>
      <b/>
      <sz val="12"/>
      <name val="Calibri"/>
      <family val="2"/>
      <scheme val="minor"/>
    </font>
    <font>
      <strike/>
      <sz val="10"/>
      <name val="Calibri"/>
      <family val="2"/>
      <scheme val="minor"/>
    </font>
    <font>
      <i/>
      <sz val="8"/>
      <name val="Calibri"/>
      <family val="2"/>
      <scheme val="minor"/>
    </font>
    <font>
      <b/>
      <sz val="14"/>
      <name val="Calibri"/>
      <family val="2"/>
      <scheme val="minor"/>
    </font>
    <font>
      <i/>
      <sz val="10"/>
      <color theme="0" tint="-0.499984740745262"/>
      <name val="Calibri"/>
      <family val="2"/>
    </font>
    <font>
      <i/>
      <sz val="10"/>
      <color theme="0" tint="-0.499984740745262"/>
      <name val="Calibri"/>
      <family val="2"/>
      <scheme val="minor"/>
    </font>
    <font>
      <b/>
      <i/>
      <sz val="10"/>
      <name val="Calibri"/>
      <family val="2"/>
      <scheme val="minor"/>
    </font>
    <font>
      <sz val="10"/>
      <color theme="1"/>
      <name val="Arial"/>
      <family val="2"/>
    </font>
    <font>
      <b/>
      <sz val="14"/>
      <name val="Arial"/>
      <family val="2"/>
    </font>
    <font>
      <b/>
      <sz val="12"/>
      <name val="Arial"/>
      <family val="2"/>
    </font>
    <font>
      <b/>
      <sz val="11"/>
      <name val="Arial"/>
      <family val="2"/>
    </font>
    <font>
      <b/>
      <sz val="10"/>
      <name val="Arial"/>
      <family val="2"/>
    </font>
    <font>
      <sz val="11"/>
      <name val="Wingdings"/>
      <charset val="2"/>
    </font>
    <font>
      <sz val="11"/>
      <name val="Arial"/>
      <family val="2"/>
    </font>
    <font>
      <sz val="8"/>
      <name val="Arial"/>
      <family val="2"/>
    </font>
    <font>
      <u/>
      <sz val="10"/>
      <name val="Arial"/>
      <family val="2"/>
    </font>
    <font>
      <u/>
      <sz val="10"/>
      <name val="Wingdings"/>
      <charset val="2"/>
    </font>
    <font>
      <u/>
      <sz val="11"/>
      <name val="Arial"/>
      <family val="2"/>
    </font>
    <font>
      <b/>
      <sz val="20"/>
      <name val="Arial"/>
      <family val="2"/>
    </font>
    <font>
      <sz val="12"/>
      <name val="Arial"/>
      <family val="2"/>
    </font>
    <font>
      <b/>
      <sz val="16"/>
      <name val="Arial"/>
      <family val="2"/>
    </font>
    <font>
      <b/>
      <sz val="8"/>
      <name val="Arial"/>
      <family val="2"/>
    </font>
    <font>
      <sz val="16"/>
      <name val="Arial"/>
      <family val="2"/>
    </font>
    <font>
      <sz val="9"/>
      <name val="Arial"/>
      <family val="2"/>
    </font>
    <font>
      <i/>
      <sz val="8"/>
      <name val="Arial"/>
      <family val="2"/>
    </font>
    <font>
      <i/>
      <sz val="11"/>
      <name val="Arial"/>
      <family val="2"/>
    </font>
    <font>
      <b/>
      <i/>
      <sz val="9"/>
      <name val="Arial"/>
      <family val="2"/>
    </font>
    <font>
      <b/>
      <i/>
      <sz val="11"/>
      <name val="Arial"/>
      <family val="2"/>
    </font>
    <font>
      <vertAlign val="subscript"/>
      <sz val="11"/>
      <name val="Arial"/>
      <family val="2"/>
    </font>
    <font>
      <b/>
      <i/>
      <sz val="10"/>
      <name val="Arial"/>
      <family val="2"/>
    </font>
    <font>
      <i/>
      <sz val="10"/>
      <name val="Arial"/>
      <family val="2"/>
    </font>
    <font>
      <b/>
      <sz val="8"/>
      <name val="Calibri"/>
      <family val="2"/>
      <scheme val="minor"/>
    </font>
    <font>
      <sz val="8"/>
      <name val="Calibri"/>
      <family val="2"/>
    </font>
    <font>
      <sz val="11"/>
      <color theme="1"/>
      <name val="Calibri"/>
      <family val="2"/>
      <charset val="1"/>
      <scheme val="minor"/>
    </font>
    <font>
      <b/>
      <sz val="10"/>
      <color theme="1"/>
      <name val="Calibri"/>
      <family val="2"/>
      <scheme val="minor"/>
    </font>
  </fonts>
  <fills count="15">
    <fill>
      <patternFill patternType="none"/>
    </fill>
    <fill>
      <patternFill patternType="gray125"/>
    </fill>
    <fill>
      <patternFill patternType="solid">
        <fgColor rgb="FFA47B76"/>
        <bgColor indexed="64"/>
      </patternFill>
    </fill>
    <fill>
      <patternFill patternType="solid">
        <fgColor rgb="FFCBB4B1"/>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14999847407452621"/>
        <bgColor indexed="22"/>
      </patternFill>
    </fill>
    <fill>
      <patternFill patternType="solid">
        <fgColor theme="0"/>
        <bgColor indexed="22"/>
      </patternFill>
    </fill>
    <fill>
      <patternFill patternType="solid">
        <fgColor indexed="26"/>
        <bgColor indexed="22"/>
      </patternFill>
    </fill>
    <fill>
      <patternFill patternType="solid">
        <fgColor rgb="FFFFFF00"/>
        <bgColor indexed="64"/>
      </patternFill>
    </fill>
    <fill>
      <patternFill patternType="solid">
        <fgColor theme="0"/>
        <bgColor indexed="64"/>
      </patternFill>
    </fill>
    <fill>
      <patternFill patternType="solid">
        <fgColor indexed="9"/>
        <bgColor indexed="22"/>
      </patternFill>
    </fill>
    <fill>
      <patternFill patternType="solid">
        <fgColor theme="0" tint="-0.3499862666707357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diagonal/>
    </border>
    <border>
      <left/>
      <right style="thin">
        <color indexed="64"/>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s>
  <cellStyleXfs count="13">
    <xf numFmtId="0" fontId="0" fillId="0" borderId="0"/>
    <xf numFmtId="0" fontId="4" fillId="0" borderId="0" applyNumberFormat="0" applyFill="0" applyBorder="0" applyAlignment="0" applyProtection="0">
      <alignment vertical="top"/>
      <protection locked="0"/>
    </xf>
    <xf numFmtId="164" fontId="3" fillId="0" borderId="0" applyFont="0" applyFill="0" applyBorder="0" applyAlignment="0" applyProtection="0"/>
    <xf numFmtId="0" fontId="3" fillId="0" borderId="0"/>
    <xf numFmtId="0" fontId="5" fillId="0" borderId="0"/>
    <xf numFmtId="0" fontId="16" fillId="0" borderId="0"/>
    <xf numFmtId="0" fontId="7" fillId="0" borderId="0"/>
    <xf numFmtId="0" fontId="5" fillId="0" borderId="0"/>
    <xf numFmtId="0" fontId="2" fillId="0" borderId="0"/>
    <xf numFmtId="0" fontId="3" fillId="0" borderId="0"/>
    <xf numFmtId="0" fontId="58" fillId="0" borderId="0"/>
    <xf numFmtId="0" fontId="58" fillId="0" borderId="0"/>
    <xf numFmtId="0" fontId="1" fillId="0" borderId="0"/>
  </cellStyleXfs>
  <cellXfs count="474">
    <xf numFmtId="0" fontId="0" fillId="0" borderId="0" xfId="0"/>
    <xf numFmtId="0" fontId="17" fillId="0" borderId="0" xfId="0" applyFont="1" applyProtection="1"/>
    <xf numFmtId="0" fontId="17" fillId="0" borderId="2" xfId="0" applyFont="1" applyBorder="1" applyProtection="1">
      <protection locked="0"/>
    </xf>
    <xf numFmtId="0" fontId="17" fillId="0" borderId="3" xfId="0" applyFont="1" applyBorder="1" applyProtection="1">
      <protection locked="0"/>
    </xf>
    <xf numFmtId="0" fontId="17" fillId="0" borderId="4" xfId="0" applyFont="1" applyBorder="1" applyProtection="1">
      <protection locked="0"/>
    </xf>
    <xf numFmtId="0" fontId="17" fillId="0" borderId="0" xfId="0" applyFont="1" applyFill="1" applyBorder="1" applyProtection="1"/>
    <xf numFmtId="0" fontId="18" fillId="0" borderId="0" xfId="3" applyFont="1" applyFill="1" applyBorder="1" applyAlignment="1" applyProtection="1">
      <alignment vertical="center"/>
    </xf>
    <xf numFmtId="0" fontId="18" fillId="0" borderId="0" xfId="5" applyFont="1" applyFill="1" applyBorder="1" applyAlignment="1" applyProtection="1">
      <alignment vertical="center"/>
    </xf>
    <xf numFmtId="0" fontId="18" fillId="0" borderId="0" xfId="3" applyFont="1" applyBorder="1" applyAlignment="1" applyProtection="1">
      <alignment vertical="center"/>
    </xf>
    <xf numFmtId="0" fontId="17" fillId="0" borderId="0" xfId="0" applyFont="1" applyFill="1" applyProtection="1"/>
    <xf numFmtId="0" fontId="18" fillId="0" borderId="0" xfId="3" applyFont="1" applyFill="1" applyAlignment="1" applyProtection="1">
      <alignment vertical="center"/>
    </xf>
    <xf numFmtId="0" fontId="0" fillId="0" borderId="0" xfId="0" applyFill="1" applyBorder="1" applyAlignment="1" applyProtection="1">
      <alignment vertical="top" wrapText="1"/>
    </xf>
    <xf numFmtId="0" fontId="0" fillId="0" borderId="0" xfId="5" applyFont="1" applyFill="1" applyBorder="1" applyProtection="1"/>
    <xf numFmtId="0" fontId="17" fillId="0" borderId="0" xfId="0" applyFont="1" applyAlignment="1">
      <alignment vertical="center"/>
    </xf>
    <xf numFmtId="0" fontId="17" fillId="0" borderId="0" xfId="6" applyFont="1" applyAlignment="1">
      <alignment vertical="center"/>
    </xf>
    <xf numFmtId="0" fontId="17" fillId="0" borderId="0" xfId="0" applyFont="1" applyAlignment="1" applyProtection="1"/>
    <xf numFmtId="0" fontId="17" fillId="0" borderId="0" xfId="0" applyFont="1" applyAlignment="1"/>
    <xf numFmtId="0" fontId="17" fillId="0" borderId="0" xfId="0" applyFont="1" applyAlignment="1" applyProtection="1">
      <alignment horizontal="center"/>
    </xf>
    <xf numFmtId="0" fontId="17" fillId="0" borderId="0" xfId="0" applyFont="1" applyAlignment="1">
      <alignment horizontal="center" vertical="center"/>
    </xf>
    <xf numFmtId="0" fontId="17" fillId="0" borderId="0" xfId="6" applyFont="1" applyAlignment="1">
      <alignment horizontal="center" vertical="center"/>
    </xf>
    <xf numFmtId="0" fontId="17" fillId="0" borderId="0" xfId="7" applyFont="1" applyAlignment="1">
      <alignment horizontal="center"/>
    </xf>
    <xf numFmtId="0" fontId="17" fillId="0" borderId="0" xfId="0" applyFont="1" applyBorder="1" applyAlignment="1" applyProtection="1">
      <alignment horizontal="center" wrapText="1"/>
      <protection locked="0"/>
    </xf>
    <xf numFmtId="0" fontId="22" fillId="0" borderId="0" xfId="0" applyFont="1" applyFill="1" applyProtection="1"/>
    <xf numFmtId="0" fontId="22" fillId="0" borderId="0" xfId="0" applyFont="1" applyFill="1" applyAlignment="1" applyProtection="1">
      <alignment horizontal="center"/>
    </xf>
    <xf numFmtId="0" fontId="17" fillId="0" borderId="0" xfId="0" applyFont="1" applyAlignment="1" applyProtection="1">
      <alignment textRotation="90"/>
    </xf>
    <xf numFmtId="0" fontId="17" fillId="0" borderId="0" xfId="0" applyFont="1" applyFill="1" applyBorder="1" applyAlignment="1" applyProtection="1">
      <alignment horizontal="center"/>
    </xf>
    <xf numFmtId="0" fontId="17" fillId="0" borderId="1" xfId="0" applyFont="1" applyBorder="1" applyAlignment="1" applyProtection="1">
      <alignment horizontal="center"/>
    </xf>
    <xf numFmtId="0" fontId="24" fillId="0" borderId="0" xfId="3" applyFont="1" applyProtection="1">
      <protection hidden="1"/>
    </xf>
    <xf numFmtId="0" fontId="17" fillId="0" borderId="0" xfId="0" applyFont="1" applyAlignment="1" applyProtection="1">
      <alignment horizontal="center"/>
      <protection hidden="1"/>
    </xf>
    <xf numFmtId="0" fontId="17" fillId="0" borderId="0" xfId="0" applyFont="1" applyFill="1" applyBorder="1" applyAlignment="1" applyProtection="1">
      <alignment horizontal="center"/>
      <protection hidden="1"/>
    </xf>
    <xf numFmtId="0" fontId="18" fillId="0" borderId="0" xfId="3" applyFont="1" applyFill="1" applyBorder="1" applyAlignment="1" applyProtection="1">
      <alignment vertical="center"/>
      <protection hidden="1"/>
    </xf>
    <xf numFmtId="0" fontId="18" fillId="0" borderId="0" xfId="3" applyFont="1" applyFill="1" applyBorder="1" applyAlignment="1" applyProtection="1">
      <alignment horizontal="center" vertical="center"/>
      <protection hidden="1"/>
    </xf>
    <xf numFmtId="0" fontId="17" fillId="0" borderId="0" xfId="0" applyFont="1" applyProtection="1">
      <protection hidden="1"/>
    </xf>
    <xf numFmtId="0" fontId="23" fillId="0" borderId="0" xfId="0" applyFont="1" applyAlignment="1" applyProtection="1">
      <alignment horizontal="center" textRotation="90"/>
      <protection hidden="1"/>
    </xf>
    <xf numFmtId="0" fontId="17" fillId="0" borderId="0" xfId="0" applyFont="1" applyAlignment="1" applyProtection="1">
      <alignment horizontal="center" textRotation="90"/>
      <protection hidden="1"/>
    </xf>
    <xf numFmtId="0" fontId="17" fillId="0" borderId="0" xfId="0" applyFont="1" applyBorder="1" applyAlignment="1" applyProtection="1">
      <alignment horizontal="center" wrapText="1"/>
      <protection hidden="1"/>
    </xf>
    <xf numFmtId="0" fontId="17" fillId="0" borderId="1" xfId="0" applyFont="1" applyBorder="1" applyAlignment="1" applyProtection="1">
      <alignment horizontal="center"/>
      <protection hidden="1"/>
    </xf>
    <xf numFmtId="0" fontId="17" fillId="4" borderId="0" xfId="0" applyFont="1" applyFill="1" applyProtection="1">
      <protection hidden="1"/>
    </xf>
    <xf numFmtId="0" fontId="17" fillId="4" borderId="0" xfId="0" applyFont="1" applyFill="1" applyAlignment="1" applyProtection="1">
      <alignment horizontal="center"/>
      <protection hidden="1"/>
    </xf>
    <xf numFmtId="0" fontId="22" fillId="5" borderId="0" xfId="5" applyFont="1" applyFill="1" applyAlignment="1" applyProtection="1">
      <alignment horizontal="left" vertical="center"/>
      <protection hidden="1"/>
    </xf>
    <xf numFmtId="0" fontId="25" fillId="4" borderId="0" xfId="5" applyFont="1" applyFill="1" applyAlignment="1" applyProtection="1">
      <alignment horizontal="left" vertical="center"/>
      <protection hidden="1"/>
    </xf>
    <xf numFmtId="0" fontId="22" fillId="5" borderId="0" xfId="5" applyFont="1" applyFill="1" applyAlignment="1" applyProtection="1">
      <alignment horizontal="right" vertical="center"/>
      <protection hidden="1"/>
    </xf>
    <xf numFmtId="0" fontId="24" fillId="0" borderId="0" xfId="0" applyFont="1" applyProtection="1">
      <protection hidden="1"/>
    </xf>
    <xf numFmtId="0" fontId="17" fillId="4" borderId="0" xfId="0" applyFont="1" applyFill="1" applyBorder="1" applyAlignment="1" applyProtection="1">
      <alignment horizontal="center"/>
      <protection hidden="1"/>
    </xf>
    <xf numFmtId="0" fontId="17" fillId="0" borderId="1" xfId="0" applyFont="1" applyBorder="1" applyAlignment="1" applyProtection="1">
      <alignment horizontal="center"/>
      <protection locked="0"/>
    </xf>
    <xf numFmtId="0" fontId="17" fillId="0" borderId="0" xfId="0" applyFont="1" applyBorder="1" applyProtection="1">
      <protection locked="0"/>
    </xf>
    <xf numFmtId="0" fontId="17" fillId="6" borderId="4" xfId="0" applyFont="1" applyFill="1" applyBorder="1" applyProtection="1">
      <protection hidden="1"/>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Fill="1" applyAlignment="1" applyProtection="1">
      <alignment vertical="center"/>
    </xf>
    <xf numFmtId="0" fontId="17" fillId="0" borderId="0" xfId="0" applyFont="1" applyFill="1" applyAlignment="1" applyProtection="1">
      <alignment horizontal="center" vertical="center"/>
    </xf>
    <xf numFmtId="0" fontId="17" fillId="0" borderId="0" xfId="6" applyFont="1" applyAlignment="1" applyProtection="1">
      <alignment vertical="center"/>
    </xf>
    <xf numFmtId="0" fontId="17" fillId="0" borderId="0" xfId="6" applyFont="1" applyAlignment="1" applyProtection="1">
      <alignment horizontal="center" vertical="center"/>
    </xf>
    <xf numFmtId="0" fontId="17" fillId="0" borderId="0" xfId="3" applyFont="1" applyFill="1" applyProtection="1"/>
    <xf numFmtId="0" fontId="17" fillId="0" borderId="0" xfId="3" applyFont="1" applyFill="1" applyAlignment="1" applyProtection="1">
      <alignment horizontal="center"/>
    </xf>
    <xf numFmtId="0" fontId="17" fillId="0" borderId="0" xfId="3" applyFont="1" applyFill="1" applyAlignment="1" applyProtection="1">
      <alignment vertical="center"/>
    </xf>
    <xf numFmtId="0" fontId="17" fillId="0" borderId="0" xfId="3" applyFont="1" applyFill="1" applyAlignment="1" applyProtection="1">
      <alignment horizontal="center" vertical="center"/>
    </xf>
    <xf numFmtId="0" fontId="17" fillId="0" borderId="0" xfId="3" applyFont="1" applyFill="1" applyAlignment="1" applyProtection="1">
      <alignment vertical="center" wrapText="1"/>
    </xf>
    <xf numFmtId="0" fontId="17" fillId="0" borderId="0" xfId="3" applyFont="1" applyFill="1" applyAlignment="1" applyProtection="1">
      <alignment horizontal="center" vertical="center" wrapText="1"/>
    </xf>
    <xf numFmtId="0" fontId="17" fillId="0" borderId="0" xfId="7" applyFont="1" applyAlignment="1" applyProtection="1">
      <alignment horizontal="center"/>
    </xf>
    <xf numFmtId="1" fontId="17" fillId="0" borderId="1" xfId="0" applyNumberFormat="1" applyFont="1" applyFill="1" applyBorder="1" applyAlignment="1" applyProtection="1">
      <alignment horizontal="center"/>
      <protection locked="0"/>
    </xf>
    <xf numFmtId="0" fontId="6" fillId="0" borderId="0" xfId="3" applyFont="1" applyFill="1" applyBorder="1" applyAlignment="1" applyProtection="1">
      <alignment vertical="center"/>
    </xf>
    <xf numFmtId="0" fontId="6" fillId="0" borderId="0" xfId="5" applyFont="1" applyFill="1" applyBorder="1" applyAlignment="1" applyProtection="1">
      <alignment vertical="center"/>
    </xf>
    <xf numFmtId="0" fontId="22" fillId="4" borderId="0" xfId="0" applyFont="1" applyFill="1" applyAlignment="1" applyProtection="1">
      <alignment horizontal="right"/>
      <protection hidden="1"/>
    </xf>
    <xf numFmtId="0" fontId="17" fillId="5" borderId="1" xfId="5" applyFont="1" applyFill="1" applyBorder="1" applyAlignment="1" applyProtection="1">
      <alignment horizontal="center" vertical="center"/>
      <protection hidden="1"/>
    </xf>
    <xf numFmtId="0" fontId="22" fillId="4" borderId="0" xfId="0" applyFont="1" applyFill="1" applyAlignment="1" applyProtection="1">
      <alignment horizontal="right" vertical="center"/>
      <protection hidden="1"/>
    </xf>
    <xf numFmtId="0" fontId="17" fillId="4" borderId="1" xfId="0" applyFont="1" applyFill="1" applyBorder="1" applyAlignment="1" applyProtection="1">
      <alignment horizontal="center" vertical="center"/>
      <protection hidden="1"/>
    </xf>
    <xf numFmtId="0" fontId="22" fillId="5" borderId="0" xfId="5" applyFont="1" applyFill="1" applyAlignment="1" applyProtection="1">
      <alignment horizontal="right" vertical="center" indent="1"/>
      <protection hidden="1"/>
    </xf>
    <xf numFmtId="0" fontId="22" fillId="4" borderId="0" xfId="0" applyFont="1" applyFill="1" applyAlignment="1" applyProtection="1">
      <alignment horizontal="right" vertical="center" indent="1"/>
      <protection hidden="1"/>
    </xf>
    <xf numFmtId="0" fontId="17" fillId="5" borderId="0" xfId="5" applyFont="1" applyFill="1" applyAlignment="1" applyProtection="1">
      <alignment horizontal="left" vertical="center"/>
      <protection hidden="1"/>
    </xf>
    <xf numFmtId="0" fontId="17" fillId="5" borderId="0" xfId="5" applyFont="1" applyFill="1" applyAlignment="1" applyProtection="1">
      <alignment horizontal="right" vertical="center"/>
      <protection hidden="1"/>
    </xf>
    <xf numFmtId="0" fontId="17" fillId="0" borderId="0" xfId="0" applyFont="1" applyFill="1" applyBorder="1" applyAlignment="1" applyProtection="1">
      <alignment horizontal="center" wrapText="1"/>
    </xf>
    <xf numFmtId="0" fontId="18" fillId="0" borderId="0" xfId="5" applyFont="1" applyFill="1" applyBorder="1" applyAlignment="1" applyProtection="1">
      <alignment horizontal="center" vertical="center"/>
    </xf>
    <xf numFmtId="0" fontId="18" fillId="0" borderId="0" xfId="3" applyFont="1" applyFill="1" applyBorder="1" applyAlignment="1" applyProtection="1">
      <alignment horizontal="center" vertical="center"/>
    </xf>
    <xf numFmtId="0" fontId="17" fillId="0" borderId="0" xfId="3" applyFont="1" applyFill="1" applyBorder="1" applyAlignment="1" applyProtection="1">
      <alignment horizontal="center" vertical="center" wrapText="1"/>
    </xf>
    <xf numFmtId="0" fontId="17" fillId="2" borderId="5" xfId="0" applyFont="1" applyFill="1" applyBorder="1" applyProtection="1">
      <protection hidden="1"/>
    </xf>
    <xf numFmtId="0" fontId="19" fillId="2" borderId="5" xfId="3" applyFont="1" applyFill="1" applyBorder="1" applyAlignment="1" applyProtection="1">
      <alignment vertical="center"/>
      <protection hidden="1"/>
    </xf>
    <xf numFmtId="0" fontId="20" fillId="2" borderId="5" xfId="3" applyFont="1" applyFill="1" applyBorder="1" applyAlignment="1" applyProtection="1">
      <alignment vertical="center"/>
      <protection hidden="1"/>
    </xf>
    <xf numFmtId="0" fontId="16" fillId="2" borderId="5" xfId="3" applyFont="1" applyFill="1" applyBorder="1" applyAlignment="1" applyProtection="1">
      <alignment vertical="center"/>
      <protection hidden="1"/>
    </xf>
    <xf numFmtId="0" fontId="17" fillId="2" borderId="0" xfId="0" applyFont="1" applyFill="1" applyBorder="1" applyProtection="1">
      <protection hidden="1"/>
    </xf>
    <xf numFmtId="0" fontId="17" fillId="2" borderId="0" xfId="3" applyFont="1" applyFill="1" applyBorder="1" applyAlignment="1" applyProtection="1">
      <alignment vertical="center"/>
      <protection hidden="1"/>
    </xf>
    <xf numFmtId="0" fontId="17" fillId="2" borderId="0" xfId="0" applyFont="1" applyFill="1" applyProtection="1">
      <protection hidden="1"/>
    </xf>
    <xf numFmtId="0" fontId="21" fillId="2" borderId="0" xfId="3" applyFont="1" applyFill="1" applyBorder="1" applyAlignment="1" applyProtection="1">
      <alignment vertical="center"/>
      <protection hidden="1"/>
    </xf>
    <xf numFmtId="0" fontId="16" fillId="2" borderId="0" xfId="3" applyFont="1" applyFill="1" applyBorder="1" applyAlignment="1" applyProtection="1">
      <alignment vertical="center"/>
      <protection hidden="1"/>
    </xf>
    <xf numFmtId="0" fontId="20" fillId="2" borderId="0" xfId="3" applyFont="1" applyFill="1" applyBorder="1" applyAlignment="1" applyProtection="1">
      <alignment vertical="center"/>
      <protection hidden="1"/>
    </xf>
    <xf numFmtId="0" fontId="17" fillId="2" borderId="6" xfId="0" applyFont="1" applyFill="1" applyBorder="1" applyProtection="1">
      <protection hidden="1"/>
    </xf>
    <xf numFmtId="0" fontId="16" fillId="2" borderId="6" xfId="3" applyFont="1" applyFill="1" applyBorder="1" applyAlignment="1" applyProtection="1">
      <alignment vertical="center"/>
      <protection hidden="1"/>
    </xf>
    <xf numFmtId="0" fontId="17" fillId="0" borderId="0" xfId="0" applyFont="1" applyBorder="1" applyAlignment="1" applyProtection="1">
      <protection hidden="1"/>
    </xf>
    <xf numFmtId="0" fontId="17" fillId="0" borderId="0" xfId="0" applyFont="1" applyBorder="1" applyProtection="1">
      <protection hidden="1"/>
    </xf>
    <xf numFmtId="0" fontId="18" fillId="0" borderId="0" xfId="5" applyFont="1" applyFill="1" applyBorder="1" applyAlignment="1" applyProtection="1">
      <alignment vertical="center"/>
      <protection hidden="1"/>
    </xf>
    <xf numFmtId="0" fontId="23" fillId="0" borderId="0" xfId="0" applyFont="1" applyProtection="1">
      <protection hidden="1"/>
    </xf>
    <xf numFmtId="0" fontId="23" fillId="0" borderId="7" xfId="0" applyFont="1" applyBorder="1" applyAlignment="1" applyProtection="1">
      <alignment horizontal="center"/>
      <protection hidden="1"/>
    </xf>
    <xf numFmtId="0" fontId="17" fillId="0" borderId="2" xfId="0" applyFont="1" applyBorder="1" applyProtection="1">
      <protection hidden="1"/>
    </xf>
    <xf numFmtId="0" fontId="17" fillId="0" borderId="3" xfId="0" applyFont="1" applyBorder="1" applyProtection="1">
      <protection hidden="1"/>
    </xf>
    <xf numFmtId="0" fontId="17" fillId="0" borderId="4" xfId="0" applyFont="1" applyBorder="1" applyProtection="1">
      <protection hidden="1"/>
    </xf>
    <xf numFmtId="0" fontId="27" fillId="0" borderId="0" xfId="0" applyFont="1" applyAlignment="1" applyProtection="1">
      <alignment horizontal="center" wrapText="1"/>
      <protection hidden="1"/>
    </xf>
    <xf numFmtId="0" fontId="17" fillId="0" borderId="2" xfId="3" applyFont="1" applyFill="1" applyBorder="1" applyAlignment="1" applyProtection="1">
      <alignment horizontal="left"/>
      <protection hidden="1"/>
    </xf>
    <xf numFmtId="0" fontId="17" fillId="0" borderId="8" xfId="3" applyFont="1" applyFill="1" applyBorder="1" applyAlignment="1" applyProtection="1">
      <alignment horizontal="left"/>
      <protection hidden="1"/>
    </xf>
    <xf numFmtId="0" fontId="17" fillId="0" borderId="4" xfId="3" applyFont="1" applyFill="1" applyBorder="1" applyAlignment="1" applyProtection="1">
      <alignment horizontal="left"/>
      <protection hidden="1"/>
    </xf>
    <xf numFmtId="0" fontId="17" fillId="0" borderId="9" xfId="0" applyFont="1" applyBorder="1" applyAlignment="1" applyProtection="1">
      <alignment horizontal="left"/>
      <protection hidden="1"/>
    </xf>
    <xf numFmtId="0" fontId="17" fillId="0" borderId="10" xfId="0" applyFont="1" applyBorder="1" applyAlignment="1" applyProtection="1">
      <alignment horizontal="left"/>
      <protection hidden="1"/>
    </xf>
    <xf numFmtId="0" fontId="23" fillId="0" borderId="0" xfId="0" applyFont="1" applyAlignment="1" applyProtection="1">
      <alignment horizontal="center"/>
      <protection hidden="1"/>
    </xf>
    <xf numFmtId="0" fontId="18" fillId="0" borderId="4" xfId="3" applyFont="1" applyFill="1" applyBorder="1" applyAlignment="1" applyProtection="1">
      <alignment vertical="center"/>
    </xf>
    <xf numFmtId="0" fontId="18" fillId="0" borderId="12" xfId="3" applyFont="1" applyFill="1" applyBorder="1" applyAlignment="1" applyProtection="1">
      <alignment horizontal="right" vertical="center"/>
    </xf>
    <xf numFmtId="0" fontId="18" fillId="0" borderId="13" xfId="3" applyFont="1" applyFill="1" applyBorder="1" applyAlignment="1" applyProtection="1">
      <alignment horizontal="right" vertical="center"/>
    </xf>
    <xf numFmtId="0" fontId="17" fillId="0" borderId="0" xfId="0" applyFont="1" applyAlignment="1" applyProtection="1">
      <alignment horizontal="right"/>
    </xf>
    <xf numFmtId="0" fontId="6" fillId="0" borderId="0" xfId="5" applyFont="1" applyFill="1" applyBorder="1" applyAlignment="1" applyProtection="1">
      <alignment horizontal="right" vertical="center"/>
    </xf>
    <xf numFmtId="0" fontId="6" fillId="0" borderId="0" xfId="3" applyFont="1" applyFill="1" applyBorder="1" applyAlignment="1" applyProtection="1">
      <alignment horizontal="right" vertical="center"/>
    </xf>
    <xf numFmtId="0" fontId="22" fillId="3" borderId="2" xfId="0" applyFont="1" applyFill="1" applyBorder="1" applyAlignment="1" applyProtection="1">
      <alignment horizontal="center"/>
    </xf>
    <xf numFmtId="0" fontId="22" fillId="3" borderId="8" xfId="0" applyFont="1" applyFill="1" applyBorder="1" applyAlignment="1" applyProtection="1">
      <alignment horizontal="center"/>
    </xf>
    <xf numFmtId="0" fontId="22" fillId="3" borderId="5" xfId="0" applyFont="1" applyFill="1" applyBorder="1" applyAlignment="1" applyProtection="1">
      <alignment horizontal="center"/>
    </xf>
    <xf numFmtId="0" fontId="22" fillId="3" borderId="4" xfId="0" applyFont="1" applyFill="1" applyBorder="1" applyAlignment="1" applyProtection="1">
      <alignment horizontal="center"/>
    </xf>
    <xf numFmtId="0" fontId="17" fillId="3" borderId="4" xfId="0" applyFont="1" applyFill="1" applyBorder="1" applyProtection="1"/>
    <xf numFmtId="0" fontId="17" fillId="3" borderId="1" xfId="0" applyFont="1" applyFill="1" applyBorder="1" applyProtection="1"/>
    <xf numFmtId="0" fontId="17" fillId="3" borderId="2" xfId="0" applyFont="1" applyFill="1" applyBorder="1" applyProtection="1"/>
    <xf numFmtId="0" fontId="18" fillId="3" borderId="1" xfId="3" applyFont="1" applyFill="1" applyBorder="1" applyAlignment="1" applyProtection="1">
      <alignment vertical="center"/>
    </xf>
    <xf numFmtId="0" fontId="18" fillId="3" borderId="11" xfId="3" applyFont="1" applyFill="1" applyBorder="1" applyAlignment="1" applyProtection="1">
      <alignment vertical="center"/>
    </xf>
    <xf numFmtId="0" fontId="0" fillId="0" borderId="0" xfId="0" applyProtection="1"/>
    <xf numFmtId="0" fontId="27" fillId="0" borderId="0" xfId="0" applyFont="1" applyAlignment="1" applyProtection="1">
      <alignment horizontal="center" wrapText="1"/>
      <protection hidden="1"/>
    </xf>
    <xf numFmtId="0" fontId="23" fillId="0" borderId="0" xfId="0" applyFont="1" applyAlignment="1" applyProtection="1">
      <alignment horizontal="center"/>
      <protection hidden="1"/>
    </xf>
    <xf numFmtId="0" fontId="18" fillId="0" borderId="0" xfId="5" applyFont="1" applyFill="1" applyBorder="1" applyAlignment="1" applyProtection="1">
      <alignment horizontal="left" vertical="center"/>
    </xf>
    <xf numFmtId="14" fontId="17" fillId="0" borderId="0" xfId="8" applyNumberFormat="1" applyFont="1" applyAlignment="1" applyProtection="1">
      <alignment horizontal="center" vertical="top"/>
    </xf>
    <xf numFmtId="14" fontId="17" fillId="0" borderId="0" xfId="8" applyNumberFormat="1" applyFont="1" applyAlignment="1" applyProtection="1">
      <alignment horizontal="left" vertical="top"/>
    </xf>
    <xf numFmtId="0" fontId="17" fillId="0" borderId="0" xfId="8" applyFont="1" applyAlignment="1" applyProtection="1">
      <alignment vertical="top"/>
    </xf>
    <xf numFmtId="0" fontId="17" fillId="0" borderId="0" xfId="8" applyFont="1" applyAlignment="1" applyProtection="1">
      <alignment horizontal="center" vertical="top"/>
    </xf>
    <xf numFmtId="0" fontId="17" fillId="0" borderId="0" xfId="0" applyFont="1" applyAlignment="1" applyProtection="1">
      <alignment vertical="top"/>
    </xf>
    <xf numFmtId="0" fontId="17" fillId="0" borderId="0" xfId="8" applyFont="1" applyAlignment="1" applyProtection="1">
      <alignment horizontal="left" vertical="top" wrapText="1"/>
    </xf>
    <xf numFmtId="0" fontId="17" fillId="0" borderId="0" xfId="8" applyFont="1" applyAlignment="1" applyProtection="1">
      <alignment horizontal="left" vertical="top"/>
    </xf>
    <xf numFmtId="0" fontId="17" fillId="0" borderId="0" xfId="8" applyFont="1" applyAlignment="1" applyProtection="1">
      <alignment horizontal="right" vertical="top"/>
    </xf>
    <xf numFmtId="0" fontId="17" fillId="0" borderId="0" xfId="8" applyFont="1" applyAlignment="1" applyProtection="1">
      <alignment vertical="top" wrapText="1"/>
    </xf>
    <xf numFmtId="0" fontId="17" fillId="0" borderId="0" xfId="0" applyFont="1" applyAlignment="1" applyProtection="1">
      <alignment horizontal="center" vertical="top"/>
    </xf>
    <xf numFmtId="0" fontId="17" fillId="2" borderId="0" xfId="8" applyFont="1" applyFill="1" applyAlignment="1" applyProtection="1">
      <alignment vertical="top" wrapText="1"/>
    </xf>
    <xf numFmtId="0" fontId="22" fillId="2" borderId="0" xfId="8" applyFont="1" applyFill="1" applyAlignment="1" applyProtection="1">
      <alignment vertical="top" wrapText="1"/>
    </xf>
    <xf numFmtId="0" fontId="22" fillId="2" borderId="0" xfId="8" applyFont="1" applyFill="1" applyAlignment="1" applyProtection="1">
      <alignment horizontal="center" vertical="top" wrapText="1"/>
    </xf>
    <xf numFmtId="0" fontId="17" fillId="2" borderId="0" xfId="8" applyFont="1" applyFill="1" applyAlignment="1" applyProtection="1">
      <alignment vertical="top"/>
    </xf>
    <xf numFmtId="0" fontId="22" fillId="0" borderId="0" xfId="0" applyFont="1" applyAlignment="1" applyProtection="1">
      <alignment vertical="top"/>
    </xf>
    <xf numFmtId="0" fontId="18" fillId="3" borderId="1" xfId="3" applyFont="1" applyFill="1" applyBorder="1" applyAlignment="1" applyProtection="1">
      <alignment vertical="center"/>
      <protection locked="0"/>
    </xf>
    <xf numFmtId="0" fontId="17" fillId="3" borderId="4" xfId="0" applyFont="1" applyFill="1" applyBorder="1" applyProtection="1">
      <protection locked="0"/>
    </xf>
    <xf numFmtId="0" fontId="18" fillId="3" borderId="11" xfId="3" applyFont="1" applyFill="1" applyBorder="1" applyAlignment="1" applyProtection="1">
      <alignment vertical="center"/>
      <protection locked="0"/>
    </xf>
    <xf numFmtId="0" fontId="17" fillId="3" borderId="1" xfId="0" applyFont="1" applyFill="1" applyBorder="1" applyProtection="1">
      <protection locked="0"/>
    </xf>
    <xf numFmtId="0" fontId="33" fillId="7" borderId="8" xfId="3" applyFont="1" applyFill="1" applyBorder="1" applyAlignment="1" applyProtection="1">
      <alignment horizontal="left" vertical="center"/>
    </xf>
    <xf numFmtId="0" fontId="34" fillId="7" borderId="8" xfId="3" applyFont="1" applyFill="1" applyBorder="1" applyAlignment="1" applyProtection="1">
      <alignment horizontal="right" vertical="center"/>
    </xf>
    <xf numFmtId="14" fontId="34" fillId="7" borderId="8" xfId="3" applyNumberFormat="1" applyFont="1" applyFill="1" applyBorder="1" applyAlignment="1" applyProtection="1">
      <alignment horizontal="center" vertical="center"/>
    </xf>
    <xf numFmtId="0" fontId="33" fillId="7" borderId="8" xfId="3" applyFont="1" applyFill="1" applyBorder="1" applyAlignment="1" applyProtection="1">
      <alignment horizontal="right" vertical="center"/>
    </xf>
    <xf numFmtId="0" fontId="34" fillId="7" borderId="8" xfId="3" applyNumberFormat="1" applyFont="1" applyFill="1" applyBorder="1" applyAlignment="1" applyProtection="1">
      <alignment horizontal="center" vertical="center"/>
      <protection locked="0"/>
    </xf>
    <xf numFmtId="0" fontId="36" fillId="0" borderId="0" xfId="3" applyFont="1" applyAlignment="1" applyProtection="1">
      <alignment vertical="center"/>
    </xf>
    <xf numFmtId="0" fontId="34" fillId="0" borderId="0" xfId="3" applyFont="1" applyBorder="1" applyAlignment="1" applyProtection="1">
      <alignment horizontal="right" vertical="center"/>
    </xf>
    <xf numFmtId="0" fontId="36" fillId="0" borderId="0" xfId="3" applyFont="1" applyProtection="1"/>
    <xf numFmtId="0" fontId="34" fillId="0" borderId="0" xfId="3" applyFont="1" applyFill="1" applyBorder="1" applyAlignment="1" applyProtection="1">
      <alignment horizontal="right"/>
    </xf>
    <xf numFmtId="0" fontId="34" fillId="0" borderId="0" xfId="3" applyFont="1" applyFill="1" applyBorder="1" applyAlignment="1" applyProtection="1">
      <alignment horizontal="left"/>
    </xf>
    <xf numFmtId="14" fontId="34" fillId="0" borderId="15" xfId="3" applyNumberFormat="1" applyFont="1" applyFill="1" applyBorder="1" applyAlignment="1" applyProtection="1">
      <alignment horizontal="center"/>
      <protection locked="0"/>
    </xf>
    <xf numFmtId="0" fontId="34" fillId="0" borderId="0" xfId="9" applyFont="1" applyFill="1" applyBorder="1" applyAlignment="1" applyProtection="1">
      <alignment horizontal="right"/>
    </xf>
    <xf numFmtId="0" fontId="34" fillId="0" borderId="17" xfId="3" applyNumberFormat="1" applyFont="1" applyFill="1" applyBorder="1" applyAlignment="1" applyProtection="1">
      <alignment horizontal="center"/>
      <protection locked="0"/>
    </xf>
    <xf numFmtId="0" fontId="34" fillId="0" borderId="15" xfId="2" applyNumberFormat="1" applyFont="1" applyFill="1" applyBorder="1" applyAlignment="1" applyProtection="1">
      <alignment horizontal="center"/>
      <protection locked="0"/>
    </xf>
    <xf numFmtId="0" fontId="34" fillId="0" borderId="0" xfId="3" applyFont="1" applyBorder="1" applyAlignment="1" applyProtection="1">
      <alignment horizontal="right"/>
    </xf>
    <xf numFmtId="0" fontId="37" fillId="0" borderId="0" xfId="3" applyFont="1" applyAlignment="1" applyProtection="1">
      <alignment horizontal="center"/>
    </xf>
    <xf numFmtId="0" fontId="37" fillId="0" borderId="0" xfId="3" applyFont="1" applyBorder="1" applyAlignment="1" applyProtection="1">
      <alignment horizontal="center"/>
    </xf>
    <xf numFmtId="0" fontId="38" fillId="7" borderId="2" xfId="3" quotePrefix="1" applyFont="1" applyFill="1" applyBorder="1" applyAlignment="1" applyProtection="1">
      <alignment horizontal="left" vertical="center" wrapText="1"/>
    </xf>
    <xf numFmtId="0" fontId="38" fillId="7" borderId="4" xfId="3" applyFont="1" applyFill="1" applyBorder="1" applyAlignment="1" applyProtection="1">
      <alignment horizontal="center"/>
    </xf>
    <xf numFmtId="0" fontId="38" fillId="7" borderId="1" xfId="3" applyFont="1" applyFill="1" applyBorder="1" applyAlignment="1" applyProtection="1">
      <alignment horizontal="center"/>
    </xf>
    <xf numFmtId="0" fontId="38" fillId="7" borderId="1" xfId="3" quotePrefix="1" applyFont="1" applyFill="1" applyBorder="1" applyAlignment="1" applyProtection="1">
      <alignment horizontal="center"/>
    </xf>
    <xf numFmtId="0" fontId="38" fillId="0" borderId="0" xfId="3" applyFont="1" applyProtection="1"/>
    <xf numFmtId="0" fontId="38" fillId="0" borderId="18" xfId="3" applyFont="1" applyBorder="1" applyAlignment="1" applyProtection="1">
      <alignment horizontal="center" vertical="center" wrapText="1"/>
    </xf>
    <xf numFmtId="0" fontId="38" fillId="0" borderId="2" xfId="3" applyFont="1" applyBorder="1" applyAlignment="1" applyProtection="1">
      <alignment horizontal="center" vertical="center" wrapText="1"/>
    </xf>
    <xf numFmtId="0" fontId="38" fillId="0" borderId="4" xfId="3" applyFont="1" applyBorder="1" applyAlignment="1" applyProtection="1">
      <alignment horizontal="center" vertical="center"/>
    </xf>
    <xf numFmtId="0" fontId="38" fillId="0" borderId="1" xfId="3" applyFont="1" applyBorder="1" applyAlignment="1" applyProtection="1">
      <alignment horizontal="center" vertical="center"/>
    </xf>
    <xf numFmtId="0" fontId="38" fillId="0" borderId="1" xfId="3" quotePrefix="1" applyFont="1" applyBorder="1" applyAlignment="1" applyProtection="1">
      <alignment horizontal="center" vertical="center"/>
    </xf>
    <xf numFmtId="0" fontId="38" fillId="0" borderId="0" xfId="3" applyFont="1" applyAlignment="1" applyProtection="1">
      <alignment horizontal="center"/>
    </xf>
    <xf numFmtId="0" fontId="38" fillId="0" borderId="11" xfId="3" applyFont="1" applyBorder="1" applyAlignment="1" applyProtection="1">
      <alignment horizontal="center" vertical="center" wrapText="1"/>
    </xf>
    <xf numFmtId="0" fontId="38" fillId="0" borderId="13" xfId="3" applyFont="1" applyBorder="1" applyAlignment="1" applyProtection="1">
      <alignment horizontal="center" vertical="center" wrapText="1"/>
    </xf>
    <xf numFmtId="0" fontId="38" fillId="0" borderId="6" xfId="3" applyFont="1" applyBorder="1" applyAlignment="1" applyProtection="1">
      <alignment horizontal="center" vertical="center"/>
    </xf>
    <xf numFmtId="0" fontId="38" fillId="0" borderId="6" xfId="3" quotePrefix="1" applyFont="1" applyBorder="1" applyAlignment="1" applyProtection="1">
      <alignment horizontal="center" vertical="center"/>
    </xf>
    <xf numFmtId="0" fontId="38" fillId="0" borderId="0" xfId="3" applyFont="1" applyBorder="1" applyProtection="1"/>
    <xf numFmtId="0" fontId="38" fillId="7" borderId="11" xfId="3" applyFont="1" applyFill="1" applyBorder="1" applyAlignment="1" applyProtection="1">
      <alignment horizontal="left" vertical="center" wrapText="1"/>
    </xf>
    <xf numFmtId="0" fontId="35" fillId="0" borderId="19" xfId="3" applyNumberFormat="1" applyFont="1" applyBorder="1" applyAlignment="1" applyProtection="1">
      <alignment horizontal="center" vertical="center" wrapText="1"/>
      <protection locked="0"/>
    </xf>
    <xf numFmtId="0" fontId="38" fillId="0" borderId="19" xfId="3" applyFont="1" applyFill="1" applyBorder="1" applyAlignment="1" applyProtection="1">
      <alignment horizontal="center" vertical="center" wrapText="1"/>
    </xf>
    <xf numFmtId="0" fontId="38" fillId="0" borderId="0" xfId="3" applyFont="1" applyBorder="1" applyAlignment="1" applyProtection="1">
      <alignment horizontal="center" vertical="center" wrapText="1"/>
    </xf>
    <xf numFmtId="0" fontId="35" fillId="0" borderId="1" xfId="3" applyNumberFormat="1" applyFont="1" applyBorder="1" applyAlignment="1" applyProtection="1">
      <alignment horizontal="center" vertical="center" wrapText="1"/>
      <protection locked="0"/>
    </xf>
    <xf numFmtId="0" fontId="35" fillId="0" borderId="4" xfId="3" applyNumberFormat="1" applyFont="1" applyBorder="1" applyAlignment="1" applyProtection="1">
      <alignment horizontal="center" vertical="center" wrapText="1"/>
      <protection locked="0"/>
    </xf>
    <xf numFmtId="0" fontId="35" fillId="0" borderId="4" xfId="3" quotePrefix="1" applyNumberFormat="1" applyFont="1" applyBorder="1" applyAlignment="1" applyProtection="1">
      <alignment horizontal="center" vertical="center" wrapText="1"/>
      <protection locked="0"/>
    </xf>
    <xf numFmtId="0" fontId="38" fillId="0" borderId="14" xfId="3" applyFont="1" applyBorder="1" applyAlignment="1" applyProtection="1">
      <alignment wrapText="1"/>
      <protection locked="0"/>
    </xf>
    <xf numFmtId="0" fontId="38" fillId="7" borderId="11" xfId="3" applyFont="1" applyFill="1" applyBorder="1" applyAlignment="1" applyProtection="1">
      <alignment vertical="center" wrapText="1"/>
    </xf>
    <xf numFmtId="0" fontId="35" fillId="0" borderId="11" xfId="3" applyNumberFormat="1" applyFont="1" applyBorder="1" applyAlignment="1" applyProtection="1">
      <alignment horizontal="center" vertical="center" wrapText="1"/>
      <protection locked="0"/>
    </xf>
    <xf numFmtId="0" fontId="35" fillId="0" borderId="19" xfId="3" quotePrefix="1" applyNumberFormat="1" applyFont="1" applyBorder="1" applyAlignment="1" applyProtection="1">
      <alignment horizontal="center" vertical="center" wrapText="1"/>
      <protection locked="0"/>
    </xf>
    <xf numFmtId="0" fontId="38" fillId="7" borderId="11" xfId="3" quotePrefix="1" applyFont="1" applyFill="1" applyBorder="1" applyAlignment="1" applyProtection="1">
      <alignment horizontal="left" vertical="center" wrapText="1"/>
    </xf>
    <xf numFmtId="0" fontId="38" fillId="7" borderId="11" xfId="9" quotePrefix="1" applyFont="1" applyFill="1" applyBorder="1" applyAlignment="1" applyProtection="1">
      <alignment horizontal="left" vertical="center" wrapText="1"/>
    </xf>
    <xf numFmtId="0" fontId="38" fillId="7" borderId="1" xfId="3" quotePrefix="1" applyFont="1" applyFill="1" applyBorder="1" applyAlignment="1" applyProtection="1">
      <alignment horizontal="left" vertical="center" wrapText="1"/>
    </xf>
    <xf numFmtId="0" fontId="38" fillId="0" borderId="0" xfId="3" applyFont="1" applyAlignment="1" applyProtection="1">
      <alignment vertical="center"/>
    </xf>
    <xf numFmtId="0" fontId="40" fillId="0" borderId="0" xfId="3" applyFont="1" applyBorder="1" applyAlignment="1" applyProtection="1">
      <alignment vertical="center"/>
    </xf>
    <xf numFmtId="0" fontId="42" fillId="0" borderId="0" xfId="3" applyFont="1" applyBorder="1" applyAlignment="1" applyProtection="1">
      <alignment vertical="center"/>
    </xf>
    <xf numFmtId="0" fontId="38" fillId="0" borderId="0" xfId="3" applyFont="1" applyBorder="1" applyAlignment="1" applyProtection="1">
      <alignment vertical="center"/>
    </xf>
    <xf numFmtId="0" fontId="3" fillId="0" borderId="0" xfId="3" applyFont="1" applyAlignment="1" applyProtection="1">
      <alignment horizontal="left" vertical="center"/>
    </xf>
    <xf numFmtId="0" fontId="3" fillId="0" borderId="0" xfId="3" applyFont="1" applyAlignment="1" applyProtection="1">
      <alignment horizontal="right"/>
    </xf>
    <xf numFmtId="0" fontId="3" fillId="0" borderId="0" xfId="3" applyAlignment="1" applyProtection="1">
      <alignment vertical="center"/>
    </xf>
    <xf numFmtId="0" fontId="40" fillId="0" borderId="0" xfId="3" applyFont="1" applyAlignment="1" applyProtection="1">
      <alignment vertical="center"/>
    </xf>
    <xf numFmtId="0" fontId="42" fillId="0" borderId="0" xfId="3" applyFont="1" applyAlignment="1" applyProtection="1">
      <alignment vertical="center"/>
    </xf>
    <xf numFmtId="0" fontId="42" fillId="0" borderId="0" xfId="3" applyFont="1" applyBorder="1" applyProtection="1"/>
    <xf numFmtId="0" fontId="42" fillId="0" borderId="0" xfId="3" applyFont="1" applyProtection="1"/>
    <xf numFmtId="0" fontId="34" fillId="0" borderId="0" xfId="3" applyFont="1" applyAlignment="1" applyProtection="1">
      <alignment horizontal="right"/>
    </xf>
    <xf numFmtId="0" fontId="34" fillId="0" borderId="15" xfId="3" applyFont="1" applyFill="1" applyBorder="1" applyAlignment="1" applyProtection="1">
      <alignment horizontal="center"/>
      <protection locked="0"/>
    </xf>
    <xf numFmtId="0" fontId="37" fillId="0" borderId="0" xfId="3" applyFont="1" applyAlignment="1" applyProtection="1">
      <alignment horizontal="center" vertical="center"/>
    </xf>
    <xf numFmtId="0" fontId="37" fillId="0" borderId="0" xfId="3" applyFont="1" applyBorder="1" applyAlignment="1" applyProtection="1">
      <alignment horizontal="center" vertical="center"/>
    </xf>
    <xf numFmtId="0" fontId="34" fillId="0" borderId="0" xfId="3" applyFont="1" applyFill="1" applyBorder="1" applyAlignment="1" applyProtection="1">
      <alignment horizontal="right" vertical="center"/>
    </xf>
    <xf numFmtId="0" fontId="34" fillId="0" borderId="0" xfId="3" applyFont="1" applyFill="1" applyBorder="1" applyAlignment="1" applyProtection="1">
      <alignment horizontal="left" wrapText="1"/>
    </xf>
    <xf numFmtId="0" fontId="34" fillId="0" borderId="0" xfId="3" applyFont="1" applyAlignment="1" applyProtection="1"/>
    <xf numFmtId="165" fontId="34" fillId="0" borderId="15" xfId="2" applyNumberFormat="1" applyFont="1" applyBorder="1" applyAlignment="1" applyProtection="1">
      <alignment horizontal="center"/>
      <protection locked="0"/>
    </xf>
    <xf numFmtId="166" fontId="34" fillId="0" borderId="15" xfId="3" applyNumberFormat="1" applyFont="1" applyBorder="1" applyAlignment="1" applyProtection="1">
      <alignment horizontal="center"/>
      <protection locked="0"/>
    </xf>
    <xf numFmtId="0" fontId="3" fillId="0" borderId="0" xfId="3" applyProtection="1"/>
    <xf numFmtId="0" fontId="3" fillId="0" borderId="0" xfId="3" applyBorder="1" applyProtection="1"/>
    <xf numFmtId="0" fontId="43" fillId="2" borderId="8" xfId="3" applyFont="1" applyFill="1" applyBorder="1" applyAlignment="1" applyProtection="1">
      <alignment horizontal="left" vertical="center"/>
      <protection hidden="1"/>
    </xf>
    <xf numFmtId="0" fontId="44" fillId="2" borderId="8" xfId="3" applyFont="1" applyFill="1" applyBorder="1" applyAlignment="1" applyProtection="1">
      <alignment horizontal="left" vertical="center"/>
      <protection hidden="1"/>
    </xf>
    <xf numFmtId="0" fontId="34" fillId="2" borderId="8" xfId="3" applyFont="1" applyFill="1" applyBorder="1" applyAlignment="1" applyProtection="1">
      <alignment horizontal="left" vertical="center"/>
      <protection hidden="1"/>
    </xf>
    <xf numFmtId="16" fontId="44" fillId="2" borderId="8" xfId="3" applyNumberFormat="1" applyFont="1" applyFill="1" applyBorder="1" applyAlignment="1" applyProtection="1">
      <alignment horizontal="left"/>
      <protection hidden="1"/>
    </xf>
    <xf numFmtId="16" fontId="45" fillId="2" borderId="8" xfId="3" applyNumberFormat="1" applyFont="1" applyFill="1" applyBorder="1" applyAlignment="1" applyProtection="1">
      <alignment horizontal="left" vertical="center"/>
      <protection hidden="1"/>
    </xf>
    <xf numFmtId="0" fontId="34" fillId="2" borderId="8" xfId="3" applyFont="1" applyFill="1" applyBorder="1" applyAlignment="1" applyProtection="1">
      <alignment horizontal="left" vertical="center"/>
    </xf>
    <xf numFmtId="0" fontId="34" fillId="2" borderId="8" xfId="3" applyFont="1" applyFill="1" applyBorder="1" applyAlignment="1" applyProtection="1">
      <alignment horizontal="left"/>
      <protection hidden="1"/>
    </xf>
    <xf numFmtId="0" fontId="44" fillId="2" borderId="8" xfId="3" applyFont="1" applyFill="1" applyBorder="1" applyAlignment="1" applyProtection="1">
      <alignment horizontal="left"/>
      <protection hidden="1"/>
    </xf>
    <xf numFmtId="1" fontId="34" fillId="2" borderId="8" xfId="3" applyNumberFormat="1" applyFont="1" applyFill="1" applyBorder="1" applyAlignment="1" applyProtection="1">
      <alignment vertical="center"/>
    </xf>
    <xf numFmtId="1" fontId="34" fillId="2" borderId="8" xfId="3" applyNumberFormat="1" applyFont="1" applyFill="1" applyBorder="1" applyAlignment="1" applyProtection="1">
      <alignment vertical="center"/>
      <protection locked="0"/>
    </xf>
    <xf numFmtId="1" fontId="34" fillId="7" borderId="0" xfId="3" applyNumberFormat="1" applyFont="1" applyFill="1" applyBorder="1" applyAlignment="1" applyProtection="1">
      <alignment horizontal="center" vertical="center"/>
      <protection locked="0"/>
    </xf>
    <xf numFmtId="0" fontId="3" fillId="0" borderId="0" xfId="3" applyProtection="1">
      <protection hidden="1"/>
    </xf>
    <xf numFmtId="0" fontId="47" fillId="0" borderId="0" xfId="3" applyFont="1" applyProtection="1">
      <protection hidden="1"/>
    </xf>
    <xf numFmtId="0" fontId="34" fillId="0" borderId="0" xfId="3" applyFont="1" applyAlignment="1" applyProtection="1">
      <alignment horizontal="left"/>
      <protection hidden="1"/>
    </xf>
    <xf numFmtId="0" fontId="44" fillId="0" borderId="0" xfId="3" applyFont="1" applyProtection="1">
      <protection hidden="1"/>
    </xf>
    <xf numFmtId="16" fontId="44" fillId="0" borderId="5" xfId="3" applyNumberFormat="1" applyFont="1" applyBorder="1" applyAlignment="1" applyProtection="1">
      <protection hidden="1"/>
    </xf>
    <xf numFmtId="16" fontId="44" fillId="0" borderId="0" xfId="3" applyNumberFormat="1" applyFont="1" applyProtection="1">
      <protection hidden="1"/>
    </xf>
    <xf numFmtId="0" fontId="34" fillId="0" borderId="0" xfId="3" applyFont="1" applyAlignment="1" applyProtection="1">
      <alignment horizontal="right" vertical="center"/>
      <protection hidden="1"/>
    </xf>
    <xf numFmtId="0" fontId="34" fillId="0" borderId="0" xfId="3" applyFont="1" applyProtection="1">
      <protection hidden="1"/>
    </xf>
    <xf numFmtId="0" fontId="34" fillId="0" borderId="0" xfId="3" applyFont="1" applyAlignment="1" applyProtection="1">
      <alignment horizontal="right"/>
      <protection hidden="1"/>
    </xf>
    <xf numFmtId="0" fontId="34" fillId="0" borderId="0" xfId="3" applyFont="1" applyAlignment="1" applyProtection="1">
      <alignment horizontal="left" vertical="center"/>
      <protection hidden="1"/>
    </xf>
    <xf numFmtId="16" fontId="44" fillId="0" borderId="0" xfId="3" applyNumberFormat="1" applyFont="1" applyBorder="1" applyAlignment="1" applyProtection="1">
      <protection hidden="1"/>
    </xf>
    <xf numFmtId="16" fontId="44" fillId="0" borderId="20" xfId="3" applyNumberFormat="1" applyFont="1" applyBorder="1" applyAlignment="1" applyProtection="1">
      <protection hidden="1"/>
    </xf>
    <xf numFmtId="0" fontId="44" fillId="0" borderId="0" xfId="3" applyFont="1" applyAlignment="1" applyProtection="1">
      <alignment horizontal="right"/>
      <protection hidden="1"/>
    </xf>
    <xf numFmtId="0" fontId="44" fillId="0" borderId="0" xfId="3" applyFont="1" applyBorder="1" applyProtection="1">
      <protection hidden="1"/>
    </xf>
    <xf numFmtId="0" fontId="44" fillId="0" borderId="20" xfId="3" applyFont="1" applyBorder="1" applyProtection="1">
      <protection locked="0" hidden="1"/>
    </xf>
    <xf numFmtId="0" fontId="44" fillId="0" borderId="0" xfId="3" applyFont="1" applyBorder="1" applyAlignment="1" applyProtection="1">
      <alignment horizontal="right"/>
      <protection hidden="1"/>
    </xf>
    <xf numFmtId="0" fontId="34" fillId="0" borderId="0" xfId="3" applyFont="1" applyBorder="1" applyAlignment="1" applyProtection="1">
      <protection hidden="1"/>
    </xf>
    <xf numFmtId="0" fontId="44" fillId="0" borderId="0" xfId="3" applyFont="1" applyAlignment="1" applyProtection="1">
      <alignment horizontal="center"/>
      <protection hidden="1"/>
    </xf>
    <xf numFmtId="49" fontId="34" fillId="0" borderId="0" xfId="3" applyNumberFormat="1" applyFont="1" applyBorder="1" applyAlignment="1" applyProtection="1"/>
    <xf numFmtId="49" fontId="34" fillId="0" borderId="20" xfId="3" applyNumberFormat="1" applyFont="1" applyBorder="1" applyAlignment="1" applyProtection="1"/>
    <xf numFmtId="0" fontId="35" fillId="0" borderId="0" xfId="3" applyFont="1" applyAlignment="1" applyProtection="1">
      <alignment horizontal="right"/>
    </xf>
    <xf numFmtId="49" fontId="34" fillId="0" borderId="0" xfId="3" applyNumberFormat="1" applyFont="1" applyBorder="1" applyAlignment="1" applyProtection="1">
      <alignment horizontal="left"/>
      <protection locked="0"/>
    </xf>
    <xf numFmtId="0" fontId="36" fillId="7" borderId="0" xfId="3" applyFont="1" applyFill="1" applyProtection="1">
      <protection hidden="1"/>
    </xf>
    <xf numFmtId="0" fontId="48" fillId="8" borderId="0" xfId="3" applyFont="1" applyFill="1" applyAlignment="1" applyProtection="1">
      <alignment horizontal="center"/>
      <protection hidden="1"/>
    </xf>
    <xf numFmtId="0" fontId="3" fillId="7" borderId="0" xfId="3" applyFill="1" applyAlignment="1" applyProtection="1">
      <alignment horizontal="center"/>
      <protection hidden="1"/>
    </xf>
    <xf numFmtId="0" fontId="3" fillId="8" borderId="0" xfId="3" applyFill="1" applyAlignment="1" applyProtection="1">
      <alignment horizontal="right"/>
      <protection hidden="1"/>
    </xf>
    <xf numFmtId="0" fontId="48" fillId="8" borderId="0" xfId="3" applyFont="1" applyFill="1" applyAlignment="1" applyProtection="1">
      <alignment horizontal="left"/>
      <protection hidden="1"/>
    </xf>
    <xf numFmtId="0" fontId="36" fillId="0" borderId="0" xfId="3" applyFont="1" applyProtection="1">
      <protection hidden="1"/>
    </xf>
    <xf numFmtId="0" fontId="39" fillId="0" borderId="0" xfId="3" applyFont="1" applyProtection="1">
      <protection hidden="1"/>
    </xf>
    <xf numFmtId="0" fontId="46" fillId="0" borderId="0" xfId="3" applyFont="1" applyProtection="1">
      <protection hidden="1"/>
    </xf>
    <xf numFmtId="0" fontId="46" fillId="0" borderId="0" xfId="3" applyFont="1" applyAlignment="1" applyProtection="1">
      <protection hidden="1"/>
    </xf>
    <xf numFmtId="0" fontId="39" fillId="0" borderId="0" xfId="3" applyFont="1" applyAlignment="1" applyProtection="1">
      <alignment horizontal="center"/>
      <protection hidden="1"/>
    </xf>
    <xf numFmtId="0" fontId="46" fillId="0" borderId="0" xfId="3" applyFont="1" applyAlignment="1" applyProtection="1">
      <alignment horizontal="center"/>
      <protection hidden="1"/>
    </xf>
    <xf numFmtId="0" fontId="49" fillId="0" borderId="0" xfId="3" applyFont="1" applyAlignment="1" applyProtection="1">
      <alignment horizontal="center"/>
      <protection hidden="1"/>
    </xf>
    <xf numFmtId="0" fontId="35" fillId="0" borderId="0" xfId="3" applyFont="1" applyProtection="1">
      <protection hidden="1"/>
    </xf>
    <xf numFmtId="0" fontId="38" fillId="0" borderId="0" xfId="3" applyFont="1" applyProtection="1">
      <protection hidden="1"/>
    </xf>
    <xf numFmtId="0" fontId="35" fillId="10" borderId="1" xfId="3" applyFont="1" applyFill="1" applyBorder="1" applyAlignment="1" applyProtection="1">
      <alignment horizontal="center"/>
      <protection hidden="1"/>
    </xf>
    <xf numFmtId="0" fontId="38" fillId="0" borderId="20" xfId="3" applyFont="1" applyBorder="1" applyProtection="1">
      <protection locked="0"/>
    </xf>
    <xf numFmtId="0" fontId="38" fillId="0" borderId="21" xfId="3" applyFont="1" applyBorder="1" applyProtection="1">
      <protection locked="0"/>
    </xf>
    <xf numFmtId="0" fontId="38" fillId="0" borderId="22" xfId="3" applyFont="1" applyBorder="1" applyProtection="1">
      <protection locked="0"/>
    </xf>
    <xf numFmtId="0" fontId="38" fillId="0" borderId="23" xfId="3" applyFont="1" applyBorder="1" applyProtection="1">
      <protection locked="0"/>
    </xf>
    <xf numFmtId="0" fontId="38" fillId="0" borderId="16" xfId="3" applyFont="1" applyBorder="1" applyProtection="1">
      <protection hidden="1"/>
    </xf>
    <xf numFmtId="0" fontId="35" fillId="0" borderId="0" xfId="3" applyFont="1" applyAlignment="1" applyProtection="1">
      <alignment horizontal="center"/>
      <protection hidden="1"/>
    </xf>
    <xf numFmtId="0" fontId="38" fillId="0" borderId="20" xfId="3" applyFont="1" applyBorder="1" applyProtection="1">
      <protection locked="0" hidden="1"/>
    </xf>
    <xf numFmtId="0" fontId="38" fillId="0" borderId="0" xfId="3" applyFont="1" applyBorder="1" applyProtection="1">
      <protection locked="0" hidden="1"/>
    </xf>
    <xf numFmtId="0" fontId="38" fillId="0" borderId="0" xfId="3" applyFont="1" applyProtection="1">
      <protection locked="0"/>
    </xf>
    <xf numFmtId="0" fontId="3" fillId="0" borderId="0" xfId="3" applyFont="1" applyAlignment="1">
      <alignment horizontal="center"/>
    </xf>
    <xf numFmtId="0" fontId="38" fillId="0" borderId="24" xfId="3" applyFont="1" applyBorder="1" applyProtection="1">
      <protection locked="0"/>
    </xf>
    <xf numFmtId="0" fontId="38" fillId="0" borderId="25" xfId="3" applyFont="1" applyBorder="1" applyProtection="1">
      <protection locked="0"/>
    </xf>
    <xf numFmtId="164" fontId="3" fillId="0" borderId="0" xfId="2" applyProtection="1">
      <protection hidden="1"/>
    </xf>
    <xf numFmtId="0" fontId="35" fillId="0" borderId="16" xfId="3" applyFont="1" applyBorder="1" applyProtection="1">
      <protection hidden="1"/>
    </xf>
    <xf numFmtId="164" fontId="36" fillId="0" borderId="0" xfId="2" applyFont="1" applyProtection="1">
      <protection hidden="1"/>
    </xf>
    <xf numFmtId="164" fontId="35" fillId="0" borderId="0" xfId="2" applyFont="1" applyProtection="1">
      <protection hidden="1"/>
    </xf>
    <xf numFmtId="0" fontId="35" fillId="0" borderId="6" xfId="3" applyFont="1" applyBorder="1" applyProtection="1">
      <protection hidden="1"/>
    </xf>
    <xf numFmtId="0" fontId="38" fillId="0" borderId="6" xfId="3" applyFont="1" applyBorder="1" applyProtection="1">
      <protection hidden="1"/>
    </xf>
    <xf numFmtId="0" fontId="35" fillId="0" borderId="0" xfId="3" applyFont="1" applyAlignment="1" applyProtection="1">
      <alignment horizontal="left"/>
      <protection hidden="1"/>
    </xf>
    <xf numFmtId="0" fontId="35" fillId="0" borderId="0" xfId="3" applyFont="1" applyProtection="1">
      <protection locked="0"/>
    </xf>
    <xf numFmtId="0" fontId="38" fillId="0" borderId="0" xfId="3" applyFont="1" applyProtection="1">
      <protection locked="0" hidden="1"/>
    </xf>
    <xf numFmtId="164" fontId="38" fillId="0" borderId="0" xfId="2" applyFont="1" applyProtection="1">
      <protection hidden="1"/>
    </xf>
    <xf numFmtId="0" fontId="50" fillId="0" borderId="6" xfId="3" applyFont="1" applyBorder="1" applyProtection="1">
      <protection hidden="1"/>
    </xf>
    <xf numFmtId="0" fontId="35" fillId="0" borderId="5" xfId="3" applyFont="1" applyBorder="1" applyProtection="1">
      <protection hidden="1"/>
    </xf>
    <xf numFmtId="0" fontId="38" fillId="0" borderId="5" xfId="3" applyFont="1" applyBorder="1" applyProtection="1">
      <protection hidden="1"/>
    </xf>
    <xf numFmtId="0" fontId="50" fillId="0" borderId="0" xfId="3" applyFont="1" applyProtection="1">
      <protection hidden="1"/>
    </xf>
    <xf numFmtId="0" fontId="38" fillId="0" borderId="6" xfId="3" applyFont="1" applyBorder="1" applyProtection="1">
      <protection locked="0"/>
    </xf>
    <xf numFmtId="0" fontId="38" fillId="0" borderId="26" xfId="3" applyFont="1" applyBorder="1" applyProtection="1">
      <protection locked="0"/>
    </xf>
    <xf numFmtId="0" fontId="38" fillId="0" borderId="27" xfId="3" applyFont="1" applyBorder="1" applyProtection="1">
      <protection locked="0"/>
    </xf>
    <xf numFmtId="0" fontId="38" fillId="0" borderId="28" xfId="3" applyFont="1" applyBorder="1" applyProtection="1">
      <protection locked="0"/>
    </xf>
    <xf numFmtId="0" fontId="38" fillId="0" borderId="29" xfId="3" applyFont="1" applyBorder="1" applyProtection="1">
      <protection locked="0"/>
    </xf>
    <xf numFmtId="0" fontId="38" fillId="0" borderId="30" xfId="3" applyFont="1" applyBorder="1" applyProtection="1">
      <protection locked="0"/>
    </xf>
    <xf numFmtId="0" fontId="38" fillId="0" borderId="31" xfId="3" applyFont="1" applyBorder="1" applyProtection="1">
      <protection hidden="1"/>
    </xf>
    <xf numFmtId="0" fontId="38" fillId="0" borderId="32" xfId="3" applyFont="1" applyBorder="1" applyProtection="1">
      <protection locked="0"/>
    </xf>
    <xf numFmtId="0" fontId="38" fillId="0" borderId="19" xfId="3" applyFont="1" applyBorder="1" applyProtection="1">
      <protection locked="0"/>
    </xf>
    <xf numFmtId="0" fontId="38" fillId="0" borderId="33" xfId="3" applyFont="1" applyBorder="1" applyProtection="1">
      <protection locked="0"/>
    </xf>
    <xf numFmtId="0" fontId="38" fillId="0" borderId="8" xfId="3" applyFont="1" applyBorder="1" applyProtection="1">
      <protection hidden="1"/>
    </xf>
    <xf numFmtId="0" fontId="3" fillId="0" borderId="5" xfId="3" applyBorder="1" applyProtection="1">
      <protection hidden="1"/>
    </xf>
    <xf numFmtId="0" fontId="51" fillId="0" borderId="5" xfId="3" applyFont="1" applyBorder="1" applyAlignment="1" applyProtection="1">
      <alignment horizontal="left" indent="1"/>
      <protection hidden="1"/>
    </xf>
    <xf numFmtId="0" fontId="35" fillId="0" borderId="0" xfId="3" applyFont="1" applyProtection="1">
      <protection locked="0" hidden="1"/>
    </xf>
    <xf numFmtId="0" fontId="38" fillId="0" borderId="19" xfId="3" applyFont="1" applyBorder="1" applyProtection="1">
      <protection hidden="1"/>
    </xf>
    <xf numFmtId="0" fontId="38" fillId="0" borderId="34" xfId="3" applyFont="1" applyBorder="1" applyProtection="1">
      <protection locked="0"/>
    </xf>
    <xf numFmtId="0" fontId="38" fillId="0" borderId="0" xfId="3" applyFont="1" applyBorder="1" applyProtection="1">
      <protection locked="0"/>
    </xf>
    <xf numFmtId="0" fontId="38" fillId="0" borderId="35" xfId="3" applyFont="1" applyBorder="1" applyProtection="1">
      <protection locked="0"/>
    </xf>
    <xf numFmtId="0" fontId="38" fillId="0" borderId="36" xfId="3" applyFont="1" applyBorder="1" applyProtection="1">
      <protection locked="0"/>
    </xf>
    <xf numFmtId="0" fontId="38" fillId="0" borderId="37" xfId="3" applyFont="1" applyBorder="1" applyProtection="1">
      <protection locked="0"/>
    </xf>
    <xf numFmtId="0" fontId="38" fillId="0" borderId="38" xfId="3" applyFont="1" applyBorder="1" applyProtection="1">
      <protection locked="0"/>
    </xf>
    <xf numFmtId="0" fontId="38" fillId="0" borderId="23" xfId="3" applyFont="1" applyBorder="1" applyProtection="1">
      <protection locked="0" hidden="1"/>
    </xf>
    <xf numFmtId="0" fontId="38" fillId="0" borderId="22" xfId="3" applyFont="1" applyBorder="1" applyProtection="1">
      <protection locked="0" hidden="1"/>
    </xf>
    <xf numFmtId="0" fontId="38" fillId="0" borderId="24" xfId="3" applyFont="1" applyBorder="1" applyProtection="1">
      <protection locked="0" hidden="1"/>
    </xf>
    <xf numFmtId="0" fontId="52" fillId="0" borderId="6" xfId="3" applyFont="1" applyBorder="1" applyProtection="1">
      <protection hidden="1"/>
    </xf>
    <xf numFmtId="0" fontId="3" fillId="0" borderId="0" xfId="3" applyAlignment="1" applyProtection="1">
      <alignment horizontal="right" vertical="center"/>
      <protection hidden="1"/>
    </xf>
    <xf numFmtId="2" fontId="36" fillId="11" borderId="5" xfId="2" applyNumberFormat="1" applyFont="1" applyFill="1" applyBorder="1" applyAlignment="1" applyProtection="1">
      <alignment horizontal="right"/>
      <protection hidden="1"/>
    </xf>
    <xf numFmtId="2" fontId="32" fillId="0" borderId="0" xfId="2" applyNumberFormat="1" applyFont="1" applyAlignment="1" applyProtection="1">
      <alignment horizontal="right"/>
      <protection hidden="1"/>
    </xf>
    <xf numFmtId="2" fontId="3" fillId="0" borderId="0" xfId="2" applyNumberFormat="1" applyFont="1" applyAlignment="1" applyProtection="1">
      <alignment horizontal="right"/>
      <protection hidden="1"/>
    </xf>
    <xf numFmtId="0" fontId="47" fillId="0" borderId="0" xfId="3" applyFont="1" applyAlignment="1" applyProtection="1">
      <alignment vertical="center"/>
      <protection hidden="1"/>
    </xf>
    <xf numFmtId="0" fontId="38" fillId="7" borderId="5" xfId="3" applyFont="1" applyFill="1" applyBorder="1" applyProtection="1">
      <protection hidden="1"/>
    </xf>
    <xf numFmtId="0" fontId="33" fillId="7" borderId="5" xfId="3" applyFont="1" applyFill="1" applyBorder="1" applyAlignment="1" applyProtection="1">
      <alignment horizontal="left" vertical="center"/>
      <protection hidden="1"/>
    </xf>
    <xf numFmtId="0" fontId="38" fillId="7" borderId="18" xfId="3" applyFont="1" applyFill="1" applyBorder="1" applyAlignment="1" applyProtection="1">
      <alignment horizontal="right" indent="1"/>
      <protection hidden="1"/>
    </xf>
    <xf numFmtId="0" fontId="38" fillId="7" borderId="1" xfId="3" applyFont="1" applyFill="1" applyBorder="1" applyAlignment="1" applyProtection="1">
      <alignment horizontal="center"/>
      <protection hidden="1"/>
    </xf>
    <xf numFmtId="0" fontId="38" fillId="7" borderId="5" xfId="3" applyFont="1" applyFill="1" applyBorder="1" applyAlignment="1" applyProtection="1">
      <alignment horizontal="right"/>
      <protection hidden="1"/>
    </xf>
    <xf numFmtId="0" fontId="38" fillId="7" borderId="18" xfId="3" applyFont="1" applyFill="1" applyBorder="1" applyProtection="1">
      <protection hidden="1"/>
    </xf>
    <xf numFmtId="0" fontId="35" fillId="7" borderId="5" xfId="3" applyFont="1" applyFill="1" applyBorder="1" applyAlignment="1" applyProtection="1">
      <alignment horizontal="left"/>
      <protection hidden="1"/>
    </xf>
    <xf numFmtId="0" fontId="35" fillId="7" borderId="39" xfId="3" applyFont="1" applyFill="1" applyBorder="1" applyAlignment="1" applyProtection="1">
      <alignment horizontal="right" indent="1"/>
      <protection hidden="1"/>
    </xf>
    <xf numFmtId="167" fontId="35" fillId="12" borderId="40" xfId="2" applyNumberFormat="1" applyFont="1" applyFill="1" applyBorder="1" applyAlignment="1" applyProtection="1">
      <alignment horizontal="right"/>
      <protection hidden="1"/>
    </xf>
    <xf numFmtId="167" fontId="35" fillId="12" borderId="0" xfId="2" applyNumberFormat="1" applyFont="1" applyFill="1" applyBorder="1" applyAlignment="1" applyProtection="1">
      <alignment horizontal="right"/>
      <protection hidden="1"/>
    </xf>
    <xf numFmtId="2" fontId="3" fillId="0" borderId="0" xfId="2" applyNumberFormat="1" applyFont="1" applyProtection="1">
      <protection hidden="1"/>
    </xf>
    <xf numFmtId="164" fontId="3" fillId="0" borderId="0" xfId="3" applyNumberFormat="1" applyAlignment="1" applyProtection="1">
      <alignment vertical="center"/>
      <protection hidden="1"/>
    </xf>
    <xf numFmtId="0" fontId="3" fillId="0" borderId="0" xfId="3" applyAlignment="1" applyProtection="1">
      <alignment vertical="center"/>
      <protection hidden="1"/>
    </xf>
    <xf numFmtId="0" fontId="38" fillId="7" borderId="0" xfId="3" applyFont="1" applyFill="1" applyProtection="1">
      <protection hidden="1"/>
    </xf>
    <xf numFmtId="0" fontId="36" fillId="7" borderId="0" xfId="3" applyFont="1" applyFill="1" applyAlignment="1" applyProtection="1">
      <alignment vertical="center"/>
      <protection hidden="1"/>
    </xf>
    <xf numFmtId="0" fontId="38" fillId="7" borderId="0" xfId="3" applyFont="1" applyFill="1" applyBorder="1" applyAlignment="1" applyProtection="1">
      <alignment horizontal="right" indent="1"/>
      <protection hidden="1"/>
    </xf>
    <xf numFmtId="0" fontId="38" fillId="7" borderId="8" xfId="3" applyFont="1" applyFill="1" applyBorder="1" applyAlignment="1" applyProtection="1">
      <alignment horizontal="center"/>
      <protection hidden="1"/>
    </xf>
    <xf numFmtId="164" fontId="3" fillId="7" borderId="0" xfId="2" applyFont="1" applyFill="1" applyProtection="1">
      <protection hidden="1"/>
    </xf>
    <xf numFmtId="0" fontId="35" fillId="7" borderId="0" xfId="3" applyFont="1" applyFill="1" applyAlignment="1" applyProtection="1">
      <alignment horizontal="left"/>
      <protection hidden="1"/>
    </xf>
    <xf numFmtId="0" fontId="35" fillId="7" borderId="41" xfId="3" applyFont="1" applyFill="1" applyBorder="1" applyAlignment="1" applyProtection="1">
      <alignment horizontal="right" indent="1"/>
      <protection hidden="1"/>
    </xf>
    <xf numFmtId="164" fontId="38" fillId="0" borderId="0" xfId="3" applyNumberFormat="1" applyFont="1" applyProtection="1">
      <protection hidden="1"/>
    </xf>
    <xf numFmtId="0" fontId="38" fillId="7" borderId="6" xfId="3" applyFont="1" applyFill="1" applyBorder="1" applyAlignment="1" applyProtection="1">
      <alignment horizontal="left"/>
      <protection hidden="1"/>
    </xf>
    <xf numFmtId="0" fontId="38" fillId="7" borderId="6" xfId="3" applyFont="1" applyFill="1" applyBorder="1" applyProtection="1">
      <protection hidden="1"/>
    </xf>
    <xf numFmtId="0" fontId="38" fillId="7" borderId="19" xfId="3" applyFont="1" applyFill="1" applyBorder="1" applyAlignment="1" applyProtection="1">
      <alignment horizontal="right" indent="1"/>
      <protection hidden="1"/>
    </xf>
    <xf numFmtId="3" fontId="38" fillId="7" borderId="1" xfId="3" applyNumberFormat="1" applyFont="1" applyFill="1" applyBorder="1" applyAlignment="1" applyProtection="1">
      <alignment horizontal="center"/>
      <protection hidden="1"/>
    </xf>
    <xf numFmtId="0" fontId="3" fillId="7" borderId="6" xfId="3" applyFill="1" applyBorder="1" applyProtection="1">
      <protection hidden="1"/>
    </xf>
    <xf numFmtId="0" fontId="38" fillId="7" borderId="6" xfId="3" applyFont="1" applyFill="1" applyBorder="1" applyAlignment="1" applyProtection="1">
      <alignment horizontal="right"/>
      <protection hidden="1"/>
    </xf>
    <xf numFmtId="0" fontId="35" fillId="7" borderId="6" xfId="3" applyFont="1" applyFill="1" applyBorder="1" applyAlignment="1" applyProtection="1">
      <alignment horizontal="left"/>
      <protection hidden="1"/>
    </xf>
    <xf numFmtId="0" fontId="35" fillId="7" borderId="6" xfId="3" applyFont="1" applyFill="1" applyBorder="1" applyAlignment="1" applyProtection="1">
      <alignment horizontal="right" indent="1"/>
      <protection hidden="1"/>
    </xf>
    <xf numFmtId="167" fontId="35" fillId="12" borderId="42" xfId="2" applyNumberFormat="1" applyFont="1" applyFill="1" applyBorder="1" applyAlignment="1" applyProtection="1">
      <alignment horizontal="right"/>
      <protection hidden="1"/>
    </xf>
    <xf numFmtId="2" fontId="36" fillId="11" borderId="43" xfId="3" applyNumberFormat="1" applyFont="1" applyFill="1" applyBorder="1" applyProtection="1">
      <protection hidden="1"/>
    </xf>
    <xf numFmtId="2" fontId="36" fillId="11" borderId="5" xfId="3" applyNumberFormat="1" applyFont="1" applyFill="1" applyBorder="1" applyProtection="1">
      <protection hidden="1"/>
    </xf>
    <xf numFmtId="0" fontId="54" fillId="0" borderId="5" xfId="3" applyFont="1" applyBorder="1" applyAlignment="1" applyProtection="1">
      <alignment horizontal="left" indent="1"/>
      <protection hidden="1"/>
    </xf>
    <xf numFmtId="0" fontId="39" fillId="0" borderId="0" xfId="3" applyFont="1" applyAlignment="1" applyProtection="1">
      <alignment vertical="top"/>
      <protection hidden="1"/>
    </xf>
    <xf numFmtId="0" fontId="38" fillId="0" borderId="0" xfId="3" applyFont="1" applyAlignment="1" applyProtection="1">
      <alignment horizontal="right"/>
      <protection hidden="1"/>
    </xf>
    <xf numFmtId="0" fontId="38" fillId="0" borderId="0" xfId="3" applyFont="1" applyAlignment="1" applyProtection="1">
      <alignment horizontal="left"/>
      <protection hidden="1"/>
    </xf>
    <xf numFmtId="0" fontId="38" fillId="0" borderId="0" xfId="3" applyFont="1" applyAlignment="1" applyProtection="1">
      <alignment horizontal="right" indent="1"/>
      <protection hidden="1"/>
    </xf>
    <xf numFmtId="167" fontId="35" fillId="12" borderId="44" xfId="2" applyNumberFormat="1" applyFont="1" applyFill="1" applyBorder="1" applyAlignment="1" applyProtection="1">
      <alignment horizontal="right"/>
      <protection hidden="1"/>
    </xf>
    <xf numFmtId="2" fontId="38" fillId="0" borderId="0" xfId="3" applyNumberFormat="1" applyFont="1" applyProtection="1">
      <protection hidden="1"/>
    </xf>
    <xf numFmtId="2" fontId="3" fillId="0" borderId="0" xfId="3" applyNumberFormat="1" applyProtection="1">
      <protection hidden="1"/>
    </xf>
    <xf numFmtId="0" fontId="54" fillId="0" borderId="0" xfId="3" applyFont="1" applyAlignment="1" applyProtection="1">
      <alignment horizontal="left" indent="1"/>
      <protection hidden="1"/>
    </xf>
    <xf numFmtId="0" fontId="35" fillId="0" borderId="0" xfId="3" applyFont="1" applyAlignment="1" applyProtection="1">
      <alignment horizontal="right"/>
      <protection hidden="1"/>
    </xf>
    <xf numFmtId="0" fontId="3" fillId="0" borderId="0" xfId="3" applyFont="1"/>
    <xf numFmtId="0" fontId="3" fillId="0" borderId="0" xfId="3" applyAlignment="1" applyProtection="1">
      <alignment horizontal="right"/>
      <protection hidden="1"/>
    </xf>
    <xf numFmtId="0" fontId="3" fillId="0" borderId="0" xfId="3"/>
    <xf numFmtId="0" fontId="48" fillId="0" borderId="0" xfId="3" applyFont="1" applyProtection="1">
      <protection hidden="1"/>
    </xf>
    <xf numFmtId="0" fontId="39" fillId="13" borderId="0" xfId="3" applyFont="1" applyFill="1" applyProtection="1">
      <protection hidden="1"/>
    </xf>
    <xf numFmtId="0" fontId="49" fillId="13" borderId="0" xfId="3" applyFont="1" applyFill="1" applyProtection="1">
      <protection hidden="1"/>
    </xf>
    <xf numFmtId="0" fontId="55" fillId="13" borderId="0" xfId="3" applyFont="1" applyFill="1" applyAlignment="1" applyProtection="1">
      <alignment horizontal="right"/>
      <protection hidden="1"/>
    </xf>
    <xf numFmtId="0" fontId="24" fillId="4" borderId="0" xfId="0" applyFont="1" applyFill="1" applyProtection="1">
      <protection hidden="1"/>
    </xf>
    <xf numFmtId="0" fontId="17" fillId="5" borderId="0" xfId="0" applyFont="1" applyFill="1" applyProtection="1"/>
    <xf numFmtId="0" fontId="17" fillId="5" borderId="0" xfId="0" applyFont="1" applyFill="1" applyBorder="1" applyAlignment="1" applyProtection="1">
      <protection locked="0"/>
    </xf>
    <xf numFmtId="0" fontId="10" fillId="0" borderId="0" xfId="3" applyFont="1" applyFill="1" applyBorder="1" applyAlignment="1" applyProtection="1">
      <alignment horizontal="right" vertical="center"/>
    </xf>
    <xf numFmtId="0" fontId="17" fillId="3" borderId="2" xfId="3" applyFont="1" applyFill="1" applyBorder="1" applyAlignment="1" applyProtection="1">
      <alignment vertical="center" wrapText="1"/>
      <protection locked="0"/>
    </xf>
    <xf numFmtId="0" fontId="17" fillId="3" borderId="8" xfId="3" applyFont="1" applyFill="1" applyBorder="1" applyAlignment="1" applyProtection="1">
      <alignment vertical="center" wrapText="1"/>
      <protection locked="0"/>
    </xf>
    <xf numFmtId="0" fontId="17" fillId="5" borderId="0" xfId="0" applyFont="1" applyFill="1" applyBorder="1" applyAlignment="1" applyProtection="1">
      <protection hidden="1"/>
    </xf>
    <xf numFmtId="49" fontId="34" fillId="0" borderId="15" xfId="3" applyNumberFormat="1" applyFont="1" applyFill="1" applyBorder="1" applyAlignment="1" applyProtection="1">
      <alignment horizontal="center"/>
      <protection locked="0"/>
    </xf>
    <xf numFmtId="0" fontId="17" fillId="4" borderId="0" xfId="0" applyFont="1" applyFill="1" applyAlignment="1" applyProtection="1">
      <alignment horizontal="right"/>
      <protection hidden="1"/>
    </xf>
    <xf numFmtId="0" fontId="59" fillId="0" borderId="1" xfId="10" applyFont="1" applyBorder="1" applyAlignment="1">
      <alignment vertical="top"/>
    </xf>
    <xf numFmtId="0" fontId="59" fillId="0" borderId="1" xfId="10" applyFont="1" applyBorder="1" applyAlignment="1">
      <alignment vertical="top" wrapText="1"/>
    </xf>
    <xf numFmtId="49" fontId="59" fillId="0" borderId="1" xfId="10" applyNumberFormat="1" applyFont="1" applyBorder="1" applyAlignment="1">
      <alignment vertical="top" wrapText="1"/>
    </xf>
    <xf numFmtId="0" fontId="59" fillId="14" borderId="0" xfId="10" applyFont="1" applyFill="1" applyAlignment="1">
      <alignment vertical="top"/>
    </xf>
    <xf numFmtId="0" fontId="18" fillId="0" borderId="1" xfId="10" applyFont="1" applyBorder="1" applyAlignment="1">
      <alignment vertical="top"/>
    </xf>
    <xf numFmtId="49" fontId="18" fillId="0" borderId="1" xfId="10" applyNumberFormat="1" applyFont="1" applyBorder="1" applyAlignment="1">
      <alignment vertical="top"/>
    </xf>
    <xf numFmtId="0" fontId="18" fillId="0" borderId="1" xfId="0" applyFont="1" applyBorder="1" applyAlignment="1">
      <alignment horizontal="left" vertical="top"/>
    </xf>
    <xf numFmtId="49" fontId="18" fillId="0" borderId="1" xfId="0" applyNumberFormat="1" applyFont="1" applyBorder="1" applyAlignment="1">
      <alignment horizontal="left" vertical="top"/>
    </xf>
    <xf numFmtId="0" fontId="18" fillId="0" borderId="1" xfId="0" applyFont="1" applyBorder="1" applyAlignment="1">
      <alignment horizontal="left" vertical="top" wrapText="1"/>
    </xf>
    <xf numFmtId="0" fontId="17" fillId="0" borderId="0" xfId="0" applyFont="1"/>
    <xf numFmtId="0" fontId="22" fillId="0" borderId="0" xfId="0" applyFont="1"/>
    <xf numFmtId="0" fontId="22" fillId="0" borderId="0" xfId="0" applyFont="1" applyAlignment="1">
      <alignment horizontal="center"/>
    </xf>
    <xf numFmtId="0" fontId="17" fillId="0" borderId="0" xfId="3" applyFont="1" applyAlignment="1">
      <alignment vertical="center"/>
    </xf>
    <xf numFmtId="0" fontId="17" fillId="0" borderId="0" xfId="3" applyFont="1" applyAlignment="1">
      <alignment horizontal="center" vertical="center"/>
    </xf>
    <xf numFmtId="0" fontId="17" fillId="0" borderId="0" xfId="3" applyFont="1"/>
    <xf numFmtId="0" fontId="26" fillId="0" borderId="0" xfId="3" applyFont="1"/>
    <xf numFmtId="0" fontId="17" fillId="0" borderId="0" xfId="3" applyFont="1" applyAlignment="1">
      <alignment vertical="center" wrapText="1"/>
    </xf>
    <xf numFmtId="0" fontId="17" fillId="0" borderId="0" xfId="3" applyFont="1" applyAlignment="1">
      <alignment horizontal="center" vertical="center" wrapText="1"/>
    </xf>
    <xf numFmtId="0" fontId="17" fillId="0" borderId="0" xfId="3" applyFont="1" applyAlignment="1">
      <alignment horizontal="center"/>
    </xf>
    <xf numFmtId="0" fontId="17" fillId="0" borderId="0" xfId="0" applyFont="1" applyAlignment="1">
      <alignment horizontal="center"/>
    </xf>
    <xf numFmtId="0" fontId="17" fillId="0" borderId="0" xfId="0" applyFont="1" applyAlignment="1">
      <alignment vertical="top" wrapText="1"/>
    </xf>
    <xf numFmtId="0" fontId="22" fillId="0" borderId="0" xfId="0" applyFont="1" applyAlignment="1"/>
    <xf numFmtId="0" fontId="17" fillId="0" borderId="0" xfId="3" applyFont="1" applyAlignment="1"/>
    <xf numFmtId="14" fontId="18" fillId="0" borderId="1" xfId="0" applyNumberFormat="1" applyFont="1" applyBorder="1" applyAlignment="1">
      <alignment horizontal="left" vertical="top"/>
    </xf>
    <xf numFmtId="0" fontId="17" fillId="0" borderId="0" xfId="0" applyFont="1" applyAlignment="1" applyProtection="1">
      <alignment horizontal="center" wrapText="1"/>
      <protection hidden="1"/>
    </xf>
    <xf numFmtId="0" fontId="24" fillId="0" borderId="0" xfId="0" applyFont="1" applyAlignment="1">
      <alignment horizontal="left" vertical="top" wrapText="1"/>
    </xf>
    <xf numFmtId="0" fontId="17" fillId="11" borderId="0" xfId="8" applyFont="1" applyFill="1" applyAlignment="1" applyProtection="1">
      <alignment vertical="top" wrapText="1"/>
    </xf>
    <xf numFmtId="0" fontId="39" fillId="0" borderId="5" xfId="3" applyFont="1" applyFill="1" applyBorder="1" applyAlignment="1" applyProtection="1">
      <alignment horizontal="left" vertical="top" wrapText="1"/>
    </xf>
    <xf numFmtId="0" fontId="39" fillId="0" borderId="0" xfId="3" applyFont="1" applyFill="1" applyBorder="1" applyAlignment="1" applyProtection="1">
      <alignment horizontal="left" vertical="top" wrapText="1"/>
    </xf>
    <xf numFmtId="0" fontId="38" fillId="7" borderId="2" xfId="3" applyFont="1" applyFill="1" applyBorder="1" applyAlignment="1" applyProtection="1">
      <alignment horizontal="left" vertical="center" wrapText="1"/>
    </xf>
    <xf numFmtId="0" fontId="38" fillId="7" borderId="4" xfId="3" applyFont="1" applyFill="1" applyBorder="1" applyAlignment="1" applyProtection="1">
      <alignment horizontal="left" vertical="center" wrapText="1"/>
    </xf>
    <xf numFmtId="49" fontId="34" fillId="0" borderId="15" xfId="3" applyNumberFormat="1" applyFont="1" applyBorder="1" applyAlignment="1" applyProtection="1">
      <alignment horizontal="left"/>
      <protection locked="0"/>
    </xf>
    <xf numFmtId="49" fontId="34" fillId="0" borderId="15" xfId="3" quotePrefix="1" applyNumberFormat="1" applyFont="1" applyBorder="1" applyAlignment="1" applyProtection="1">
      <alignment horizontal="left"/>
      <protection locked="0"/>
    </xf>
    <xf numFmtId="49" fontId="34" fillId="0" borderId="15" xfId="3" applyNumberFormat="1" applyFont="1" applyFill="1" applyBorder="1" applyAlignment="1" applyProtection="1">
      <alignment horizontal="left"/>
      <protection locked="0"/>
    </xf>
    <xf numFmtId="0" fontId="38" fillId="7" borderId="2" xfId="3" applyFont="1" applyFill="1" applyBorder="1" applyAlignment="1" applyProtection="1">
      <alignment horizontal="right" vertical="center" wrapText="1"/>
    </xf>
    <xf numFmtId="0" fontId="38" fillId="7" borderId="8" xfId="3" quotePrefix="1" applyFont="1" applyFill="1" applyBorder="1" applyAlignment="1" applyProtection="1">
      <alignment horizontal="right" vertical="center" wrapText="1"/>
    </xf>
    <xf numFmtId="0" fontId="38" fillId="7" borderId="4" xfId="3" quotePrefix="1" applyFont="1" applyFill="1" applyBorder="1" applyAlignment="1" applyProtection="1">
      <alignment horizontal="right" vertical="center" wrapText="1"/>
    </xf>
    <xf numFmtId="0" fontId="38" fillId="0" borderId="2" xfId="3" applyFont="1" applyBorder="1" applyAlignment="1" applyProtection="1">
      <alignment horizontal="left" vertical="center" wrapText="1"/>
    </xf>
    <xf numFmtId="0" fontId="38" fillId="0" borderId="8" xfId="3" applyFont="1" applyBorder="1" applyAlignment="1" applyProtection="1">
      <alignment horizontal="left" vertical="center" wrapText="1"/>
    </xf>
    <xf numFmtId="0" fontId="34" fillId="0" borderId="20" xfId="3" applyFont="1" applyBorder="1" applyAlignment="1" applyProtection="1">
      <alignment horizontal="center"/>
      <protection locked="0" hidden="1"/>
    </xf>
    <xf numFmtId="0" fontId="48" fillId="9" borderId="8" xfId="3" applyFont="1" applyFill="1" applyBorder="1" applyAlignment="1" applyProtection="1">
      <alignment horizontal="center"/>
      <protection locked="0" hidden="1"/>
    </xf>
    <xf numFmtId="168" fontId="38" fillId="0" borderId="2" xfId="3" applyNumberFormat="1" applyFont="1" applyBorder="1" applyAlignment="1" applyProtection="1">
      <alignment horizontal="left"/>
      <protection locked="0" hidden="1"/>
    </xf>
    <xf numFmtId="168" fontId="38" fillId="0" borderId="8" xfId="3" applyNumberFormat="1" applyFont="1" applyBorder="1" applyAlignment="1" applyProtection="1">
      <alignment horizontal="left"/>
      <protection locked="0" hidden="1"/>
    </xf>
    <xf numFmtId="168" fontId="38" fillId="0" borderId="4" xfId="3" applyNumberFormat="1" applyFont="1" applyBorder="1" applyAlignment="1" applyProtection="1">
      <alignment horizontal="left"/>
      <protection locked="0" hidden="1"/>
    </xf>
    <xf numFmtId="49" fontId="34" fillId="0" borderId="20" xfId="3" applyNumberFormat="1" applyFont="1" applyBorder="1" applyAlignment="1" applyProtection="1">
      <alignment horizontal="center"/>
      <protection locked="0" hidden="1"/>
    </xf>
    <xf numFmtId="0" fontId="44" fillId="0" borderId="20" xfId="3" applyFont="1" applyBorder="1" applyAlignment="1" applyProtection="1">
      <alignment horizontal="center"/>
      <protection locked="0" hidden="1"/>
    </xf>
    <xf numFmtId="14" fontId="34" fillId="0" borderId="20" xfId="3" applyNumberFormat="1" applyFont="1" applyBorder="1" applyAlignment="1" applyProtection="1">
      <alignment horizontal="center"/>
      <protection locked="0"/>
    </xf>
    <xf numFmtId="0" fontId="17" fillId="3" borderId="2" xfId="0" applyFont="1" applyFill="1" applyBorder="1" applyAlignment="1" applyProtection="1">
      <alignment horizontal="center" wrapText="1"/>
      <protection locked="0"/>
    </xf>
    <xf numFmtId="0" fontId="17" fillId="3" borderId="8" xfId="0" applyFont="1" applyFill="1" applyBorder="1" applyAlignment="1" applyProtection="1">
      <alignment horizontal="center" wrapText="1"/>
      <protection locked="0"/>
    </xf>
    <xf numFmtId="0" fontId="17" fillId="3" borderId="4" xfId="0" applyFont="1" applyFill="1" applyBorder="1" applyAlignment="1" applyProtection="1">
      <alignment horizontal="center" wrapText="1"/>
      <protection locked="0"/>
    </xf>
    <xf numFmtId="0" fontId="27" fillId="0" borderId="0" xfId="0" applyFont="1" applyAlignment="1" applyProtection="1">
      <alignment horizontal="center" wrapText="1"/>
      <protection hidden="1"/>
    </xf>
    <xf numFmtId="0" fontId="28" fillId="0" borderId="6" xfId="0" applyFont="1" applyBorder="1" applyAlignment="1" applyProtection="1">
      <alignment horizontal="left"/>
      <protection hidden="1"/>
    </xf>
    <xf numFmtId="0" fontId="23" fillId="0" borderId="0" xfId="0" applyFont="1" applyAlignment="1" applyProtection="1">
      <alignment horizontal="center"/>
      <protection hidden="1"/>
    </xf>
    <xf numFmtId="0" fontId="6" fillId="0" borderId="13" xfId="5" applyFont="1" applyFill="1" applyBorder="1" applyAlignment="1" applyProtection="1">
      <alignment horizontal="center" vertical="center"/>
    </xf>
    <xf numFmtId="0" fontId="18" fillId="0" borderId="16" xfId="5" applyFont="1" applyFill="1" applyBorder="1" applyAlignment="1" applyProtection="1">
      <alignment horizontal="center" vertical="center"/>
    </xf>
    <xf numFmtId="0" fontId="22" fillId="3" borderId="2" xfId="0" applyFont="1" applyFill="1" applyBorder="1" applyAlignment="1" applyProtection="1">
      <alignment horizontal="center"/>
      <protection locked="0"/>
    </xf>
    <xf numFmtId="0" fontId="22" fillId="3" borderId="8" xfId="0" applyFont="1" applyFill="1" applyBorder="1" applyAlignment="1" applyProtection="1">
      <alignment horizontal="center"/>
      <protection locked="0"/>
    </xf>
    <xf numFmtId="0" fontId="22" fillId="3" borderId="4" xfId="0" applyFont="1" applyFill="1" applyBorder="1" applyAlignment="1" applyProtection="1">
      <alignment horizontal="center"/>
      <protection locked="0"/>
    </xf>
    <xf numFmtId="0" fontId="17" fillId="3" borderId="2" xfId="0" applyFont="1" applyFill="1" applyBorder="1" applyAlignment="1" applyProtection="1">
      <alignment horizontal="center"/>
      <protection locked="0"/>
    </xf>
    <xf numFmtId="0" fontId="17" fillId="3" borderId="4" xfId="0" applyFont="1" applyFill="1" applyBorder="1" applyAlignment="1" applyProtection="1">
      <alignment horizontal="center"/>
      <protection locked="0"/>
    </xf>
    <xf numFmtId="0" fontId="17" fillId="3" borderId="2" xfId="3" applyFont="1" applyFill="1" applyBorder="1" applyAlignment="1" applyProtection="1">
      <alignment horizontal="center" vertical="center" wrapText="1"/>
      <protection locked="0"/>
    </xf>
    <xf numFmtId="0" fontId="17" fillId="3" borderId="8" xfId="3" applyFont="1" applyFill="1" applyBorder="1" applyAlignment="1" applyProtection="1">
      <alignment horizontal="center" vertical="center" wrapText="1"/>
      <protection locked="0"/>
    </xf>
    <xf numFmtId="0" fontId="17" fillId="3" borderId="4" xfId="3" applyFont="1" applyFill="1" applyBorder="1" applyAlignment="1" applyProtection="1">
      <alignment horizontal="center" vertical="center" wrapText="1"/>
      <protection locked="0"/>
    </xf>
    <xf numFmtId="0" fontId="17" fillId="0" borderId="2" xfId="3" applyFont="1" applyFill="1" applyBorder="1" applyAlignment="1" applyProtection="1">
      <alignment horizontal="left"/>
      <protection locked="0"/>
    </xf>
    <xf numFmtId="0" fontId="17" fillId="0" borderId="8" xfId="3" applyFont="1" applyFill="1" applyBorder="1" applyAlignment="1" applyProtection="1">
      <alignment horizontal="left"/>
      <protection locked="0"/>
    </xf>
    <xf numFmtId="0" fontId="17" fillId="0" borderId="4" xfId="3" applyFont="1" applyFill="1" applyBorder="1" applyAlignment="1" applyProtection="1">
      <alignment horizontal="left"/>
      <protection locked="0"/>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7" fillId="0" borderId="15" xfId="0" applyFont="1" applyBorder="1" applyAlignment="1" applyProtection="1">
      <alignment horizontal="center" wrapText="1"/>
      <protection locked="0"/>
    </xf>
    <xf numFmtId="0" fontId="17" fillId="0" borderId="2"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10" xfId="0" applyFont="1" applyBorder="1" applyAlignment="1" applyProtection="1">
      <alignment horizontal="center"/>
    </xf>
    <xf numFmtId="0" fontId="17" fillId="0" borderId="8" xfId="0" applyFont="1" applyBorder="1" applyAlignment="1" applyProtection="1">
      <alignment horizontal="center"/>
    </xf>
    <xf numFmtId="0" fontId="17" fillId="4" borderId="2"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17" fillId="4" borderId="1" xfId="0" applyFont="1" applyFill="1" applyBorder="1" applyAlignment="1" applyProtection="1">
      <alignment horizontal="center"/>
      <protection hidden="1"/>
    </xf>
    <xf numFmtId="0" fontId="17" fillId="3" borderId="2" xfId="0" applyFont="1" applyFill="1" applyBorder="1" applyAlignment="1" applyProtection="1">
      <alignment horizontal="center" wrapText="1"/>
    </xf>
    <xf numFmtId="0" fontId="17" fillId="3" borderId="8" xfId="0" applyFont="1" applyFill="1" applyBorder="1" applyAlignment="1" applyProtection="1">
      <alignment horizontal="center" wrapText="1"/>
    </xf>
    <xf numFmtId="0" fontId="17" fillId="3" borderId="4" xfId="0" applyFont="1" applyFill="1" applyBorder="1" applyAlignment="1" applyProtection="1">
      <alignment horizontal="center" wrapText="1"/>
    </xf>
    <xf numFmtId="0" fontId="17" fillId="3" borderId="2" xfId="3" applyFont="1" applyFill="1" applyBorder="1" applyAlignment="1" applyProtection="1">
      <alignment horizontal="center" vertical="center" wrapText="1"/>
    </xf>
    <xf numFmtId="0" fontId="17" fillId="3" borderId="8" xfId="3" applyFont="1" applyFill="1" applyBorder="1" applyAlignment="1" applyProtection="1">
      <alignment horizontal="center" vertical="center" wrapText="1"/>
    </xf>
    <xf numFmtId="0" fontId="17" fillId="3" borderId="4" xfId="3" applyFont="1" applyFill="1" applyBorder="1" applyAlignment="1" applyProtection="1">
      <alignment horizontal="center" vertical="center" wrapText="1"/>
    </xf>
    <xf numFmtId="0" fontId="17" fillId="0" borderId="2" xfId="3" applyFont="1" applyFill="1" applyBorder="1" applyAlignment="1" applyProtection="1">
      <alignment horizontal="left"/>
      <protection hidden="1"/>
    </xf>
    <xf numFmtId="0" fontId="17" fillId="0" borderId="8" xfId="3" applyFont="1" applyFill="1" applyBorder="1" applyAlignment="1" applyProtection="1">
      <alignment horizontal="left"/>
      <protection hidden="1"/>
    </xf>
    <xf numFmtId="0" fontId="17" fillId="0" borderId="4" xfId="3" applyFont="1" applyFill="1" applyBorder="1" applyAlignment="1" applyProtection="1">
      <alignment horizontal="left"/>
      <protection hidden="1"/>
    </xf>
    <xf numFmtId="0" fontId="17" fillId="0" borderId="9" xfId="0" applyFont="1" applyBorder="1" applyAlignment="1" applyProtection="1">
      <alignment horizontal="center" wrapText="1"/>
      <protection hidden="1"/>
    </xf>
    <xf numFmtId="0" fontId="17" fillId="0" borderId="10" xfId="0" applyFont="1" applyBorder="1" applyAlignment="1" applyProtection="1">
      <alignment horizontal="center" wrapText="1"/>
      <protection hidden="1"/>
    </xf>
    <xf numFmtId="0" fontId="17" fillId="0" borderId="14" xfId="0" applyFont="1" applyBorder="1" applyAlignment="1" applyProtection="1">
      <alignment horizontal="center" wrapText="1"/>
      <protection hidden="1"/>
    </xf>
    <xf numFmtId="0" fontId="17" fillId="0" borderId="15" xfId="0" applyFont="1" applyBorder="1" applyAlignment="1" applyProtection="1">
      <alignment horizontal="center" wrapText="1"/>
      <protection hidden="1"/>
    </xf>
    <xf numFmtId="0" fontId="22" fillId="0" borderId="2" xfId="3" applyFont="1" applyFill="1" applyBorder="1" applyAlignment="1" applyProtection="1">
      <alignment horizontal="left"/>
      <protection hidden="1"/>
    </xf>
    <xf numFmtId="0" fontId="22" fillId="0" borderId="8" xfId="3" applyFont="1" applyFill="1" applyBorder="1" applyAlignment="1" applyProtection="1">
      <alignment horizontal="left"/>
      <protection hidden="1"/>
    </xf>
    <xf numFmtId="0" fontId="22" fillId="0" borderId="4" xfId="3" applyFont="1" applyFill="1" applyBorder="1" applyAlignment="1" applyProtection="1">
      <alignment horizontal="left"/>
      <protection hidden="1"/>
    </xf>
    <xf numFmtId="0" fontId="17" fillId="0" borderId="9" xfId="0" applyFont="1" applyBorder="1" applyAlignment="1" applyProtection="1">
      <alignment horizontal="left" wrapText="1"/>
      <protection hidden="1"/>
    </xf>
    <xf numFmtId="0" fontId="17" fillId="0" borderId="10" xfId="0" applyFont="1" applyBorder="1" applyAlignment="1" applyProtection="1">
      <alignment horizontal="left" wrapText="1"/>
      <protection hidden="1"/>
    </xf>
    <xf numFmtId="0" fontId="17" fillId="0" borderId="9" xfId="0" applyFont="1" applyBorder="1" applyAlignment="1" applyProtection="1">
      <alignment horizontal="left"/>
      <protection hidden="1"/>
    </xf>
    <xf numFmtId="0" fontId="17" fillId="0" borderId="10" xfId="0" applyFont="1" applyBorder="1" applyAlignment="1" applyProtection="1">
      <alignment horizontal="left"/>
      <protection hidden="1"/>
    </xf>
    <xf numFmtId="0" fontId="17" fillId="4" borderId="2" xfId="0" applyFont="1" applyFill="1" applyBorder="1" applyAlignment="1" applyProtection="1">
      <alignment horizontal="center"/>
      <protection hidden="1"/>
    </xf>
    <xf numFmtId="0" fontId="17" fillId="4" borderId="4" xfId="0" applyFont="1" applyFill="1" applyBorder="1" applyAlignment="1" applyProtection="1">
      <alignment horizontal="center"/>
      <protection hidden="1"/>
    </xf>
    <xf numFmtId="0" fontId="17" fillId="0" borderId="0" xfId="8" applyFont="1" applyAlignment="1" applyProtection="1">
      <alignment horizontal="left" vertical="top" wrapText="1"/>
    </xf>
    <xf numFmtId="0" fontId="17" fillId="0" borderId="0" xfId="8" applyFont="1" applyAlignment="1" applyProtection="1">
      <alignment vertical="top" wrapText="1"/>
    </xf>
    <xf numFmtId="0" fontId="17" fillId="0" borderId="0" xfId="8" applyFont="1" applyAlignment="1" applyProtection="1">
      <alignment horizontal="left" vertical="top"/>
    </xf>
  </cellXfs>
  <cellStyles count="13">
    <cellStyle name="Lien hypertexte 2" xfId="1"/>
    <cellStyle name="Milliers 2" xfId="2"/>
    <cellStyle name="Normal" xfId="0" builtinId="0"/>
    <cellStyle name="Normal 2" xfId="3"/>
    <cellStyle name="Normal 2 2" xfId="4"/>
    <cellStyle name="Normal 2 2 2" xfId="10"/>
    <cellStyle name="Normal 2 3 2" xfId="9"/>
    <cellStyle name="Normal 3" xfId="5"/>
    <cellStyle name="Normal 4" xfId="8"/>
    <cellStyle name="Normal 4 2" xfId="11"/>
    <cellStyle name="Normal 5" xfId="12"/>
    <cellStyle name="Normal_1360 Prot  Z9-EPT Ephemeroptera V10" xfId="6"/>
    <cellStyle name="Standard 13" xfId="7"/>
  </cellStyles>
  <dxfs count="12">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patternType="none">
          <bgColor indexed="65"/>
        </patternFill>
      </fill>
    </dxf>
    <dxf>
      <font>
        <color theme="1"/>
      </font>
      <fill>
        <patternFill>
          <bgColor rgb="FFFF5050"/>
        </patternFill>
      </fill>
    </dxf>
    <dxf>
      <font>
        <color theme="1"/>
      </font>
      <fill>
        <patternFill>
          <bgColor rgb="FFFF9900"/>
        </patternFill>
      </fill>
    </dxf>
    <dxf>
      <font>
        <color theme="1"/>
      </font>
      <fill>
        <patternFill>
          <bgColor rgb="FFFFFF66"/>
        </patternFill>
      </fill>
    </dxf>
    <dxf>
      <font>
        <color theme="1"/>
      </font>
      <fill>
        <patternFill>
          <bgColor rgb="FF92D050"/>
        </patternFill>
      </fill>
    </dxf>
    <dxf>
      <font>
        <color theme="1"/>
      </font>
      <fill>
        <patternFill>
          <bgColor theme="3" tint="0.59996337778862885"/>
        </patternFill>
      </fill>
    </dxf>
    <dxf>
      <font>
        <color theme="1"/>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xsd:element nillable="true" name="Root">
        <xsd:complexType>
          <xsd:sequence minOccurs="0">
            <xsd:element minOccurs="0" nillable="true" name="md_monitoringpoint" form="unqualified">
              <xsd:complexType>
                <xsd:sequence minOccurs="0">
                  <xsd:element minOccurs="0" nillable="true" type="xsd:string" name="OID" form="unqualified"/>
                  <xsd:element minOccurs="0" nillable="true" type="xsd:string" name="Label" form="unqualified"/>
                  <xsd:element minOccurs="0" nillable="true" type="xsd:string" name="Description" form="unqualified"/>
                  <xsd:element minOccurs="0" nillable="true" type="xsd:integer" name="Coord_X" form="unqualified"/>
                  <xsd:element minOccurs="0" nillable="true" type="xsd:integer" name="Coord_Y" form="unqualified"/>
                  <xsd:element minOccurs="0" nillable="true" type="xsd:integer" name="Altitude" form="unqualified"/>
                  <xsd:element minOccurs="0" nillable="true" name="td_sample" form="unqualified">
                    <xsd:complexType>
                      <xsd:sequence minOccurs="0">
                        <xsd:element minOccurs="0" nillable="true" type="xsd:string" name="ResponsibleParty" form="unqualified"/>
                        <xsd:element minOccurs="0" nillable="true" type="xsd:string" name="Date" form="unqualified"/>
                        <xsd:element minOccurs="0" nillable="true" type="xsd:integer" name="Porifera" form="unqualified"/>
                        <xsd:element minOccurs="0" nillable="true" type="xsd:integer" name="Cnidaria" form="unqualified"/>
                        <xsd:element minOccurs="0" nillable="true" type="xsd:integer" name="Bryozoa" form="unqualified"/>
                        <xsd:element minOccurs="0" nillable="true" type="xsd:integer" name="Dendrocoelidae" form="unqualified"/>
                        <xsd:element minOccurs="0" nillable="true" type="xsd:integer" name="Dugesiidae" form="unqualified"/>
                        <xsd:element minOccurs="0" nillable="true" type="xsd:integer" name="Planariidae" form="unqualified"/>
                        <xsd:element minOccurs="0" nillable="true" type="xsd:integer" name="Nemathelminthes" form="unqualified"/>
                        <xsd:element minOccurs="0" nillable="true" type="xsd:integer" name="Erpobdellidae" form="unqualified"/>
                        <xsd:element minOccurs="0" nillable="true" type="xsd:integer" name="Glossiphoniidae" form="unqualified"/>
                        <xsd:element minOccurs="0" nillable="true" type="xsd:integer" name="Hirudidae" form="unqualified"/>
                        <xsd:element minOccurs="0" nillable="true" type="xsd:integer" name="Piscicolidae" form="unqualified"/>
                        <xsd:element minOccurs="0" nillable="true" type="xsd:integer" name="Oligochaeta" form="unqualified"/>
                        <xsd:element minOccurs="0" nillable="true" type="xsd:integer" name="Acroloxidae" form="unqualified"/>
                        <xsd:element minOccurs="0" nillable="true" type="xsd:integer" name="Ancylidae" form="unqualified"/>
                        <xsd:element minOccurs="0" nillable="true" type="xsd:integer" name="Bithyniidae" form="unqualified"/>
                        <xsd:element minOccurs="0" nillable="true" type="xsd:integer" name="Ferrissiidae" form="unqualified"/>
                        <xsd:element minOccurs="0" nillable="true" type="xsd:integer" name="Hydrobiidae" form="unqualified"/>
                        <xsd:element minOccurs="0" nillable="true" type="xsd:integer" name="Lymnaeidae" form="unqualified"/>
                        <xsd:element minOccurs="0" nillable="true" type="xsd:integer" name="Neritidae" form="unqualified"/>
                        <xsd:element minOccurs="0" nillable="true" type="xsd:integer" name="Physidae" form="unqualified"/>
                        <xsd:element minOccurs="0" nillable="true" type="xsd:integer" name="Planorbidae" form="unqualified"/>
                        <xsd:element minOccurs="0" nillable="true" type="xsd:integer" name="Valvatidae" form="unqualified"/>
                        <xsd:element minOccurs="0" nillable="true" type="xsd:integer" name="Viviparidae" form="unqualified"/>
                        <xsd:element minOccurs="0" nillable="true" type="xsd:integer" name="Corbiculidae" form="unqualified"/>
                        <xsd:element minOccurs="0" nillable="true" type="xsd:integer" name="Dreissenidae" form="unqualified"/>
                        <xsd:element minOccurs="0" nillable="true" type="xsd:integer" name="Sphaeriidae" form="unqualified"/>
                        <xsd:element minOccurs="0" nillable="true" type="xsd:integer" name="Unionidae" form="unqualified"/>
                        <xsd:element minOccurs="0" nillable="true" type="xsd:integer" name="Hydracarina" form="unqualified"/>
                        <xsd:element minOccurs="0" nillable="true" type="xsd:integer" name="Branchiopoda" form="unqualified"/>
                        <xsd:element minOccurs="0" nillable="true" type="xsd:integer" name="Corophiidae" form="unqualified"/>
                        <xsd:element minOccurs="0" nillable="true" type="xsd:integer" name="Gammaridae" form="unqualified"/>
                        <xsd:element minOccurs="0" nillable="true" type="xsd:integer" name="Niphargidae" form="unqualified"/>
                        <xsd:element minOccurs="0" nillable="true" type="xsd:integer" name="Asellidae" form="unqualified"/>
                        <xsd:element minOccurs="0" nillable="true" type="xsd:integer" name="Janiridae" form="unqualified"/>
                        <xsd:element minOccurs="0" nillable="true" type="xsd:integer" name="Mysidae" form="unqualified"/>
                        <xsd:element minOccurs="0" nillable="true" type="xsd:integer" name="Astacidae" form="unqualified"/>
                        <xsd:element minOccurs="0" nillable="true" type="xsd:integer" name="Cambaridae" form="unqualified"/>
                        <xsd:element minOccurs="0" nillable="true" type="xsd:integer" name="Ameletidae" form="unqualified"/>
                        <xsd:element minOccurs="0" nillable="true" type="xsd:integer" name="Baetidae" form="unqualified"/>
                        <xsd:element minOccurs="0" nillable="true" type="xsd:integer" name="Caenidae" form="unqualified"/>
                        <xsd:element minOccurs="0" nillable="true" type="xsd:integer" name="Ephemerellidae" form="unqualified"/>
                        <xsd:element minOccurs="0" nillable="true" type="xsd:integer" name="Ephemeridae" form="unqualified"/>
                        <xsd:element minOccurs="0" nillable="true" type="xsd:integer" name="Heptageniidae" form="unqualified"/>
                        <xsd:element minOccurs="0" nillable="true" type="xsd:integer" name="Leptophlebiidae" form="unqualified"/>
                        <xsd:element minOccurs="0" nillable="true" type="xsd:integer" name="Oligoneuriidae" form="unqualified"/>
                        <xsd:element minOccurs="0" nillable="true" type="xsd:integer" name="Polymitarcyidae" form="unqualified"/>
                        <xsd:element minOccurs="0" nillable="true" type="xsd:integer" name="Potamanthidae" form="unqualified"/>
                        <xsd:element minOccurs="0" nillable="true" type="xsd:integer" name="Siphlonuridae" form="unqualified"/>
                        <xsd:element minOccurs="0" nillable="true" type="xsd:integer" name="Aeshnidae" form="unqualified"/>
                        <xsd:element minOccurs="0" nillable="true" type="xsd:integer" name="Calopterygidae" form="unqualified"/>
                        <xsd:element minOccurs="0" nillable="true" type="xsd:integer" name="Coenagrionidae" form="unqualified"/>
                        <xsd:element minOccurs="0" nillable="true" type="xsd:integer" name="Cordulegasteridae" form="unqualified"/>
                        <xsd:element minOccurs="0" nillable="true" type="xsd:integer" name="Corduliidae" form="unqualified"/>
                        <xsd:element minOccurs="0" nillable="true" type="xsd:integer" name="Gomphidae" form="unqualified"/>
                        <xsd:element minOccurs="0" nillable="true" type="xsd:integer" name="Lestidae" form="unqualified"/>
                        <xsd:element minOccurs="0" nillable="true" type="xsd:integer" name="Libellulidae" form="unqualified"/>
                        <xsd:element minOccurs="0" nillable="true" type="xsd:integer" name="Platycnemididae" form="unqualified"/>
                        <xsd:element minOccurs="0" nillable="true" type="xsd:integer" name="Capniidae" form="unqualified"/>
                        <xsd:element minOccurs="0" nillable="true" type="xsd:integer" name="Chloroperlidae" form="unqualified"/>
                        <xsd:element minOccurs="0" nillable="true" type="xsd:integer" name="Leuctridae" form="unqualified"/>
                        <xsd:element minOccurs="0" nillable="true" type="xsd:integer" name="Nemouridae" form="unqualified"/>
                        <xsd:element minOccurs="0" nillable="true" type="xsd:integer" name="Perlidae" form="unqualified"/>
                        <xsd:element minOccurs="0" nillable="true" type="xsd:integer" name="Perlodidae" form="unqualified"/>
                        <xsd:element minOccurs="0" nillable="true" type="xsd:integer" name="Taeniopterygidae" form="unqualified"/>
                        <xsd:element minOccurs="0" nillable="true" type="xsd:integer" name="Aphelocheiridae" form="unqualified"/>
                        <xsd:element minOccurs="0" nillable="true" type="xsd:integer" name="Corixidae" form="unqualified"/>
                        <xsd:element minOccurs="0" nillable="true" type="xsd:integer" name="Gerridae" form="unqualified"/>
                        <xsd:element minOccurs="0" nillable="true" type="xsd:integer" name="Hebridae" form="unqualified"/>
                        <xsd:element minOccurs="0" nillable="true" type="xsd:integer" name="Hydrometridae" form="unqualified"/>
                        <xsd:element minOccurs="0" nillable="true" type="xsd:integer" name="Mesoveliidae" form="unqualified"/>
                        <xsd:element minOccurs="0" nillable="true" type="xsd:integer" name="Naucoridae" form="unqualified"/>
                        <xsd:element minOccurs="0" nillable="true" type="xsd:integer" name="Nepidae" form="unqualified"/>
                        <xsd:element minOccurs="0" nillable="true" type="xsd:integer" name="Notonectidae" form="unqualified"/>
                        <xsd:element minOccurs="0" nillable="true" type="xsd:integer" name="Pleidae" form="unqualified"/>
                        <xsd:element minOccurs="0" nillable="true" type="xsd:integer" name="Veliidae" form="unqualified"/>
                        <xsd:element minOccurs="0" nillable="true" type="xsd:integer" name="Sialidae" form="unqualified"/>
                        <xsd:element minOccurs="0" nillable="true" type="xsd:integer" name="Osmylidae" form="unqualified"/>
                        <xsd:element minOccurs="0" nillable="true" type="xsd:integer" name="Sisyridae" form="unqualified"/>
                        <xsd:element minOccurs="0" nillable="true" type="xsd:integer" name="Curculionidae" form="unqualified"/>
                        <xsd:element minOccurs="0" nillable="true" type="xsd:integer" name="Chrysomelidae" form="unqualified"/>
                        <xsd:element minOccurs="0" nillable="true" type="xsd:integer" name="Dryopidae" form="unqualified"/>
                        <xsd:element minOccurs="0" nillable="true" type="xsd:integer" name="Dytiscidae" form="unqualified"/>
                        <xsd:element minOccurs="0" nillable="true" type="xsd:integer" name="Elmidae" form="unqualified"/>
                        <xsd:element minOccurs="0" nillable="true" type="xsd:integer" name="Gyrinidae" form="unqualified"/>
                        <xsd:element minOccurs="0" nillable="true" type="xsd:integer" name="Haliplidae" form="unqualified"/>
                        <xsd:element minOccurs="0" nillable="true" type="xsd:integer" name="Helophoridae" form="unqualified"/>
                        <xsd:element minOccurs="0" nillable="true" type="xsd:integer" name="Hydraenidae" form="unqualified"/>
                        <xsd:element minOccurs="0" nillable="true" type="xsd:integer" name="Hydrochidae" form="unqualified"/>
                        <xsd:element minOccurs="0" nillable="true" type="xsd:integer" name="Hydrophilidae" form="unqualified"/>
                        <xsd:element minOccurs="0" nillable="true" type="xsd:integer" name="Hydroscaphidae" form="unqualified"/>
                        <xsd:element minOccurs="0" nillable="true" type="xsd:integer" name="Hygrobiidae" form="unqualified"/>
                        <xsd:element minOccurs="0" nillable="true" type="xsd:integer" name="Noteridae" form="unqualified"/>
                        <xsd:element minOccurs="0" nillable="true" type="xsd:integer" name="Psephenidae" form="unqualified"/>
                        <xsd:element minOccurs="0" nillable="true" type="xsd:integer" name="Scirtidae" form="unqualified"/>
                        <xsd:element minOccurs="0" nillable="true" type="xsd:integer" name="Spercheidae" form="unqualified"/>
                        <xsd:element minOccurs="0" nillable="true" type="xsd:integer" name="Hymenoptera" form="unqualified"/>
                        <xsd:element minOccurs="0" nillable="true" type="xsd:integer" name="Apataniidae" form="unqualified"/>
                        <xsd:element minOccurs="0" nillable="true" type="xsd:integer" name="Beraeidae" form="unqualified"/>
                        <xsd:element minOccurs="0" nillable="true" type="xsd:integer" name="Brachycentridae" form="unqualified"/>
                        <xsd:element minOccurs="0" nillable="true" type="xsd:integer" name="Ecnomidae" form="unqualified"/>
                        <xsd:element minOccurs="0" nillable="true" type="xsd:integer" name="Glossosomatidae" form="unqualified"/>
                        <xsd:element minOccurs="0" nillable="true" type="xsd:integer" name="Goeridae" form="unqualified"/>
                        <xsd:element minOccurs="0" nillable="true" type="xsd:integer" name="Helicopsychidae" form="unqualified"/>
                        <xsd:element minOccurs="0" nillable="true" type="xsd:integer" name="Hydropsychidae" form="unqualified"/>
                        <xsd:element minOccurs="0" nillable="true" type="xsd:integer" name="Hydroptilidae" form="unqualified"/>
                        <xsd:element minOccurs="0" nillable="true" type="xsd:integer" name="Lepidostomatidae" form="unqualified"/>
                        <xsd:element minOccurs="0" nillable="true" type="xsd:integer" name="Leptoceridae" form="unqualified"/>
                        <xsd:element minOccurs="0" nillable="true" type="xsd:integer" name="Limnephilidae" form="unqualified"/>
                        <xsd:element minOccurs="0" nillable="true" type="xsd:integer" name="Molannidae" form="unqualified"/>
                        <xsd:element minOccurs="0" nillable="true" type="xsd:integer" name="Odontoceridae" form="unqualified"/>
                        <xsd:element minOccurs="0" nillable="true" type="xsd:integer" name="Philopotamidae" form="unqualified"/>
                        <xsd:element minOccurs="0" nillable="true" type="xsd:integer" name="Phryganeidae" form="unqualified"/>
                        <xsd:element minOccurs="0" nillable="true" type="xsd:integer" name="Polycentropodidae" form="unqualified"/>
                        <xsd:element minOccurs="0" nillable="true" type="xsd:integer" name="Psychomyiidae" form="unqualified"/>
                        <xsd:element minOccurs="0" nillable="true" type="xsd:integer" name="Ptilocolepidae" form="unqualified"/>
                        <xsd:element minOccurs="0" nillable="true" type="xsd:integer" name="Rhyacophilidae" form="unqualified"/>
                        <xsd:element minOccurs="0" nillable="true" type="xsd:integer" name="Sericostomatidae" form="unqualified"/>
                        <xsd:element minOccurs="0" nillable="true" type="xsd:integer" name="Lepidoptera" form="unqualified"/>
                        <xsd:element minOccurs="0" nillable="true" type="xsd:integer" name="Anthomyiidae" form="unqualified"/>
                        <xsd:element minOccurs="0" nillable="true" type="xsd:integer" name="Athericidae" form="unqualified"/>
                        <xsd:element minOccurs="0" nillable="true" type="xsd:integer" name="Blephariceridae" form="unqualified"/>
                        <xsd:element minOccurs="0" nillable="true" type="xsd:integer" name="Ceratopogonidae" form="unqualified"/>
                        <xsd:element minOccurs="0" nillable="true" type="xsd:integer" name="Chaoboridae" form="unqualified"/>
                        <xsd:element minOccurs="0" nillable="true" type="xsd:integer" name="Chironomidae" form="unqualified"/>
                        <xsd:element minOccurs="0" nillable="true" type="xsd:integer" name="Culicidae" form="unqualified"/>
                        <xsd:element minOccurs="0" nillable="true" type="xsd:integer" name="Cylindrotomidae" form="unqualified"/>
                        <xsd:element minOccurs="0" nillable="true" type="xsd:integer" name="Dixidae" form="unqualified"/>
                        <xsd:element minOccurs="0" nillable="true" type="xsd:integer" name="Dolichopodidae" form="unqualified"/>
                        <xsd:element minOccurs="0" nillable="true" type="xsd:integer" name="Empididae" form="unqualified"/>
                        <xsd:element minOccurs="0" nillable="true" type="xsd:integer" name="Ephydridae" form="unqualified"/>
                        <xsd:element minOccurs="0" nillable="true" type="xsd:integer" name="Limoniidae" form="unqualified"/>
                        <xsd:element minOccurs="0" nillable="true" type="xsd:integer" name="Psychodidae" form="unqualified"/>
                        <xsd:element minOccurs="0" nillable="true" type="xsd:integer" name="Ptychopteridae" form="unqualified"/>
                        <xsd:element minOccurs="0" nillable="true" type="xsd:integer" name="Rhagionidae" form="unqualified"/>
                        <xsd:element minOccurs="0" nillable="true" type="xsd:integer" name="Scatophagidae" form="unqualified"/>
                        <xsd:element minOccurs="0" nillable="true" type="xsd:integer" name="Sciomyzidae" form="unqualified"/>
                        <xsd:element minOccurs="0" nillable="true" type="xsd:integer" name="Simuliidae" form="unqualified"/>
                        <xsd:element minOccurs="0" nillable="true" type="xsd:integer" name="Stratiomyidae" form="unqualified"/>
                        <xsd:element minOccurs="0" nillable="true" type="xsd:integer" name="Syrphidae" form="unqualified"/>
                        <xsd:element minOccurs="0" nillable="true" type="xsd:integer" name="Tabanidae" form="unqualified"/>
                        <xsd:element minOccurs="0" nillable="true" type="xsd:integer" name="Thaumaleidae" form="unqualified"/>
                        <xsd:element minOccurs="0" nillable="true" type="xsd:integer" name="Tipulidae" form="unqualified"/>
                      </xsd:sequence>
                    </xsd:complexType>
                  </xsd:element>
                </xsd:sequence>
              </xsd:complexType>
            </xsd:element>
          </xsd:sequence>
        </xsd:complexType>
      </xsd:element>
    </xsd:schema>
  </Schema>
  <Map ID="3" Name="Root_Mappage" RootElement="Root" SchemaID="Schema3" ShowImportExportValidationErrors="false" AutoFit="true" Append="false" PreserveSortAFLayout="true" PreserveFormat="true">
    <DataBinding FileBinding="true" ConnectionID="3" DataBindingLoadMode="1"/>
  </Map>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xmlMaps" Target="xmlMap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15877</xdr:colOff>
      <xdr:row>0</xdr:row>
      <xdr:rowOff>39692</xdr:rowOff>
    </xdr:from>
    <xdr:to>
      <xdr:col>1</xdr:col>
      <xdr:colOff>508000</xdr:colOff>
      <xdr:row>2</xdr:row>
      <xdr:rowOff>252100</xdr:rowOff>
    </xdr:to>
    <xdr:pic>
      <xdr:nvPicPr>
        <xdr:cNvPr id="2" name="Picture 1" descr="de BAFU Revitalisierung Gewaser RGB 191216 Set 0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877" y="39692"/>
          <a:ext cx="663573" cy="656908"/>
        </a:xfrm>
        <a:prstGeom prst="roundRect">
          <a:avLst/>
        </a:prstGeom>
        <a:solidFill>
          <a:srgbClr val="A47B76"/>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28723</xdr:colOff>
      <xdr:row>3</xdr:row>
      <xdr:rowOff>0</xdr:rowOff>
    </xdr:to>
    <xdr:pic>
      <xdr:nvPicPr>
        <xdr:cNvPr id="2" name="Picture 2" descr="de BAFU Revitalisierung Gewaser RGB 191216 Set 0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682773" cy="615950"/>
        </a:xfrm>
        <a:prstGeom prst="roundRect">
          <a:avLst/>
        </a:prstGeom>
        <a:solidFill>
          <a:srgbClr val="A47B76"/>
        </a:solidFill>
        <a:ln>
          <a:noFill/>
        </a:ln>
      </xdr:spPr>
    </xdr:pic>
    <xdr:clientData/>
  </xdr:twoCellAnchor>
  <xdr:twoCellAnchor>
    <xdr:from>
      <xdr:col>0</xdr:col>
      <xdr:colOff>6350</xdr:colOff>
      <xdr:row>0</xdr:row>
      <xdr:rowOff>0</xdr:rowOff>
    </xdr:from>
    <xdr:to>
      <xdr:col>2</xdr:col>
      <xdr:colOff>35073</xdr:colOff>
      <xdr:row>3</xdr:row>
      <xdr:rowOff>0</xdr:rowOff>
    </xdr:to>
    <xdr:pic>
      <xdr:nvPicPr>
        <xdr:cNvPr id="3" name="Picture 2" descr="de BAFU Revitalisierung Gewaser RGB 191216 Set 0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 y="0"/>
          <a:ext cx="682773" cy="615950"/>
        </a:xfrm>
        <a:prstGeom prst="roundRect">
          <a:avLst/>
        </a:prstGeom>
        <a:solidFill>
          <a:srgbClr val="A47B76"/>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xdr:colOff>
      <xdr:row>0</xdr:row>
      <xdr:rowOff>0</xdr:rowOff>
    </xdr:from>
    <xdr:to>
      <xdr:col>2</xdr:col>
      <xdr:colOff>35073</xdr:colOff>
      <xdr:row>3</xdr:row>
      <xdr:rowOff>0</xdr:rowOff>
    </xdr:to>
    <xdr:pic>
      <xdr:nvPicPr>
        <xdr:cNvPr id="2" name="Picture 2" descr="de BAFU Revitalisierung Gewaser RGB 191216 Set 0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 y="0"/>
          <a:ext cx="682773" cy="615950"/>
        </a:xfrm>
        <a:prstGeom prst="roundRect">
          <a:avLst/>
        </a:prstGeom>
        <a:solidFill>
          <a:srgbClr val="A47B76"/>
        </a:solidFill>
        <a:ln>
          <a:noFill/>
        </a:ln>
      </xdr:spPr>
    </xdr:pic>
    <xdr:clientData/>
  </xdr:twoCellAnchor>
  <xdr:twoCellAnchor>
    <xdr:from>
      <xdr:col>2</xdr:col>
      <xdr:colOff>181187</xdr:colOff>
      <xdr:row>19</xdr:row>
      <xdr:rowOff>151130</xdr:rowOff>
    </xdr:from>
    <xdr:to>
      <xdr:col>3</xdr:col>
      <xdr:colOff>122054</xdr:colOff>
      <xdr:row>21</xdr:row>
      <xdr:rowOff>89935</xdr:rowOff>
    </xdr:to>
    <xdr:sp macro="" textlink="">
      <xdr:nvSpPr>
        <xdr:cNvPr id="4" name="Ellipse 3">
          <a:extLst>
            <a:ext uri="{FF2B5EF4-FFF2-40B4-BE49-F238E27FC236}">
              <a16:creationId xmlns:a16="http://schemas.microsoft.com/office/drawing/2014/main" id="{00000000-0008-0000-0300-000004000000}"/>
            </a:ext>
          </a:extLst>
        </xdr:cNvPr>
        <xdr:cNvSpPr/>
      </xdr:nvSpPr>
      <xdr:spPr>
        <a:xfrm>
          <a:off x="821267" y="3952240"/>
          <a:ext cx="291387" cy="28292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1</a:t>
          </a:r>
        </a:p>
      </xdr:txBody>
    </xdr:sp>
    <xdr:clientData/>
  </xdr:twoCellAnchor>
  <xdr:twoCellAnchor editAs="oneCell">
    <xdr:from>
      <xdr:col>1</xdr:col>
      <xdr:colOff>0</xdr:colOff>
      <xdr:row>12</xdr:row>
      <xdr:rowOff>0</xdr:rowOff>
    </xdr:from>
    <xdr:to>
      <xdr:col>5</xdr:col>
      <xdr:colOff>342900</xdr:colOff>
      <xdr:row>19</xdr:row>
      <xdr:rowOff>76200</xdr:rowOff>
    </xdr:to>
    <xdr:pic>
      <xdr:nvPicPr>
        <xdr:cNvPr id="15880" name="Image 5">
          <a:extLst>
            <a:ext uri="{FF2B5EF4-FFF2-40B4-BE49-F238E27FC236}">
              <a16:creationId xmlns:a16="http://schemas.microsoft.com/office/drawing/2014/main" id="{00000000-0008-0000-0300-0000083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520950"/>
          <a:ext cx="1854200" cy="1231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234950</xdr:colOff>
      <xdr:row>10</xdr:row>
      <xdr:rowOff>635000</xdr:rowOff>
    </xdr:from>
    <xdr:to>
      <xdr:col>11</xdr:col>
      <xdr:colOff>172430</xdr:colOff>
      <xdr:row>12</xdr:row>
      <xdr:rowOff>55194</xdr:rowOff>
    </xdr:to>
    <xdr:sp macro="" textlink="">
      <xdr:nvSpPr>
        <xdr:cNvPr id="6" name="Ellipse 5">
          <a:extLst>
            <a:ext uri="{FF2B5EF4-FFF2-40B4-BE49-F238E27FC236}">
              <a16:creationId xmlns:a16="http://schemas.microsoft.com/office/drawing/2014/main" id="{00000000-0008-0000-0300-000006000000}"/>
            </a:ext>
          </a:extLst>
        </xdr:cNvPr>
        <xdr:cNvSpPr/>
      </xdr:nvSpPr>
      <xdr:spPr>
        <a:xfrm>
          <a:off x="3672840" y="2446020"/>
          <a:ext cx="288000" cy="2975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2</a:t>
          </a:r>
        </a:p>
      </xdr:txBody>
    </xdr:sp>
    <xdr:clientData/>
  </xdr:twoCellAnchor>
  <xdr:twoCellAnchor editAs="oneCell">
    <xdr:from>
      <xdr:col>1</xdr:col>
      <xdr:colOff>0</xdr:colOff>
      <xdr:row>24</xdr:row>
      <xdr:rowOff>0</xdr:rowOff>
    </xdr:from>
    <xdr:to>
      <xdr:col>6</xdr:col>
      <xdr:colOff>0</xdr:colOff>
      <xdr:row>31</xdr:row>
      <xdr:rowOff>133350</xdr:rowOff>
    </xdr:to>
    <xdr:pic>
      <xdr:nvPicPr>
        <xdr:cNvPr id="15882" name="Image 7">
          <a:extLst>
            <a:ext uri="{FF2B5EF4-FFF2-40B4-BE49-F238E27FC236}">
              <a16:creationId xmlns:a16="http://schemas.microsoft.com/office/drawing/2014/main" id="{00000000-0008-0000-0300-00000A3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4502150"/>
          <a:ext cx="1866900" cy="128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278977</xdr:colOff>
      <xdr:row>26</xdr:row>
      <xdr:rowOff>90170</xdr:rowOff>
    </xdr:from>
    <xdr:to>
      <xdr:col>4</xdr:col>
      <xdr:colOff>213536</xdr:colOff>
      <xdr:row>28</xdr:row>
      <xdr:rowOff>28975</xdr:rowOff>
    </xdr:to>
    <xdr:sp macro="" textlink="">
      <xdr:nvSpPr>
        <xdr:cNvPr id="8" name="Ellipse 7">
          <a:extLst>
            <a:ext uri="{FF2B5EF4-FFF2-40B4-BE49-F238E27FC236}">
              <a16:creationId xmlns:a16="http://schemas.microsoft.com/office/drawing/2014/main" id="{00000000-0008-0000-0300-000008000000}"/>
            </a:ext>
          </a:extLst>
        </xdr:cNvPr>
        <xdr:cNvSpPr/>
      </xdr:nvSpPr>
      <xdr:spPr>
        <a:xfrm>
          <a:off x="1263227" y="5118100"/>
          <a:ext cx="291387" cy="28292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1'</a:t>
          </a:r>
        </a:p>
      </xdr:txBody>
    </xdr:sp>
    <xdr:clientData/>
  </xdr:twoCellAnchor>
  <xdr:twoCellAnchor>
    <xdr:from>
      <xdr:col>20</xdr:col>
      <xdr:colOff>152824</xdr:colOff>
      <xdr:row>12</xdr:row>
      <xdr:rowOff>15663</xdr:rowOff>
    </xdr:from>
    <xdr:to>
      <xdr:col>22</xdr:col>
      <xdr:colOff>59824</xdr:colOff>
      <xdr:row>13</xdr:row>
      <xdr:rowOff>122088</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6585374" y="2589953"/>
          <a:ext cx="288000" cy="288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3</a:t>
          </a:r>
        </a:p>
      </xdr:txBody>
    </xdr:sp>
    <xdr:clientData/>
  </xdr:twoCellAnchor>
  <xdr:twoCellAnchor>
    <xdr:from>
      <xdr:col>17</xdr:col>
      <xdr:colOff>121920</xdr:colOff>
      <xdr:row>45</xdr:row>
      <xdr:rowOff>0</xdr:rowOff>
    </xdr:from>
    <xdr:to>
      <xdr:col>18</xdr:col>
      <xdr:colOff>59400</xdr:colOff>
      <xdr:row>46</xdr:row>
      <xdr:rowOff>112740</xdr:rowOff>
    </xdr:to>
    <xdr:sp macro="" textlink="">
      <xdr:nvSpPr>
        <xdr:cNvPr id="10" name="Ellipse 9">
          <a:extLst>
            <a:ext uri="{FF2B5EF4-FFF2-40B4-BE49-F238E27FC236}">
              <a16:creationId xmlns:a16="http://schemas.microsoft.com/office/drawing/2014/main" id="{00000000-0008-0000-0300-00000A000000}"/>
            </a:ext>
          </a:extLst>
        </xdr:cNvPr>
        <xdr:cNvSpPr/>
      </xdr:nvSpPr>
      <xdr:spPr>
        <a:xfrm>
          <a:off x="5669280" y="8343900"/>
          <a:ext cx="288000" cy="288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4</a:t>
          </a:r>
        </a:p>
      </xdr:txBody>
    </xdr:sp>
    <xdr:clientData/>
  </xdr:twoCellAnchor>
  <xdr:twoCellAnchor>
    <xdr:from>
      <xdr:col>6</xdr:col>
      <xdr:colOff>44450</xdr:colOff>
      <xdr:row>64</xdr:row>
      <xdr:rowOff>76200</xdr:rowOff>
    </xdr:from>
    <xdr:to>
      <xdr:col>6</xdr:col>
      <xdr:colOff>337530</xdr:colOff>
      <xdr:row>66</xdr:row>
      <xdr:rowOff>20053</xdr:rowOff>
    </xdr:to>
    <xdr:sp macro="" textlink="">
      <xdr:nvSpPr>
        <xdr:cNvPr id="11" name="Ellipse 10">
          <a:extLst>
            <a:ext uri="{FF2B5EF4-FFF2-40B4-BE49-F238E27FC236}">
              <a16:creationId xmlns:a16="http://schemas.microsoft.com/office/drawing/2014/main" id="{00000000-0008-0000-0300-00000B000000}"/>
            </a:ext>
          </a:extLst>
        </xdr:cNvPr>
        <xdr:cNvSpPr/>
      </xdr:nvSpPr>
      <xdr:spPr>
        <a:xfrm>
          <a:off x="2120900" y="10966450"/>
          <a:ext cx="293080" cy="27405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7</a:t>
          </a:r>
        </a:p>
      </xdr:txBody>
    </xdr:sp>
    <xdr:clientData/>
  </xdr:twoCellAnchor>
  <xdr:twoCellAnchor>
    <xdr:from>
      <xdr:col>1</xdr:col>
      <xdr:colOff>431800</xdr:colOff>
      <xdr:row>57</xdr:row>
      <xdr:rowOff>45720</xdr:rowOff>
    </xdr:from>
    <xdr:to>
      <xdr:col>2</xdr:col>
      <xdr:colOff>279116</xdr:colOff>
      <xdr:row>58</xdr:row>
      <xdr:rowOff>152145</xdr:rowOff>
    </xdr:to>
    <xdr:sp macro="" textlink="">
      <xdr:nvSpPr>
        <xdr:cNvPr id="12" name="Ellipse 11">
          <a:extLst>
            <a:ext uri="{FF2B5EF4-FFF2-40B4-BE49-F238E27FC236}">
              <a16:creationId xmlns:a16="http://schemas.microsoft.com/office/drawing/2014/main" id="{00000000-0008-0000-0300-00000C000000}"/>
            </a:ext>
          </a:extLst>
        </xdr:cNvPr>
        <xdr:cNvSpPr/>
      </xdr:nvSpPr>
      <xdr:spPr>
        <a:xfrm>
          <a:off x="624840" y="10500360"/>
          <a:ext cx="288000" cy="2880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5</a:t>
          </a:r>
        </a:p>
      </xdr:txBody>
    </xdr:sp>
    <xdr:clientData/>
  </xdr:twoCellAnchor>
  <xdr:twoCellAnchor>
    <xdr:from>
      <xdr:col>15</xdr:col>
      <xdr:colOff>167640</xdr:colOff>
      <xdr:row>61</xdr:row>
      <xdr:rowOff>59690</xdr:rowOff>
    </xdr:from>
    <xdr:to>
      <xdr:col>16</xdr:col>
      <xdr:colOff>98884</xdr:colOff>
      <xdr:row>62</xdr:row>
      <xdr:rowOff>134365</xdr:rowOff>
    </xdr:to>
    <xdr:sp macro="" textlink="">
      <xdr:nvSpPr>
        <xdr:cNvPr id="13" name="Ellipse 12">
          <a:extLst>
            <a:ext uri="{FF2B5EF4-FFF2-40B4-BE49-F238E27FC236}">
              <a16:creationId xmlns:a16="http://schemas.microsoft.com/office/drawing/2014/main" id="{00000000-0008-0000-0300-00000D000000}"/>
            </a:ext>
          </a:extLst>
        </xdr:cNvPr>
        <xdr:cNvSpPr/>
      </xdr:nvSpPr>
      <xdr:spPr>
        <a:xfrm>
          <a:off x="5088890" y="10422890"/>
          <a:ext cx="286844" cy="2715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6</a:t>
          </a:r>
        </a:p>
      </xdr:txBody>
    </xdr:sp>
    <xdr:clientData/>
  </xdr:twoCellAnchor>
  <xdr:oneCellAnchor>
    <xdr:from>
      <xdr:col>6</xdr:col>
      <xdr:colOff>273050</xdr:colOff>
      <xdr:row>53</xdr:row>
      <xdr:rowOff>16511</xdr:rowOff>
    </xdr:from>
    <xdr:ext cx="3807416" cy="1096385"/>
    <xdr:sp macro="" textlink="">
      <xdr:nvSpPr>
        <xdr:cNvPr id="14" name="ZoneTexte 13">
          <a:extLst>
            <a:ext uri="{FF2B5EF4-FFF2-40B4-BE49-F238E27FC236}">
              <a16:creationId xmlns:a16="http://schemas.microsoft.com/office/drawing/2014/main" id="{00000000-0008-0000-0300-00000E000000}"/>
            </a:ext>
          </a:extLst>
        </xdr:cNvPr>
        <xdr:cNvSpPr txBox="1"/>
      </xdr:nvSpPr>
      <xdr:spPr>
        <a:xfrm>
          <a:off x="2308860" y="9890761"/>
          <a:ext cx="3813678" cy="1089659"/>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216000" rIns="108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600" b="1">
              <a:solidFill>
                <a:schemeClr val="tx1"/>
              </a:solidFill>
              <a:effectLst/>
              <a:latin typeface="+mn-lt"/>
              <a:ea typeface="+mn-ea"/>
              <a:cs typeface="+mn-cs"/>
            </a:rPr>
            <a:t>5.</a:t>
          </a:r>
          <a:r>
            <a:rPr lang="fr-FR" sz="1100" b="1">
              <a:solidFill>
                <a:schemeClr val="tx1"/>
              </a:solidFill>
              <a:effectLst/>
              <a:latin typeface="+mn-lt"/>
              <a:ea typeface="+mn-ea"/>
              <a:cs typeface="+mn-cs"/>
            </a:rPr>
            <a:t> </a:t>
          </a:r>
          <a:r>
            <a:rPr lang="fr-FR" sz="1300">
              <a:solidFill>
                <a:schemeClr val="tx1"/>
              </a:solidFill>
              <a:effectLst/>
              <a:latin typeface="+mn-lt"/>
              <a:ea typeface="+mn-ea"/>
              <a:cs typeface="+mn-cs"/>
            </a:rPr>
            <a:t>Aggiungere specie che non sono nell'elenco a discesa</a:t>
          </a:r>
        </a:p>
        <a:p>
          <a:pPr marL="0" marR="0" lvl="0" indent="0" defTabSz="914400" eaLnBrk="1" fontAlgn="auto" latinLnBrk="0" hangingPunct="1">
            <a:lnSpc>
              <a:spcPct val="100000"/>
            </a:lnSpc>
            <a:spcBef>
              <a:spcPts val="0"/>
            </a:spcBef>
            <a:spcAft>
              <a:spcPts val="0"/>
            </a:spcAft>
            <a:buClrTx/>
            <a:buSzTx/>
            <a:buFontTx/>
            <a:buNone/>
            <a:tabLst/>
            <a:defRPr/>
          </a:pPr>
          <a:r>
            <a:rPr lang="fr-CH" sz="1600" b="1">
              <a:solidFill>
                <a:schemeClr val="tx1"/>
              </a:solidFill>
              <a:effectLst/>
              <a:latin typeface="+mn-lt"/>
              <a:ea typeface="+mn-ea"/>
              <a:cs typeface="Arial" panose="020B0604020202020204" pitchFamily="34" charset="0"/>
            </a:rPr>
            <a:t>6</a:t>
          </a:r>
          <a:r>
            <a:rPr lang="fr-CH" sz="1300" b="1">
              <a:solidFill>
                <a:schemeClr val="tx1"/>
              </a:solidFill>
              <a:effectLst/>
              <a:latin typeface="+mn-lt"/>
              <a:ea typeface="+mn-ea"/>
              <a:cs typeface="Arial" panose="020B0604020202020204" pitchFamily="34" charset="0"/>
            </a:rPr>
            <a:t>.</a:t>
          </a:r>
          <a:r>
            <a:rPr lang="fr-CH" sz="1300">
              <a:solidFill>
                <a:schemeClr val="tx1"/>
              </a:solidFill>
              <a:effectLst/>
              <a:latin typeface="+mn-lt"/>
              <a:ea typeface="+mn-ea"/>
              <a:cs typeface="Arial" panose="020B0604020202020204" pitchFamily="34" charset="0"/>
            </a:rPr>
            <a:t> Calcolo automatico del numero di specie</a:t>
          </a:r>
        </a:p>
        <a:p>
          <a:pPr marL="0" marR="0" lvl="0" indent="0" defTabSz="914400" eaLnBrk="1" fontAlgn="auto" latinLnBrk="0" hangingPunct="1">
            <a:lnSpc>
              <a:spcPct val="100000"/>
            </a:lnSpc>
            <a:spcBef>
              <a:spcPts val="0"/>
            </a:spcBef>
            <a:spcAft>
              <a:spcPts val="0"/>
            </a:spcAft>
            <a:buClrTx/>
            <a:buSzTx/>
            <a:buFontTx/>
            <a:buNone/>
            <a:tabLst/>
            <a:defRPr/>
          </a:pPr>
          <a:r>
            <a:rPr lang="fr-CH" sz="1600" b="1">
              <a:solidFill>
                <a:schemeClr val="tx1"/>
              </a:solidFill>
              <a:effectLst/>
              <a:latin typeface="+mn-lt"/>
              <a:ea typeface="+mn-ea"/>
              <a:cs typeface="Arial" panose="020B0604020202020204" pitchFamily="34" charset="0"/>
            </a:rPr>
            <a:t>7</a:t>
          </a:r>
          <a:r>
            <a:rPr lang="fr-CH" sz="1300" b="1">
              <a:solidFill>
                <a:schemeClr val="tx1"/>
              </a:solidFill>
              <a:effectLst/>
              <a:latin typeface="+mn-lt"/>
              <a:ea typeface="+mn-ea"/>
              <a:cs typeface="Arial" panose="020B0604020202020204" pitchFamily="34" charset="0"/>
            </a:rPr>
            <a:t>.</a:t>
          </a:r>
          <a:r>
            <a:rPr lang="fr-CH" sz="1300" b="1" baseline="0">
              <a:solidFill>
                <a:schemeClr val="tx1"/>
              </a:solidFill>
              <a:effectLst/>
              <a:latin typeface="+mn-lt"/>
              <a:ea typeface="+mn-ea"/>
              <a:cs typeface="Arial" panose="020B0604020202020204" pitchFamily="34" charset="0"/>
            </a:rPr>
            <a:t> </a:t>
          </a:r>
          <a:r>
            <a:rPr lang="fr-CH" sz="1300" b="0" baseline="0">
              <a:solidFill>
                <a:schemeClr val="tx1"/>
              </a:solidFill>
              <a:effectLst/>
              <a:latin typeface="+mn-lt"/>
              <a:ea typeface="+mn-ea"/>
              <a:cs typeface="Arial" panose="020B0604020202020204" pitchFamily="34" charset="0"/>
            </a:rPr>
            <a:t>Informazioni sul controllo delle determinazioni</a:t>
          </a:r>
        </a:p>
      </xdr:txBody>
    </xdr:sp>
    <xdr:clientData/>
  </xdr:oneCellAnchor>
  <xdr:oneCellAnchor>
    <xdr:from>
      <xdr:col>5</xdr:col>
      <xdr:colOff>196274</xdr:colOff>
      <xdr:row>13</xdr:row>
      <xdr:rowOff>34637</xdr:rowOff>
    </xdr:from>
    <xdr:ext cx="3813678" cy="5593054"/>
    <xdr:sp macro="" textlink="">
      <xdr:nvSpPr>
        <xdr:cNvPr id="15" name="ZoneTexte 2">
          <a:extLst>
            <a:ext uri="{FF2B5EF4-FFF2-40B4-BE49-F238E27FC236}">
              <a16:creationId xmlns:a16="http://schemas.microsoft.com/office/drawing/2014/main" id="{00000000-0008-0000-0300-00000F000000}"/>
            </a:ext>
          </a:extLst>
        </xdr:cNvPr>
        <xdr:cNvSpPr txBox="1"/>
      </xdr:nvSpPr>
      <xdr:spPr>
        <a:xfrm>
          <a:off x="1928092" y="2655455"/>
          <a:ext cx="3813678" cy="5593054"/>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216000" rIns="108000" rtlCol="0" anchor="t">
          <a:noAutofit/>
        </a:bodyPr>
        <a:lstStyle/>
        <a:p>
          <a:pPr algn="ctr"/>
          <a:endParaRPr lang="fr-FR" sz="1000" b="1">
            <a:solidFill>
              <a:schemeClr val="tx1"/>
            </a:solidFill>
            <a:effectLst/>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600" b="1">
              <a:solidFill>
                <a:schemeClr val="tx1"/>
              </a:solidFill>
              <a:effectLst/>
              <a:latin typeface="+mn-lt"/>
              <a:ea typeface="+mn-ea"/>
              <a:cs typeface="+mn-cs"/>
            </a:rPr>
            <a:t>Protocollo di laboratorio Set 6 : </a:t>
          </a:r>
        </a:p>
        <a:p>
          <a:pPr marL="0" marR="0" lvl="0" indent="0" algn="l" defTabSz="914400" eaLnBrk="1" fontAlgn="auto" latinLnBrk="0" hangingPunct="1">
            <a:lnSpc>
              <a:spcPct val="100000"/>
            </a:lnSpc>
            <a:spcBef>
              <a:spcPts val="0"/>
            </a:spcBef>
            <a:spcAft>
              <a:spcPts val="0"/>
            </a:spcAft>
            <a:buClrTx/>
            <a:buSzTx/>
            <a:buFontTx/>
            <a:buNone/>
            <a:tabLst/>
            <a:defRPr/>
          </a:pPr>
          <a:r>
            <a:rPr lang="de-CH" sz="1300" b="1">
              <a:solidFill>
                <a:schemeClr val="tx1"/>
              </a:solidFill>
              <a:effectLst/>
              <a:latin typeface="+mn-lt"/>
              <a:ea typeface="+mn-ea"/>
              <a:cs typeface="+mn-cs"/>
            </a:rPr>
            <a:t>Lista dei taxa EPT; Versione 1.01</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000">
            <a:solidFill>
              <a:schemeClr val="tx1"/>
            </a:solidFill>
            <a:effectLst/>
            <a:latin typeface="+mn-lt"/>
            <a:ea typeface="+mn-ea"/>
            <a:cs typeface="Arial" panose="020B0604020202020204" pitchFamily="34" charset="0"/>
          </a:endParaRPr>
        </a:p>
        <a:p>
          <a:pPr lvl="0"/>
          <a:r>
            <a:rPr lang="fr-FR" sz="1600" b="1">
              <a:solidFill>
                <a:schemeClr val="tx1"/>
              </a:solidFill>
              <a:effectLst/>
              <a:latin typeface="+mn-lt"/>
              <a:ea typeface="+mn-ea"/>
              <a:cs typeface="Arial" panose="020B0604020202020204" pitchFamily="34" charset="0"/>
            </a:rPr>
            <a:t>1</a:t>
          </a:r>
          <a:r>
            <a:rPr lang="fr-FR" sz="1300" b="1">
              <a:solidFill>
                <a:schemeClr val="tx1"/>
              </a:solidFill>
              <a:effectLst/>
              <a:latin typeface="+mn-lt"/>
              <a:ea typeface="+mn-ea"/>
              <a:cs typeface="Arial" panose="020B0604020202020204" pitchFamily="34" charset="0"/>
            </a:rPr>
            <a:t>.</a:t>
          </a:r>
          <a:r>
            <a:rPr lang="fr-FR" sz="1300">
              <a:solidFill>
                <a:schemeClr val="tx1"/>
              </a:solidFill>
              <a:effectLst/>
              <a:latin typeface="+mn-lt"/>
              <a:ea typeface="+mn-ea"/>
              <a:cs typeface="Arial" panose="020B0604020202020204" pitchFamily="34" charset="0"/>
            </a:rPr>
            <a:t> Scegliere la specie/taxa determinata</a:t>
          </a:r>
          <a:r>
            <a:rPr lang="fr-FR" sz="1300" baseline="0">
              <a:solidFill>
                <a:schemeClr val="tx1"/>
              </a:solidFill>
              <a:effectLst/>
              <a:latin typeface="+mn-lt"/>
              <a:ea typeface="+mn-ea"/>
              <a:cs typeface="Arial" panose="020B0604020202020204" pitchFamily="34" charset="0"/>
            </a:rPr>
            <a:t> dall'elenco a discesa (menu a tendina "dropdown").</a:t>
          </a:r>
          <a:endParaRPr lang="de-CH" sz="1300">
            <a:solidFill>
              <a:schemeClr val="tx1"/>
            </a:solidFill>
            <a:effectLst/>
            <a:latin typeface="+mn-lt"/>
            <a:ea typeface="+mn-ea"/>
            <a:cs typeface="+mn-cs"/>
          </a:endParaRPr>
        </a:p>
        <a:p>
          <a:r>
            <a:rPr lang="fr-FR" sz="1600" b="1">
              <a:solidFill>
                <a:schemeClr val="tx1"/>
              </a:solidFill>
              <a:effectLst/>
              <a:latin typeface="+mn-lt"/>
              <a:ea typeface="+mn-ea"/>
              <a:cs typeface="+mn-cs"/>
            </a:rPr>
            <a:t>1'.</a:t>
          </a:r>
          <a:r>
            <a:rPr lang="fr-FR" sz="1100">
              <a:solidFill>
                <a:schemeClr val="tx1"/>
              </a:solidFill>
              <a:effectLst/>
              <a:latin typeface="+mn-lt"/>
              <a:ea typeface="+mn-ea"/>
              <a:cs typeface="+mn-cs"/>
            </a:rPr>
            <a:t> </a:t>
          </a:r>
          <a:r>
            <a:rPr lang="de-CH" sz="1300">
              <a:solidFill>
                <a:schemeClr val="tx1"/>
              </a:solidFill>
              <a:effectLst/>
              <a:latin typeface="+mn-lt"/>
              <a:ea typeface="+mn-ea"/>
              <a:cs typeface="+mn-cs"/>
            </a:rPr>
            <a:t>Alternativa: immettere le prime lettere e poi</a:t>
          </a:r>
          <a:r>
            <a:rPr lang="de-CH" sz="1300" baseline="0">
              <a:solidFill>
                <a:schemeClr val="tx1"/>
              </a:solidFill>
              <a:effectLst/>
              <a:latin typeface="+mn-lt"/>
              <a:ea typeface="+mn-ea"/>
              <a:cs typeface="+mn-cs"/>
            </a:rPr>
            <a:t> scegliere la specie/taxa determinata dall'elenco a discesa </a:t>
          </a:r>
          <a:r>
            <a:rPr lang="fr-FR" sz="1100" baseline="0">
              <a:solidFill>
                <a:schemeClr val="tx1"/>
              </a:solidFill>
              <a:effectLst/>
              <a:latin typeface="+mn-lt"/>
              <a:ea typeface="+mn-ea"/>
              <a:cs typeface="+mn-cs"/>
            </a:rPr>
            <a:t>(menu a tendina "dropdown").</a:t>
          </a:r>
          <a:endParaRPr lang="de-CH" sz="1300">
            <a:solidFill>
              <a:schemeClr val="tx1"/>
            </a:solidFill>
            <a:effectLst/>
            <a:latin typeface="+mn-lt"/>
            <a:ea typeface="+mn-ea"/>
            <a:cs typeface="+mn-cs"/>
          </a:endParaRPr>
        </a:p>
        <a:p>
          <a:r>
            <a:rPr lang="fr-FR" sz="1600" b="1">
              <a:solidFill>
                <a:schemeClr val="tx1"/>
              </a:solidFill>
              <a:effectLst/>
              <a:latin typeface="+mn-lt"/>
              <a:ea typeface="+mn-ea"/>
              <a:cs typeface="Arial" panose="020B0604020202020204" pitchFamily="34" charset="0"/>
            </a:rPr>
            <a:t>2</a:t>
          </a:r>
          <a:r>
            <a:rPr lang="fr-FR" sz="1300" b="1">
              <a:solidFill>
                <a:schemeClr val="tx1"/>
              </a:solidFill>
              <a:effectLst/>
              <a:latin typeface="+mn-lt"/>
              <a:ea typeface="+mn-ea"/>
              <a:cs typeface="Arial" panose="020B0604020202020204" pitchFamily="34" charset="0"/>
            </a:rPr>
            <a:t>. </a:t>
          </a:r>
          <a:r>
            <a:rPr lang="fr-FR" sz="1300">
              <a:solidFill>
                <a:schemeClr val="tx1"/>
              </a:solidFill>
              <a:effectLst/>
              <a:latin typeface="+mn-lt"/>
              <a:ea typeface="+mn-ea"/>
              <a:cs typeface="Arial" panose="020B0604020202020204" pitchFamily="34" charset="0"/>
            </a:rPr>
            <a:t>Indicare l'abbondanza</a:t>
          </a:r>
          <a:r>
            <a:rPr lang="fr-FR" sz="1300" baseline="0">
              <a:solidFill>
                <a:schemeClr val="tx1"/>
              </a:solidFill>
              <a:effectLst/>
              <a:latin typeface="+mn-lt"/>
              <a:ea typeface="+mn-ea"/>
              <a:cs typeface="Arial" panose="020B0604020202020204" pitchFamily="34" charset="0"/>
            </a:rPr>
            <a:t> della specie per ogni campione (kick) utilizzando la stessa numerazione della griglia di campionamento.</a:t>
          </a:r>
          <a:endParaRPr lang="fr-FR" sz="1300">
            <a:solidFill>
              <a:schemeClr val="tx1"/>
            </a:solidFill>
            <a:effectLst/>
            <a:latin typeface="+mn-lt"/>
            <a:ea typeface="+mn-ea"/>
            <a:cs typeface="Arial" panose="020B0604020202020204" pitchFamily="34" charset="0"/>
          </a:endParaRPr>
        </a:p>
        <a:p>
          <a:pPr lvl="0"/>
          <a:r>
            <a:rPr lang="fr-FR" sz="1600" b="1">
              <a:solidFill>
                <a:schemeClr val="tx1"/>
              </a:solidFill>
              <a:effectLst/>
              <a:latin typeface="+mn-lt"/>
              <a:ea typeface="+mn-ea"/>
              <a:cs typeface="Arial" panose="020B0604020202020204" pitchFamily="34" charset="0"/>
            </a:rPr>
            <a:t>3</a:t>
          </a:r>
          <a:r>
            <a:rPr lang="fr-FR" sz="1300" b="1">
              <a:solidFill>
                <a:schemeClr val="tx1"/>
              </a:solidFill>
              <a:effectLst/>
              <a:latin typeface="+mn-lt"/>
              <a:ea typeface="+mn-ea"/>
              <a:cs typeface="Arial" panose="020B0604020202020204" pitchFamily="34" charset="0"/>
            </a:rPr>
            <a:t>.</a:t>
          </a:r>
          <a:r>
            <a:rPr lang="fr-FR" sz="1300">
              <a:solidFill>
                <a:schemeClr val="tx1"/>
              </a:solidFill>
              <a:effectLst/>
              <a:latin typeface="+mn-lt"/>
              <a:ea typeface="+mn-ea"/>
              <a:cs typeface="Arial" panose="020B0604020202020204" pitchFamily="34" charset="0"/>
            </a:rPr>
            <a:t> Le informazioni sull'ordine e lo stato della specie (priorità nazionale, lista rossa, responsabilità), se disposnibili, sono</a:t>
          </a:r>
          <a:r>
            <a:rPr lang="fr-FR" sz="1300" baseline="0">
              <a:solidFill>
                <a:schemeClr val="tx1"/>
              </a:solidFill>
              <a:effectLst/>
              <a:latin typeface="+mn-lt"/>
              <a:ea typeface="+mn-ea"/>
              <a:cs typeface="Arial" panose="020B0604020202020204" pitchFamily="34" charset="0"/>
            </a:rPr>
            <a:t> generate automaticamente.</a:t>
          </a:r>
          <a:r>
            <a:rPr lang="fr-FR" sz="1300">
              <a:solidFill>
                <a:schemeClr val="tx1"/>
              </a:solidFill>
              <a:effectLst/>
              <a:latin typeface="+mn-lt"/>
              <a:ea typeface="+mn-ea"/>
              <a:cs typeface="Arial" panose="020B0604020202020204" pitchFamily="34" charset="0"/>
            </a:rPr>
            <a:t> </a:t>
          </a:r>
        </a:p>
        <a:p>
          <a:pPr lvl="0"/>
          <a:r>
            <a:rPr lang="fr-FR" sz="1600" b="1">
              <a:solidFill>
                <a:schemeClr val="tx1"/>
              </a:solidFill>
              <a:effectLst/>
              <a:latin typeface="+mn-lt"/>
              <a:ea typeface="+mn-ea"/>
              <a:cs typeface="Arial" panose="020B0604020202020204" pitchFamily="34" charset="0"/>
            </a:rPr>
            <a:t>4</a:t>
          </a:r>
          <a:r>
            <a:rPr lang="fr-FR" sz="1300" b="1">
              <a:solidFill>
                <a:schemeClr val="tx1"/>
              </a:solidFill>
              <a:effectLst/>
              <a:latin typeface="+mn-lt"/>
              <a:ea typeface="+mn-ea"/>
              <a:cs typeface="Arial" panose="020B0604020202020204" pitchFamily="34" charset="0"/>
            </a:rPr>
            <a:t>.</a:t>
          </a:r>
          <a:r>
            <a:rPr lang="fr-FR" sz="1300">
              <a:solidFill>
                <a:schemeClr val="tx1"/>
              </a:solidFill>
              <a:effectLst/>
              <a:latin typeface="+mn-lt"/>
              <a:ea typeface="+mn-ea"/>
              <a:cs typeface="Arial" panose="020B0604020202020204" pitchFamily="34" charset="0"/>
            </a:rPr>
            <a:t> Dove necessario fornire informazioni sulla</a:t>
          </a:r>
          <a:r>
            <a:rPr lang="fr-FR" sz="1300" baseline="0">
              <a:solidFill>
                <a:schemeClr val="tx1"/>
              </a:solidFill>
              <a:effectLst/>
              <a:latin typeface="+mn-lt"/>
              <a:ea typeface="+mn-ea"/>
              <a:cs typeface="Arial" panose="020B0604020202020204" pitchFamily="34" charset="0"/>
            </a:rPr>
            <a:t> determinazione. Questo campo viene utilizzato anche dall'esperto durante il controllo.</a:t>
          </a:r>
        </a:p>
        <a:p>
          <a:pPr lvl="0"/>
          <a:r>
            <a:rPr lang="fr-FR" sz="1300" b="1" baseline="0">
              <a:solidFill>
                <a:schemeClr val="tx1"/>
              </a:solidFill>
              <a:effectLst/>
              <a:latin typeface="+mn-lt"/>
              <a:ea typeface="+mn-ea"/>
              <a:cs typeface="Arial" panose="020B0604020202020204" pitchFamily="34" charset="0"/>
            </a:rPr>
            <a:t>Esempi</a:t>
          </a:r>
          <a:r>
            <a:rPr lang="fr-FR" sz="1300" baseline="0">
              <a:solidFill>
                <a:schemeClr val="tx1"/>
              </a:solidFill>
              <a:effectLst/>
              <a:latin typeface="+mn-lt"/>
              <a:ea typeface="+mn-ea"/>
              <a:cs typeface="Arial" panose="020B0604020202020204" pitchFamily="34" charset="0"/>
            </a:rPr>
            <a:t>: 35. se possibile, determinare sempre la specie; 36. cf. boltoni nel complesso-conformis; 37. cf. alpinus nel complesso-alpinus; 38. Gruppo helveticus (raggruppa più specie) 39. individuo determinabile solo a livello del genere; 40. -solo a livello di famiglia: 3 cf. Torleya major, 2 cf. Serratella ignita; 41. - solo a livello di ordine</a:t>
          </a:r>
          <a:endParaRPr lang="fr-CH" sz="1300" baseline="0">
            <a:solidFill>
              <a:schemeClr val="tx1"/>
            </a:solidFill>
            <a:effectLst/>
            <a:latin typeface="+mn-lt"/>
            <a:ea typeface="+mn-ea"/>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2.88.185.102\surf$\Abteilungsprojekte\Surf\surf-KB\RiverRestoration\Wirkungskontrolle\0_Praxisdokumentation\Praxisdok_FR\5_Eingabeformulare\1_01\CT_CodePro_RELEVE_Jeu6_protocoleLabo_V1_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wag\userdata\weberchr\My%20Documents\Christine\Christine_Aktuell\Entw&#252;rfe_aktuell\Programm_FG_Schweiz\EK\Weiterf&#252;hrung\Datenhaltung\DatenFormulare\Artenliste_Fische_CSCF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tocoleLabo_IBCH_modif_8x"/>
      <sheetName val="CT_CodePro_RELEVE_Jeu6_protocol"/>
    </sheetNames>
    <definedNames>
      <definedName name="l_liste" refersTo="#REF!"/>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CF-karch  Daten in Tabelle"/>
      <sheetName val="CSCF-karch  Daten _ ergaenzt CW"/>
      <sheetName val="Daten_Handbuch_EKo_verändert"/>
      <sheetName val="Daten_Handbuch_EKo_Original"/>
    </sheetNames>
    <sheetDataSet>
      <sheetData sheetId="0" refreshError="1"/>
      <sheetData sheetId="1" refreshError="1"/>
      <sheetData sheetId="2">
        <row r="1">
          <cell r="A1" t="str">
            <v>Lateinische Bezeichnung</v>
          </cell>
          <cell r="B1" t="str">
            <v>Deutsche Bezeichnung</v>
          </cell>
          <cell r="C1" t="str">
            <v>Alternative/Kürzel</v>
          </cell>
          <cell r="D1" t="str">
            <v>Weiteres Kürzel</v>
          </cell>
          <cell r="E1" t="str">
            <v>Strömungspräferenz</v>
          </cell>
          <cell r="F1" t="str">
            <v>Strukturbezug</v>
          </cell>
          <cell r="G1" t="str">
            <v>Temperaturpräferenz</v>
          </cell>
          <cell r="H1" t="str">
            <v>Substrat</v>
          </cell>
          <cell r="I1" t="str">
            <v>Ernährungstyp als Adulttier</v>
          </cell>
          <cell r="J1" t="str">
            <v>Zurückgelegte Distanz</v>
          </cell>
          <cell r="K1" t="str">
            <v>Toleranz</v>
          </cell>
          <cell r="L1" t="str">
            <v>Langlebigkeit</v>
          </cell>
          <cell r="M1" t="str">
            <v>Bemerkungen</v>
          </cell>
          <cell r="N1" t="str">
            <v>Nr.</v>
          </cell>
        </row>
        <row r="2">
          <cell r="A2" t="str">
            <v>Abramis brama</v>
          </cell>
          <cell r="B2" t="str">
            <v>Brachsmen</v>
          </cell>
          <cell r="C2" t="str">
            <v>xxx</v>
          </cell>
          <cell r="D2" t="str">
            <v>xxx</v>
          </cell>
          <cell r="E2" t="str">
            <v>indifferent</v>
          </cell>
          <cell r="F2" t="str">
            <v>strukturungebunden</v>
          </cell>
          <cell r="G2" t="str">
            <v>meso-eurytherm</v>
          </cell>
          <cell r="H2" t="str">
            <v>phytophil</v>
          </cell>
          <cell r="I2" t="str">
            <v>omnivor/ euryphag</v>
          </cell>
          <cell r="J2" t="str">
            <v>mittel</v>
          </cell>
          <cell r="K2" t="str">
            <v>tolerant</v>
          </cell>
          <cell r="L2" t="str">
            <v>langlebig</v>
          </cell>
          <cell r="M2"/>
          <cell r="N2">
            <v>15</v>
          </cell>
        </row>
        <row r="3">
          <cell r="A3" t="str">
            <v>Acipenser sturio</v>
          </cell>
          <cell r="B3" t="str">
            <v>Stör</v>
          </cell>
          <cell r="C3" t="str">
            <v>xxx</v>
          </cell>
          <cell r="D3" t="str">
            <v>xxx</v>
          </cell>
          <cell r="E3"/>
          <cell r="F3"/>
          <cell r="G3"/>
          <cell r="H3"/>
          <cell r="I3"/>
          <cell r="J3"/>
          <cell r="K3"/>
          <cell r="L3"/>
          <cell r="M3" t="str">
            <v>* Auf eine Charakterisierung der Gildenzugehörigkeit wird verzichtet, da der Stör auch vor seinem Aussterben in der Schweiz nur sehr lokal beschränkt vorkam.</v>
          </cell>
          <cell r="N3">
            <v>1</v>
          </cell>
        </row>
        <row r="4">
          <cell r="A4" t="str">
            <v>Alburnoides bipunctatus</v>
          </cell>
          <cell r="B4" t="str">
            <v>Schneider</v>
          </cell>
          <cell r="C4" t="str">
            <v>xxx</v>
          </cell>
          <cell r="D4" t="str">
            <v>xxx</v>
          </cell>
          <cell r="E4" t="str">
            <v>rheophil</v>
          </cell>
          <cell r="F4" t="str">
            <v>mässig strukturgebunden</v>
          </cell>
          <cell r="G4" t="str">
            <v>meso-eurytherm</v>
          </cell>
          <cell r="H4" t="str">
            <v>lithophil</v>
          </cell>
          <cell r="I4" t="str">
            <v>benthivor/ insectivor</v>
          </cell>
          <cell r="J4" t="str">
            <v>kurz</v>
          </cell>
          <cell r="K4" t="str">
            <v>intolerant</v>
          </cell>
          <cell r="L4" t="str">
            <v>kurzlebig</v>
          </cell>
          <cell r="M4"/>
          <cell r="N4">
            <v>16</v>
          </cell>
        </row>
        <row r="5">
          <cell r="A5" t="str">
            <v>Alburnus alburnus</v>
          </cell>
          <cell r="B5" t="str">
            <v>Laube</v>
          </cell>
          <cell r="C5" t="str">
            <v>Ukelei</v>
          </cell>
          <cell r="D5" t="str">
            <v>xxx</v>
          </cell>
          <cell r="E5" t="str">
            <v>indifferent</v>
          </cell>
          <cell r="F5" t="str">
            <v>strukturungebunden</v>
          </cell>
          <cell r="G5" t="str">
            <v>meso-eurytherm</v>
          </cell>
          <cell r="H5" t="str">
            <v>phytophil</v>
          </cell>
          <cell r="I5" t="str">
            <v>omnivor/ euryphag</v>
          </cell>
          <cell r="J5" t="str">
            <v>kurz</v>
          </cell>
          <cell r="K5" t="str">
            <v>tolerant</v>
          </cell>
          <cell r="L5" t="str">
            <v>kurzlebig</v>
          </cell>
          <cell r="M5"/>
          <cell r="N5">
            <v>17</v>
          </cell>
        </row>
        <row r="6">
          <cell r="A6" t="str">
            <v>Alburnus alburnus alborella</v>
          </cell>
          <cell r="B6" t="str">
            <v>Alborella</v>
          </cell>
          <cell r="C6" t="str">
            <v>xxx</v>
          </cell>
          <cell r="D6" t="str">
            <v>xxx</v>
          </cell>
          <cell r="E6" t="str">
            <v>Alburnus alburnus</v>
          </cell>
          <cell r="F6"/>
          <cell r="G6"/>
          <cell r="H6"/>
          <cell r="I6"/>
          <cell r="J6"/>
          <cell r="K6"/>
          <cell r="L6"/>
          <cell r="M6" t="str">
            <v>* Auf eine Charakterisierung der Gildenzugehörigkeit wird verzichtet, da das Vorkommen der Alborella in der Schweiz ausschliesslich auf Seen beschränkt ist.</v>
          </cell>
          <cell r="N6">
            <v>18</v>
          </cell>
        </row>
        <row r="7">
          <cell r="A7" t="str">
            <v>Alosa agone</v>
          </cell>
          <cell r="B7" t="str">
            <v>Agone</v>
          </cell>
          <cell r="C7" t="str">
            <v>xxx</v>
          </cell>
          <cell r="D7" t="str">
            <v>xxx</v>
          </cell>
          <cell r="E7"/>
          <cell r="F7"/>
          <cell r="G7"/>
          <cell r="H7"/>
          <cell r="I7"/>
          <cell r="J7"/>
          <cell r="K7"/>
          <cell r="L7"/>
          <cell r="M7" t="str">
            <v>* Auf eine Charakterisierung der Gildenzugehörigkeit wird verzichtet, da das Vorkommen der Agone in der Schweiz ausschliesslich auf Seen beschränkt ist.</v>
          </cell>
          <cell r="N7">
            <v>8</v>
          </cell>
        </row>
        <row r="8">
          <cell r="A8" t="str">
            <v>Alosa alosa</v>
          </cell>
          <cell r="B8" t="str">
            <v>Maifisch</v>
          </cell>
          <cell r="C8" t="str">
            <v>xxx</v>
          </cell>
          <cell r="D8" t="str">
            <v>xxx</v>
          </cell>
          <cell r="E8" t="str">
            <v>rheophil</v>
          </cell>
          <cell r="F8" t="str">
            <v>strukturungebunden</v>
          </cell>
          <cell r="G8" t="str">
            <v>meso-eurytherm</v>
          </cell>
          <cell r="H8" t="str">
            <v>pelagophil</v>
          </cell>
          <cell r="I8" t="str">
            <v>planktivor</v>
          </cell>
          <cell r="J8" t="str">
            <v>lang</v>
          </cell>
          <cell r="K8" t="str">
            <v>intolerant</v>
          </cell>
          <cell r="L8" t="str">
            <v>Mittlere Lebensdauer</v>
          </cell>
          <cell r="M8"/>
          <cell r="N8">
            <v>9</v>
          </cell>
        </row>
        <row r="9">
          <cell r="A9" t="str">
            <v>Alosa fallax</v>
          </cell>
          <cell r="B9" t="str">
            <v>Cheppia</v>
          </cell>
          <cell r="C9" t="str">
            <v>xxx</v>
          </cell>
          <cell r="D9" t="str">
            <v>xxx</v>
          </cell>
          <cell r="E9" t="str">
            <v>rheophil</v>
          </cell>
          <cell r="F9" t="str">
            <v>strukturungebunden</v>
          </cell>
          <cell r="G9" t="str">
            <v>meso-eurytherm</v>
          </cell>
          <cell r="H9" t="str">
            <v>pelagophil</v>
          </cell>
          <cell r="I9" t="str">
            <v>planktivor</v>
          </cell>
          <cell r="J9" t="str">
            <v>mittel</v>
          </cell>
          <cell r="K9" t="str">
            <v>intolerant</v>
          </cell>
          <cell r="L9" t="str">
            <v>langlebig</v>
          </cell>
          <cell r="M9"/>
          <cell r="N9">
            <v>10</v>
          </cell>
        </row>
        <row r="10">
          <cell r="A10" t="str">
            <v>Anguilla anguilla</v>
          </cell>
          <cell r="B10" t="str">
            <v>Aal</v>
          </cell>
          <cell r="C10" t="str">
            <v>xxx</v>
          </cell>
          <cell r="D10" t="str">
            <v>xxx</v>
          </cell>
          <cell r="E10" t="str">
            <v>indifferent</v>
          </cell>
          <cell r="F10" t="str">
            <v>strukturgebunden</v>
          </cell>
          <cell r="G10" t="str">
            <v>meso-eurytherm</v>
          </cell>
          <cell r="H10" t="str">
            <v>pelagophil</v>
          </cell>
          <cell r="I10" t="str">
            <v>omnivor/ euryphag</v>
          </cell>
          <cell r="J10" t="str">
            <v>lang</v>
          </cell>
          <cell r="K10" t="str">
            <v>tolerant</v>
          </cell>
          <cell r="L10" t="str">
            <v>Mittlere Lebensdauer</v>
          </cell>
          <cell r="M10"/>
          <cell r="N10">
            <v>2</v>
          </cell>
        </row>
        <row r="11">
          <cell r="A11" t="str">
            <v>Aspius aspius</v>
          </cell>
          <cell r="B11" t="str">
            <v>Rapfen</v>
          </cell>
          <cell r="C11" t="str">
            <v>xxx</v>
          </cell>
          <cell r="D11" t="str">
            <v>xxx</v>
          </cell>
          <cell r="E11" t="str">
            <v>indifferent</v>
          </cell>
          <cell r="F11" t="str">
            <v>mässig strukturgebunden</v>
          </cell>
          <cell r="G11" t="str">
            <v>meso-eurytherm</v>
          </cell>
          <cell r="H11" t="str">
            <v>lithophil</v>
          </cell>
          <cell r="I11" t="str">
            <v>piscivor</v>
          </cell>
          <cell r="J11" t="str">
            <v>mittel</v>
          </cell>
          <cell r="K11" t="str">
            <v>tolerant</v>
          </cell>
          <cell r="L11" t="str">
            <v>Mittlere Lebensdauer</v>
          </cell>
          <cell r="M11"/>
          <cell r="N11">
            <v>19</v>
          </cell>
        </row>
        <row r="12">
          <cell r="A12" t="str">
            <v>Barbatula barbatula</v>
          </cell>
          <cell r="B12" t="str">
            <v>Schmerle</v>
          </cell>
          <cell r="C12" t="str">
            <v>Bartgrundel</v>
          </cell>
          <cell r="D12" t="str">
            <v>xxx</v>
          </cell>
          <cell r="E12" t="str">
            <v>rheophil</v>
          </cell>
          <cell r="F12" t="str">
            <v>mässig strukturgebunden</v>
          </cell>
          <cell r="G12" t="str">
            <v>meso-eurytherm</v>
          </cell>
          <cell r="H12" t="str">
            <v>lithophil</v>
          </cell>
          <cell r="I12" t="str">
            <v>benthivor/ insectivor</v>
          </cell>
          <cell r="J12" t="str">
            <v>kurz</v>
          </cell>
          <cell r="K12" t="str">
            <v>tolerant</v>
          </cell>
          <cell r="L12" t="str">
            <v>Mittlere Lebensdauer</v>
          </cell>
          <cell r="M12"/>
          <cell r="N12">
            <v>3</v>
          </cell>
        </row>
        <row r="13">
          <cell r="A13" t="str">
            <v>Barbus barbus</v>
          </cell>
          <cell r="B13" t="str">
            <v>Barbe</v>
          </cell>
          <cell r="C13" t="str">
            <v>xxx</v>
          </cell>
          <cell r="D13" t="str">
            <v>xxx</v>
          </cell>
          <cell r="E13" t="str">
            <v>rheophil</v>
          </cell>
          <cell r="F13" t="str">
            <v>mässig strukturgebunden</v>
          </cell>
          <cell r="G13" t="str">
            <v>meso-eurytherm</v>
          </cell>
          <cell r="H13" t="str">
            <v>lithophil</v>
          </cell>
          <cell r="I13" t="str">
            <v>benthivor/ insectivor</v>
          </cell>
          <cell r="J13" t="str">
            <v>mittel</v>
          </cell>
          <cell r="K13" t="str">
            <v>intolerant</v>
          </cell>
          <cell r="L13" t="str">
            <v>langlebig</v>
          </cell>
          <cell r="M13"/>
          <cell r="N13">
            <v>20</v>
          </cell>
        </row>
        <row r="14">
          <cell r="A14" t="str">
            <v>Barbus meridionalis</v>
          </cell>
          <cell r="B14" t="str">
            <v>Barbo canino</v>
          </cell>
          <cell r="C14" t="str">
            <v>xxx</v>
          </cell>
          <cell r="D14" t="str">
            <v>xxx</v>
          </cell>
          <cell r="E14" t="str">
            <v>rheophil</v>
          </cell>
          <cell r="F14" t="str">
            <v>strukturgebunden</v>
          </cell>
          <cell r="G14" t="str">
            <v>meso-eurytherm</v>
          </cell>
          <cell r="H14" t="str">
            <v>lithophil</v>
          </cell>
          <cell r="I14" t="str">
            <v>benthivor/ insectivor</v>
          </cell>
          <cell r="J14" t="str">
            <v>mittel</v>
          </cell>
          <cell r="K14" t="str">
            <v>intolerant</v>
          </cell>
          <cell r="L14" t="str">
            <v>Mittlere Lebensdauer</v>
          </cell>
          <cell r="M14"/>
          <cell r="N14">
            <v>21</v>
          </cell>
        </row>
        <row r="15">
          <cell r="A15" t="str">
            <v>Barbus plebejus</v>
          </cell>
          <cell r="B15" t="str">
            <v>Barbo</v>
          </cell>
          <cell r="C15" t="str">
            <v>xxx</v>
          </cell>
          <cell r="D15" t="str">
            <v>xxx</v>
          </cell>
          <cell r="E15" t="str">
            <v>rheophil</v>
          </cell>
          <cell r="F15" t="str">
            <v>mässig strukturgebunden</v>
          </cell>
          <cell r="G15" t="str">
            <v>meso-eurytherm</v>
          </cell>
          <cell r="H15" t="str">
            <v>lithophil</v>
          </cell>
          <cell r="I15" t="str">
            <v>benthivor/ insectivor</v>
          </cell>
          <cell r="J15" t="str">
            <v>mittel</v>
          </cell>
          <cell r="K15" t="str">
            <v>intolerant</v>
          </cell>
          <cell r="L15" t="str">
            <v>langlebig</v>
          </cell>
          <cell r="M15"/>
          <cell r="N15">
            <v>22</v>
          </cell>
        </row>
        <row r="16">
          <cell r="A16" t="str">
            <v>Blicca bjoerkna</v>
          </cell>
          <cell r="B16" t="str">
            <v>Blicke</v>
          </cell>
          <cell r="C16" t="str">
            <v>xxx</v>
          </cell>
          <cell r="D16" t="str">
            <v>xxx</v>
          </cell>
          <cell r="E16" t="str">
            <v>indifferent</v>
          </cell>
          <cell r="F16" t="str">
            <v>mässig strukturgebunden</v>
          </cell>
          <cell r="G16" t="str">
            <v>meso-eurytherm</v>
          </cell>
          <cell r="H16" t="str">
            <v>phytophil</v>
          </cell>
          <cell r="I16" t="str">
            <v>omnivor/ euryphag</v>
          </cell>
          <cell r="J16" t="str">
            <v>kurz</v>
          </cell>
          <cell r="K16" t="str">
            <v>tolerant</v>
          </cell>
          <cell r="L16" t="str">
            <v>Mittlere Lebensdauer</v>
          </cell>
          <cell r="M16"/>
          <cell r="N16">
            <v>14</v>
          </cell>
        </row>
        <row r="17">
          <cell r="A17" t="str">
            <v>Carassius auratus auratus</v>
          </cell>
          <cell r="B17" t="str">
            <v>Goldfisch</v>
          </cell>
          <cell r="C17" t="str">
            <v>xxx</v>
          </cell>
          <cell r="D17" t="str">
            <v>xxx</v>
          </cell>
          <cell r="E17" t="str">
            <v>limnophil/ stagnophil</v>
          </cell>
          <cell r="F17" t="str">
            <v>strukturungebunden</v>
          </cell>
          <cell r="G17" t="str">
            <v>meso-eurytherm</v>
          </cell>
          <cell r="H17" t="str">
            <v>phytophil</v>
          </cell>
          <cell r="I17" t="str">
            <v>omnivor/ euryphag</v>
          </cell>
          <cell r="J17" t="str">
            <v>kurz</v>
          </cell>
          <cell r="K17" t="str">
            <v>tolerant</v>
          </cell>
          <cell r="L17" t="str">
            <v>langlebig</v>
          </cell>
          <cell r="M17"/>
          <cell r="N17">
            <v>24</v>
          </cell>
        </row>
        <row r="18">
          <cell r="A18" t="str">
            <v>Carassius auratus gibelio</v>
          </cell>
          <cell r="B18" t="str">
            <v>Giebel</v>
          </cell>
          <cell r="C18" t="str">
            <v>xxx</v>
          </cell>
          <cell r="D18" t="str">
            <v>xxx</v>
          </cell>
          <cell r="E18" t="str">
            <v>indifferent</v>
          </cell>
          <cell r="F18" t="str">
            <v>mässig strukturgebunden</v>
          </cell>
          <cell r="G18" t="str">
            <v>meso-eurytherm</v>
          </cell>
          <cell r="H18" t="str">
            <v>phytophil</v>
          </cell>
          <cell r="I18" t="str">
            <v>omnivor/ euryphag</v>
          </cell>
          <cell r="J18" t="str">
            <v>kurz</v>
          </cell>
          <cell r="K18" t="str">
            <v>tolerant</v>
          </cell>
          <cell r="L18" t="str">
            <v>langlebig</v>
          </cell>
          <cell r="M18"/>
          <cell r="N18">
            <v>25</v>
          </cell>
        </row>
        <row r="19">
          <cell r="A19" t="str">
            <v>Carassius carassius</v>
          </cell>
          <cell r="B19" t="str">
            <v>Karausche</v>
          </cell>
          <cell r="C19" t="str">
            <v>xxx</v>
          </cell>
          <cell r="D19" t="str">
            <v>xxx</v>
          </cell>
          <cell r="E19" t="str">
            <v>limnophil/ stagnophil</v>
          </cell>
          <cell r="F19" t="str">
            <v>mässig strukturgebunden</v>
          </cell>
          <cell r="G19" t="str">
            <v>meso-eurytherm</v>
          </cell>
          <cell r="H19" t="str">
            <v>phytophil</v>
          </cell>
          <cell r="I19" t="str">
            <v>omnivor/ euryphag</v>
          </cell>
          <cell r="J19" t="str">
            <v>kurz</v>
          </cell>
          <cell r="K19" t="str">
            <v>tolerant</v>
          </cell>
          <cell r="L19" t="str">
            <v>Mittlere Lebensdauer</v>
          </cell>
          <cell r="M19"/>
          <cell r="N19">
            <v>23</v>
          </cell>
        </row>
        <row r="20">
          <cell r="A20" t="str">
            <v>Chondrostoma nasus</v>
          </cell>
          <cell r="B20" t="str">
            <v>Nase</v>
          </cell>
          <cell r="C20" t="str">
            <v>xxx</v>
          </cell>
          <cell r="D20" t="str">
            <v>xxx</v>
          </cell>
          <cell r="E20" t="str">
            <v>rheophil</v>
          </cell>
          <cell r="F20" t="str">
            <v>mässig strukturgebunden</v>
          </cell>
          <cell r="G20" t="str">
            <v>meso-eurytherm</v>
          </cell>
          <cell r="H20" t="str">
            <v>lithophil</v>
          </cell>
          <cell r="I20" t="str">
            <v>herbivor</v>
          </cell>
          <cell r="J20" t="str">
            <v>mittel</v>
          </cell>
          <cell r="K20" t="str">
            <v>intolerant</v>
          </cell>
          <cell r="L20" t="str">
            <v>Mittlere Lebensdauer</v>
          </cell>
          <cell r="M20"/>
          <cell r="N20">
            <v>26</v>
          </cell>
        </row>
        <row r="21">
          <cell r="A21" t="str">
            <v>Chondrostoma soetta</v>
          </cell>
          <cell r="B21" t="str">
            <v>Savetta</v>
          </cell>
          <cell r="C21" t="str">
            <v>xxx</v>
          </cell>
          <cell r="D21" t="str">
            <v>xxx</v>
          </cell>
          <cell r="E21" t="str">
            <v>mässig strukturgebunden</v>
          </cell>
          <cell r="F21" t="str">
            <v>meso-eurytherm</v>
          </cell>
          <cell r="G21" t="str">
            <v>lithophil</v>
          </cell>
          <cell r="H21" t="str">
            <v>benthivor/ insectivor</v>
          </cell>
          <cell r="I21" t="str">
            <v>mittel</v>
          </cell>
          <cell r="J21" t="str">
            <v>mittel</v>
          </cell>
          <cell r="K21" t="str">
            <v>intolerant</v>
          </cell>
          <cell r="L21" t="str">
            <v>langlebig</v>
          </cell>
          <cell r="M21"/>
          <cell r="N21">
            <v>27</v>
          </cell>
        </row>
        <row r="22">
          <cell r="A22" t="str">
            <v>Chondrostoma toxostoma</v>
          </cell>
          <cell r="B22" t="str">
            <v>Soiffe</v>
          </cell>
          <cell r="C22" t="str">
            <v>Sofie</v>
          </cell>
          <cell r="D22" t="str">
            <v>xxx</v>
          </cell>
          <cell r="E22" t="str">
            <v>rheophil</v>
          </cell>
          <cell r="F22" t="str">
            <v>mässig strukturgebunden</v>
          </cell>
          <cell r="G22" t="str">
            <v>meso-eurytherm</v>
          </cell>
          <cell r="H22" t="str">
            <v>lithophil</v>
          </cell>
          <cell r="I22" t="str">
            <v>omnivor/ euryphag</v>
          </cell>
          <cell r="J22" t="str">
            <v>mittel</v>
          </cell>
          <cell r="K22" t="str">
            <v>intolerant</v>
          </cell>
          <cell r="L22" t="str">
            <v>Mittlere Lebensdauer</v>
          </cell>
          <cell r="M22"/>
          <cell r="N22">
            <v>28</v>
          </cell>
        </row>
        <row r="23">
          <cell r="A23" t="str">
            <v>Cobitis taenia</v>
          </cell>
          <cell r="B23" t="str">
            <v>Steinbeisser</v>
          </cell>
          <cell r="C23" t="str">
            <v>Dorngrundel</v>
          </cell>
          <cell r="D23" t="str">
            <v>xxx</v>
          </cell>
          <cell r="E23" t="str">
            <v>rheophil</v>
          </cell>
          <cell r="F23" t="str">
            <v>strukturgebunden</v>
          </cell>
          <cell r="G23" t="str">
            <v>meso-eurytherm</v>
          </cell>
          <cell r="H23" t="str">
            <v>phytophil</v>
          </cell>
          <cell r="I23" t="str">
            <v>benthivor/ insectivor</v>
          </cell>
          <cell r="J23" t="str">
            <v>kurz</v>
          </cell>
          <cell r="K23" t="str">
            <v>tolerant</v>
          </cell>
          <cell r="L23" t="str">
            <v>kurzlebig</v>
          </cell>
          <cell r="M23"/>
          <cell r="N23">
            <v>11</v>
          </cell>
        </row>
        <row r="24">
          <cell r="A24" t="str">
            <v>Coregonus spp.</v>
          </cell>
          <cell r="B24" t="str">
            <v>Felchen (alle Taxa)</v>
          </cell>
          <cell r="C24" t="str">
            <v>Felchen</v>
          </cell>
          <cell r="D24" t="str">
            <v>xxx</v>
          </cell>
          <cell r="E24" t="str">
            <v>limnophil/ stagnophil</v>
          </cell>
          <cell r="F24" t="str">
            <v>strukturungebunden</v>
          </cell>
          <cell r="G24" t="str">
            <v>oligo-stenotherm</v>
          </cell>
          <cell r="H24" t="str">
            <v>pelagophil</v>
          </cell>
          <cell r="I24" t="str">
            <v>planktivor</v>
          </cell>
          <cell r="J24" t="str">
            <v>mittel</v>
          </cell>
          <cell r="K24" t="str">
            <v>intolerant</v>
          </cell>
          <cell r="L24" t="str">
            <v>Mittlere Lebensdauer</v>
          </cell>
          <cell r="M24"/>
          <cell r="N24">
            <v>61</v>
          </cell>
        </row>
        <row r="25">
          <cell r="A25" t="str">
            <v>Cottus gobio</v>
          </cell>
          <cell r="B25" t="str">
            <v>Groppe</v>
          </cell>
          <cell r="C25" t="str">
            <v>xxx</v>
          </cell>
          <cell r="D25" t="str">
            <v>xxx</v>
          </cell>
          <cell r="E25" t="str">
            <v>rheophil</v>
          </cell>
          <cell r="F25" t="str">
            <v>strukturgebunden</v>
          </cell>
          <cell r="G25" t="str">
            <v>oligo-stenotherm</v>
          </cell>
          <cell r="H25" t="str">
            <v>speleophil</v>
          </cell>
          <cell r="I25" t="str">
            <v>benthivor/ insectivor</v>
          </cell>
          <cell r="J25" t="str">
            <v>kurz</v>
          </cell>
          <cell r="K25" t="str">
            <v>intolerant</v>
          </cell>
          <cell r="L25" t="str">
            <v>kurzlebig</v>
          </cell>
          <cell r="M25"/>
          <cell r="N25">
            <v>13</v>
          </cell>
        </row>
        <row r="26">
          <cell r="A26" t="str">
            <v>Ctenopharyngodon idella</v>
          </cell>
          <cell r="B26" t="str">
            <v>Graskarpfen</v>
          </cell>
          <cell r="C26" t="str">
            <v>weisser Amur</v>
          </cell>
          <cell r="D26" t="str">
            <v>xxx</v>
          </cell>
          <cell r="E26"/>
          <cell r="F26"/>
          <cell r="G26"/>
          <cell r="H26"/>
          <cell r="I26"/>
          <cell r="J26"/>
          <cell r="K26"/>
          <cell r="L26"/>
          <cell r="M26" t="str">
            <v>* Auf eine Charakterisierung der Gildenzugehörigkeit wird verzichtet, da der Schwarzbarsch nur sehr selten in Schweizer Fliessgewässern auftritt.</v>
          </cell>
          <cell r="N26">
            <v>29</v>
          </cell>
        </row>
        <row r="27">
          <cell r="A27" t="str">
            <v>Cyprinus carpio</v>
          </cell>
          <cell r="B27" t="str">
            <v>Karpfen</v>
          </cell>
          <cell r="C27" t="str">
            <v>xxx</v>
          </cell>
          <cell r="D27" t="str">
            <v>xxx</v>
          </cell>
          <cell r="E27" t="str">
            <v>indifferent</v>
          </cell>
          <cell r="F27" t="str">
            <v>mässig strukturgebunden</v>
          </cell>
          <cell r="G27" t="str">
            <v>meso-eurytherm</v>
          </cell>
          <cell r="H27" t="str">
            <v>phytophil</v>
          </cell>
          <cell r="I27" t="str">
            <v>omnivor/ euryphag</v>
          </cell>
          <cell r="J27" t="str">
            <v>kurz</v>
          </cell>
          <cell r="K27" t="str">
            <v>tolerant</v>
          </cell>
          <cell r="L27" t="str">
            <v>langlebig</v>
          </cell>
          <cell r="M27"/>
          <cell r="N27">
            <v>30</v>
          </cell>
        </row>
        <row r="28">
          <cell r="A28" t="str">
            <v>Cyprinus carpio (Zuchtform)</v>
          </cell>
          <cell r="B28" t="str">
            <v>Spiegelkarpfen und ähnliche Zuchtformen</v>
          </cell>
          <cell r="C28" t="str">
            <v>Spiegelkarpfen</v>
          </cell>
          <cell r="D28" t="str">
            <v>xxx</v>
          </cell>
          <cell r="E28"/>
          <cell r="F28"/>
          <cell r="G28"/>
          <cell r="H28"/>
          <cell r="I28"/>
          <cell r="J28"/>
          <cell r="K28"/>
          <cell r="L28"/>
          <cell r="M28" t="str">
            <v>* Auf eine Charakterisierung der Gildenzugehörigkeit wird verzichtet, da der Spiegelkarpfen nur sehr selten in Schweizer Fliessgewässern auftritt.</v>
          </cell>
          <cell r="N28">
            <v>31</v>
          </cell>
        </row>
        <row r="29">
          <cell r="A29" t="str">
            <v>Cyprinus carpio (Zuchtform)</v>
          </cell>
          <cell r="B29" t="str">
            <v>Koi</v>
          </cell>
          <cell r="C29" t="str">
            <v>xxx</v>
          </cell>
          <cell r="D29" t="str">
            <v>xxx</v>
          </cell>
          <cell r="E29"/>
          <cell r="F29"/>
          <cell r="G29"/>
          <cell r="H29"/>
          <cell r="I29"/>
          <cell r="J29"/>
          <cell r="K29"/>
          <cell r="L29"/>
          <cell r="M29" t="str">
            <v>* Auf eine Charakterisierung der Gildenzugehörigkeit wird verzichtet, da der Koi nur sehr selten in Schweizer Fliessgewässern auftritt.</v>
          </cell>
          <cell r="N29">
            <v>32</v>
          </cell>
        </row>
        <row r="30">
          <cell r="A30" t="str">
            <v>Esox lucius</v>
          </cell>
          <cell r="B30" t="str">
            <v>Hecht</v>
          </cell>
          <cell r="C30" t="str">
            <v>xxx</v>
          </cell>
          <cell r="D30" t="str">
            <v>xxx</v>
          </cell>
          <cell r="E30" t="str">
            <v>indifferent</v>
          </cell>
          <cell r="F30" t="str">
            <v>strukturgebunden</v>
          </cell>
          <cell r="G30" t="str">
            <v>meso-eurytherm</v>
          </cell>
          <cell r="H30" t="str">
            <v>phytophil</v>
          </cell>
          <cell r="I30" t="str">
            <v>piscivor</v>
          </cell>
          <cell r="J30" t="str">
            <v>kurz</v>
          </cell>
          <cell r="K30" t="str">
            <v>tolerant</v>
          </cell>
          <cell r="L30" t="str">
            <v>langlebig</v>
          </cell>
          <cell r="M30"/>
          <cell r="N30">
            <v>50</v>
          </cell>
        </row>
        <row r="31">
          <cell r="A31" t="str">
            <v>Gasterosteus aculeatus</v>
          </cell>
          <cell r="B31" t="str">
            <v>Stichling</v>
          </cell>
          <cell r="C31" t="str">
            <v>xxx</v>
          </cell>
          <cell r="D31" t="str">
            <v>xxx</v>
          </cell>
          <cell r="E31" t="str">
            <v>indifferent</v>
          </cell>
          <cell r="F31" t="str">
            <v>strukturungebunden</v>
          </cell>
          <cell r="G31" t="str">
            <v>meso-eurytherm</v>
          </cell>
          <cell r="H31" t="str">
            <v>phytophil*</v>
          </cell>
          <cell r="I31" t="str">
            <v>omnivor/ euryphag</v>
          </cell>
          <cell r="J31" t="str">
            <v>kurz</v>
          </cell>
          <cell r="K31" t="str">
            <v>tolerant</v>
          </cell>
          <cell r="L31" t="str">
            <v>kurzlebig</v>
          </cell>
          <cell r="M31" t="str">
            <v>* Die Männchen bauen ein Nest aus Pflanzenmaterial.</v>
          </cell>
          <cell r="N31">
            <v>52</v>
          </cell>
        </row>
        <row r="32">
          <cell r="A32" t="str">
            <v>Gobio gobio</v>
          </cell>
          <cell r="B32" t="str">
            <v>Gründling</v>
          </cell>
          <cell r="C32" t="str">
            <v>xxx</v>
          </cell>
          <cell r="D32" t="str">
            <v>xxx</v>
          </cell>
          <cell r="E32" t="str">
            <v>rheophil</v>
          </cell>
          <cell r="F32" t="str">
            <v>mässig strukturgebunden</v>
          </cell>
          <cell r="G32" t="str">
            <v>meso-eurytherm</v>
          </cell>
          <cell r="H32" t="str">
            <v>psammophil</v>
          </cell>
          <cell r="I32" t="str">
            <v>benthivor/ insectivor</v>
          </cell>
          <cell r="J32" t="str">
            <v>kurz</v>
          </cell>
          <cell r="K32" t="str">
            <v>tolerant</v>
          </cell>
          <cell r="L32" t="str">
            <v>kurzlebig</v>
          </cell>
          <cell r="M32"/>
          <cell r="N32">
            <v>33</v>
          </cell>
        </row>
        <row r="33">
          <cell r="A33" t="str">
            <v>Gymnocephalus cernuus</v>
          </cell>
          <cell r="B33" t="str">
            <v>Kaulbarsch</v>
          </cell>
          <cell r="C33" t="str">
            <v>xxx</v>
          </cell>
          <cell r="D33" t="str">
            <v>xxx</v>
          </cell>
          <cell r="E33" t="str">
            <v>indifferent</v>
          </cell>
          <cell r="F33" t="str">
            <v>mässig strukturgebunden</v>
          </cell>
          <cell r="G33" t="str">
            <v>meso-eurytherm</v>
          </cell>
          <cell r="H33" t="str">
            <v>lithophil</v>
          </cell>
          <cell r="I33" t="str">
            <v>benthivor/ insectivor</v>
          </cell>
          <cell r="J33" t="str">
            <v>kurz</v>
          </cell>
          <cell r="K33" t="str">
            <v>tolerant</v>
          </cell>
          <cell r="L33" t="str">
            <v>Mittlere Lebensdauer</v>
          </cell>
          <cell r="M33"/>
          <cell r="N33">
            <v>55</v>
          </cell>
        </row>
        <row r="34">
          <cell r="A34" t="str">
            <v>Hucho hucho</v>
          </cell>
          <cell r="B34" t="str">
            <v>Huchen</v>
          </cell>
          <cell r="C34" t="str">
            <v>xxx</v>
          </cell>
          <cell r="D34" t="str">
            <v>xxx</v>
          </cell>
          <cell r="E34" t="str">
            <v>rheophil</v>
          </cell>
          <cell r="F34" t="str">
            <v>mässig strukturgebunden</v>
          </cell>
          <cell r="G34" t="str">
            <v>oligo-stenotherm</v>
          </cell>
          <cell r="H34" t="str">
            <v>lithophil</v>
          </cell>
          <cell r="I34" t="str">
            <v>piscivor</v>
          </cell>
          <cell r="J34" t="str">
            <v>mittel</v>
          </cell>
          <cell r="K34" t="str">
            <v>intolerant</v>
          </cell>
          <cell r="L34" t="str">
            <v>Mittlere Lebensdauer</v>
          </cell>
          <cell r="M34"/>
          <cell r="N34">
            <v>62</v>
          </cell>
        </row>
        <row r="35">
          <cell r="A35" t="str">
            <v>Hypophthalmichthys molitrix</v>
          </cell>
          <cell r="B35" t="str">
            <v>Silberkarpfen</v>
          </cell>
          <cell r="C35" t="str">
            <v>Silberner Tolstolob</v>
          </cell>
          <cell r="D35" t="str">
            <v>xxx</v>
          </cell>
          <cell r="E35"/>
          <cell r="F35"/>
          <cell r="G35"/>
          <cell r="H35"/>
          <cell r="I35"/>
          <cell r="J35"/>
          <cell r="K35"/>
          <cell r="L35"/>
          <cell r="M35" t="str">
            <v>* Auf eine Charakterisierung der Gildenzugehörigkeit wird verzichtet, da der silberne Tolstolob nur sehr selten in Schweizer Fliessgewässern auftritt.</v>
          </cell>
          <cell r="N35">
            <v>34</v>
          </cell>
        </row>
        <row r="36">
          <cell r="A36" t="str">
            <v>Hypophthalmichthys nobilis</v>
          </cell>
          <cell r="B36" t="str">
            <v>Marmorkarpfen</v>
          </cell>
          <cell r="C36" t="str">
            <v>Gefleckter Tolstolob</v>
          </cell>
          <cell r="D36" t="str">
            <v>xxx</v>
          </cell>
          <cell r="E36"/>
          <cell r="F36"/>
          <cell r="G36"/>
          <cell r="H36"/>
          <cell r="I36"/>
          <cell r="J36"/>
          <cell r="K36"/>
          <cell r="L36"/>
          <cell r="M36" t="str">
            <v>* Auf eine Charakterisierung der Gildenzugehörigkeit wird verzichtet, da der gefleckte Tolstolob nur sehr selten in Schweizer Fliessgewässern auftritt.</v>
          </cell>
          <cell r="N36">
            <v>35</v>
          </cell>
        </row>
        <row r="37">
          <cell r="A37" t="str">
            <v>Ictalurus nebulosus</v>
          </cell>
          <cell r="B37" t="str">
            <v>Zwergwels</v>
          </cell>
          <cell r="C37" t="str">
            <v>Katzenwels</v>
          </cell>
          <cell r="D37" t="str">
            <v>xxx</v>
          </cell>
          <cell r="E37" t="str">
            <v>indifferent</v>
          </cell>
          <cell r="F37" t="str">
            <v>mässig strukturgebunden</v>
          </cell>
          <cell r="G37" t="str">
            <v>meso-eurytherm</v>
          </cell>
          <cell r="H37" t="str">
            <v>phytophil</v>
          </cell>
          <cell r="I37" t="str">
            <v>omnivor/ euryphag</v>
          </cell>
          <cell r="J37" t="str">
            <v>mittel</v>
          </cell>
          <cell r="K37" t="str">
            <v>tolerant</v>
          </cell>
          <cell r="L37" t="str">
            <v>langlebig</v>
          </cell>
          <cell r="M37"/>
          <cell r="N37">
            <v>54</v>
          </cell>
        </row>
        <row r="38">
          <cell r="A38" t="str">
            <v>Lampetra fluviatilis</v>
          </cell>
          <cell r="B38" t="str">
            <v>Flussneunauge</v>
          </cell>
          <cell r="C38" t="str">
            <v>xxx</v>
          </cell>
          <cell r="D38" t="str">
            <v>xxx</v>
          </cell>
          <cell r="E38" t="str">
            <v>rheophil</v>
          </cell>
          <cell r="F38" t="str">
            <v>strukturungebunden</v>
          </cell>
          <cell r="G38" t="str">
            <v>meso-eurytherm</v>
          </cell>
          <cell r="H38" t="str">
            <v>lithophil</v>
          </cell>
          <cell r="I38" t="str">
            <v>piscivor</v>
          </cell>
          <cell r="J38" t="str">
            <v>lang</v>
          </cell>
          <cell r="K38" t="str">
            <v>intolerant</v>
          </cell>
          <cell r="L38" t="str">
            <v>Mittlere Lebensdauer</v>
          </cell>
          <cell r="M38" t="str">
            <v>* Parasitisch auf Fischen lebend.</v>
          </cell>
          <cell r="N38">
            <v>59</v>
          </cell>
        </row>
        <row r="39">
          <cell r="A39" t="str">
            <v>Lampetra planeri</v>
          </cell>
          <cell r="B39" t="str">
            <v>Bachneunauge</v>
          </cell>
          <cell r="C39" t="str">
            <v>xxx</v>
          </cell>
          <cell r="D39" t="str">
            <v>xxx</v>
          </cell>
          <cell r="E39" t="str">
            <v>rheophil</v>
          </cell>
          <cell r="F39" t="str">
            <v>strukturungebunden</v>
          </cell>
          <cell r="G39" t="str">
            <v>oligo-stenotherm</v>
          </cell>
          <cell r="H39" t="str">
            <v>lithophil</v>
          </cell>
          <cell r="I39" t="str">
            <v>detrivor</v>
          </cell>
          <cell r="J39" t="str">
            <v>mittel</v>
          </cell>
          <cell r="K39" t="str">
            <v>intolerant</v>
          </cell>
          <cell r="L39" t="str">
            <v>Mittlere Lebensdauer</v>
          </cell>
          <cell r="M39"/>
          <cell r="N39">
            <v>60</v>
          </cell>
        </row>
        <row r="40">
          <cell r="A40" t="str">
            <v>Lepomis gibbosus</v>
          </cell>
          <cell r="B40" t="str">
            <v>Sonnenbarsch</v>
          </cell>
          <cell r="C40" t="str">
            <v>xxx</v>
          </cell>
          <cell r="D40" t="str">
            <v>xxx</v>
          </cell>
          <cell r="E40" t="str">
            <v>limnophil/ stagnophil</v>
          </cell>
          <cell r="F40" t="str">
            <v>strukturungebunden</v>
          </cell>
          <cell r="G40" t="str">
            <v>meso-eurytherm</v>
          </cell>
          <cell r="H40" t="str">
            <v>polyphil</v>
          </cell>
          <cell r="I40" t="str">
            <v>benthivor/ insectivor</v>
          </cell>
          <cell r="J40" t="str">
            <v>kurz</v>
          </cell>
          <cell r="K40" t="str">
            <v>tolerant</v>
          </cell>
          <cell r="L40" t="str">
            <v>kurzlebig</v>
          </cell>
          <cell r="M40"/>
          <cell r="N40">
            <v>5</v>
          </cell>
        </row>
        <row r="41">
          <cell r="A41" t="str">
            <v>Leucaspius delineatus</v>
          </cell>
          <cell r="B41" t="str">
            <v>Moderlieschen</v>
          </cell>
          <cell r="C41" t="str">
            <v>xxx</v>
          </cell>
          <cell r="D41" t="str">
            <v>xxx</v>
          </cell>
          <cell r="E41" t="str">
            <v>limnophil/ stagnophil</v>
          </cell>
          <cell r="F41" t="str">
            <v>mässig strukturgebunden</v>
          </cell>
          <cell r="G41" t="str">
            <v>meso-eurytherm</v>
          </cell>
          <cell r="H41" t="str">
            <v>phytophil</v>
          </cell>
          <cell r="I41" t="str">
            <v>omnivor/ euryphag</v>
          </cell>
          <cell r="J41" t="str">
            <v>kurz</v>
          </cell>
          <cell r="K41" t="str">
            <v>tolerant</v>
          </cell>
          <cell r="L41" t="str">
            <v>kurzlebig</v>
          </cell>
          <cell r="M41"/>
          <cell r="N41">
            <v>36</v>
          </cell>
        </row>
        <row r="42">
          <cell r="A42" t="str">
            <v>Leuciscus cephalus</v>
          </cell>
          <cell r="B42" t="str">
            <v>Alet</v>
          </cell>
          <cell r="C42" t="str">
            <v>xxx</v>
          </cell>
          <cell r="D42" t="str">
            <v>xxx</v>
          </cell>
          <cell r="E42" t="str">
            <v>rheophil</v>
          </cell>
          <cell r="F42" t="str">
            <v>strukturgebunden</v>
          </cell>
          <cell r="G42" t="str">
            <v>meso-eurytherm</v>
          </cell>
          <cell r="H42" t="str">
            <v>lithophil</v>
          </cell>
          <cell r="I42" t="str">
            <v>omnivor/ euryphag</v>
          </cell>
          <cell r="J42" t="str">
            <v>mittel</v>
          </cell>
          <cell r="K42" t="str">
            <v>tolerant</v>
          </cell>
          <cell r="L42" t="str">
            <v>Mittlere Lebensdauer</v>
          </cell>
          <cell r="M42"/>
          <cell r="N42">
            <v>37</v>
          </cell>
        </row>
        <row r="43">
          <cell r="A43" t="str">
            <v>Leuciscus idus (Zuchtform)</v>
          </cell>
          <cell r="B43" t="str">
            <v>Goldorfe</v>
          </cell>
          <cell r="C43" t="str">
            <v>xxx</v>
          </cell>
          <cell r="D43" t="str">
            <v>xxx</v>
          </cell>
          <cell r="E43"/>
          <cell r="F43"/>
          <cell r="G43"/>
          <cell r="H43"/>
          <cell r="I43"/>
          <cell r="J43"/>
          <cell r="K43"/>
          <cell r="L43"/>
          <cell r="M43" t="str">
            <v>* Auf eine Charakterisierung der Gildenzugehörigkeit wird verzichtet, da die Goldorfe nur sehr selten in Schweizer Fliessgewässern auftritt.</v>
          </cell>
          <cell r="N43">
            <v>38</v>
          </cell>
        </row>
        <row r="44">
          <cell r="A44" t="str">
            <v>Leuciscus leuciscus</v>
          </cell>
          <cell r="B44" t="str">
            <v>Hasel</v>
          </cell>
          <cell r="C44" t="str">
            <v>xxx</v>
          </cell>
          <cell r="D44" t="str">
            <v>xxx</v>
          </cell>
          <cell r="E44" t="str">
            <v>rheophil</v>
          </cell>
          <cell r="F44" t="str">
            <v>mässig strukturgebunden</v>
          </cell>
          <cell r="G44" t="str">
            <v>meso-eurytherm</v>
          </cell>
          <cell r="H44" t="str">
            <v>lithophil</v>
          </cell>
          <cell r="I44" t="str">
            <v>omnivor/ euryphag</v>
          </cell>
          <cell r="J44" t="str">
            <v>kurz</v>
          </cell>
          <cell r="K44" t="str">
            <v>intolerant</v>
          </cell>
          <cell r="L44" t="str">
            <v>Mittlere Lebensdauer</v>
          </cell>
          <cell r="M44"/>
          <cell r="N44">
            <v>39</v>
          </cell>
        </row>
        <row r="45">
          <cell r="A45" t="str">
            <v>Leuciscus souffia muticellus</v>
          </cell>
          <cell r="B45" t="str">
            <v>Strigione</v>
          </cell>
          <cell r="C45" t="str">
            <v>xxx</v>
          </cell>
          <cell r="D45" t="str">
            <v>xxx</v>
          </cell>
          <cell r="E45" t="str">
            <v>rheophil</v>
          </cell>
          <cell r="F45" t="str">
            <v>strukturgebunden</v>
          </cell>
          <cell r="G45" t="str">
            <v>meso-eurytherm</v>
          </cell>
          <cell r="H45" t="str">
            <v>lithophil</v>
          </cell>
          <cell r="I45" t="str">
            <v>benthivor/ insectivor</v>
          </cell>
          <cell r="J45" t="str">
            <v>kurz</v>
          </cell>
          <cell r="K45" t="str">
            <v>intolerant</v>
          </cell>
          <cell r="L45" t="str">
            <v>Mittlere Lebensdauer</v>
          </cell>
          <cell r="M45"/>
          <cell r="N45">
            <v>40</v>
          </cell>
        </row>
        <row r="46">
          <cell r="A46" t="str">
            <v>Leuciscus souffia souffia</v>
          </cell>
          <cell r="B46" t="str">
            <v>Strömer</v>
          </cell>
          <cell r="C46" t="str">
            <v>xxx</v>
          </cell>
          <cell r="D46" t="str">
            <v>xxx</v>
          </cell>
          <cell r="E46" t="str">
            <v>rheophil</v>
          </cell>
          <cell r="F46" t="str">
            <v>mässig strukturgebunden</v>
          </cell>
          <cell r="G46" t="str">
            <v>oligo-stenotherm</v>
          </cell>
          <cell r="H46" t="str">
            <v>lithophil</v>
          </cell>
          <cell r="I46" t="str">
            <v>benthivor/ insectivor</v>
          </cell>
          <cell r="J46" t="str">
            <v>kurz</v>
          </cell>
          <cell r="K46" t="str">
            <v>intolerant</v>
          </cell>
          <cell r="L46" t="str">
            <v>Mittlere Lebensdauer</v>
          </cell>
          <cell r="M46"/>
          <cell r="N46">
            <v>41</v>
          </cell>
        </row>
        <row r="47">
          <cell r="A47" t="str">
            <v>Lota lota</v>
          </cell>
          <cell r="B47" t="str">
            <v>Trüsche</v>
          </cell>
          <cell r="C47" t="str">
            <v>xxx</v>
          </cell>
          <cell r="D47" t="str">
            <v>xxx</v>
          </cell>
          <cell r="E47" t="str">
            <v>indifferent</v>
          </cell>
          <cell r="F47" t="str">
            <v>strukturgebunden</v>
          </cell>
          <cell r="G47" t="str">
            <v>oligo-stenotherm</v>
          </cell>
          <cell r="H47" t="str">
            <v>lithophil</v>
          </cell>
          <cell r="I47" t="str">
            <v>piscivor</v>
          </cell>
          <cell r="J47" t="str">
            <v>mittel</v>
          </cell>
          <cell r="K47" t="str">
            <v>intolerant</v>
          </cell>
          <cell r="L47" t="str">
            <v>langlebig</v>
          </cell>
          <cell r="M47"/>
          <cell r="N47">
            <v>51</v>
          </cell>
        </row>
        <row r="48">
          <cell r="A48" t="str">
            <v>Micropterus dolomieui</v>
          </cell>
          <cell r="B48" t="str">
            <v>Schwarzbarsch</v>
          </cell>
          <cell r="C48" t="str">
            <v>xxx</v>
          </cell>
          <cell r="D48" t="str">
            <v>xxx</v>
          </cell>
          <cell r="E48"/>
          <cell r="F48"/>
          <cell r="G48"/>
          <cell r="H48"/>
          <cell r="I48"/>
          <cell r="J48"/>
          <cell r="K48"/>
          <cell r="L48"/>
          <cell r="M48" t="str">
            <v>* Auf eine Charakterisierung der Gildenzugehörigkeit wird verzichtet, da der Schwarzbarsch nur sehr selten in Schweizer Fliessgewässern auftritt.</v>
          </cell>
          <cell r="N48">
            <v>6</v>
          </cell>
        </row>
        <row r="49">
          <cell r="A49" t="str">
            <v>Micropterus salmoides</v>
          </cell>
          <cell r="B49" t="str">
            <v>Forellenbarsch</v>
          </cell>
          <cell r="C49" t="str">
            <v>xxx</v>
          </cell>
          <cell r="D49" t="str">
            <v>xxx</v>
          </cell>
          <cell r="E49"/>
          <cell r="F49"/>
          <cell r="G49"/>
          <cell r="H49"/>
          <cell r="I49"/>
          <cell r="J49"/>
          <cell r="K49"/>
          <cell r="L49"/>
          <cell r="M49" t="str">
            <v>* Auf eine Charakterisierung der Gildenzugehörigkeit wird verzichtet, da der Forellenbarsch nur sehr selten in Schweizer Fliessgewässern auftritt.</v>
          </cell>
          <cell r="N49">
            <v>7</v>
          </cell>
        </row>
        <row r="50">
          <cell r="A50" t="str">
            <v>Misgurnus fossilis</v>
          </cell>
          <cell r="B50" t="str">
            <v>Schlammpeitzger</v>
          </cell>
          <cell r="C50" t="str">
            <v>Moorgrundel</v>
          </cell>
          <cell r="D50" t="str">
            <v>xxx</v>
          </cell>
          <cell r="E50" t="str">
            <v>limnophil/ stagnophil</v>
          </cell>
          <cell r="F50" t="str">
            <v>strukturgebunden</v>
          </cell>
          <cell r="G50" t="str">
            <v>meso-eurytherm</v>
          </cell>
          <cell r="H50" t="str">
            <v>phytophil</v>
          </cell>
          <cell r="I50" t="str">
            <v>benthivor/ insectivor</v>
          </cell>
          <cell r="J50" t="str">
            <v>kurz</v>
          </cell>
          <cell r="K50" t="str">
            <v>tolerant</v>
          </cell>
          <cell r="L50" t="str">
            <v>Mittlere Lebensdauer</v>
          </cell>
          <cell r="M50"/>
          <cell r="N50">
            <v>12</v>
          </cell>
        </row>
        <row r="51">
          <cell r="A51" t="str">
            <v>Oncorhynchus mykiss</v>
          </cell>
          <cell r="B51" t="str">
            <v>Regenbogenforelle</v>
          </cell>
          <cell r="C51" t="str">
            <v>xxx</v>
          </cell>
          <cell r="D51" t="str">
            <v>xxx</v>
          </cell>
          <cell r="E51" t="str">
            <v>rheophil</v>
          </cell>
          <cell r="F51" t="str">
            <v>mässig strukturgebunden</v>
          </cell>
          <cell r="G51" t="str">
            <v>oligo-stenotherm</v>
          </cell>
          <cell r="H51" t="str">
            <v>lithophil</v>
          </cell>
          <cell r="I51" t="str">
            <v>benthivor/ insectivor</v>
          </cell>
          <cell r="J51" t="str">
            <v>mittel</v>
          </cell>
          <cell r="K51" t="str">
            <v>intolerant</v>
          </cell>
          <cell r="L51" t="str">
            <v>Mittlere Lebensdauer</v>
          </cell>
          <cell r="M51"/>
          <cell r="N51">
            <v>64</v>
          </cell>
        </row>
        <row r="52">
          <cell r="A52" t="str">
            <v>Padogobius bonelli</v>
          </cell>
          <cell r="B52" t="str">
            <v>Ghiozzo</v>
          </cell>
          <cell r="C52" t="str">
            <v>xxx</v>
          </cell>
          <cell r="D52" t="str">
            <v>xxx</v>
          </cell>
          <cell r="E52"/>
          <cell r="F52"/>
          <cell r="G52"/>
          <cell r="H52"/>
          <cell r="I52"/>
          <cell r="J52"/>
          <cell r="K52"/>
          <cell r="L52"/>
          <cell r="M52" t="str">
            <v>* Auf eine Charakterisierung der Gildenzugehörigkeit wird verzichtet, da das Vorkommen des Ghiozzos in der Schweiz ausschliesslich auf Seen beschränkt ist.</v>
          </cell>
          <cell r="N52">
            <v>53</v>
          </cell>
        </row>
        <row r="53">
          <cell r="A53" t="str">
            <v>Perca fluviatilis</v>
          </cell>
          <cell r="B53" t="str">
            <v>Flussbarsch</v>
          </cell>
          <cell r="C53" t="str">
            <v>Egli</v>
          </cell>
          <cell r="D53" t="str">
            <v>xxx</v>
          </cell>
          <cell r="E53" t="str">
            <v>indifferent</v>
          </cell>
          <cell r="F53" t="str">
            <v>strukturungebunden</v>
          </cell>
          <cell r="G53" t="str">
            <v>meso-eurytherm</v>
          </cell>
          <cell r="H53" t="str">
            <v>phytophil</v>
          </cell>
          <cell r="I53" t="str">
            <v>benthivor/ insectivor</v>
          </cell>
          <cell r="J53" t="str">
            <v>kurz</v>
          </cell>
          <cell r="K53" t="str">
            <v>tolerant</v>
          </cell>
          <cell r="L53" t="str">
            <v>Mittlere Lebensdauer</v>
          </cell>
          <cell r="M53"/>
          <cell r="N53">
            <v>56</v>
          </cell>
        </row>
        <row r="54">
          <cell r="A54" t="str">
            <v>Phoxinus phoxinus</v>
          </cell>
          <cell r="B54" t="str">
            <v>Elritze</v>
          </cell>
          <cell r="C54" t="str">
            <v>xxx</v>
          </cell>
          <cell r="D54" t="str">
            <v>xxx</v>
          </cell>
          <cell r="E54" t="str">
            <v>rheophil</v>
          </cell>
          <cell r="F54" t="str">
            <v>mässig strukturgebunden</v>
          </cell>
          <cell r="G54" t="str">
            <v>oligo-stenotherm</v>
          </cell>
          <cell r="H54" t="str">
            <v>lithophil</v>
          </cell>
          <cell r="I54" t="str">
            <v>benthivor/ insectivor</v>
          </cell>
          <cell r="J54" t="str">
            <v>kurz</v>
          </cell>
          <cell r="K54" t="str">
            <v>tolerant</v>
          </cell>
          <cell r="L54" t="str">
            <v>kurzlebig</v>
          </cell>
          <cell r="M54"/>
          <cell r="N54">
            <v>42</v>
          </cell>
        </row>
        <row r="55">
          <cell r="A55" t="str">
            <v>Pseudorasbora parva</v>
          </cell>
          <cell r="B55" t="str">
            <v>Blaubandbärbling</v>
          </cell>
          <cell r="C55" t="str">
            <v>xxx</v>
          </cell>
          <cell r="D55" t="str">
            <v>xxx</v>
          </cell>
          <cell r="E55" t="str">
            <v>limnophil/ stagnophil</v>
          </cell>
          <cell r="F55" t="str">
            <v>strukturungebunden</v>
          </cell>
          <cell r="G55" t="str">
            <v>meso-eurytherm</v>
          </cell>
          <cell r="H55" t="str">
            <v>polyphil</v>
          </cell>
          <cell r="I55" t="str">
            <v>omnivor/ euryphag</v>
          </cell>
          <cell r="J55" t="str">
            <v>kurz</v>
          </cell>
          <cell r="K55" t="str">
            <v>tolerant</v>
          </cell>
          <cell r="L55" t="str">
            <v>kurzlebig</v>
          </cell>
          <cell r="M55"/>
          <cell r="N55">
            <v>43</v>
          </cell>
        </row>
        <row r="56">
          <cell r="A56" t="str">
            <v>Rhodeus amarus</v>
          </cell>
          <cell r="B56" t="str">
            <v>Bitterling</v>
          </cell>
          <cell r="C56" t="str">
            <v>xxx</v>
          </cell>
          <cell r="D56" t="str">
            <v>xxx</v>
          </cell>
          <cell r="E56" t="str">
            <v>limnophil/ stagnophil</v>
          </cell>
          <cell r="F56" t="str">
            <v>mässig strukturgebunden</v>
          </cell>
          <cell r="G56" t="str">
            <v>meso-eurytherm</v>
          </cell>
          <cell r="H56" t="str">
            <v>ostracophil</v>
          </cell>
          <cell r="I56" t="str">
            <v>herbivor</v>
          </cell>
          <cell r="J56" t="str">
            <v>kurz</v>
          </cell>
          <cell r="K56" t="str">
            <v>intolerant</v>
          </cell>
          <cell r="L56" t="str">
            <v>kurzlebig</v>
          </cell>
          <cell r="M56"/>
          <cell r="N56">
            <v>44</v>
          </cell>
        </row>
        <row r="57">
          <cell r="A57" t="str">
            <v>Rutilus pigus</v>
          </cell>
          <cell r="B57" t="str">
            <v>Pigo</v>
          </cell>
          <cell r="C57" t="str">
            <v>xxx</v>
          </cell>
          <cell r="D57" t="str">
            <v>xxx</v>
          </cell>
          <cell r="E57" t="str">
            <v>rheophil</v>
          </cell>
          <cell r="F57" t="str">
            <v>strukturungebunden</v>
          </cell>
          <cell r="G57" t="str">
            <v>meso-eurytherm</v>
          </cell>
          <cell r="H57" t="str">
            <v>phytophil</v>
          </cell>
          <cell r="I57" t="str">
            <v>benthivor/ insectivor</v>
          </cell>
          <cell r="J57" t="str">
            <v>kurz</v>
          </cell>
          <cell r="K57" t="str">
            <v>tolerant</v>
          </cell>
          <cell r="L57" t="str">
            <v>Mittlere Lebensdauer</v>
          </cell>
          <cell r="M57"/>
          <cell r="N57">
            <v>45</v>
          </cell>
        </row>
        <row r="58">
          <cell r="A58" t="str">
            <v>Rutilus rubilio</v>
          </cell>
          <cell r="B58" t="str">
            <v>Triotto</v>
          </cell>
          <cell r="C58" t="str">
            <v>xxx</v>
          </cell>
          <cell r="D58" t="str">
            <v>xxx</v>
          </cell>
          <cell r="E58" t="str">
            <v>indifferent</v>
          </cell>
          <cell r="F58" t="str">
            <v>strukturungebunden</v>
          </cell>
          <cell r="G58" t="str">
            <v>meso-eurytherm</v>
          </cell>
          <cell r="H58" t="str">
            <v>phytophil</v>
          </cell>
          <cell r="I58" t="str">
            <v>omnivor/ euryphag</v>
          </cell>
          <cell r="J58" t="str">
            <v>kurz</v>
          </cell>
          <cell r="K58" t="str">
            <v>intolerant</v>
          </cell>
          <cell r="L58" t="str">
            <v>langlebig</v>
          </cell>
          <cell r="M58"/>
          <cell r="N58">
            <v>46</v>
          </cell>
        </row>
        <row r="59">
          <cell r="A59" t="str">
            <v>Rutilus rutilus</v>
          </cell>
          <cell r="B59" t="str">
            <v>Rotauge</v>
          </cell>
          <cell r="C59" t="str">
            <v>xxx</v>
          </cell>
          <cell r="D59" t="str">
            <v>xxx</v>
          </cell>
          <cell r="E59" t="str">
            <v>indifferent</v>
          </cell>
          <cell r="F59" t="str">
            <v>strukturungebunden</v>
          </cell>
          <cell r="G59" t="str">
            <v>meso-eurytherm</v>
          </cell>
          <cell r="H59" t="str">
            <v>phytophil</v>
          </cell>
          <cell r="I59" t="str">
            <v>omnivor/ euryphag</v>
          </cell>
          <cell r="J59" t="str">
            <v>kurz</v>
          </cell>
          <cell r="K59" t="str">
            <v>tolerant</v>
          </cell>
          <cell r="L59" t="str">
            <v>Mittlere Lebensdauer</v>
          </cell>
          <cell r="M59"/>
          <cell r="N59">
            <v>47</v>
          </cell>
        </row>
        <row r="60">
          <cell r="A60" t="str">
            <v>Salaria fluviatilis</v>
          </cell>
          <cell r="B60" t="str">
            <v>Cagnetta</v>
          </cell>
          <cell r="C60" t="str">
            <v>xxx</v>
          </cell>
          <cell r="D60" t="str">
            <v>xxx</v>
          </cell>
          <cell r="E60" t="str">
            <v>limnophil/ stagnophil</v>
          </cell>
          <cell r="F60" t="str">
            <v>strukturgebunden</v>
          </cell>
          <cell r="G60" t="str">
            <v>meso-eurytherm</v>
          </cell>
          <cell r="H60" t="str">
            <v>speleophil</v>
          </cell>
          <cell r="I60" t="str">
            <v>benthivor/ insectivor</v>
          </cell>
          <cell r="J60" t="str">
            <v>kurz</v>
          </cell>
          <cell r="K60" t="str">
            <v>intolerant</v>
          </cell>
          <cell r="L60" t="str">
            <v>kurzlebig</v>
          </cell>
          <cell r="M60"/>
          <cell r="N60">
            <v>4</v>
          </cell>
        </row>
        <row r="61">
          <cell r="A61" t="str">
            <v>Salmo salar</v>
          </cell>
          <cell r="B61" t="str">
            <v>Lachs</v>
          </cell>
          <cell r="C61" t="str">
            <v>xxx</v>
          </cell>
          <cell r="D61" t="str">
            <v>xxx</v>
          </cell>
          <cell r="E61" t="str">
            <v>rheophil</v>
          </cell>
          <cell r="F61" t="str">
            <v>strukturgebunden</v>
          </cell>
          <cell r="G61" t="str">
            <v>oligo-stenotherm</v>
          </cell>
          <cell r="H61" t="str">
            <v>lithophil</v>
          </cell>
          <cell r="I61" t="str">
            <v>benthivor/ insectivor</v>
          </cell>
          <cell r="J61" t="str">
            <v>lang</v>
          </cell>
          <cell r="K61" t="str">
            <v>intolerant</v>
          </cell>
          <cell r="L61" t="str">
            <v>Mittlere Lebensdauer</v>
          </cell>
          <cell r="M61"/>
          <cell r="N61">
            <v>63</v>
          </cell>
        </row>
        <row r="62">
          <cell r="A62" t="str">
            <v>Salmo trutta fario</v>
          </cell>
          <cell r="B62" t="str">
            <v>Bachforelle</v>
          </cell>
          <cell r="C62" t="str">
            <v>bf</v>
          </cell>
          <cell r="D62" t="str">
            <v>xxx</v>
          </cell>
          <cell r="E62" t="str">
            <v>rheophil</v>
          </cell>
          <cell r="F62" t="str">
            <v>strukturgebunden</v>
          </cell>
          <cell r="G62" t="str">
            <v>oligo-stenotherm</v>
          </cell>
          <cell r="H62" t="str">
            <v>lithophil</v>
          </cell>
          <cell r="I62" t="str">
            <v>benthivor/ insectivor</v>
          </cell>
          <cell r="J62" t="str">
            <v>kurz</v>
          </cell>
          <cell r="K62" t="str">
            <v>intolerant</v>
          </cell>
          <cell r="L62" t="str">
            <v>Mittlere Lebensdauer</v>
          </cell>
          <cell r="M62"/>
          <cell r="N62">
            <v>65</v>
          </cell>
        </row>
        <row r="63">
          <cell r="A63" t="str">
            <v>Salmo trutta lacustris</v>
          </cell>
          <cell r="B63" t="str">
            <v>Seeforelle</v>
          </cell>
          <cell r="C63" t="str">
            <v>xxx</v>
          </cell>
          <cell r="D63" t="str">
            <v>xxx</v>
          </cell>
          <cell r="E63" t="str">
            <v>limnophil/ stagnophil</v>
          </cell>
          <cell r="F63" t="str">
            <v>strukturgebunden</v>
          </cell>
          <cell r="G63" t="str">
            <v>oligo-stenotherm</v>
          </cell>
          <cell r="H63" t="str">
            <v>lithophil</v>
          </cell>
          <cell r="I63" t="str">
            <v>benthivor/ insectivor</v>
          </cell>
          <cell r="J63" t="str">
            <v>mittel</v>
          </cell>
          <cell r="K63" t="str">
            <v>intolerant</v>
          </cell>
          <cell r="L63" t="str">
            <v>Mittlere Lebensdauer</v>
          </cell>
          <cell r="M63"/>
          <cell r="N63">
            <v>66</v>
          </cell>
        </row>
        <row r="64">
          <cell r="A64" t="str">
            <v>Salmo trutta marmoratus</v>
          </cell>
          <cell r="B64" t="str">
            <v>Trota marmorata</v>
          </cell>
          <cell r="C64" t="str">
            <v>xxx</v>
          </cell>
          <cell r="D64" t="str">
            <v>xxx</v>
          </cell>
          <cell r="E64" t="str">
            <v>rheophil</v>
          </cell>
          <cell r="F64" t="str">
            <v>strukturgebunden</v>
          </cell>
          <cell r="G64" t="str">
            <v>oligo-stenotherm</v>
          </cell>
          <cell r="H64" t="str">
            <v>lithophil</v>
          </cell>
          <cell r="I64" t="str">
            <v>benthivor/ insectivor</v>
          </cell>
          <cell r="J64" t="str">
            <v>mittel</v>
          </cell>
          <cell r="K64" t="str">
            <v>intolerant</v>
          </cell>
          <cell r="L64" t="str">
            <v>langlebig</v>
          </cell>
          <cell r="M64"/>
          <cell r="N64">
            <v>67</v>
          </cell>
        </row>
        <row r="65">
          <cell r="A65" t="str">
            <v>Salmo trutta trutta</v>
          </cell>
          <cell r="B65" t="str">
            <v>Meerforelle</v>
          </cell>
          <cell r="C65" t="str">
            <v>xxx</v>
          </cell>
          <cell r="D65" t="str">
            <v>xxx</v>
          </cell>
          <cell r="E65" t="str">
            <v>rheophil</v>
          </cell>
          <cell r="F65" t="str">
            <v>strukturgebunden</v>
          </cell>
          <cell r="G65" t="str">
            <v>oligo-stenotherm</v>
          </cell>
          <cell r="H65" t="str">
            <v>lithophil</v>
          </cell>
          <cell r="I65" t="str">
            <v>benthivor/ insectivor</v>
          </cell>
          <cell r="J65" t="str">
            <v>lang</v>
          </cell>
          <cell r="K65" t="str">
            <v>intolerant</v>
          </cell>
          <cell r="L65" t="str">
            <v>Mittlere Lebensdauer</v>
          </cell>
          <cell r="M65"/>
          <cell r="N65">
            <v>68</v>
          </cell>
        </row>
        <row r="66">
          <cell r="A66" t="str">
            <v>Salvelinus alpinus</v>
          </cell>
          <cell r="B66" t="str">
            <v>Seesaibling</v>
          </cell>
          <cell r="C66" t="str">
            <v>xxx</v>
          </cell>
          <cell r="D66" t="str">
            <v>xxx</v>
          </cell>
          <cell r="E66" t="str">
            <v>limnophil/ stagnophil</v>
          </cell>
          <cell r="F66" t="str">
            <v>strukturungebunden</v>
          </cell>
          <cell r="G66" t="str">
            <v>oligo-stenotherm</v>
          </cell>
          <cell r="H66" t="str">
            <v>lithophil</v>
          </cell>
          <cell r="I66" t="str">
            <v>piscivor</v>
          </cell>
          <cell r="J66" t="str">
            <v>kurz</v>
          </cell>
          <cell r="K66" t="str">
            <v>intolerant</v>
          </cell>
          <cell r="L66" t="str">
            <v>langlebig</v>
          </cell>
          <cell r="M66"/>
          <cell r="N66">
            <v>69</v>
          </cell>
        </row>
        <row r="67">
          <cell r="A67" t="str">
            <v>Salvelinus fontinalis</v>
          </cell>
          <cell r="B67" t="str">
            <v>Bachsaibling</v>
          </cell>
          <cell r="C67" t="str">
            <v>xxx</v>
          </cell>
          <cell r="D67" t="str">
            <v>xxx</v>
          </cell>
          <cell r="E67" t="str">
            <v>rheophil</v>
          </cell>
          <cell r="F67" t="str">
            <v>strukturgebunden</v>
          </cell>
          <cell r="G67" t="str">
            <v>oligo-stenotherm</v>
          </cell>
          <cell r="H67" t="str">
            <v>lithophil</v>
          </cell>
          <cell r="I67" t="str">
            <v>benthivor/ insectivor</v>
          </cell>
          <cell r="J67" t="str">
            <v>kurz</v>
          </cell>
          <cell r="K67" t="str">
            <v>intolerant</v>
          </cell>
          <cell r="L67" t="str">
            <v>Mittlere Lebensdauer</v>
          </cell>
          <cell r="M67"/>
          <cell r="N67">
            <v>71</v>
          </cell>
        </row>
        <row r="68">
          <cell r="A68" t="str">
            <v>Salvelinus namaycush</v>
          </cell>
          <cell r="B68" t="str">
            <v>Kanad. Seeforelle</v>
          </cell>
          <cell r="C68" t="str">
            <v>Amerik. Seesaibling</v>
          </cell>
          <cell r="D68" t="str">
            <v>xxx</v>
          </cell>
          <cell r="E68"/>
          <cell r="F68"/>
          <cell r="G68"/>
          <cell r="H68"/>
          <cell r="I68"/>
          <cell r="J68"/>
          <cell r="K68"/>
          <cell r="L68"/>
          <cell r="M68" t="str">
            <v>* Auf eine Charakterisierung der Gildenzugehörigkeit wird verzichtet, da das Vorkommen der kanadischen Seeforelle in der Schweiz ausschliesslich auf Bergseen beschränkt ist.</v>
          </cell>
          <cell r="N68">
            <v>70</v>
          </cell>
        </row>
        <row r="69">
          <cell r="A69" t="str">
            <v>Sander lucioperca</v>
          </cell>
          <cell r="B69" t="str">
            <v>Zander</v>
          </cell>
          <cell r="C69" t="str">
            <v>xxx</v>
          </cell>
          <cell r="D69" t="str">
            <v>xxx</v>
          </cell>
          <cell r="E69" t="str">
            <v>indifferent</v>
          </cell>
          <cell r="F69" t="str">
            <v>mässig strukturgebunden</v>
          </cell>
          <cell r="G69" t="str">
            <v>meso-eurytherm</v>
          </cell>
          <cell r="H69" t="str">
            <v>phytophil</v>
          </cell>
          <cell r="I69" t="str">
            <v>piscivor</v>
          </cell>
          <cell r="J69" t="str">
            <v>kurz</v>
          </cell>
          <cell r="K69" t="str">
            <v>tolerant</v>
          </cell>
          <cell r="L69" t="str">
            <v>langlebig</v>
          </cell>
          <cell r="M69"/>
          <cell r="N69">
            <v>57</v>
          </cell>
        </row>
        <row r="70">
          <cell r="A70" t="str">
            <v>Scardinius erythrophthalmus</v>
          </cell>
          <cell r="B70" t="str">
            <v>Rotfeder</v>
          </cell>
          <cell r="C70" t="str">
            <v>xxx</v>
          </cell>
          <cell r="D70" t="str">
            <v>xxx</v>
          </cell>
          <cell r="E70" t="str">
            <v>limnophil/ stagnophil</v>
          </cell>
          <cell r="F70" t="str">
            <v>mässig strukturgebunden</v>
          </cell>
          <cell r="G70" t="str">
            <v>meso-eurytherm</v>
          </cell>
          <cell r="H70" t="str">
            <v>phytophil</v>
          </cell>
          <cell r="I70" t="str">
            <v>omnivor/ euryphag</v>
          </cell>
          <cell r="J70" t="str">
            <v>kurz</v>
          </cell>
          <cell r="K70" t="str">
            <v>tolerant</v>
          </cell>
          <cell r="L70" t="str">
            <v>Mittlere Lebensdauer</v>
          </cell>
          <cell r="M70"/>
          <cell r="N70">
            <v>48</v>
          </cell>
        </row>
        <row r="71">
          <cell r="A71" t="str">
            <v>Silurus glanis</v>
          </cell>
          <cell r="B71" t="str">
            <v>Wels</v>
          </cell>
          <cell r="C71" t="str">
            <v>xxx</v>
          </cell>
          <cell r="D71" t="str">
            <v>xxx</v>
          </cell>
          <cell r="E71" t="str">
            <v>indifferent</v>
          </cell>
          <cell r="F71" t="str">
            <v>strukturgebunden</v>
          </cell>
          <cell r="G71" t="str">
            <v>meso-eurytherm</v>
          </cell>
          <cell r="H71" t="str">
            <v>phytophil</v>
          </cell>
          <cell r="I71" t="str">
            <v>piscivor</v>
          </cell>
          <cell r="J71" t="str">
            <v>kurz</v>
          </cell>
          <cell r="K71" t="str">
            <v>tolerant</v>
          </cell>
          <cell r="L71" t="str">
            <v>langlebig</v>
          </cell>
          <cell r="M71"/>
          <cell r="N71">
            <v>73</v>
          </cell>
        </row>
        <row r="72">
          <cell r="A72" t="str">
            <v>Thymallus thymallus</v>
          </cell>
          <cell r="B72" t="str">
            <v>Äsche</v>
          </cell>
          <cell r="C72" t="str">
            <v>xxx</v>
          </cell>
          <cell r="D72" t="str">
            <v>xxx</v>
          </cell>
          <cell r="E72" t="str">
            <v>rheophil</v>
          </cell>
          <cell r="F72" t="str">
            <v>mässig strukturgebunden</v>
          </cell>
          <cell r="G72" t="str">
            <v>oligo-stenotherm</v>
          </cell>
          <cell r="H72" t="str">
            <v>lithophil</v>
          </cell>
          <cell r="I72" t="str">
            <v>benthivor/ insectivor</v>
          </cell>
          <cell r="J72" t="str">
            <v>mittel</v>
          </cell>
          <cell r="K72" t="str">
            <v>intolerant</v>
          </cell>
          <cell r="L72" t="str">
            <v>Mittlere Lebensdauer</v>
          </cell>
          <cell r="M72"/>
          <cell r="N72">
            <v>72</v>
          </cell>
        </row>
        <row r="73">
          <cell r="A73" t="str">
            <v>Tinca tinca</v>
          </cell>
          <cell r="B73" t="str">
            <v>Schleie</v>
          </cell>
          <cell r="C73" t="str">
            <v>xxx</v>
          </cell>
          <cell r="D73" t="str">
            <v>xxx</v>
          </cell>
          <cell r="E73" t="str">
            <v>limnophil/ stagnophil</v>
          </cell>
          <cell r="F73" t="str">
            <v>strukturgebunden</v>
          </cell>
          <cell r="G73" t="str">
            <v>meso-eurytherm</v>
          </cell>
          <cell r="H73" t="str">
            <v>phytophil</v>
          </cell>
          <cell r="I73" t="str">
            <v>omnivor/ euryphag</v>
          </cell>
          <cell r="J73" t="str">
            <v>kurz</v>
          </cell>
          <cell r="K73" t="str">
            <v>tolerant</v>
          </cell>
          <cell r="L73" t="str">
            <v>langlebig</v>
          </cell>
          <cell r="M73"/>
          <cell r="N73">
            <v>49</v>
          </cell>
        </row>
        <row r="74">
          <cell r="A74" t="str">
            <v>Umbra krameri</v>
          </cell>
          <cell r="B74" t="str">
            <v>Hundsfisch</v>
          </cell>
          <cell r="C74" t="str">
            <v>xxx</v>
          </cell>
          <cell r="D74" t="str">
            <v>xxx</v>
          </cell>
          <cell r="E74" t="str">
            <v>limnophil/ stagnophil</v>
          </cell>
          <cell r="F74" t="str">
            <v>strukturgebunden</v>
          </cell>
          <cell r="G74" t="str">
            <v>meso-eurytherm</v>
          </cell>
          <cell r="H74" t="str">
            <v>phytophil</v>
          </cell>
          <cell r="I74" t="str">
            <v>omnivor/ euryphag</v>
          </cell>
          <cell r="J74" t="str">
            <v>kurz</v>
          </cell>
          <cell r="K74" t="str">
            <v>intolerant</v>
          </cell>
          <cell r="L74" t="str">
            <v>kurzlebig</v>
          </cell>
          <cell r="M74"/>
          <cell r="N74">
            <v>74</v>
          </cell>
        </row>
        <row r="75">
          <cell r="A75" t="str">
            <v>Zingel asper</v>
          </cell>
          <cell r="B75" t="str">
            <v>Rhonestreber</v>
          </cell>
          <cell r="C75" t="str">
            <v>xxx</v>
          </cell>
          <cell r="D75" t="str">
            <v>xxx</v>
          </cell>
          <cell r="E75" t="str">
            <v>rheophil</v>
          </cell>
          <cell r="F75" t="str">
            <v>strukturgebunden</v>
          </cell>
          <cell r="G75" t="str">
            <v>meso-eurytherm</v>
          </cell>
          <cell r="H75" t="str">
            <v>lithophil</v>
          </cell>
          <cell r="I75" t="str">
            <v>benthivor/ insectivor</v>
          </cell>
          <cell r="J75" t="str">
            <v>kurz</v>
          </cell>
          <cell r="K75" t="str">
            <v>intolerant</v>
          </cell>
          <cell r="L75" t="str">
            <v>Mittlere Lebensdauer</v>
          </cell>
          <cell r="M75"/>
          <cell r="N75">
            <v>58</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70" zoomScaleNormal="55" zoomScaleSheetLayoutView="70" workbookViewId="0">
      <selection activeCell="I3" sqref="I3"/>
    </sheetView>
  </sheetViews>
  <sheetFormatPr baseColWidth="10" defaultColWidth="11.453125" defaultRowHeight="12.5" x14ac:dyDescent="0.25"/>
  <cols>
    <col min="1" max="1" width="28.7265625" style="207" customWidth="1"/>
    <col min="2" max="3" width="6.26953125" style="207" customWidth="1"/>
    <col min="4" max="4" width="2.7265625" style="208" customWidth="1"/>
    <col min="5" max="10" width="25.7265625" style="207" customWidth="1"/>
    <col min="11" max="256" width="11.453125" style="207"/>
    <col min="257" max="257" width="28.7265625" style="207" customWidth="1"/>
    <col min="258" max="259" width="6.26953125" style="207" customWidth="1"/>
    <col min="260" max="260" width="2.7265625" style="207" customWidth="1"/>
    <col min="261" max="266" width="25.7265625" style="207" customWidth="1"/>
    <col min="267" max="512" width="11.453125" style="207"/>
    <col min="513" max="513" width="28.7265625" style="207" customWidth="1"/>
    <col min="514" max="515" width="6.26953125" style="207" customWidth="1"/>
    <col min="516" max="516" width="2.7265625" style="207" customWidth="1"/>
    <col min="517" max="522" width="25.7265625" style="207" customWidth="1"/>
    <col min="523" max="768" width="11.453125" style="207"/>
    <col min="769" max="769" width="28.7265625" style="207" customWidth="1"/>
    <col min="770" max="771" width="6.26953125" style="207" customWidth="1"/>
    <col min="772" max="772" width="2.7265625" style="207" customWidth="1"/>
    <col min="773" max="778" width="25.7265625" style="207" customWidth="1"/>
    <col min="779" max="1024" width="11.453125" style="207"/>
    <col min="1025" max="1025" width="28.7265625" style="207" customWidth="1"/>
    <col min="1026" max="1027" width="6.26953125" style="207" customWidth="1"/>
    <col min="1028" max="1028" width="2.7265625" style="207" customWidth="1"/>
    <col min="1029" max="1034" width="25.7265625" style="207" customWidth="1"/>
    <col min="1035" max="1280" width="11.453125" style="207"/>
    <col min="1281" max="1281" width="28.7265625" style="207" customWidth="1"/>
    <col min="1282" max="1283" width="6.26953125" style="207" customWidth="1"/>
    <col min="1284" max="1284" width="2.7265625" style="207" customWidth="1"/>
    <col min="1285" max="1290" width="25.7265625" style="207" customWidth="1"/>
    <col min="1291" max="1536" width="11.453125" style="207"/>
    <col min="1537" max="1537" width="28.7265625" style="207" customWidth="1"/>
    <col min="1538" max="1539" width="6.26953125" style="207" customWidth="1"/>
    <col min="1540" max="1540" width="2.7265625" style="207" customWidth="1"/>
    <col min="1541" max="1546" width="25.7265625" style="207" customWidth="1"/>
    <col min="1547" max="1792" width="11.453125" style="207"/>
    <col min="1793" max="1793" width="28.7265625" style="207" customWidth="1"/>
    <col min="1794" max="1795" width="6.26953125" style="207" customWidth="1"/>
    <col min="1796" max="1796" width="2.7265625" style="207" customWidth="1"/>
    <col min="1797" max="1802" width="25.7265625" style="207" customWidth="1"/>
    <col min="1803" max="2048" width="11.453125" style="207"/>
    <col min="2049" max="2049" width="28.7265625" style="207" customWidth="1"/>
    <col min="2050" max="2051" width="6.26953125" style="207" customWidth="1"/>
    <col min="2052" max="2052" width="2.7265625" style="207" customWidth="1"/>
    <col min="2053" max="2058" width="25.7265625" style="207" customWidth="1"/>
    <col min="2059" max="2304" width="11.453125" style="207"/>
    <col min="2305" max="2305" width="28.7265625" style="207" customWidth="1"/>
    <col min="2306" max="2307" width="6.26953125" style="207" customWidth="1"/>
    <col min="2308" max="2308" width="2.7265625" style="207" customWidth="1"/>
    <col min="2309" max="2314" width="25.7265625" style="207" customWidth="1"/>
    <col min="2315" max="2560" width="11.453125" style="207"/>
    <col min="2561" max="2561" width="28.7265625" style="207" customWidth="1"/>
    <col min="2562" max="2563" width="6.26953125" style="207" customWidth="1"/>
    <col min="2564" max="2564" width="2.7265625" style="207" customWidth="1"/>
    <col min="2565" max="2570" width="25.7265625" style="207" customWidth="1"/>
    <col min="2571" max="2816" width="11.453125" style="207"/>
    <col min="2817" max="2817" width="28.7265625" style="207" customWidth="1"/>
    <col min="2818" max="2819" width="6.26953125" style="207" customWidth="1"/>
    <col min="2820" max="2820" width="2.7265625" style="207" customWidth="1"/>
    <col min="2821" max="2826" width="25.7265625" style="207" customWidth="1"/>
    <col min="2827" max="3072" width="11.453125" style="207"/>
    <col min="3073" max="3073" width="28.7265625" style="207" customWidth="1"/>
    <col min="3074" max="3075" width="6.26953125" style="207" customWidth="1"/>
    <col min="3076" max="3076" width="2.7265625" style="207" customWidth="1"/>
    <col min="3077" max="3082" width="25.7265625" style="207" customWidth="1"/>
    <col min="3083" max="3328" width="11.453125" style="207"/>
    <col min="3329" max="3329" width="28.7265625" style="207" customWidth="1"/>
    <col min="3330" max="3331" width="6.26953125" style="207" customWidth="1"/>
    <col min="3332" max="3332" width="2.7265625" style="207" customWidth="1"/>
    <col min="3333" max="3338" width="25.7265625" style="207" customWidth="1"/>
    <col min="3339" max="3584" width="11.453125" style="207"/>
    <col min="3585" max="3585" width="28.7265625" style="207" customWidth="1"/>
    <col min="3586" max="3587" width="6.26953125" style="207" customWidth="1"/>
    <col min="3588" max="3588" width="2.7265625" style="207" customWidth="1"/>
    <col min="3589" max="3594" width="25.7265625" style="207" customWidth="1"/>
    <col min="3595" max="3840" width="11.453125" style="207"/>
    <col min="3841" max="3841" width="28.7265625" style="207" customWidth="1"/>
    <col min="3842" max="3843" width="6.26953125" style="207" customWidth="1"/>
    <col min="3844" max="3844" width="2.7265625" style="207" customWidth="1"/>
    <col min="3845" max="3850" width="25.7265625" style="207" customWidth="1"/>
    <col min="3851" max="4096" width="11.453125" style="207"/>
    <col min="4097" max="4097" width="28.7265625" style="207" customWidth="1"/>
    <col min="4098" max="4099" width="6.26953125" style="207" customWidth="1"/>
    <col min="4100" max="4100" width="2.7265625" style="207" customWidth="1"/>
    <col min="4101" max="4106" width="25.7265625" style="207" customWidth="1"/>
    <col min="4107" max="4352" width="11.453125" style="207"/>
    <col min="4353" max="4353" width="28.7265625" style="207" customWidth="1"/>
    <col min="4354" max="4355" width="6.26953125" style="207" customWidth="1"/>
    <col min="4356" max="4356" width="2.7265625" style="207" customWidth="1"/>
    <col min="4357" max="4362" width="25.7265625" style="207" customWidth="1"/>
    <col min="4363" max="4608" width="11.453125" style="207"/>
    <col min="4609" max="4609" width="28.7265625" style="207" customWidth="1"/>
    <col min="4610" max="4611" width="6.26953125" style="207" customWidth="1"/>
    <col min="4612" max="4612" width="2.7265625" style="207" customWidth="1"/>
    <col min="4613" max="4618" width="25.7265625" style="207" customWidth="1"/>
    <col min="4619" max="4864" width="11.453125" style="207"/>
    <col min="4865" max="4865" width="28.7265625" style="207" customWidth="1"/>
    <col min="4866" max="4867" width="6.26953125" style="207" customWidth="1"/>
    <col min="4868" max="4868" width="2.7265625" style="207" customWidth="1"/>
    <col min="4869" max="4874" width="25.7265625" style="207" customWidth="1"/>
    <col min="4875" max="5120" width="11.453125" style="207"/>
    <col min="5121" max="5121" width="28.7265625" style="207" customWidth="1"/>
    <col min="5122" max="5123" width="6.26953125" style="207" customWidth="1"/>
    <col min="5124" max="5124" width="2.7265625" style="207" customWidth="1"/>
    <col min="5125" max="5130" width="25.7265625" style="207" customWidth="1"/>
    <col min="5131" max="5376" width="11.453125" style="207"/>
    <col min="5377" max="5377" width="28.7265625" style="207" customWidth="1"/>
    <col min="5378" max="5379" width="6.26953125" style="207" customWidth="1"/>
    <col min="5380" max="5380" width="2.7265625" style="207" customWidth="1"/>
    <col min="5381" max="5386" width="25.7265625" style="207" customWidth="1"/>
    <col min="5387" max="5632" width="11.453125" style="207"/>
    <col min="5633" max="5633" width="28.7265625" style="207" customWidth="1"/>
    <col min="5634" max="5635" width="6.26953125" style="207" customWidth="1"/>
    <col min="5636" max="5636" width="2.7265625" style="207" customWidth="1"/>
    <col min="5637" max="5642" width="25.7265625" style="207" customWidth="1"/>
    <col min="5643" max="5888" width="11.453125" style="207"/>
    <col min="5889" max="5889" width="28.7265625" style="207" customWidth="1"/>
    <col min="5890" max="5891" width="6.26953125" style="207" customWidth="1"/>
    <col min="5892" max="5892" width="2.7265625" style="207" customWidth="1"/>
    <col min="5893" max="5898" width="25.7265625" style="207" customWidth="1"/>
    <col min="5899" max="6144" width="11.453125" style="207"/>
    <col min="6145" max="6145" width="28.7265625" style="207" customWidth="1"/>
    <col min="6146" max="6147" width="6.26953125" style="207" customWidth="1"/>
    <col min="6148" max="6148" width="2.7265625" style="207" customWidth="1"/>
    <col min="6149" max="6154" width="25.7265625" style="207" customWidth="1"/>
    <col min="6155" max="6400" width="11.453125" style="207"/>
    <col min="6401" max="6401" width="28.7265625" style="207" customWidth="1"/>
    <col min="6402" max="6403" width="6.26953125" style="207" customWidth="1"/>
    <col min="6404" max="6404" width="2.7265625" style="207" customWidth="1"/>
    <col min="6405" max="6410" width="25.7265625" style="207" customWidth="1"/>
    <col min="6411" max="6656" width="11.453125" style="207"/>
    <col min="6657" max="6657" width="28.7265625" style="207" customWidth="1"/>
    <col min="6658" max="6659" width="6.26953125" style="207" customWidth="1"/>
    <col min="6660" max="6660" width="2.7265625" style="207" customWidth="1"/>
    <col min="6661" max="6666" width="25.7265625" style="207" customWidth="1"/>
    <col min="6667" max="6912" width="11.453125" style="207"/>
    <col min="6913" max="6913" width="28.7265625" style="207" customWidth="1"/>
    <col min="6914" max="6915" width="6.26953125" style="207" customWidth="1"/>
    <col min="6916" max="6916" width="2.7265625" style="207" customWidth="1"/>
    <col min="6917" max="6922" width="25.7265625" style="207" customWidth="1"/>
    <col min="6923" max="7168" width="11.453125" style="207"/>
    <col min="7169" max="7169" width="28.7265625" style="207" customWidth="1"/>
    <col min="7170" max="7171" width="6.26953125" style="207" customWidth="1"/>
    <col min="7172" max="7172" width="2.7265625" style="207" customWidth="1"/>
    <col min="7173" max="7178" width="25.7265625" style="207" customWidth="1"/>
    <col min="7179" max="7424" width="11.453125" style="207"/>
    <col min="7425" max="7425" width="28.7265625" style="207" customWidth="1"/>
    <col min="7426" max="7427" width="6.26953125" style="207" customWidth="1"/>
    <col min="7428" max="7428" width="2.7265625" style="207" customWidth="1"/>
    <col min="7429" max="7434" width="25.7265625" style="207" customWidth="1"/>
    <col min="7435" max="7680" width="11.453125" style="207"/>
    <col min="7681" max="7681" width="28.7265625" style="207" customWidth="1"/>
    <col min="7682" max="7683" width="6.26953125" style="207" customWidth="1"/>
    <col min="7684" max="7684" width="2.7265625" style="207" customWidth="1"/>
    <col min="7685" max="7690" width="25.7265625" style="207" customWidth="1"/>
    <col min="7691" max="7936" width="11.453125" style="207"/>
    <col min="7937" max="7937" width="28.7265625" style="207" customWidth="1"/>
    <col min="7938" max="7939" width="6.26953125" style="207" customWidth="1"/>
    <col min="7940" max="7940" width="2.7265625" style="207" customWidth="1"/>
    <col min="7941" max="7946" width="25.7265625" style="207" customWidth="1"/>
    <col min="7947" max="8192" width="11.453125" style="207"/>
    <col min="8193" max="8193" width="28.7265625" style="207" customWidth="1"/>
    <col min="8194" max="8195" width="6.26953125" style="207" customWidth="1"/>
    <col min="8196" max="8196" width="2.7265625" style="207" customWidth="1"/>
    <col min="8197" max="8202" width="25.7265625" style="207" customWidth="1"/>
    <col min="8203" max="8448" width="11.453125" style="207"/>
    <col min="8449" max="8449" width="28.7265625" style="207" customWidth="1"/>
    <col min="8450" max="8451" width="6.26953125" style="207" customWidth="1"/>
    <col min="8452" max="8452" width="2.7265625" style="207" customWidth="1"/>
    <col min="8453" max="8458" width="25.7265625" style="207" customWidth="1"/>
    <col min="8459" max="8704" width="11.453125" style="207"/>
    <col min="8705" max="8705" width="28.7265625" style="207" customWidth="1"/>
    <col min="8706" max="8707" width="6.26953125" style="207" customWidth="1"/>
    <col min="8708" max="8708" width="2.7265625" style="207" customWidth="1"/>
    <col min="8709" max="8714" width="25.7265625" style="207" customWidth="1"/>
    <col min="8715" max="8960" width="11.453125" style="207"/>
    <col min="8961" max="8961" width="28.7265625" style="207" customWidth="1"/>
    <col min="8962" max="8963" width="6.26953125" style="207" customWidth="1"/>
    <col min="8964" max="8964" width="2.7265625" style="207" customWidth="1"/>
    <col min="8965" max="8970" width="25.7265625" style="207" customWidth="1"/>
    <col min="8971" max="9216" width="11.453125" style="207"/>
    <col min="9217" max="9217" width="28.7265625" style="207" customWidth="1"/>
    <col min="9218" max="9219" width="6.26953125" style="207" customWidth="1"/>
    <col min="9220" max="9220" width="2.7265625" style="207" customWidth="1"/>
    <col min="9221" max="9226" width="25.7265625" style="207" customWidth="1"/>
    <col min="9227" max="9472" width="11.453125" style="207"/>
    <col min="9473" max="9473" width="28.7265625" style="207" customWidth="1"/>
    <col min="9474" max="9475" width="6.26953125" style="207" customWidth="1"/>
    <col min="9476" max="9476" width="2.7265625" style="207" customWidth="1"/>
    <col min="9477" max="9482" width="25.7265625" style="207" customWidth="1"/>
    <col min="9483" max="9728" width="11.453125" style="207"/>
    <col min="9729" max="9729" width="28.7265625" style="207" customWidth="1"/>
    <col min="9730" max="9731" width="6.26953125" style="207" customWidth="1"/>
    <col min="9732" max="9732" width="2.7265625" style="207" customWidth="1"/>
    <col min="9733" max="9738" width="25.7265625" style="207" customWidth="1"/>
    <col min="9739" max="9984" width="11.453125" style="207"/>
    <col min="9985" max="9985" width="28.7265625" style="207" customWidth="1"/>
    <col min="9986" max="9987" width="6.26953125" style="207" customWidth="1"/>
    <col min="9988" max="9988" width="2.7265625" style="207" customWidth="1"/>
    <col min="9989" max="9994" width="25.7265625" style="207" customWidth="1"/>
    <col min="9995" max="10240" width="11.453125" style="207"/>
    <col min="10241" max="10241" width="28.7265625" style="207" customWidth="1"/>
    <col min="10242" max="10243" width="6.26953125" style="207" customWidth="1"/>
    <col min="10244" max="10244" width="2.7265625" style="207" customWidth="1"/>
    <col min="10245" max="10250" width="25.7265625" style="207" customWidth="1"/>
    <col min="10251" max="10496" width="11.453125" style="207"/>
    <col min="10497" max="10497" width="28.7265625" style="207" customWidth="1"/>
    <col min="10498" max="10499" width="6.26953125" style="207" customWidth="1"/>
    <col min="10500" max="10500" width="2.7265625" style="207" customWidth="1"/>
    <col min="10501" max="10506" width="25.7265625" style="207" customWidth="1"/>
    <col min="10507" max="10752" width="11.453125" style="207"/>
    <col min="10753" max="10753" width="28.7265625" style="207" customWidth="1"/>
    <col min="10754" max="10755" width="6.26953125" style="207" customWidth="1"/>
    <col min="10756" max="10756" width="2.7265625" style="207" customWidth="1"/>
    <col min="10757" max="10762" width="25.7265625" style="207" customWidth="1"/>
    <col min="10763" max="11008" width="11.453125" style="207"/>
    <col min="11009" max="11009" width="28.7265625" style="207" customWidth="1"/>
    <col min="11010" max="11011" width="6.26953125" style="207" customWidth="1"/>
    <col min="11012" max="11012" width="2.7265625" style="207" customWidth="1"/>
    <col min="11013" max="11018" width="25.7265625" style="207" customWidth="1"/>
    <col min="11019" max="11264" width="11.453125" style="207"/>
    <col min="11265" max="11265" width="28.7265625" style="207" customWidth="1"/>
    <col min="11266" max="11267" width="6.26953125" style="207" customWidth="1"/>
    <col min="11268" max="11268" width="2.7265625" style="207" customWidth="1"/>
    <col min="11269" max="11274" width="25.7265625" style="207" customWidth="1"/>
    <col min="11275" max="11520" width="11.453125" style="207"/>
    <col min="11521" max="11521" width="28.7265625" style="207" customWidth="1"/>
    <col min="11522" max="11523" width="6.26953125" style="207" customWidth="1"/>
    <col min="11524" max="11524" width="2.7265625" style="207" customWidth="1"/>
    <col min="11525" max="11530" width="25.7265625" style="207" customWidth="1"/>
    <col min="11531" max="11776" width="11.453125" style="207"/>
    <col min="11777" max="11777" width="28.7265625" style="207" customWidth="1"/>
    <col min="11778" max="11779" width="6.26953125" style="207" customWidth="1"/>
    <col min="11780" max="11780" width="2.7265625" style="207" customWidth="1"/>
    <col min="11781" max="11786" width="25.7265625" style="207" customWidth="1"/>
    <col min="11787" max="12032" width="11.453125" style="207"/>
    <col min="12033" max="12033" width="28.7265625" style="207" customWidth="1"/>
    <col min="12034" max="12035" width="6.26953125" style="207" customWidth="1"/>
    <col min="12036" max="12036" width="2.7265625" style="207" customWidth="1"/>
    <col min="12037" max="12042" width="25.7265625" style="207" customWidth="1"/>
    <col min="12043" max="12288" width="11.453125" style="207"/>
    <col min="12289" max="12289" width="28.7265625" style="207" customWidth="1"/>
    <col min="12290" max="12291" width="6.26953125" style="207" customWidth="1"/>
    <col min="12292" max="12292" width="2.7265625" style="207" customWidth="1"/>
    <col min="12293" max="12298" width="25.7265625" style="207" customWidth="1"/>
    <col min="12299" max="12544" width="11.453125" style="207"/>
    <col min="12545" max="12545" width="28.7265625" style="207" customWidth="1"/>
    <col min="12546" max="12547" width="6.26953125" style="207" customWidth="1"/>
    <col min="12548" max="12548" width="2.7265625" style="207" customWidth="1"/>
    <col min="12549" max="12554" width="25.7265625" style="207" customWidth="1"/>
    <col min="12555" max="12800" width="11.453125" style="207"/>
    <col min="12801" max="12801" width="28.7265625" style="207" customWidth="1"/>
    <col min="12802" max="12803" width="6.26953125" style="207" customWidth="1"/>
    <col min="12804" max="12804" width="2.7265625" style="207" customWidth="1"/>
    <col min="12805" max="12810" width="25.7265625" style="207" customWidth="1"/>
    <col min="12811" max="13056" width="11.453125" style="207"/>
    <col min="13057" max="13057" width="28.7265625" style="207" customWidth="1"/>
    <col min="13058" max="13059" width="6.26953125" style="207" customWidth="1"/>
    <col min="13060" max="13060" width="2.7265625" style="207" customWidth="1"/>
    <col min="13061" max="13066" width="25.7265625" style="207" customWidth="1"/>
    <col min="13067" max="13312" width="11.453125" style="207"/>
    <col min="13313" max="13313" width="28.7265625" style="207" customWidth="1"/>
    <col min="13314" max="13315" width="6.26953125" style="207" customWidth="1"/>
    <col min="13316" max="13316" width="2.7265625" style="207" customWidth="1"/>
    <col min="13317" max="13322" width="25.7265625" style="207" customWidth="1"/>
    <col min="13323" max="13568" width="11.453125" style="207"/>
    <col min="13569" max="13569" width="28.7265625" style="207" customWidth="1"/>
    <col min="13570" max="13571" width="6.26953125" style="207" customWidth="1"/>
    <col min="13572" max="13572" width="2.7265625" style="207" customWidth="1"/>
    <col min="13573" max="13578" width="25.7265625" style="207" customWidth="1"/>
    <col min="13579" max="13824" width="11.453125" style="207"/>
    <col min="13825" max="13825" width="28.7265625" style="207" customWidth="1"/>
    <col min="13826" max="13827" width="6.26953125" style="207" customWidth="1"/>
    <col min="13828" max="13828" width="2.7265625" style="207" customWidth="1"/>
    <col min="13829" max="13834" width="25.7265625" style="207" customWidth="1"/>
    <col min="13835" max="14080" width="11.453125" style="207"/>
    <col min="14081" max="14081" width="28.7265625" style="207" customWidth="1"/>
    <col min="14082" max="14083" width="6.26953125" style="207" customWidth="1"/>
    <col min="14084" max="14084" width="2.7265625" style="207" customWidth="1"/>
    <col min="14085" max="14090" width="25.7265625" style="207" customWidth="1"/>
    <col min="14091" max="14336" width="11.453125" style="207"/>
    <col min="14337" max="14337" width="28.7265625" style="207" customWidth="1"/>
    <col min="14338" max="14339" width="6.26953125" style="207" customWidth="1"/>
    <col min="14340" max="14340" width="2.7265625" style="207" customWidth="1"/>
    <col min="14341" max="14346" width="25.7265625" style="207" customWidth="1"/>
    <col min="14347" max="14592" width="11.453125" style="207"/>
    <col min="14593" max="14593" width="28.7265625" style="207" customWidth="1"/>
    <col min="14594" max="14595" width="6.26953125" style="207" customWidth="1"/>
    <col min="14596" max="14596" width="2.7265625" style="207" customWidth="1"/>
    <col min="14597" max="14602" width="25.7265625" style="207" customWidth="1"/>
    <col min="14603" max="14848" width="11.453125" style="207"/>
    <col min="14849" max="14849" width="28.7265625" style="207" customWidth="1"/>
    <col min="14850" max="14851" width="6.26953125" style="207" customWidth="1"/>
    <col min="14852" max="14852" width="2.7265625" style="207" customWidth="1"/>
    <col min="14853" max="14858" width="25.7265625" style="207" customWidth="1"/>
    <col min="14859" max="15104" width="11.453125" style="207"/>
    <col min="15105" max="15105" width="28.7265625" style="207" customWidth="1"/>
    <col min="15106" max="15107" width="6.26953125" style="207" customWidth="1"/>
    <col min="15108" max="15108" width="2.7265625" style="207" customWidth="1"/>
    <col min="15109" max="15114" width="25.7265625" style="207" customWidth="1"/>
    <col min="15115" max="15360" width="11.453125" style="207"/>
    <col min="15361" max="15361" width="28.7265625" style="207" customWidth="1"/>
    <col min="15362" max="15363" width="6.26953125" style="207" customWidth="1"/>
    <col min="15364" max="15364" width="2.7265625" style="207" customWidth="1"/>
    <col min="15365" max="15370" width="25.7265625" style="207" customWidth="1"/>
    <col min="15371" max="15616" width="11.453125" style="207"/>
    <col min="15617" max="15617" width="28.7265625" style="207" customWidth="1"/>
    <col min="15618" max="15619" width="6.26953125" style="207" customWidth="1"/>
    <col min="15620" max="15620" width="2.7265625" style="207" customWidth="1"/>
    <col min="15621" max="15626" width="25.7265625" style="207" customWidth="1"/>
    <col min="15627" max="15872" width="11.453125" style="207"/>
    <col min="15873" max="15873" width="28.7265625" style="207" customWidth="1"/>
    <col min="15874" max="15875" width="6.26953125" style="207" customWidth="1"/>
    <col min="15876" max="15876" width="2.7265625" style="207" customWidth="1"/>
    <col min="15877" max="15882" width="25.7265625" style="207" customWidth="1"/>
    <col min="15883" max="16128" width="11.453125" style="207"/>
    <col min="16129" max="16129" width="28.7265625" style="207" customWidth="1"/>
    <col min="16130" max="16131" width="6.26953125" style="207" customWidth="1"/>
    <col min="16132" max="16132" width="2.7265625" style="207" customWidth="1"/>
    <col min="16133" max="16138" width="25.7265625" style="207" customWidth="1"/>
    <col min="16139" max="16384" width="11.453125" style="207"/>
  </cols>
  <sheetData>
    <row r="1" spans="1:10" s="145" customFormat="1" ht="27.65" customHeight="1" x14ac:dyDescent="0.25">
      <c r="A1" s="140" t="s">
        <v>1166</v>
      </c>
      <c r="B1" s="141"/>
      <c r="C1" s="141"/>
      <c r="D1" s="141"/>
      <c r="E1" s="141"/>
      <c r="F1" s="141"/>
      <c r="G1" s="142"/>
      <c r="H1" s="141"/>
      <c r="I1" s="143" t="s">
        <v>913</v>
      </c>
      <c r="J1" s="144"/>
    </row>
    <row r="2" spans="1:10" s="147" customFormat="1" ht="7.15" customHeight="1" x14ac:dyDescent="0.3">
      <c r="A2" s="146"/>
      <c r="B2" s="146"/>
      <c r="C2" s="146"/>
      <c r="D2" s="146"/>
      <c r="E2" s="146"/>
      <c r="F2" s="146"/>
      <c r="G2" s="146"/>
      <c r="H2" s="146"/>
      <c r="I2" s="146"/>
    </row>
    <row r="3" spans="1:10" s="147" customFormat="1" ht="25.15" customHeight="1" x14ac:dyDescent="0.35">
      <c r="A3" s="148" t="s">
        <v>914</v>
      </c>
      <c r="B3" s="402"/>
      <c r="C3" s="403"/>
      <c r="D3" s="403"/>
      <c r="E3" s="403"/>
      <c r="F3" s="149" t="s">
        <v>917</v>
      </c>
      <c r="G3" s="369"/>
      <c r="H3" s="151" t="s">
        <v>1148</v>
      </c>
      <c r="I3" s="152"/>
      <c r="J3" s="153"/>
    </row>
    <row r="4" spans="1:10" s="147" customFormat="1" ht="7.15" customHeight="1" x14ac:dyDescent="0.35">
      <c r="A4" s="154"/>
      <c r="B4" s="154"/>
      <c r="C4" s="155"/>
      <c r="D4" s="156"/>
      <c r="E4" s="148"/>
      <c r="F4" s="148"/>
      <c r="G4" s="148"/>
      <c r="H4" s="148"/>
      <c r="I4" s="148"/>
    </row>
    <row r="5" spans="1:10" s="147" customFormat="1" ht="25.15" customHeight="1" x14ac:dyDescent="0.35">
      <c r="A5" s="148" t="s">
        <v>915</v>
      </c>
      <c r="B5" s="402"/>
      <c r="C5" s="402"/>
      <c r="D5" s="402"/>
      <c r="E5" s="402"/>
      <c r="F5" s="148" t="s">
        <v>916</v>
      </c>
      <c r="G5" s="150"/>
      <c r="H5" s="148" t="s">
        <v>1198</v>
      </c>
      <c r="I5" s="404"/>
      <c r="J5" s="404"/>
    </row>
    <row r="6" spans="1:10" s="147" customFormat="1" ht="7.15" customHeight="1" x14ac:dyDescent="0.35">
      <c r="A6" s="154"/>
      <c r="B6" s="154"/>
      <c r="C6" s="154"/>
      <c r="D6" s="154"/>
      <c r="E6" s="154"/>
      <c r="F6" s="154"/>
      <c r="G6" s="154"/>
      <c r="H6" s="154"/>
      <c r="I6" s="154"/>
    </row>
    <row r="7" spans="1:10" s="161" customFormat="1" ht="16.149999999999999" customHeight="1" x14ac:dyDescent="0.3">
      <c r="A7" s="405" t="s">
        <v>1159</v>
      </c>
      <c r="B7" s="406"/>
      <c r="C7" s="407"/>
      <c r="D7" s="157"/>
      <c r="E7" s="158" t="s">
        <v>906</v>
      </c>
      <c r="F7" s="158" t="s">
        <v>907</v>
      </c>
      <c r="G7" s="159" t="s">
        <v>908</v>
      </c>
      <c r="H7" s="160" t="s">
        <v>909</v>
      </c>
      <c r="I7" s="160" t="s">
        <v>910</v>
      </c>
    </row>
    <row r="8" spans="1:10" s="161" customFormat="1" ht="16.149999999999999" customHeight="1" x14ac:dyDescent="0.3">
      <c r="A8" s="408" t="s">
        <v>1160</v>
      </c>
      <c r="B8" s="409"/>
      <c r="C8" s="162" t="s">
        <v>911</v>
      </c>
      <c r="D8" s="163"/>
      <c r="E8" s="164">
        <v>2</v>
      </c>
      <c r="F8" s="164">
        <v>4</v>
      </c>
      <c r="G8" s="165">
        <v>5</v>
      </c>
      <c r="H8" s="166">
        <v>3</v>
      </c>
      <c r="I8" s="166">
        <v>1</v>
      </c>
      <c r="J8" s="167" t="s">
        <v>1162</v>
      </c>
    </row>
    <row r="9" spans="1:10" s="161" customFormat="1" ht="15.4" customHeight="1" x14ac:dyDescent="0.3">
      <c r="A9" s="400" t="s">
        <v>1161</v>
      </c>
      <c r="B9" s="401"/>
      <c r="C9" s="168" t="s">
        <v>912</v>
      </c>
      <c r="D9" s="169"/>
      <c r="E9" s="170"/>
      <c r="F9" s="170"/>
      <c r="G9" s="170"/>
      <c r="H9" s="171"/>
      <c r="I9" s="171"/>
      <c r="J9" s="172"/>
    </row>
    <row r="10" spans="1:10" s="161" customFormat="1" ht="55.15" customHeight="1" x14ac:dyDescent="0.3">
      <c r="A10" s="173" t="s">
        <v>1167</v>
      </c>
      <c r="B10" s="174"/>
      <c r="C10" s="175">
        <v>10</v>
      </c>
      <c r="D10" s="176"/>
      <c r="E10" s="177"/>
      <c r="F10" s="178"/>
      <c r="G10" s="178"/>
      <c r="H10" s="178"/>
      <c r="I10" s="179"/>
      <c r="J10" s="180"/>
    </row>
    <row r="11" spans="1:10" s="161" customFormat="1" ht="55.15" customHeight="1" x14ac:dyDescent="0.3">
      <c r="A11" s="181" t="s">
        <v>1168</v>
      </c>
      <c r="B11" s="174"/>
      <c r="C11" s="175">
        <v>9</v>
      </c>
      <c r="D11" s="176"/>
      <c r="E11" s="182"/>
      <c r="F11" s="174"/>
      <c r="G11" s="174"/>
      <c r="H11" s="183"/>
      <c r="I11" s="174"/>
      <c r="J11" s="180"/>
    </row>
    <row r="12" spans="1:10" s="161" customFormat="1" ht="55.15" customHeight="1" x14ac:dyDescent="0.3">
      <c r="A12" s="181" t="s">
        <v>1169</v>
      </c>
      <c r="B12" s="174"/>
      <c r="C12" s="175">
        <v>8</v>
      </c>
      <c r="D12" s="176"/>
      <c r="E12" s="182"/>
      <c r="F12" s="174"/>
      <c r="G12" s="174"/>
      <c r="H12" s="174"/>
      <c r="I12" s="174"/>
      <c r="J12" s="180"/>
    </row>
    <row r="13" spans="1:10" s="161" customFormat="1" ht="55.15" customHeight="1" x14ac:dyDescent="0.3">
      <c r="A13" s="184" t="s">
        <v>1170</v>
      </c>
      <c r="B13" s="183"/>
      <c r="C13" s="175">
        <v>7</v>
      </c>
      <c r="D13" s="176"/>
      <c r="E13" s="182"/>
      <c r="F13" s="174"/>
      <c r="G13" s="174"/>
      <c r="H13" s="174"/>
      <c r="I13" s="183"/>
      <c r="J13" s="180"/>
    </row>
    <row r="14" spans="1:10" s="161" customFormat="1" ht="55.15" customHeight="1" x14ac:dyDescent="0.3">
      <c r="A14" s="184" t="s">
        <v>1171</v>
      </c>
      <c r="B14" s="183"/>
      <c r="C14" s="175">
        <v>6</v>
      </c>
      <c r="D14" s="176"/>
      <c r="E14" s="182"/>
      <c r="F14" s="183"/>
      <c r="G14" s="174"/>
      <c r="H14" s="174"/>
      <c r="I14" s="174"/>
      <c r="J14" s="180"/>
    </row>
    <row r="15" spans="1:10" s="161" customFormat="1" ht="55.15" customHeight="1" x14ac:dyDescent="0.3">
      <c r="A15" s="184" t="s">
        <v>1172</v>
      </c>
      <c r="B15" s="183"/>
      <c r="C15" s="175">
        <v>5</v>
      </c>
      <c r="D15" s="176"/>
      <c r="E15" s="182"/>
      <c r="F15" s="174"/>
      <c r="G15" s="174"/>
      <c r="H15" s="174"/>
      <c r="I15" s="174"/>
      <c r="J15" s="180"/>
    </row>
    <row r="16" spans="1:10" s="161" customFormat="1" ht="55.15" customHeight="1" x14ac:dyDescent="0.3">
      <c r="A16" s="184" t="s">
        <v>1173</v>
      </c>
      <c r="B16" s="183"/>
      <c r="C16" s="175">
        <v>4</v>
      </c>
      <c r="D16" s="176"/>
      <c r="E16" s="182"/>
      <c r="F16" s="174"/>
      <c r="G16" s="174"/>
      <c r="H16" s="174"/>
      <c r="I16" s="174"/>
      <c r="J16" s="180"/>
    </row>
    <row r="17" spans="1:10" s="161" customFormat="1" ht="55.15" customHeight="1" x14ac:dyDescent="0.3">
      <c r="A17" s="185" t="s">
        <v>1174</v>
      </c>
      <c r="B17" s="183"/>
      <c r="C17" s="175">
        <v>3</v>
      </c>
      <c r="D17" s="176"/>
      <c r="E17" s="182"/>
      <c r="F17" s="174"/>
      <c r="G17" s="174"/>
      <c r="H17" s="174"/>
      <c r="I17" s="174"/>
      <c r="J17" s="180"/>
    </row>
    <row r="18" spans="1:10" s="161" customFormat="1" ht="55.15" customHeight="1" x14ac:dyDescent="0.3">
      <c r="A18" s="184" t="s">
        <v>1175</v>
      </c>
      <c r="B18" s="183"/>
      <c r="C18" s="175">
        <v>2</v>
      </c>
      <c r="D18" s="176"/>
      <c r="E18" s="182"/>
      <c r="F18" s="174"/>
      <c r="G18" s="174"/>
      <c r="H18" s="174"/>
      <c r="I18" s="183"/>
      <c r="J18" s="180"/>
    </row>
    <row r="19" spans="1:10" s="161" customFormat="1" ht="55.15" customHeight="1" x14ac:dyDescent="0.3">
      <c r="A19" s="173" t="s">
        <v>1176</v>
      </c>
      <c r="B19" s="183"/>
      <c r="C19" s="175">
        <v>1</v>
      </c>
      <c r="D19" s="176"/>
      <c r="E19" s="182"/>
      <c r="F19" s="183"/>
      <c r="G19" s="183"/>
      <c r="H19" s="174"/>
      <c r="I19" s="174"/>
      <c r="J19" s="180"/>
    </row>
    <row r="20" spans="1:10" s="161" customFormat="1" ht="55.15" customHeight="1" x14ac:dyDescent="0.3">
      <c r="A20" s="186" t="s">
        <v>1177</v>
      </c>
      <c r="B20" s="183"/>
      <c r="C20" s="175">
        <v>0</v>
      </c>
      <c r="D20" s="176"/>
      <c r="E20" s="182"/>
      <c r="F20" s="174"/>
      <c r="G20" s="174"/>
      <c r="H20" s="174"/>
      <c r="I20" s="174"/>
      <c r="J20" s="180"/>
    </row>
    <row r="21" spans="1:10" s="187" customFormat="1" ht="16.149999999999999" customHeight="1" x14ac:dyDescent="0.25">
      <c r="A21" s="398" t="s">
        <v>1158</v>
      </c>
      <c r="C21" s="188" t="s">
        <v>1164</v>
      </c>
      <c r="D21" s="189"/>
      <c r="E21" s="189"/>
      <c r="F21" s="190"/>
      <c r="G21" s="190"/>
      <c r="H21" s="191" t="s">
        <v>1163</v>
      </c>
      <c r="I21" s="192"/>
      <c r="J21" s="193"/>
    </row>
    <row r="22" spans="1:10" s="161" customFormat="1" ht="19.899999999999999" customHeight="1" x14ac:dyDescent="0.35">
      <c r="A22" s="399"/>
      <c r="B22" s="194" t="s">
        <v>1165</v>
      </c>
      <c r="C22" s="195"/>
      <c r="D22" s="196"/>
      <c r="E22" s="197"/>
      <c r="F22" s="197"/>
      <c r="G22" s="197"/>
      <c r="I22" s="198" t="s">
        <v>1488</v>
      </c>
      <c r="J22" s="199"/>
    </row>
    <row r="23" spans="1:10" s="147" customFormat="1" ht="7.15" customHeight="1" x14ac:dyDescent="0.3">
      <c r="A23" s="146"/>
      <c r="B23" s="146"/>
      <c r="C23" s="200"/>
      <c r="D23" s="201"/>
      <c r="E23" s="202"/>
      <c r="F23" s="202"/>
      <c r="G23" s="202"/>
      <c r="H23" s="202"/>
      <c r="I23" s="202"/>
    </row>
    <row r="24" spans="1:10" s="204" customFormat="1" ht="25.15" customHeight="1" x14ac:dyDescent="0.35">
      <c r="A24" s="203"/>
      <c r="C24" s="198"/>
      <c r="D24" s="154"/>
      <c r="F24" s="198" t="s">
        <v>1179</v>
      </c>
      <c r="G24" s="205"/>
      <c r="H24" s="198"/>
      <c r="I24" s="198" t="s">
        <v>1178</v>
      </c>
      <c r="J24" s="206">
        <v>0</v>
      </c>
    </row>
  </sheetData>
  <sheetProtection algorithmName="SHA-512" hashValue="ll7/CGhXfbD75BZ+IvPcLgqqg/93Aq0kUB39nhgmHkarMStaa2OeMDcQWV/4ZVvai29weUa7/TdQba/N5QwEdw==" saltValue="EqaInnXfXx48bsK6eeI81A==" spinCount="100000" sheet="1" objects="1" scenarios="1"/>
  <mergeCells count="7">
    <mergeCell ref="A21:A22"/>
    <mergeCell ref="A9:B9"/>
    <mergeCell ref="B3:E3"/>
    <mergeCell ref="B5:E5"/>
    <mergeCell ref="I5:J5"/>
    <mergeCell ref="A7:C7"/>
    <mergeCell ref="A8:B8"/>
  </mergeCells>
  <dataValidations count="7">
    <dataValidation type="whole" allowBlank="1" showInputMessage="1" showErrorMessage="1" error="Inserer un nombre entre 1 et 4" sqref="B10:B20 IX10:IX20 ST10:ST20 ACP10:ACP20 AML10:AML20 AWH10:AWH20 BGD10:BGD20 BPZ10:BPZ20 BZV10:BZV20 CJR10:CJR20 CTN10:CTN20 DDJ10:DDJ20 DNF10:DNF20 DXB10:DXB20 EGX10:EGX20 EQT10:EQT20 FAP10:FAP20 FKL10:FKL20 FUH10:FUH20 GED10:GED20 GNZ10:GNZ20 GXV10:GXV20 HHR10:HHR20 HRN10:HRN20 IBJ10:IBJ20 ILF10:ILF20 IVB10:IVB20 JEX10:JEX20 JOT10:JOT20 JYP10:JYP20 KIL10:KIL20 KSH10:KSH20 LCD10:LCD20 LLZ10:LLZ20 LVV10:LVV20 MFR10:MFR20 MPN10:MPN20 MZJ10:MZJ20 NJF10:NJF20 NTB10:NTB20 OCX10:OCX20 OMT10:OMT20 OWP10:OWP20 PGL10:PGL20 PQH10:PQH20 QAD10:QAD20 QJZ10:QJZ20 QTV10:QTV20 RDR10:RDR20 RNN10:RNN20 RXJ10:RXJ20 SHF10:SHF20 SRB10:SRB20 TAX10:TAX20 TKT10:TKT20 TUP10:TUP20 UEL10:UEL20 UOH10:UOH20 UYD10:UYD20 VHZ10:VHZ20 VRV10:VRV20 WBR10:WBR20 WLN10:WLN20 WVJ10:WVJ20 B65546:B65556 IX65546:IX65556 ST65546:ST65556 ACP65546:ACP65556 AML65546:AML65556 AWH65546:AWH65556 BGD65546:BGD65556 BPZ65546:BPZ65556 BZV65546:BZV65556 CJR65546:CJR65556 CTN65546:CTN65556 DDJ65546:DDJ65556 DNF65546:DNF65556 DXB65546:DXB65556 EGX65546:EGX65556 EQT65546:EQT65556 FAP65546:FAP65556 FKL65546:FKL65556 FUH65546:FUH65556 GED65546:GED65556 GNZ65546:GNZ65556 GXV65546:GXV65556 HHR65546:HHR65556 HRN65546:HRN65556 IBJ65546:IBJ65556 ILF65546:ILF65556 IVB65546:IVB65556 JEX65546:JEX65556 JOT65546:JOT65556 JYP65546:JYP65556 KIL65546:KIL65556 KSH65546:KSH65556 LCD65546:LCD65556 LLZ65546:LLZ65556 LVV65546:LVV65556 MFR65546:MFR65556 MPN65546:MPN65556 MZJ65546:MZJ65556 NJF65546:NJF65556 NTB65546:NTB65556 OCX65546:OCX65556 OMT65546:OMT65556 OWP65546:OWP65556 PGL65546:PGL65556 PQH65546:PQH65556 QAD65546:QAD65556 QJZ65546:QJZ65556 QTV65546:QTV65556 RDR65546:RDR65556 RNN65546:RNN65556 RXJ65546:RXJ65556 SHF65546:SHF65556 SRB65546:SRB65556 TAX65546:TAX65556 TKT65546:TKT65556 TUP65546:TUP65556 UEL65546:UEL65556 UOH65546:UOH65556 UYD65546:UYD65556 VHZ65546:VHZ65556 VRV65546:VRV65556 WBR65546:WBR65556 WLN65546:WLN65556 WVJ65546:WVJ65556 B131082:B131092 IX131082:IX131092 ST131082:ST131092 ACP131082:ACP131092 AML131082:AML131092 AWH131082:AWH131092 BGD131082:BGD131092 BPZ131082:BPZ131092 BZV131082:BZV131092 CJR131082:CJR131092 CTN131082:CTN131092 DDJ131082:DDJ131092 DNF131082:DNF131092 DXB131082:DXB131092 EGX131082:EGX131092 EQT131082:EQT131092 FAP131082:FAP131092 FKL131082:FKL131092 FUH131082:FUH131092 GED131082:GED131092 GNZ131082:GNZ131092 GXV131082:GXV131092 HHR131082:HHR131092 HRN131082:HRN131092 IBJ131082:IBJ131092 ILF131082:ILF131092 IVB131082:IVB131092 JEX131082:JEX131092 JOT131082:JOT131092 JYP131082:JYP131092 KIL131082:KIL131092 KSH131082:KSH131092 LCD131082:LCD131092 LLZ131082:LLZ131092 LVV131082:LVV131092 MFR131082:MFR131092 MPN131082:MPN131092 MZJ131082:MZJ131092 NJF131082:NJF131092 NTB131082:NTB131092 OCX131082:OCX131092 OMT131082:OMT131092 OWP131082:OWP131092 PGL131082:PGL131092 PQH131082:PQH131092 QAD131082:QAD131092 QJZ131082:QJZ131092 QTV131082:QTV131092 RDR131082:RDR131092 RNN131082:RNN131092 RXJ131082:RXJ131092 SHF131082:SHF131092 SRB131082:SRB131092 TAX131082:TAX131092 TKT131082:TKT131092 TUP131082:TUP131092 UEL131082:UEL131092 UOH131082:UOH131092 UYD131082:UYD131092 VHZ131082:VHZ131092 VRV131082:VRV131092 WBR131082:WBR131092 WLN131082:WLN131092 WVJ131082:WVJ131092 B196618:B196628 IX196618:IX196628 ST196618:ST196628 ACP196618:ACP196628 AML196618:AML196628 AWH196618:AWH196628 BGD196618:BGD196628 BPZ196618:BPZ196628 BZV196618:BZV196628 CJR196618:CJR196628 CTN196618:CTN196628 DDJ196618:DDJ196628 DNF196618:DNF196628 DXB196618:DXB196628 EGX196618:EGX196628 EQT196618:EQT196628 FAP196618:FAP196628 FKL196618:FKL196628 FUH196618:FUH196628 GED196618:GED196628 GNZ196618:GNZ196628 GXV196618:GXV196628 HHR196618:HHR196628 HRN196618:HRN196628 IBJ196618:IBJ196628 ILF196618:ILF196628 IVB196618:IVB196628 JEX196618:JEX196628 JOT196618:JOT196628 JYP196618:JYP196628 KIL196618:KIL196628 KSH196618:KSH196628 LCD196618:LCD196628 LLZ196618:LLZ196628 LVV196618:LVV196628 MFR196618:MFR196628 MPN196618:MPN196628 MZJ196618:MZJ196628 NJF196618:NJF196628 NTB196618:NTB196628 OCX196618:OCX196628 OMT196618:OMT196628 OWP196618:OWP196628 PGL196618:PGL196628 PQH196618:PQH196628 QAD196618:QAD196628 QJZ196618:QJZ196628 QTV196618:QTV196628 RDR196618:RDR196628 RNN196618:RNN196628 RXJ196618:RXJ196628 SHF196618:SHF196628 SRB196618:SRB196628 TAX196618:TAX196628 TKT196618:TKT196628 TUP196618:TUP196628 UEL196618:UEL196628 UOH196618:UOH196628 UYD196618:UYD196628 VHZ196618:VHZ196628 VRV196618:VRV196628 WBR196618:WBR196628 WLN196618:WLN196628 WVJ196618:WVJ196628 B262154:B262164 IX262154:IX262164 ST262154:ST262164 ACP262154:ACP262164 AML262154:AML262164 AWH262154:AWH262164 BGD262154:BGD262164 BPZ262154:BPZ262164 BZV262154:BZV262164 CJR262154:CJR262164 CTN262154:CTN262164 DDJ262154:DDJ262164 DNF262154:DNF262164 DXB262154:DXB262164 EGX262154:EGX262164 EQT262154:EQT262164 FAP262154:FAP262164 FKL262154:FKL262164 FUH262154:FUH262164 GED262154:GED262164 GNZ262154:GNZ262164 GXV262154:GXV262164 HHR262154:HHR262164 HRN262154:HRN262164 IBJ262154:IBJ262164 ILF262154:ILF262164 IVB262154:IVB262164 JEX262154:JEX262164 JOT262154:JOT262164 JYP262154:JYP262164 KIL262154:KIL262164 KSH262154:KSH262164 LCD262154:LCD262164 LLZ262154:LLZ262164 LVV262154:LVV262164 MFR262154:MFR262164 MPN262154:MPN262164 MZJ262154:MZJ262164 NJF262154:NJF262164 NTB262154:NTB262164 OCX262154:OCX262164 OMT262154:OMT262164 OWP262154:OWP262164 PGL262154:PGL262164 PQH262154:PQH262164 QAD262154:QAD262164 QJZ262154:QJZ262164 QTV262154:QTV262164 RDR262154:RDR262164 RNN262154:RNN262164 RXJ262154:RXJ262164 SHF262154:SHF262164 SRB262154:SRB262164 TAX262154:TAX262164 TKT262154:TKT262164 TUP262154:TUP262164 UEL262154:UEL262164 UOH262154:UOH262164 UYD262154:UYD262164 VHZ262154:VHZ262164 VRV262154:VRV262164 WBR262154:WBR262164 WLN262154:WLN262164 WVJ262154:WVJ262164 B327690:B327700 IX327690:IX327700 ST327690:ST327700 ACP327690:ACP327700 AML327690:AML327700 AWH327690:AWH327700 BGD327690:BGD327700 BPZ327690:BPZ327700 BZV327690:BZV327700 CJR327690:CJR327700 CTN327690:CTN327700 DDJ327690:DDJ327700 DNF327690:DNF327700 DXB327690:DXB327700 EGX327690:EGX327700 EQT327690:EQT327700 FAP327690:FAP327700 FKL327690:FKL327700 FUH327690:FUH327700 GED327690:GED327700 GNZ327690:GNZ327700 GXV327690:GXV327700 HHR327690:HHR327700 HRN327690:HRN327700 IBJ327690:IBJ327700 ILF327690:ILF327700 IVB327690:IVB327700 JEX327690:JEX327700 JOT327690:JOT327700 JYP327690:JYP327700 KIL327690:KIL327700 KSH327690:KSH327700 LCD327690:LCD327700 LLZ327690:LLZ327700 LVV327690:LVV327700 MFR327690:MFR327700 MPN327690:MPN327700 MZJ327690:MZJ327700 NJF327690:NJF327700 NTB327690:NTB327700 OCX327690:OCX327700 OMT327690:OMT327700 OWP327690:OWP327700 PGL327690:PGL327700 PQH327690:PQH327700 QAD327690:QAD327700 QJZ327690:QJZ327700 QTV327690:QTV327700 RDR327690:RDR327700 RNN327690:RNN327700 RXJ327690:RXJ327700 SHF327690:SHF327700 SRB327690:SRB327700 TAX327690:TAX327700 TKT327690:TKT327700 TUP327690:TUP327700 UEL327690:UEL327700 UOH327690:UOH327700 UYD327690:UYD327700 VHZ327690:VHZ327700 VRV327690:VRV327700 WBR327690:WBR327700 WLN327690:WLN327700 WVJ327690:WVJ327700 B393226:B393236 IX393226:IX393236 ST393226:ST393236 ACP393226:ACP393236 AML393226:AML393236 AWH393226:AWH393236 BGD393226:BGD393236 BPZ393226:BPZ393236 BZV393226:BZV393236 CJR393226:CJR393236 CTN393226:CTN393236 DDJ393226:DDJ393236 DNF393226:DNF393236 DXB393226:DXB393236 EGX393226:EGX393236 EQT393226:EQT393236 FAP393226:FAP393236 FKL393226:FKL393236 FUH393226:FUH393236 GED393226:GED393236 GNZ393226:GNZ393236 GXV393226:GXV393236 HHR393226:HHR393236 HRN393226:HRN393236 IBJ393226:IBJ393236 ILF393226:ILF393236 IVB393226:IVB393236 JEX393226:JEX393236 JOT393226:JOT393236 JYP393226:JYP393236 KIL393226:KIL393236 KSH393226:KSH393236 LCD393226:LCD393236 LLZ393226:LLZ393236 LVV393226:LVV393236 MFR393226:MFR393236 MPN393226:MPN393236 MZJ393226:MZJ393236 NJF393226:NJF393236 NTB393226:NTB393236 OCX393226:OCX393236 OMT393226:OMT393236 OWP393226:OWP393236 PGL393226:PGL393236 PQH393226:PQH393236 QAD393226:QAD393236 QJZ393226:QJZ393236 QTV393226:QTV393236 RDR393226:RDR393236 RNN393226:RNN393236 RXJ393226:RXJ393236 SHF393226:SHF393236 SRB393226:SRB393236 TAX393226:TAX393236 TKT393226:TKT393236 TUP393226:TUP393236 UEL393226:UEL393236 UOH393226:UOH393236 UYD393226:UYD393236 VHZ393226:VHZ393236 VRV393226:VRV393236 WBR393226:WBR393236 WLN393226:WLN393236 WVJ393226:WVJ393236 B458762:B458772 IX458762:IX458772 ST458762:ST458772 ACP458762:ACP458772 AML458762:AML458772 AWH458762:AWH458772 BGD458762:BGD458772 BPZ458762:BPZ458772 BZV458762:BZV458772 CJR458762:CJR458772 CTN458762:CTN458772 DDJ458762:DDJ458772 DNF458762:DNF458772 DXB458762:DXB458772 EGX458762:EGX458772 EQT458762:EQT458772 FAP458762:FAP458772 FKL458762:FKL458772 FUH458762:FUH458772 GED458762:GED458772 GNZ458762:GNZ458772 GXV458762:GXV458772 HHR458762:HHR458772 HRN458762:HRN458772 IBJ458762:IBJ458772 ILF458762:ILF458772 IVB458762:IVB458772 JEX458762:JEX458772 JOT458762:JOT458772 JYP458762:JYP458772 KIL458762:KIL458772 KSH458762:KSH458772 LCD458762:LCD458772 LLZ458762:LLZ458772 LVV458762:LVV458772 MFR458762:MFR458772 MPN458762:MPN458772 MZJ458762:MZJ458772 NJF458762:NJF458772 NTB458762:NTB458772 OCX458762:OCX458772 OMT458762:OMT458772 OWP458762:OWP458772 PGL458762:PGL458772 PQH458762:PQH458772 QAD458762:QAD458772 QJZ458762:QJZ458772 QTV458762:QTV458772 RDR458762:RDR458772 RNN458762:RNN458772 RXJ458762:RXJ458772 SHF458762:SHF458772 SRB458762:SRB458772 TAX458762:TAX458772 TKT458762:TKT458772 TUP458762:TUP458772 UEL458762:UEL458772 UOH458762:UOH458772 UYD458762:UYD458772 VHZ458762:VHZ458772 VRV458762:VRV458772 WBR458762:WBR458772 WLN458762:WLN458772 WVJ458762:WVJ458772 B524298:B524308 IX524298:IX524308 ST524298:ST524308 ACP524298:ACP524308 AML524298:AML524308 AWH524298:AWH524308 BGD524298:BGD524308 BPZ524298:BPZ524308 BZV524298:BZV524308 CJR524298:CJR524308 CTN524298:CTN524308 DDJ524298:DDJ524308 DNF524298:DNF524308 DXB524298:DXB524308 EGX524298:EGX524308 EQT524298:EQT524308 FAP524298:FAP524308 FKL524298:FKL524308 FUH524298:FUH524308 GED524298:GED524308 GNZ524298:GNZ524308 GXV524298:GXV524308 HHR524298:HHR524308 HRN524298:HRN524308 IBJ524298:IBJ524308 ILF524298:ILF524308 IVB524298:IVB524308 JEX524298:JEX524308 JOT524298:JOT524308 JYP524298:JYP524308 KIL524298:KIL524308 KSH524298:KSH524308 LCD524298:LCD524308 LLZ524298:LLZ524308 LVV524298:LVV524308 MFR524298:MFR524308 MPN524298:MPN524308 MZJ524298:MZJ524308 NJF524298:NJF524308 NTB524298:NTB524308 OCX524298:OCX524308 OMT524298:OMT524308 OWP524298:OWP524308 PGL524298:PGL524308 PQH524298:PQH524308 QAD524298:QAD524308 QJZ524298:QJZ524308 QTV524298:QTV524308 RDR524298:RDR524308 RNN524298:RNN524308 RXJ524298:RXJ524308 SHF524298:SHF524308 SRB524298:SRB524308 TAX524298:TAX524308 TKT524298:TKT524308 TUP524298:TUP524308 UEL524298:UEL524308 UOH524298:UOH524308 UYD524298:UYD524308 VHZ524298:VHZ524308 VRV524298:VRV524308 WBR524298:WBR524308 WLN524298:WLN524308 WVJ524298:WVJ524308 B589834:B589844 IX589834:IX589844 ST589834:ST589844 ACP589834:ACP589844 AML589834:AML589844 AWH589834:AWH589844 BGD589834:BGD589844 BPZ589834:BPZ589844 BZV589834:BZV589844 CJR589834:CJR589844 CTN589834:CTN589844 DDJ589834:DDJ589844 DNF589834:DNF589844 DXB589834:DXB589844 EGX589834:EGX589844 EQT589834:EQT589844 FAP589834:FAP589844 FKL589834:FKL589844 FUH589834:FUH589844 GED589834:GED589844 GNZ589834:GNZ589844 GXV589834:GXV589844 HHR589834:HHR589844 HRN589834:HRN589844 IBJ589834:IBJ589844 ILF589834:ILF589844 IVB589834:IVB589844 JEX589834:JEX589844 JOT589834:JOT589844 JYP589834:JYP589844 KIL589834:KIL589844 KSH589834:KSH589844 LCD589834:LCD589844 LLZ589834:LLZ589844 LVV589834:LVV589844 MFR589834:MFR589844 MPN589834:MPN589844 MZJ589834:MZJ589844 NJF589834:NJF589844 NTB589834:NTB589844 OCX589834:OCX589844 OMT589834:OMT589844 OWP589834:OWP589844 PGL589834:PGL589844 PQH589834:PQH589844 QAD589834:QAD589844 QJZ589834:QJZ589844 QTV589834:QTV589844 RDR589834:RDR589844 RNN589834:RNN589844 RXJ589834:RXJ589844 SHF589834:SHF589844 SRB589834:SRB589844 TAX589834:TAX589844 TKT589834:TKT589844 TUP589834:TUP589844 UEL589834:UEL589844 UOH589834:UOH589844 UYD589834:UYD589844 VHZ589834:VHZ589844 VRV589834:VRV589844 WBR589834:WBR589844 WLN589834:WLN589844 WVJ589834:WVJ589844 B655370:B655380 IX655370:IX655380 ST655370:ST655380 ACP655370:ACP655380 AML655370:AML655380 AWH655370:AWH655380 BGD655370:BGD655380 BPZ655370:BPZ655380 BZV655370:BZV655380 CJR655370:CJR655380 CTN655370:CTN655380 DDJ655370:DDJ655380 DNF655370:DNF655380 DXB655370:DXB655380 EGX655370:EGX655380 EQT655370:EQT655380 FAP655370:FAP655380 FKL655370:FKL655380 FUH655370:FUH655380 GED655370:GED655380 GNZ655370:GNZ655380 GXV655370:GXV655380 HHR655370:HHR655380 HRN655370:HRN655380 IBJ655370:IBJ655380 ILF655370:ILF655380 IVB655370:IVB655380 JEX655370:JEX655380 JOT655370:JOT655380 JYP655370:JYP655380 KIL655370:KIL655380 KSH655370:KSH655380 LCD655370:LCD655380 LLZ655370:LLZ655380 LVV655370:LVV655380 MFR655370:MFR655380 MPN655370:MPN655380 MZJ655370:MZJ655380 NJF655370:NJF655380 NTB655370:NTB655380 OCX655370:OCX655380 OMT655370:OMT655380 OWP655370:OWP655380 PGL655370:PGL655380 PQH655370:PQH655380 QAD655370:QAD655380 QJZ655370:QJZ655380 QTV655370:QTV655380 RDR655370:RDR655380 RNN655370:RNN655380 RXJ655370:RXJ655380 SHF655370:SHF655380 SRB655370:SRB655380 TAX655370:TAX655380 TKT655370:TKT655380 TUP655370:TUP655380 UEL655370:UEL655380 UOH655370:UOH655380 UYD655370:UYD655380 VHZ655370:VHZ655380 VRV655370:VRV655380 WBR655370:WBR655380 WLN655370:WLN655380 WVJ655370:WVJ655380 B720906:B720916 IX720906:IX720916 ST720906:ST720916 ACP720906:ACP720916 AML720906:AML720916 AWH720906:AWH720916 BGD720906:BGD720916 BPZ720906:BPZ720916 BZV720906:BZV720916 CJR720906:CJR720916 CTN720906:CTN720916 DDJ720906:DDJ720916 DNF720906:DNF720916 DXB720906:DXB720916 EGX720906:EGX720916 EQT720906:EQT720916 FAP720906:FAP720916 FKL720906:FKL720916 FUH720906:FUH720916 GED720906:GED720916 GNZ720906:GNZ720916 GXV720906:GXV720916 HHR720906:HHR720916 HRN720906:HRN720916 IBJ720906:IBJ720916 ILF720906:ILF720916 IVB720906:IVB720916 JEX720906:JEX720916 JOT720906:JOT720916 JYP720906:JYP720916 KIL720906:KIL720916 KSH720906:KSH720916 LCD720906:LCD720916 LLZ720906:LLZ720916 LVV720906:LVV720916 MFR720906:MFR720916 MPN720906:MPN720916 MZJ720906:MZJ720916 NJF720906:NJF720916 NTB720906:NTB720916 OCX720906:OCX720916 OMT720906:OMT720916 OWP720906:OWP720916 PGL720906:PGL720916 PQH720906:PQH720916 QAD720906:QAD720916 QJZ720906:QJZ720916 QTV720906:QTV720916 RDR720906:RDR720916 RNN720906:RNN720916 RXJ720906:RXJ720916 SHF720906:SHF720916 SRB720906:SRB720916 TAX720906:TAX720916 TKT720906:TKT720916 TUP720906:TUP720916 UEL720906:UEL720916 UOH720906:UOH720916 UYD720906:UYD720916 VHZ720906:VHZ720916 VRV720906:VRV720916 WBR720906:WBR720916 WLN720906:WLN720916 WVJ720906:WVJ720916 B786442:B786452 IX786442:IX786452 ST786442:ST786452 ACP786442:ACP786452 AML786442:AML786452 AWH786442:AWH786452 BGD786442:BGD786452 BPZ786442:BPZ786452 BZV786442:BZV786452 CJR786442:CJR786452 CTN786442:CTN786452 DDJ786442:DDJ786452 DNF786442:DNF786452 DXB786442:DXB786452 EGX786442:EGX786452 EQT786442:EQT786452 FAP786442:FAP786452 FKL786442:FKL786452 FUH786442:FUH786452 GED786442:GED786452 GNZ786442:GNZ786452 GXV786442:GXV786452 HHR786442:HHR786452 HRN786442:HRN786452 IBJ786442:IBJ786452 ILF786442:ILF786452 IVB786442:IVB786452 JEX786442:JEX786452 JOT786442:JOT786452 JYP786442:JYP786452 KIL786442:KIL786452 KSH786442:KSH786452 LCD786442:LCD786452 LLZ786442:LLZ786452 LVV786442:LVV786452 MFR786442:MFR786452 MPN786442:MPN786452 MZJ786442:MZJ786452 NJF786442:NJF786452 NTB786442:NTB786452 OCX786442:OCX786452 OMT786442:OMT786452 OWP786442:OWP786452 PGL786442:PGL786452 PQH786442:PQH786452 QAD786442:QAD786452 QJZ786442:QJZ786452 QTV786442:QTV786452 RDR786442:RDR786452 RNN786442:RNN786452 RXJ786442:RXJ786452 SHF786442:SHF786452 SRB786442:SRB786452 TAX786442:TAX786452 TKT786442:TKT786452 TUP786442:TUP786452 UEL786442:UEL786452 UOH786442:UOH786452 UYD786442:UYD786452 VHZ786442:VHZ786452 VRV786442:VRV786452 WBR786442:WBR786452 WLN786442:WLN786452 WVJ786442:WVJ786452 B851978:B851988 IX851978:IX851988 ST851978:ST851988 ACP851978:ACP851988 AML851978:AML851988 AWH851978:AWH851988 BGD851978:BGD851988 BPZ851978:BPZ851988 BZV851978:BZV851988 CJR851978:CJR851988 CTN851978:CTN851988 DDJ851978:DDJ851988 DNF851978:DNF851988 DXB851978:DXB851988 EGX851978:EGX851988 EQT851978:EQT851988 FAP851978:FAP851988 FKL851978:FKL851988 FUH851978:FUH851988 GED851978:GED851988 GNZ851978:GNZ851988 GXV851978:GXV851988 HHR851978:HHR851988 HRN851978:HRN851988 IBJ851978:IBJ851988 ILF851978:ILF851988 IVB851978:IVB851988 JEX851978:JEX851988 JOT851978:JOT851988 JYP851978:JYP851988 KIL851978:KIL851988 KSH851978:KSH851988 LCD851978:LCD851988 LLZ851978:LLZ851988 LVV851978:LVV851988 MFR851978:MFR851988 MPN851978:MPN851988 MZJ851978:MZJ851988 NJF851978:NJF851988 NTB851978:NTB851988 OCX851978:OCX851988 OMT851978:OMT851988 OWP851978:OWP851988 PGL851978:PGL851988 PQH851978:PQH851988 QAD851978:QAD851988 QJZ851978:QJZ851988 QTV851978:QTV851988 RDR851978:RDR851988 RNN851978:RNN851988 RXJ851978:RXJ851988 SHF851978:SHF851988 SRB851978:SRB851988 TAX851978:TAX851988 TKT851978:TKT851988 TUP851978:TUP851988 UEL851978:UEL851988 UOH851978:UOH851988 UYD851978:UYD851988 VHZ851978:VHZ851988 VRV851978:VRV851988 WBR851978:WBR851988 WLN851978:WLN851988 WVJ851978:WVJ851988 B917514:B917524 IX917514:IX917524 ST917514:ST917524 ACP917514:ACP917524 AML917514:AML917524 AWH917514:AWH917524 BGD917514:BGD917524 BPZ917514:BPZ917524 BZV917514:BZV917524 CJR917514:CJR917524 CTN917514:CTN917524 DDJ917514:DDJ917524 DNF917514:DNF917524 DXB917514:DXB917524 EGX917514:EGX917524 EQT917514:EQT917524 FAP917514:FAP917524 FKL917514:FKL917524 FUH917514:FUH917524 GED917514:GED917524 GNZ917514:GNZ917524 GXV917514:GXV917524 HHR917514:HHR917524 HRN917514:HRN917524 IBJ917514:IBJ917524 ILF917514:ILF917524 IVB917514:IVB917524 JEX917514:JEX917524 JOT917514:JOT917524 JYP917514:JYP917524 KIL917514:KIL917524 KSH917514:KSH917524 LCD917514:LCD917524 LLZ917514:LLZ917524 LVV917514:LVV917524 MFR917514:MFR917524 MPN917514:MPN917524 MZJ917514:MZJ917524 NJF917514:NJF917524 NTB917514:NTB917524 OCX917514:OCX917524 OMT917514:OMT917524 OWP917514:OWP917524 PGL917514:PGL917524 PQH917514:PQH917524 QAD917514:QAD917524 QJZ917514:QJZ917524 QTV917514:QTV917524 RDR917514:RDR917524 RNN917514:RNN917524 RXJ917514:RXJ917524 SHF917514:SHF917524 SRB917514:SRB917524 TAX917514:TAX917524 TKT917514:TKT917524 TUP917514:TUP917524 UEL917514:UEL917524 UOH917514:UOH917524 UYD917514:UYD917524 VHZ917514:VHZ917524 VRV917514:VRV917524 WBR917514:WBR917524 WLN917514:WLN917524 WVJ917514:WVJ917524 B983050:B983060 IX983050:IX983060 ST983050:ST983060 ACP983050:ACP983060 AML983050:AML983060 AWH983050:AWH983060 BGD983050:BGD983060 BPZ983050:BPZ983060 BZV983050:BZV983060 CJR983050:CJR983060 CTN983050:CTN983060 DDJ983050:DDJ983060 DNF983050:DNF983060 DXB983050:DXB983060 EGX983050:EGX983060 EQT983050:EQT983060 FAP983050:FAP983060 FKL983050:FKL983060 FUH983050:FUH983060 GED983050:GED983060 GNZ983050:GNZ983060 GXV983050:GXV983060 HHR983050:HHR983060 HRN983050:HRN983060 IBJ983050:IBJ983060 ILF983050:ILF983060 IVB983050:IVB983060 JEX983050:JEX983060 JOT983050:JOT983060 JYP983050:JYP983060 KIL983050:KIL983060 KSH983050:KSH983060 LCD983050:LCD983060 LLZ983050:LLZ983060 LVV983050:LVV983060 MFR983050:MFR983060 MPN983050:MPN983060 MZJ983050:MZJ983060 NJF983050:NJF983060 NTB983050:NTB983060 OCX983050:OCX983060 OMT983050:OMT983060 OWP983050:OWP983060 PGL983050:PGL983060 PQH983050:PQH983060 QAD983050:QAD983060 QJZ983050:QJZ983060 QTV983050:QTV983060 RDR983050:RDR983060 RNN983050:RNN983060 RXJ983050:RXJ983060 SHF983050:SHF983060 SRB983050:SRB983060 TAX983050:TAX983060 TKT983050:TKT983060 TUP983050:TUP983060 UEL983050:UEL983060 UOH983050:UOH983060 UYD983050:UYD983060 VHZ983050:VHZ983060 VRV983050:VRV983060 WBR983050:WBR983060 WLN983050:WLN983060 WVJ983050:WVJ983060">
      <formula1>1</formula1>
      <formula2>4</formula2>
    </dataValidation>
    <dataValidation type="whole" allowBlank="1" showInputMessage="1" showErrorMessage="1" sqref="WVO98304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formula1>0</formula1>
      <formula2>4500</formula2>
    </dataValidation>
    <dataValidation type="date" allowBlank="1" showInputMessage="1" showErrorMessage="1" sqref="WVO98304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formula1>40179</formula1>
      <formula2>47848</formula2>
    </dataValidation>
    <dataValidation type="whole" errorStyle="information" allowBlank="1" showInputMessage="1" showErrorMessage="1" error="Insérer les coordonnées Y"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formula1>1</formula1>
      <formula2>999999</formula2>
    </dataValidation>
    <dataValidation type="decimal" errorStyle="information" allowBlank="1" showInputMessage="1" showErrorMessage="1" error="Largeur en [m]"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formula1>0.1</formula1>
      <formula2>500</formula2>
    </dataValidation>
    <dataValidation type="textLength" allowBlank="1" showInputMessage="1" showErrorMessage="1" sqref="G3">
      <formula1>1</formula1>
      <formula2>25</formula2>
    </dataValidation>
    <dataValidation type="date" allowBlank="1" showInputMessage="1" showErrorMessage="1" prompt="Attenzione:_x000a_Data min.: 01.01.2020_x000a_Data max.: 31.12.2090_x000a_" sqref="G5">
      <formula1>43831</formula1>
      <formula2>69763</formula2>
    </dataValidation>
  </dataValidation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7"/>
  <sheetViews>
    <sheetView tabSelected="1" view="pageBreakPreview" zoomScale="85" zoomScaleNormal="100" zoomScaleSheetLayoutView="85" workbookViewId="0">
      <selection activeCell="AE15" sqref="AE15"/>
    </sheetView>
  </sheetViews>
  <sheetFormatPr baseColWidth="10" defaultColWidth="11.453125" defaultRowHeight="12.5" x14ac:dyDescent="0.25"/>
  <cols>
    <col min="1" max="1" width="2.453125" style="220" customWidth="1"/>
    <col min="2" max="2" width="16.54296875" style="220" customWidth="1"/>
    <col min="3" max="4" width="2.54296875" style="220" customWidth="1"/>
    <col min="5" max="5" width="6.81640625" style="220" customWidth="1"/>
    <col min="6" max="6" width="4.1796875" style="220" hidden="1" customWidth="1"/>
    <col min="7" max="13" width="5.54296875" style="220" customWidth="1"/>
    <col min="14" max="14" width="6.81640625" style="220" customWidth="1"/>
    <col min="15" max="15" width="2.54296875" style="220" customWidth="1"/>
    <col min="16" max="17" width="2.54296875" style="220" hidden="1" customWidth="1"/>
    <col min="18" max="18" width="2.81640625" style="220" customWidth="1"/>
    <col min="19" max="19" width="2.453125" style="220" customWidth="1"/>
    <col min="20" max="20" width="16.54296875" style="220" customWidth="1"/>
    <col min="21" max="21" width="3.453125" style="220" customWidth="1"/>
    <col min="22" max="22" width="2.54296875" style="220" customWidth="1"/>
    <col min="23" max="23" width="6.81640625" style="220" customWidth="1"/>
    <col min="24" max="24" width="2.54296875" style="220" hidden="1" customWidth="1"/>
    <col min="25" max="30" width="5.54296875" style="220" customWidth="1"/>
    <col min="31" max="31" width="6" style="220" customWidth="1"/>
    <col min="32" max="32" width="1.81640625" style="220" hidden="1" customWidth="1"/>
    <col min="33" max="33" width="6.81640625" style="220" customWidth="1"/>
    <col min="34" max="35" width="6.81640625" style="220" hidden="1" customWidth="1"/>
    <col min="36" max="38" width="11.453125" style="220" hidden="1" customWidth="1"/>
    <col min="39" max="48" width="5.81640625" style="220" hidden="1" customWidth="1"/>
    <col min="49" max="16384" width="11.453125" style="220"/>
  </cols>
  <sheetData>
    <row r="1" spans="1:48" s="221" customFormat="1" ht="30" customHeight="1" x14ac:dyDescent="0.4">
      <c r="A1" s="209"/>
      <c r="B1" s="210"/>
      <c r="C1" s="211" t="s">
        <v>918</v>
      </c>
      <c r="D1" s="210"/>
      <c r="E1" s="210"/>
      <c r="F1" s="210"/>
      <c r="G1" s="210"/>
      <c r="H1" s="210"/>
      <c r="I1" s="210"/>
      <c r="J1" s="210"/>
      <c r="K1" s="212"/>
      <c r="L1" s="212"/>
      <c r="M1" s="213" t="s">
        <v>919</v>
      </c>
      <c r="N1" s="214"/>
      <c r="O1" s="211"/>
      <c r="P1" s="211"/>
      <c r="Q1" s="211"/>
      <c r="R1" s="215"/>
      <c r="S1" s="216"/>
      <c r="T1" s="216"/>
      <c r="U1" s="216"/>
      <c r="V1" s="215"/>
      <c r="W1" s="215"/>
      <c r="X1" s="215"/>
      <c r="Y1" s="211"/>
      <c r="Z1" s="211" t="s">
        <v>920</v>
      </c>
      <c r="AA1" s="215"/>
      <c r="AB1" s="211"/>
      <c r="AC1" s="217"/>
      <c r="AD1" s="218"/>
      <c r="AE1" s="218"/>
      <c r="AF1" s="218"/>
      <c r="AG1" s="218"/>
      <c r="AH1" s="219"/>
      <c r="AI1" s="219"/>
      <c r="AJ1" s="220"/>
      <c r="AK1" s="220"/>
      <c r="AM1" s="220"/>
      <c r="AN1" s="220"/>
      <c r="AO1" s="220"/>
      <c r="AR1" s="220"/>
      <c r="AS1" s="220"/>
      <c r="AT1" s="220"/>
      <c r="AU1" s="220"/>
      <c r="AV1" s="220"/>
    </row>
    <row r="2" spans="1:48" s="223" customFormat="1" ht="5.15" customHeight="1" x14ac:dyDescent="0.35">
      <c r="A2" s="222"/>
      <c r="C2" s="224"/>
      <c r="D2" s="224"/>
      <c r="E2" s="224"/>
      <c r="F2" s="224"/>
      <c r="G2" s="224"/>
      <c r="H2" s="224"/>
      <c r="I2" s="224"/>
      <c r="J2" s="224"/>
      <c r="K2" s="224"/>
      <c r="L2" s="224"/>
      <c r="M2" s="225"/>
      <c r="N2" s="226"/>
      <c r="O2" s="226"/>
      <c r="P2" s="226"/>
      <c r="Q2" s="226"/>
      <c r="R2" s="227"/>
      <c r="V2" s="228"/>
      <c r="W2" s="228"/>
      <c r="X2" s="228"/>
      <c r="Y2" s="228"/>
      <c r="Z2" s="228"/>
      <c r="AA2" s="228"/>
      <c r="AB2" s="228"/>
      <c r="AC2" s="226"/>
      <c r="AD2" s="228"/>
      <c r="AE2" s="222"/>
      <c r="AJ2" s="220"/>
      <c r="AK2" s="220"/>
      <c r="AM2" s="220"/>
      <c r="AN2" s="220"/>
      <c r="AO2" s="220"/>
      <c r="AR2" s="220"/>
      <c r="AS2" s="220"/>
      <c r="AT2" s="220"/>
      <c r="AU2" s="220"/>
      <c r="AV2" s="220"/>
    </row>
    <row r="3" spans="1:48" s="223" customFormat="1" ht="20.149999999999999" customHeight="1" x14ac:dyDescent="0.35">
      <c r="A3" s="229"/>
      <c r="C3" s="230"/>
      <c r="D3" s="230"/>
      <c r="E3" s="198" t="s">
        <v>921</v>
      </c>
      <c r="F3" s="231"/>
      <c r="G3" s="415"/>
      <c r="H3" s="415"/>
      <c r="I3" s="415"/>
      <c r="J3" s="415"/>
      <c r="K3" s="415"/>
      <c r="L3" s="415"/>
      <c r="M3" s="230"/>
      <c r="S3" s="198" t="s">
        <v>922</v>
      </c>
      <c r="T3" s="232" t="s">
        <v>892</v>
      </c>
      <c r="U3" s="416"/>
      <c r="V3" s="416"/>
      <c r="W3" s="233" t="s">
        <v>893</v>
      </c>
      <c r="Y3" s="234"/>
      <c r="AA3" s="232" t="s">
        <v>894</v>
      </c>
      <c r="AB3" s="234"/>
      <c r="AE3" s="235" t="s">
        <v>923</v>
      </c>
      <c r="AF3" s="236"/>
      <c r="AG3" s="234"/>
      <c r="AH3" s="237"/>
      <c r="AI3" s="237"/>
      <c r="AJ3" s="220"/>
      <c r="AK3" s="220"/>
      <c r="AM3" s="220"/>
      <c r="AN3" s="220"/>
      <c r="AO3" s="220"/>
      <c r="AR3" s="220"/>
      <c r="AS3" s="220"/>
      <c r="AT3" s="220"/>
      <c r="AU3" s="220"/>
      <c r="AV3" s="220"/>
    </row>
    <row r="4" spans="1:48" s="223" customFormat="1" ht="5.15" customHeight="1" x14ac:dyDescent="0.35">
      <c r="A4" s="229"/>
      <c r="B4" s="229"/>
      <c r="C4" s="233"/>
      <c r="D4" s="233"/>
      <c r="M4" s="233"/>
      <c r="N4" s="228"/>
      <c r="O4" s="226"/>
      <c r="P4" s="226"/>
      <c r="Q4" s="226"/>
      <c r="Z4" s="228"/>
      <c r="AJ4" s="220"/>
      <c r="AK4" s="220"/>
      <c r="AM4" s="220"/>
      <c r="AN4" s="220"/>
      <c r="AO4" s="220"/>
      <c r="AR4" s="220"/>
      <c r="AS4" s="220"/>
      <c r="AT4" s="220"/>
      <c r="AU4" s="220"/>
      <c r="AV4" s="220"/>
    </row>
    <row r="5" spans="1:48" s="223" customFormat="1" ht="20.149999999999999" customHeight="1" x14ac:dyDescent="0.35">
      <c r="A5" s="229"/>
      <c r="C5" s="238"/>
      <c r="D5" s="238"/>
      <c r="E5" s="198" t="s">
        <v>924</v>
      </c>
      <c r="F5" s="239"/>
      <c r="G5" s="415"/>
      <c r="H5" s="415"/>
      <c r="I5" s="415"/>
      <c r="J5" s="415"/>
      <c r="K5" s="415"/>
      <c r="L5" s="415"/>
      <c r="M5" s="238"/>
      <c r="N5" s="198" t="s">
        <v>925</v>
      </c>
      <c r="O5" s="417"/>
      <c r="P5" s="417"/>
      <c r="Q5" s="417"/>
      <c r="R5" s="417"/>
      <c r="S5" s="417"/>
      <c r="T5" s="417"/>
      <c r="U5" s="222"/>
      <c r="V5" s="228"/>
      <c r="W5" s="228"/>
      <c r="X5" s="228"/>
      <c r="Z5" s="240" t="s">
        <v>1150</v>
      </c>
      <c r="AA5" s="410"/>
      <c r="AB5" s="410"/>
      <c r="AC5" s="410"/>
      <c r="AD5" s="410"/>
      <c r="AE5" s="410"/>
      <c r="AF5" s="410"/>
      <c r="AG5" s="410"/>
      <c r="AH5" s="241"/>
      <c r="AI5" s="241"/>
      <c r="AJ5" s="220"/>
      <c r="AK5" s="220"/>
    </row>
    <row r="6" spans="1:48" s="223" customFormat="1" ht="5.15" customHeight="1" x14ac:dyDescent="0.35">
      <c r="A6" s="229"/>
      <c r="B6" s="228"/>
      <c r="C6" s="237"/>
      <c r="D6" s="237"/>
      <c r="E6" s="237"/>
      <c r="F6" s="237"/>
      <c r="G6" s="237"/>
      <c r="H6" s="237"/>
      <c r="I6" s="237"/>
      <c r="J6" s="237"/>
      <c r="K6" s="237"/>
      <c r="L6" s="237"/>
      <c r="M6" s="237"/>
      <c r="N6" s="226"/>
      <c r="O6" s="226"/>
      <c r="P6" s="226"/>
      <c r="Q6" s="226"/>
      <c r="U6" s="222"/>
      <c r="V6" s="228"/>
      <c r="W6" s="228"/>
      <c r="X6" s="228"/>
      <c r="Y6" s="228"/>
      <c r="Z6" s="228"/>
      <c r="AA6" s="228"/>
      <c r="AB6" s="226"/>
      <c r="AJ6" s="220"/>
      <c r="AK6" s="220"/>
      <c r="AM6" s="220"/>
      <c r="AN6" s="220"/>
      <c r="AO6" s="220"/>
      <c r="AR6" s="220"/>
      <c r="AS6" s="220"/>
      <c r="AT6" s="220"/>
      <c r="AU6" s="220"/>
      <c r="AV6" s="220"/>
    </row>
    <row r="7" spans="1:48" s="247" customFormat="1" ht="14.15" customHeight="1" x14ac:dyDescent="0.3">
      <c r="A7" s="242" t="s">
        <v>926</v>
      </c>
      <c r="B7" s="242"/>
      <c r="C7" s="243"/>
      <c r="D7" s="243"/>
      <c r="E7" s="243"/>
      <c r="F7" s="243"/>
      <c r="G7" s="243"/>
      <c r="H7" s="243"/>
      <c r="I7" s="243"/>
      <c r="J7" s="243"/>
      <c r="K7" s="243"/>
      <c r="L7" s="243"/>
      <c r="M7" s="243"/>
      <c r="N7" s="244"/>
      <c r="O7" s="244"/>
      <c r="P7" s="244"/>
      <c r="Q7" s="244"/>
      <c r="R7" s="242"/>
      <c r="S7" s="242"/>
      <c r="T7" s="242"/>
      <c r="U7" s="243"/>
      <c r="V7" s="243"/>
      <c r="W7" s="243"/>
      <c r="X7" s="243"/>
      <c r="Y7" s="243"/>
      <c r="Z7" s="243"/>
      <c r="AA7" s="243"/>
      <c r="AB7" s="245" t="s">
        <v>1197</v>
      </c>
      <c r="AC7" s="411"/>
      <c r="AD7" s="411"/>
      <c r="AE7" s="411"/>
      <c r="AF7" s="246"/>
      <c r="AG7" s="243" t="str">
        <f>IF($AC7&lt;&gt;"",IF(VLOOKUP($AC7,$AC$101:$AG$117,5,FALSE)&lt;&gt;"",VLOOKUP($AC7,$AC$101:$AG$117,5,FALSE),""),"")</f>
        <v/>
      </c>
      <c r="AH7" s="243"/>
      <c r="AI7" s="243"/>
      <c r="AM7" s="248" t="s">
        <v>927</v>
      </c>
      <c r="AN7" s="249"/>
      <c r="AO7" s="248" t="s">
        <v>928</v>
      </c>
      <c r="AS7" s="248" t="s">
        <v>929</v>
      </c>
    </row>
    <row r="8" spans="1:48" s="250" customFormat="1" ht="12.65" customHeight="1" x14ac:dyDescent="0.25">
      <c r="C8" s="251"/>
      <c r="D8" s="252"/>
      <c r="E8" s="251"/>
      <c r="F8" s="251"/>
      <c r="G8" s="253">
        <v>1</v>
      </c>
      <c r="H8" s="253">
        <v>2</v>
      </c>
      <c r="I8" s="253">
        <v>3</v>
      </c>
      <c r="J8" s="253">
        <v>4</v>
      </c>
      <c r="K8" s="253">
        <v>5</v>
      </c>
      <c r="L8" s="253">
        <v>6</v>
      </c>
      <c r="M8" s="253">
        <v>7</v>
      </c>
      <c r="N8" s="253">
        <v>8</v>
      </c>
      <c r="O8" s="251"/>
      <c r="P8" s="251"/>
      <c r="Q8" s="251"/>
      <c r="U8" s="251"/>
      <c r="V8" s="252"/>
      <c r="W8" s="251"/>
      <c r="X8" s="251"/>
      <c r="Y8" s="253">
        <v>1</v>
      </c>
      <c r="Z8" s="253">
        <v>2</v>
      </c>
      <c r="AA8" s="253">
        <v>3</v>
      </c>
      <c r="AB8" s="253">
        <v>4</v>
      </c>
      <c r="AC8" s="253">
        <v>5</v>
      </c>
      <c r="AD8" s="253">
        <v>6</v>
      </c>
      <c r="AE8" s="253">
        <v>7</v>
      </c>
      <c r="AF8" s="253"/>
      <c r="AG8" s="253">
        <v>8</v>
      </c>
      <c r="AH8" s="251"/>
      <c r="AI8" s="251"/>
    </row>
    <row r="9" spans="1:48" s="255" customFormat="1" ht="14.15" customHeight="1" x14ac:dyDescent="0.3">
      <c r="A9" s="254" t="s">
        <v>930</v>
      </c>
      <c r="E9" s="256" t="str">
        <f>IF(AH9&gt;0,AH9,"")</f>
        <v/>
      </c>
      <c r="F9" s="257" t="str">
        <f>IF(E9&lt;&gt;0,E9,"")</f>
        <v/>
      </c>
      <c r="G9" s="258"/>
      <c r="H9" s="259"/>
      <c r="I9" s="260"/>
      <c r="J9" s="259"/>
      <c r="K9" s="260"/>
      <c r="L9" s="259"/>
      <c r="M9" s="260"/>
      <c r="N9" s="258"/>
      <c r="O9" s="261"/>
      <c r="P9" s="261">
        <f t="shared" ref="P9:P72" si="0">D9</f>
        <v>0</v>
      </c>
      <c r="Q9" s="255">
        <f t="shared" ref="Q9:Q72" si="1">V9</f>
        <v>0</v>
      </c>
      <c r="S9" s="254" t="s">
        <v>931</v>
      </c>
      <c r="W9" s="262"/>
      <c r="X9" s="263"/>
      <c r="Y9" s="264"/>
      <c r="Z9" s="264"/>
      <c r="AA9" s="264"/>
      <c r="AB9" s="264"/>
      <c r="AC9" s="264"/>
      <c r="AD9" s="264"/>
      <c r="AE9" s="264"/>
      <c r="AF9" s="264"/>
      <c r="AG9" s="264"/>
      <c r="AH9" s="265">
        <f>SUM(G9:N9)</f>
        <v>0</v>
      </c>
      <c r="AI9" s="265"/>
      <c r="AJ9" s="220"/>
      <c r="AK9" s="220"/>
      <c r="AM9" s="266"/>
      <c r="AN9" s="220"/>
      <c r="AO9" s="220"/>
      <c r="AQ9" s="248" t="s">
        <v>932</v>
      </c>
      <c r="AR9" s="247"/>
      <c r="AS9" s="220"/>
      <c r="AT9" s="220"/>
      <c r="AU9" s="220"/>
      <c r="AV9" s="220"/>
    </row>
    <row r="10" spans="1:48" s="255" customFormat="1" ht="14.15" customHeight="1" x14ac:dyDescent="0.3">
      <c r="A10" s="254" t="s">
        <v>933</v>
      </c>
      <c r="E10" s="256" t="str">
        <f>IF(AH10&gt;0,AH10,"")</f>
        <v/>
      </c>
      <c r="F10" s="257" t="str">
        <f>IF(E10&lt;&gt;0,E10,"")</f>
        <v/>
      </c>
      <c r="G10" s="258"/>
      <c r="H10" s="259"/>
      <c r="I10" s="260"/>
      <c r="J10" s="259"/>
      <c r="K10" s="260"/>
      <c r="L10" s="259"/>
      <c r="M10" s="260"/>
      <c r="N10" s="258"/>
      <c r="O10" s="261"/>
      <c r="P10" s="261">
        <f t="shared" si="0"/>
        <v>0</v>
      </c>
      <c r="Q10" s="255" t="str">
        <f t="shared" si="1"/>
        <v/>
      </c>
      <c r="T10" s="255" t="s">
        <v>934</v>
      </c>
      <c r="V10" s="255" t="str">
        <f>IF(AI10&gt;2,3,"")</f>
        <v/>
      </c>
      <c r="W10" s="256" t="str">
        <f t="shared" ref="W10:W20" si="2">IF(AI10&gt;G909,AI10,"")</f>
        <v/>
      </c>
      <c r="X10" s="257" t="str">
        <f t="shared" ref="X10:X20" si="3">IF(W10&lt;&gt;0,W10,"")</f>
        <v/>
      </c>
      <c r="Y10" s="267"/>
      <c r="Z10" s="268"/>
      <c r="AA10" s="260"/>
      <c r="AB10" s="259"/>
      <c r="AC10" s="260"/>
      <c r="AD10" s="259"/>
      <c r="AE10" s="257"/>
      <c r="AF10" s="257"/>
      <c r="AG10" s="267"/>
      <c r="AH10" s="265">
        <f>SUM(G10:N10)</f>
        <v>0</v>
      </c>
      <c r="AI10" s="265">
        <f t="shared" ref="AI10:AI20" si="4">SUM(Y10:AG10)</f>
        <v>0</v>
      </c>
      <c r="AJ10" s="220"/>
      <c r="AK10" s="220"/>
      <c r="AM10" s="266"/>
      <c r="AN10" s="266">
        <v>0</v>
      </c>
      <c r="AO10" s="269"/>
      <c r="AP10" s="269" t="e">
        <f t="shared" ref="AP10:AP19" si="5">LOG(4*X10+1)*AN10</f>
        <v>#VALUE!</v>
      </c>
      <c r="AQ10" s="269"/>
      <c r="AR10" s="269" t="e">
        <f t="shared" ref="AR10:AR19" si="6">LOG(4*X10+1)</f>
        <v>#VALUE!</v>
      </c>
      <c r="AS10" s="269">
        <f t="shared" ref="AS10:AV41" si="7">IF(TYPE(AO10)=1,IF(AO10&gt;=0,AO10,""),"")</f>
        <v>0</v>
      </c>
      <c r="AT10" s="269" t="str">
        <f t="shared" si="7"/>
        <v/>
      </c>
      <c r="AU10" s="269">
        <f t="shared" si="7"/>
        <v>0</v>
      </c>
      <c r="AV10" s="269" t="str">
        <f t="shared" si="7"/>
        <v/>
      </c>
    </row>
    <row r="11" spans="1:48" s="254" customFormat="1" ht="14.15" customHeight="1" x14ac:dyDescent="0.3">
      <c r="A11" s="254" t="s">
        <v>935</v>
      </c>
      <c r="B11" s="255"/>
      <c r="E11" s="256" t="str">
        <f>IF(AH11&gt;0,AH11,"")</f>
        <v/>
      </c>
      <c r="F11" s="257" t="str">
        <f>IF(E11&lt;&gt;0,E11,"")</f>
        <v/>
      </c>
      <c r="G11" s="258"/>
      <c r="H11" s="259"/>
      <c r="I11" s="260"/>
      <c r="J11" s="259"/>
      <c r="K11" s="260"/>
      <c r="L11" s="259"/>
      <c r="M11" s="260"/>
      <c r="N11" s="258"/>
      <c r="O11" s="270"/>
      <c r="P11" s="261">
        <f t="shared" si="0"/>
        <v>0</v>
      </c>
      <c r="Q11" s="255">
        <f t="shared" si="1"/>
        <v>0</v>
      </c>
      <c r="S11" s="255"/>
      <c r="T11" s="255" t="s">
        <v>936</v>
      </c>
      <c r="U11" s="255"/>
      <c r="W11" s="256" t="str">
        <f t="shared" si="2"/>
        <v/>
      </c>
      <c r="X11" s="257" t="str">
        <f t="shared" si="3"/>
        <v/>
      </c>
      <c r="Y11" s="267"/>
      <c r="Z11" s="268"/>
      <c r="AA11" s="260"/>
      <c r="AB11" s="259"/>
      <c r="AC11" s="260"/>
      <c r="AD11" s="259"/>
      <c r="AE11" s="257"/>
      <c r="AF11" s="257"/>
      <c r="AG11" s="267"/>
      <c r="AH11" s="265">
        <f>SUM(G11:N11)</f>
        <v>0</v>
      </c>
      <c r="AI11" s="265">
        <f t="shared" si="4"/>
        <v>0</v>
      </c>
      <c r="AJ11" s="247"/>
      <c r="AK11" s="247"/>
      <c r="AM11" s="266"/>
      <c r="AN11" s="266">
        <v>0</v>
      </c>
      <c r="AO11" s="271"/>
      <c r="AP11" s="269" t="e">
        <f t="shared" si="5"/>
        <v>#VALUE!</v>
      </c>
      <c r="AQ11" s="272"/>
      <c r="AR11" s="269" t="e">
        <f t="shared" si="6"/>
        <v>#VALUE!</v>
      </c>
      <c r="AS11" s="269">
        <f t="shared" si="7"/>
        <v>0</v>
      </c>
      <c r="AT11" s="269" t="str">
        <f t="shared" si="7"/>
        <v/>
      </c>
      <c r="AU11" s="269">
        <f t="shared" si="7"/>
        <v>0</v>
      </c>
      <c r="AV11" s="269" t="str">
        <f t="shared" si="7"/>
        <v/>
      </c>
    </row>
    <row r="12" spans="1:48" s="254" customFormat="1" ht="14.15" customHeight="1" x14ac:dyDescent="0.3">
      <c r="A12" s="273"/>
      <c r="B12" s="274"/>
      <c r="C12" s="273"/>
      <c r="D12" s="273"/>
      <c r="E12" s="274"/>
      <c r="F12" s="273" t="str">
        <f>IF(E12&lt;&gt;0,E12,"")</f>
        <v/>
      </c>
      <c r="G12" s="273"/>
      <c r="H12" s="273"/>
      <c r="I12" s="273"/>
      <c r="J12" s="273"/>
      <c r="K12" s="273"/>
      <c r="L12" s="273"/>
      <c r="M12" s="273"/>
      <c r="N12" s="273"/>
      <c r="O12" s="270"/>
      <c r="P12" s="261">
        <f t="shared" si="0"/>
        <v>0</v>
      </c>
      <c r="Q12" s="255">
        <f t="shared" si="1"/>
        <v>0</v>
      </c>
      <c r="S12" s="255"/>
      <c r="T12" s="255" t="s">
        <v>937</v>
      </c>
      <c r="U12" s="275"/>
      <c r="W12" s="256" t="str">
        <f t="shared" si="2"/>
        <v/>
      </c>
      <c r="X12" s="257" t="str">
        <f t="shared" si="3"/>
        <v/>
      </c>
      <c r="Y12" s="267"/>
      <c r="Z12" s="268"/>
      <c r="AA12" s="260"/>
      <c r="AB12" s="259"/>
      <c r="AC12" s="260"/>
      <c r="AD12" s="259"/>
      <c r="AE12" s="257"/>
      <c r="AF12" s="257"/>
      <c r="AG12" s="267"/>
      <c r="AH12" s="276"/>
      <c r="AI12" s="265">
        <f t="shared" si="4"/>
        <v>0</v>
      </c>
      <c r="AJ12" s="247"/>
      <c r="AK12" s="247"/>
      <c r="AM12" s="266"/>
      <c r="AN12" s="266">
        <v>0</v>
      </c>
      <c r="AO12" s="271"/>
      <c r="AP12" s="269" t="e">
        <f t="shared" si="5"/>
        <v>#VALUE!</v>
      </c>
      <c r="AQ12" s="272"/>
      <c r="AR12" s="269" t="e">
        <f t="shared" si="6"/>
        <v>#VALUE!</v>
      </c>
      <c r="AS12" s="269">
        <f t="shared" si="7"/>
        <v>0</v>
      </c>
      <c r="AT12" s="269" t="str">
        <f t="shared" si="7"/>
        <v/>
      </c>
      <c r="AU12" s="269">
        <f t="shared" si="7"/>
        <v>0</v>
      </c>
      <c r="AV12" s="269" t="str">
        <f t="shared" si="7"/>
        <v/>
      </c>
    </row>
    <row r="13" spans="1:48" s="255" customFormat="1" ht="14.15" customHeight="1" x14ac:dyDescent="0.3">
      <c r="A13" s="254" t="s">
        <v>938</v>
      </c>
      <c r="F13" s="277"/>
      <c r="G13" s="277"/>
      <c r="H13" s="277"/>
      <c r="I13" s="277"/>
      <c r="J13" s="277"/>
      <c r="K13" s="277"/>
      <c r="L13" s="277"/>
      <c r="M13" s="277"/>
      <c r="N13" s="277"/>
      <c r="O13" s="261"/>
      <c r="P13" s="261">
        <f t="shared" si="0"/>
        <v>0</v>
      </c>
      <c r="Q13" s="255">
        <f t="shared" si="1"/>
        <v>0</v>
      </c>
      <c r="T13" s="255" t="s">
        <v>939</v>
      </c>
      <c r="W13" s="256" t="str">
        <f t="shared" si="2"/>
        <v/>
      </c>
      <c r="X13" s="257" t="str">
        <f t="shared" si="3"/>
        <v/>
      </c>
      <c r="Y13" s="267"/>
      <c r="Z13" s="268"/>
      <c r="AA13" s="260"/>
      <c r="AB13" s="259"/>
      <c r="AC13" s="260"/>
      <c r="AD13" s="259"/>
      <c r="AE13" s="257"/>
      <c r="AF13" s="257"/>
      <c r="AG13" s="267"/>
      <c r="AH13" s="265"/>
      <c r="AI13" s="265">
        <f t="shared" si="4"/>
        <v>0</v>
      </c>
      <c r="AJ13" s="220"/>
      <c r="AK13" s="220"/>
      <c r="AM13" s="266"/>
      <c r="AN13" s="266">
        <v>0</v>
      </c>
      <c r="AO13" s="269"/>
      <c r="AP13" s="269" t="e">
        <f t="shared" si="5"/>
        <v>#VALUE!</v>
      </c>
      <c r="AQ13" s="278"/>
      <c r="AR13" s="269" t="e">
        <f t="shared" si="6"/>
        <v>#VALUE!</v>
      </c>
      <c r="AS13" s="269">
        <f t="shared" si="7"/>
        <v>0</v>
      </c>
      <c r="AT13" s="269" t="str">
        <f t="shared" si="7"/>
        <v/>
      </c>
      <c r="AU13" s="269">
        <f t="shared" si="7"/>
        <v>0</v>
      </c>
      <c r="AV13" s="269" t="str">
        <f t="shared" si="7"/>
        <v/>
      </c>
    </row>
    <row r="14" spans="1:48" s="255" customFormat="1" ht="14.15" customHeight="1" x14ac:dyDescent="0.3">
      <c r="A14" s="254"/>
      <c r="B14" s="255" t="s">
        <v>940</v>
      </c>
      <c r="E14" s="256" t="str">
        <f>IF(AH14&gt;0,AH14,"")</f>
        <v/>
      </c>
      <c r="F14" s="257" t="str">
        <f>IF(E14&lt;&gt;0,E14,"")</f>
        <v/>
      </c>
      <c r="G14" s="258"/>
      <c r="H14" s="259"/>
      <c r="I14" s="260"/>
      <c r="J14" s="259"/>
      <c r="K14" s="260"/>
      <c r="L14" s="259"/>
      <c r="M14" s="260"/>
      <c r="N14" s="257"/>
      <c r="O14" s="261"/>
      <c r="P14" s="261">
        <f t="shared" si="0"/>
        <v>0</v>
      </c>
      <c r="Q14" s="255">
        <f t="shared" si="1"/>
        <v>0</v>
      </c>
      <c r="T14" s="255" t="s">
        <v>941</v>
      </c>
      <c r="W14" s="256" t="str">
        <f t="shared" si="2"/>
        <v/>
      </c>
      <c r="X14" s="257" t="str">
        <f t="shared" si="3"/>
        <v/>
      </c>
      <c r="Y14" s="267"/>
      <c r="Z14" s="268"/>
      <c r="AA14" s="260"/>
      <c r="AB14" s="259"/>
      <c r="AC14" s="260"/>
      <c r="AD14" s="259"/>
      <c r="AE14" s="257"/>
      <c r="AF14" s="257"/>
      <c r="AG14" s="267"/>
      <c r="AH14" s="265">
        <f>SUM(G14:N14)</f>
        <v>0</v>
      </c>
      <c r="AI14" s="265">
        <f t="shared" si="4"/>
        <v>0</v>
      </c>
      <c r="AJ14" s="220"/>
      <c r="AK14" s="220"/>
      <c r="AM14" s="266">
        <v>0</v>
      </c>
      <c r="AN14" s="266">
        <v>0</v>
      </c>
      <c r="AO14" s="269" t="e">
        <f>LOG(4*F14+1)*AM14</f>
        <v>#VALUE!</v>
      </c>
      <c r="AP14" s="269" t="e">
        <f t="shared" si="5"/>
        <v>#VALUE!</v>
      </c>
      <c r="AQ14" s="269" t="e">
        <f>LOG(4*F14+1)</f>
        <v>#VALUE!</v>
      </c>
      <c r="AR14" s="269" t="e">
        <f t="shared" si="6"/>
        <v>#VALUE!</v>
      </c>
      <c r="AS14" s="269" t="str">
        <f t="shared" si="7"/>
        <v/>
      </c>
      <c r="AT14" s="269" t="str">
        <f t="shared" si="7"/>
        <v/>
      </c>
      <c r="AU14" s="269" t="str">
        <f t="shared" si="7"/>
        <v/>
      </c>
      <c r="AV14" s="269" t="str">
        <f t="shared" si="7"/>
        <v/>
      </c>
    </row>
    <row r="15" spans="1:48" s="255" customFormat="1" ht="14.15" customHeight="1" x14ac:dyDescent="0.3">
      <c r="A15" s="254"/>
      <c r="B15" s="255" t="s">
        <v>942</v>
      </c>
      <c r="E15" s="256" t="str">
        <f>IF(AH15&gt;0,AH15,"")</f>
        <v/>
      </c>
      <c r="F15" s="257" t="str">
        <f>IF(E15&lt;&gt;0,E15,"")</f>
        <v/>
      </c>
      <c r="G15" s="258"/>
      <c r="H15" s="259"/>
      <c r="I15" s="260"/>
      <c r="J15" s="259"/>
      <c r="K15" s="260"/>
      <c r="L15" s="259"/>
      <c r="M15" s="260"/>
      <c r="N15" s="257"/>
      <c r="O15" s="261"/>
      <c r="P15" s="261">
        <f t="shared" si="0"/>
        <v>0</v>
      </c>
      <c r="Q15" s="255">
        <f t="shared" si="1"/>
        <v>0</v>
      </c>
      <c r="T15" s="255" t="s">
        <v>943</v>
      </c>
      <c r="U15" s="254"/>
      <c r="W15" s="256" t="str">
        <f t="shared" si="2"/>
        <v/>
      </c>
      <c r="X15" s="257" t="str">
        <f t="shared" si="3"/>
        <v/>
      </c>
      <c r="Y15" s="267"/>
      <c r="Z15" s="268"/>
      <c r="AA15" s="260"/>
      <c r="AB15" s="259"/>
      <c r="AC15" s="260"/>
      <c r="AD15" s="259"/>
      <c r="AE15" s="257"/>
      <c r="AF15" s="257"/>
      <c r="AG15" s="267"/>
      <c r="AH15" s="265">
        <f>SUM(G15:N15)</f>
        <v>0</v>
      </c>
      <c r="AI15" s="265">
        <f t="shared" si="4"/>
        <v>0</v>
      </c>
      <c r="AJ15" s="220"/>
      <c r="AK15" s="220"/>
      <c r="AM15" s="266">
        <v>0</v>
      </c>
      <c r="AN15" s="266">
        <v>0</v>
      </c>
      <c r="AO15" s="269" t="e">
        <f>LOG(4*F15+1)*AM15</f>
        <v>#VALUE!</v>
      </c>
      <c r="AP15" s="269" t="e">
        <f t="shared" si="5"/>
        <v>#VALUE!</v>
      </c>
      <c r="AQ15" s="269" t="e">
        <f>LOG(4*F15+1)</f>
        <v>#VALUE!</v>
      </c>
      <c r="AR15" s="269" t="e">
        <f t="shared" si="6"/>
        <v>#VALUE!</v>
      </c>
      <c r="AS15" s="269" t="str">
        <f t="shared" si="7"/>
        <v/>
      </c>
      <c r="AT15" s="269" t="str">
        <f t="shared" si="7"/>
        <v/>
      </c>
      <c r="AU15" s="269" t="str">
        <f t="shared" si="7"/>
        <v/>
      </c>
      <c r="AV15" s="269" t="str">
        <f t="shared" si="7"/>
        <v/>
      </c>
    </row>
    <row r="16" spans="1:48" s="255" customFormat="1" ht="14.15" customHeight="1" x14ac:dyDescent="0.3">
      <c r="B16" s="255" t="s">
        <v>944</v>
      </c>
      <c r="E16" s="256" t="str">
        <f>IF(AH16&gt;0,AH16,"")</f>
        <v/>
      </c>
      <c r="F16" s="257" t="str">
        <f>IF(E16&lt;&gt;0,E16,"")</f>
        <v/>
      </c>
      <c r="G16" s="258"/>
      <c r="H16" s="259"/>
      <c r="I16" s="260"/>
      <c r="J16" s="259"/>
      <c r="K16" s="260"/>
      <c r="L16" s="259"/>
      <c r="M16" s="260"/>
      <c r="N16" s="257"/>
      <c r="O16" s="261"/>
      <c r="P16" s="261">
        <f t="shared" si="0"/>
        <v>0</v>
      </c>
      <c r="Q16" s="255">
        <f t="shared" si="1"/>
        <v>0</v>
      </c>
      <c r="T16" s="255" t="s">
        <v>945</v>
      </c>
      <c r="W16" s="256" t="str">
        <f t="shared" si="2"/>
        <v/>
      </c>
      <c r="X16" s="257" t="str">
        <f t="shared" si="3"/>
        <v/>
      </c>
      <c r="Y16" s="267"/>
      <c r="Z16" s="268"/>
      <c r="AA16" s="260"/>
      <c r="AB16" s="259"/>
      <c r="AC16" s="260"/>
      <c r="AD16" s="259"/>
      <c r="AE16" s="257"/>
      <c r="AF16" s="257"/>
      <c r="AG16" s="267"/>
      <c r="AH16" s="265">
        <f>SUM(G16:N16)</f>
        <v>0</v>
      </c>
      <c r="AI16" s="265">
        <f t="shared" si="4"/>
        <v>0</v>
      </c>
      <c r="AJ16" s="220"/>
      <c r="AK16" s="220"/>
      <c r="AM16" s="266">
        <v>0</v>
      </c>
      <c r="AN16" s="266">
        <v>0</v>
      </c>
      <c r="AO16" s="269" t="e">
        <f>LOG(4*F16+1)*AM16</f>
        <v>#VALUE!</v>
      </c>
      <c r="AP16" s="269" t="e">
        <f t="shared" si="5"/>
        <v>#VALUE!</v>
      </c>
      <c r="AQ16" s="269" t="e">
        <f>LOG(4*F16+1)</f>
        <v>#VALUE!</v>
      </c>
      <c r="AR16" s="269" t="e">
        <f t="shared" si="6"/>
        <v>#VALUE!</v>
      </c>
      <c r="AS16" s="269" t="str">
        <f t="shared" si="7"/>
        <v/>
      </c>
      <c r="AT16" s="269" t="str">
        <f t="shared" si="7"/>
        <v/>
      </c>
      <c r="AU16" s="269" t="str">
        <f t="shared" si="7"/>
        <v/>
      </c>
      <c r="AV16" s="269" t="str">
        <f t="shared" si="7"/>
        <v/>
      </c>
    </row>
    <row r="17" spans="1:48" s="255" customFormat="1" ht="14.15" customHeight="1" x14ac:dyDescent="0.3">
      <c r="A17" s="254" t="s">
        <v>946</v>
      </c>
      <c r="E17" s="256" t="str">
        <f>IF(AH17&gt;0,AH17,"")</f>
        <v/>
      </c>
      <c r="F17" s="257" t="str">
        <f>IF(E17&lt;&gt;0,E17,"")</f>
        <v/>
      </c>
      <c r="G17" s="258"/>
      <c r="H17" s="259"/>
      <c r="I17" s="260"/>
      <c r="J17" s="259"/>
      <c r="K17" s="260"/>
      <c r="L17" s="259"/>
      <c r="M17" s="260"/>
      <c r="N17" s="257"/>
      <c r="O17" s="261"/>
      <c r="P17" s="261">
        <f t="shared" si="0"/>
        <v>0</v>
      </c>
      <c r="Q17" s="255">
        <f t="shared" si="1"/>
        <v>0</v>
      </c>
      <c r="T17" s="255" t="s">
        <v>947</v>
      </c>
      <c r="W17" s="256" t="str">
        <f t="shared" si="2"/>
        <v/>
      </c>
      <c r="X17" s="257" t="str">
        <f t="shared" si="3"/>
        <v/>
      </c>
      <c r="Y17" s="267"/>
      <c r="Z17" s="268"/>
      <c r="AA17" s="260"/>
      <c r="AB17" s="259"/>
      <c r="AC17" s="260"/>
      <c r="AD17" s="259"/>
      <c r="AE17" s="257"/>
      <c r="AF17" s="257"/>
      <c r="AG17" s="267"/>
      <c r="AH17" s="265">
        <f>SUM(G17:N17)</f>
        <v>0</v>
      </c>
      <c r="AI17" s="265">
        <f t="shared" si="4"/>
        <v>0</v>
      </c>
      <c r="AJ17" s="220"/>
      <c r="AK17" s="220"/>
      <c r="AM17" s="266"/>
      <c r="AN17" s="266">
        <v>0</v>
      </c>
      <c r="AO17" s="269"/>
      <c r="AP17" s="269" t="e">
        <f t="shared" si="5"/>
        <v>#VALUE!</v>
      </c>
      <c r="AQ17" s="278"/>
      <c r="AR17" s="269" t="e">
        <f t="shared" si="6"/>
        <v>#VALUE!</v>
      </c>
      <c r="AS17" s="269">
        <f t="shared" si="7"/>
        <v>0</v>
      </c>
      <c r="AT17" s="269" t="str">
        <f t="shared" si="7"/>
        <v/>
      </c>
      <c r="AU17" s="269">
        <f t="shared" si="7"/>
        <v>0</v>
      </c>
      <c r="AV17" s="269" t="str">
        <f t="shared" si="7"/>
        <v/>
      </c>
    </row>
    <row r="18" spans="1:48" s="255" customFormat="1" ht="14.15" customHeight="1" x14ac:dyDescent="0.35">
      <c r="C18" s="274"/>
      <c r="D18" s="274"/>
      <c r="E18" s="279"/>
      <c r="F18" s="274" t="str">
        <f>IF(E18&lt;&gt;0,E18,"")</f>
        <v/>
      </c>
      <c r="G18" s="274"/>
      <c r="H18" s="274"/>
      <c r="I18" s="274"/>
      <c r="J18" s="274"/>
      <c r="K18" s="274"/>
      <c r="L18" s="274"/>
      <c r="M18" s="274"/>
      <c r="N18" s="274"/>
      <c r="O18" s="261"/>
      <c r="P18" s="261">
        <f t="shared" si="0"/>
        <v>0</v>
      </c>
      <c r="Q18" s="255">
        <f t="shared" si="1"/>
        <v>0</v>
      </c>
      <c r="T18" s="255" t="s">
        <v>948</v>
      </c>
      <c r="W18" s="256" t="str">
        <f t="shared" si="2"/>
        <v/>
      </c>
      <c r="X18" s="257" t="str">
        <f t="shared" si="3"/>
        <v/>
      </c>
      <c r="Y18" s="267"/>
      <c r="Z18" s="268"/>
      <c r="AA18" s="260"/>
      <c r="AB18" s="259"/>
      <c r="AC18" s="260"/>
      <c r="AD18" s="259"/>
      <c r="AE18" s="257"/>
      <c r="AF18" s="257"/>
      <c r="AG18" s="267"/>
      <c r="AH18" s="265"/>
      <c r="AI18" s="265">
        <f t="shared" si="4"/>
        <v>0</v>
      </c>
      <c r="AJ18" s="220"/>
      <c r="AK18" s="220"/>
      <c r="AM18" s="266"/>
      <c r="AN18" s="266">
        <v>0</v>
      </c>
      <c r="AO18" s="269"/>
      <c r="AP18" s="269" t="e">
        <f t="shared" si="5"/>
        <v>#VALUE!</v>
      </c>
      <c r="AQ18" s="278"/>
      <c r="AR18" s="269" t="e">
        <f t="shared" si="6"/>
        <v>#VALUE!</v>
      </c>
      <c r="AS18" s="269">
        <f t="shared" si="7"/>
        <v>0</v>
      </c>
      <c r="AT18" s="269" t="str">
        <f t="shared" si="7"/>
        <v/>
      </c>
      <c r="AU18" s="269">
        <f t="shared" si="7"/>
        <v>0</v>
      </c>
      <c r="AV18" s="269" t="str">
        <f t="shared" si="7"/>
        <v/>
      </c>
    </row>
    <row r="19" spans="1:48" s="255" customFormat="1" ht="14.15" customHeight="1" x14ac:dyDescent="0.3">
      <c r="A19" s="280" t="s">
        <v>949</v>
      </c>
      <c r="B19" s="281"/>
      <c r="F19" s="277"/>
      <c r="G19" s="277"/>
      <c r="H19" s="277"/>
      <c r="I19" s="277"/>
      <c r="J19" s="277"/>
      <c r="K19" s="277"/>
      <c r="L19" s="277"/>
      <c r="M19" s="277"/>
      <c r="N19" s="277"/>
      <c r="O19" s="261"/>
      <c r="P19" s="261">
        <f t="shared" si="0"/>
        <v>0</v>
      </c>
      <c r="Q19" s="255">
        <f t="shared" si="1"/>
        <v>0</v>
      </c>
      <c r="T19" s="255" t="s">
        <v>950</v>
      </c>
      <c r="W19" s="256" t="str">
        <f t="shared" si="2"/>
        <v/>
      </c>
      <c r="X19" s="257" t="str">
        <f t="shared" si="3"/>
        <v/>
      </c>
      <c r="Y19" s="267"/>
      <c r="Z19" s="268"/>
      <c r="AA19" s="260"/>
      <c r="AB19" s="259"/>
      <c r="AC19" s="260"/>
      <c r="AD19" s="259"/>
      <c r="AE19" s="257"/>
      <c r="AF19" s="257"/>
      <c r="AG19" s="267"/>
      <c r="AH19" s="265"/>
      <c r="AI19" s="265">
        <f t="shared" si="4"/>
        <v>0</v>
      </c>
      <c r="AJ19" s="220"/>
      <c r="AK19" s="220"/>
      <c r="AM19" s="266"/>
      <c r="AN19" s="266">
        <v>0</v>
      </c>
      <c r="AO19" s="269"/>
      <c r="AP19" s="269" t="e">
        <f t="shared" si="5"/>
        <v>#VALUE!</v>
      </c>
      <c r="AQ19" s="278"/>
      <c r="AR19" s="269" t="e">
        <f t="shared" si="6"/>
        <v>#VALUE!</v>
      </c>
      <c r="AS19" s="269">
        <f t="shared" si="7"/>
        <v>0</v>
      </c>
      <c r="AT19" s="269" t="str">
        <f t="shared" si="7"/>
        <v/>
      </c>
      <c r="AU19" s="269">
        <f t="shared" si="7"/>
        <v>0</v>
      </c>
      <c r="AV19" s="269" t="str">
        <f t="shared" si="7"/>
        <v/>
      </c>
    </row>
    <row r="20" spans="1:48" s="255" customFormat="1" ht="14.15" customHeight="1" x14ac:dyDescent="0.35">
      <c r="A20" s="254" t="s">
        <v>951</v>
      </c>
      <c r="D20" s="255" t="str">
        <f>IF(AJ20&gt;2,1,"")</f>
        <v/>
      </c>
      <c r="E20" s="282"/>
      <c r="O20" s="261"/>
      <c r="P20" s="261" t="str">
        <f t="shared" si="0"/>
        <v/>
      </c>
      <c r="Q20" s="255">
        <f t="shared" si="1"/>
        <v>0</v>
      </c>
      <c r="S20" s="274"/>
      <c r="T20" s="274" t="s">
        <v>952</v>
      </c>
      <c r="U20" s="274"/>
      <c r="V20" s="274"/>
      <c r="W20" s="256" t="str">
        <f t="shared" si="2"/>
        <v/>
      </c>
      <c r="X20" s="283" t="str">
        <f t="shared" si="3"/>
        <v/>
      </c>
      <c r="Y20" s="284"/>
      <c r="Z20" s="285"/>
      <c r="AA20" s="286"/>
      <c r="AB20" s="287"/>
      <c r="AC20" s="286"/>
      <c r="AD20" s="287"/>
      <c r="AE20" s="288"/>
      <c r="AF20" s="288"/>
      <c r="AG20" s="284"/>
      <c r="AH20" s="265"/>
      <c r="AI20" s="265">
        <f t="shared" si="4"/>
        <v>0</v>
      </c>
      <c r="AJ20" s="220">
        <f>SUM(F21:F24)</f>
        <v>0</v>
      </c>
      <c r="AK20" s="220"/>
      <c r="AM20" s="266"/>
      <c r="AN20" s="266"/>
      <c r="AO20" s="269"/>
      <c r="AP20" s="278"/>
      <c r="AQ20" s="278"/>
      <c r="AR20" s="269"/>
      <c r="AS20" s="269">
        <f t="shared" si="7"/>
        <v>0</v>
      </c>
      <c r="AT20" s="269">
        <f t="shared" si="7"/>
        <v>0</v>
      </c>
      <c r="AU20" s="269">
        <f t="shared" si="7"/>
        <v>0</v>
      </c>
      <c r="AV20" s="269">
        <f t="shared" si="7"/>
        <v>0</v>
      </c>
    </row>
    <row r="21" spans="1:48" s="255" customFormat="1" ht="14.15" customHeight="1" x14ac:dyDescent="0.3">
      <c r="A21" s="254"/>
      <c r="B21" s="255" t="s">
        <v>953</v>
      </c>
      <c r="E21" s="256" t="str">
        <f>IF(AH21&gt;0,AH21,"")</f>
        <v/>
      </c>
      <c r="F21" s="257" t="str">
        <f>IF(E21&lt;&gt;0,E21,"")</f>
        <v/>
      </c>
      <c r="G21" s="258"/>
      <c r="H21" s="268"/>
      <c r="I21" s="258"/>
      <c r="J21" s="268"/>
      <c r="K21" s="258"/>
      <c r="L21" s="268"/>
      <c r="M21" s="258"/>
      <c r="N21" s="267"/>
      <c r="O21" s="261"/>
      <c r="P21" s="261">
        <f t="shared" si="0"/>
        <v>0</v>
      </c>
      <c r="Q21" s="255">
        <f t="shared" si="1"/>
        <v>0</v>
      </c>
      <c r="S21" s="254" t="s">
        <v>954</v>
      </c>
      <c r="X21" s="277"/>
      <c r="Y21" s="277"/>
      <c r="Z21" s="277"/>
      <c r="AA21" s="277"/>
      <c r="AB21" s="277"/>
      <c r="AC21" s="277"/>
      <c r="AD21" s="277"/>
      <c r="AE21" s="277"/>
      <c r="AF21" s="277"/>
      <c r="AG21" s="277"/>
      <c r="AH21" s="265">
        <f>SUM(G21:N21)</f>
        <v>0</v>
      </c>
      <c r="AI21" s="265"/>
      <c r="AJ21" s="220"/>
      <c r="AK21" s="220"/>
      <c r="AM21" s="266">
        <v>0</v>
      </c>
      <c r="AN21" s="266"/>
      <c r="AO21" s="269" t="e">
        <f>LOG(4*F21+1)*AM21</f>
        <v>#VALUE!</v>
      </c>
      <c r="AP21" s="278"/>
      <c r="AQ21" s="269" t="e">
        <f>LOG(4*F21+1)</f>
        <v>#VALUE!</v>
      </c>
      <c r="AR21" s="269"/>
      <c r="AS21" s="269" t="str">
        <f t="shared" si="7"/>
        <v/>
      </c>
      <c r="AT21" s="269">
        <f t="shared" si="7"/>
        <v>0</v>
      </c>
      <c r="AU21" s="269" t="str">
        <f t="shared" si="7"/>
        <v/>
      </c>
      <c r="AV21" s="269">
        <f t="shared" si="7"/>
        <v>0</v>
      </c>
    </row>
    <row r="22" spans="1:48" s="255" customFormat="1" ht="14.15" customHeight="1" x14ac:dyDescent="0.3">
      <c r="B22" s="255" t="s">
        <v>955</v>
      </c>
      <c r="E22" s="256" t="str">
        <f>IF(AH22&gt;0,AH22,"")</f>
        <v/>
      </c>
      <c r="F22" s="257" t="str">
        <f>IF(E22&lt;&gt;0,E22,"")</f>
        <v/>
      </c>
      <c r="G22" s="258"/>
      <c r="H22" s="268"/>
      <c r="I22" s="258"/>
      <c r="J22" s="268"/>
      <c r="K22" s="258"/>
      <c r="L22" s="268"/>
      <c r="M22" s="258"/>
      <c r="N22" s="267"/>
      <c r="O22" s="261"/>
      <c r="P22" s="261">
        <f t="shared" si="0"/>
        <v>0</v>
      </c>
      <c r="Q22" s="255">
        <f t="shared" si="1"/>
        <v>0</v>
      </c>
      <c r="S22" s="254"/>
      <c r="T22" s="255" t="s">
        <v>956</v>
      </c>
      <c r="W22" s="256" t="str">
        <f>IF(AI22&gt;G921,AI22,"")</f>
        <v/>
      </c>
      <c r="X22" s="257" t="str">
        <f>IF(W22&lt;&gt;0,W22,"")</f>
        <v/>
      </c>
      <c r="Y22" s="258"/>
      <c r="Z22" s="259"/>
      <c r="AA22" s="260"/>
      <c r="AB22" s="259"/>
      <c r="AC22" s="260"/>
      <c r="AD22" s="259"/>
      <c r="AE22" s="260"/>
      <c r="AF22" s="257"/>
      <c r="AG22" s="258"/>
      <c r="AH22" s="265">
        <f>SUM(G22:N22)</f>
        <v>0</v>
      </c>
      <c r="AI22" s="265">
        <f>SUM(Y22:AG22)</f>
        <v>0</v>
      </c>
      <c r="AJ22" s="220"/>
      <c r="AK22" s="220"/>
      <c r="AM22" s="266">
        <v>0</v>
      </c>
      <c r="AN22" s="266">
        <v>1</v>
      </c>
      <c r="AO22" s="269" t="e">
        <f>LOG(4*F22+1)*AM22</f>
        <v>#VALUE!</v>
      </c>
      <c r="AP22" s="269" t="e">
        <f>LOG(4*X22+1)*AN22</f>
        <v>#VALUE!</v>
      </c>
      <c r="AQ22" s="269" t="e">
        <f>LOG(4*F22+1)</f>
        <v>#VALUE!</v>
      </c>
      <c r="AR22" s="269" t="e">
        <f>LOG(4*X22+1)</f>
        <v>#VALUE!</v>
      </c>
      <c r="AS22" s="269" t="str">
        <f t="shared" si="7"/>
        <v/>
      </c>
      <c r="AT22" s="269" t="str">
        <f t="shared" si="7"/>
        <v/>
      </c>
      <c r="AU22" s="269" t="str">
        <f t="shared" si="7"/>
        <v/>
      </c>
      <c r="AV22" s="269" t="str">
        <f t="shared" si="7"/>
        <v/>
      </c>
    </row>
    <row r="23" spans="1:48" s="255" customFormat="1" ht="14.15" customHeight="1" x14ac:dyDescent="0.3">
      <c r="B23" s="255" t="s">
        <v>957</v>
      </c>
      <c r="E23" s="256" t="str">
        <f>IF(AH23&gt;0,AH23,"")</f>
        <v/>
      </c>
      <c r="F23" s="257" t="str">
        <f>IF(E23&lt;&gt;0,E23,"")</f>
        <v/>
      </c>
      <c r="G23" s="258"/>
      <c r="H23" s="268"/>
      <c r="I23" s="258"/>
      <c r="J23" s="268"/>
      <c r="K23" s="258"/>
      <c r="L23" s="268"/>
      <c r="M23" s="258"/>
      <c r="N23" s="267"/>
      <c r="O23" s="261"/>
      <c r="P23" s="261">
        <f t="shared" si="0"/>
        <v>0</v>
      </c>
      <c r="Q23" s="255">
        <f t="shared" si="1"/>
        <v>0</v>
      </c>
      <c r="S23" s="254" t="s">
        <v>958</v>
      </c>
      <c r="X23" s="255" t="str">
        <f>IF(W23&lt;&gt;0,W23,"")</f>
        <v/>
      </c>
      <c r="AH23" s="265">
        <f>SUM(G23:N23)</f>
        <v>0</v>
      </c>
      <c r="AI23" s="265"/>
      <c r="AJ23" s="220"/>
      <c r="AK23" s="220"/>
      <c r="AM23" s="266">
        <v>0</v>
      </c>
      <c r="AN23" s="266"/>
      <c r="AO23" s="269" t="e">
        <f>LOG(4*F23+1)*AM23</f>
        <v>#VALUE!</v>
      </c>
      <c r="AP23" s="278"/>
      <c r="AQ23" s="269" t="e">
        <f>LOG(4*F23+1)</f>
        <v>#VALUE!</v>
      </c>
      <c r="AR23" s="269"/>
      <c r="AS23" s="269" t="str">
        <f t="shared" si="7"/>
        <v/>
      </c>
      <c r="AT23" s="269">
        <f t="shared" si="7"/>
        <v>0</v>
      </c>
      <c r="AU23" s="269" t="str">
        <f t="shared" si="7"/>
        <v/>
      </c>
      <c r="AV23" s="269">
        <f t="shared" si="7"/>
        <v>0</v>
      </c>
    </row>
    <row r="24" spans="1:48" s="255" customFormat="1" ht="14.15" customHeight="1" x14ac:dyDescent="0.3">
      <c r="A24" s="254"/>
      <c r="B24" s="255" t="s">
        <v>959</v>
      </c>
      <c r="E24" s="256" t="str">
        <f>IF(AH24&gt;0,AH24,"")</f>
        <v/>
      </c>
      <c r="F24" s="257" t="str">
        <f>IF(E24&lt;&gt;0,E24,"")</f>
        <v/>
      </c>
      <c r="G24" s="258"/>
      <c r="H24" s="268"/>
      <c r="I24" s="258"/>
      <c r="J24" s="268"/>
      <c r="K24" s="258"/>
      <c r="L24" s="268"/>
      <c r="M24" s="258"/>
      <c r="N24" s="267"/>
      <c r="O24" s="261"/>
      <c r="P24" s="261">
        <f t="shared" si="0"/>
        <v>0</v>
      </c>
      <c r="Q24" s="255">
        <f t="shared" si="1"/>
        <v>0</v>
      </c>
      <c r="T24" s="255" t="s">
        <v>960</v>
      </c>
      <c r="W24" s="256" t="str">
        <f>IF(AI24&gt;G923,AI24,"")</f>
        <v/>
      </c>
      <c r="X24" s="257" t="str">
        <f>IF(W24&lt;&gt;0,W24,"")</f>
        <v/>
      </c>
      <c r="Y24" s="258"/>
      <c r="Z24" s="259"/>
      <c r="AA24" s="260"/>
      <c r="AB24" s="259"/>
      <c r="AC24" s="260"/>
      <c r="AD24" s="259"/>
      <c r="AE24" s="260"/>
      <c r="AF24" s="257"/>
      <c r="AG24" s="258"/>
      <c r="AH24" s="265">
        <f>SUM(G24:N24)</f>
        <v>0</v>
      </c>
      <c r="AI24" s="265">
        <f>SUM(Y24:AG24)</f>
        <v>0</v>
      </c>
      <c r="AJ24" s="265"/>
      <c r="AK24" s="220"/>
      <c r="AM24" s="266">
        <v>0</v>
      </c>
      <c r="AN24" s="266"/>
      <c r="AO24" s="269" t="e">
        <f>LOG(4*F24+1)*AM24</f>
        <v>#VALUE!</v>
      </c>
      <c r="AP24" s="278"/>
      <c r="AQ24" s="269" t="e">
        <f>LOG(4*F24+1)</f>
        <v>#VALUE!</v>
      </c>
      <c r="AR24" s="269"/>
      <c r="AS24" s="269" t="str">
        <f t="shared" si="7"/>
        <v/>
      </c>
      <c r="AT24" s="269">
        <f t="shared" si="7"/>
        <v>0</v>
      </c>
      <c r="AU24" s="269" t="str">
        <f t="shared" si="7"/>
        <v/>
      </c>
      <c r="AV24" s="269">
        <f t="shared" si="7"/>
        <v>0</v>
      </c>
    </row>
    <row r="25" spans="1:48" s="255" customFormat="1" ht="14.15" customHeight="1" x14ac:dyDescent="0.3">
      <c r="A25" s="254"/>
      <c r="M25" s="289"/>
      <c r="N25" s="289"/>
      <c r="O25" s="261"/>
      <c r="P25" s="261">
        <f t="shared" si="0"/>
        <v>0</v>
      </c>
      <c r="Q25" s="255">
        <f t="shared" si="1"/>
        <v>0</v>
      </c>
      <c r="S25" s="273"/>
      <c r="T25" s="274" t="s">
        <v>961</v>
      </c>
      <c r="U25" s="274"/>
      <c r="V25" s="274"/>
      <c r="W25" s="256" t="str">
        <f>IF(AI25&gt;G924,AI25,"")</f>
        <v/>
      </c>
      <c r="X25" s="283" t="str">
        <f>IF(W25&lt;&gt;0,W25,"")</f>
        <v/>
      </c>
      <c r="Y25" s="290"/>
      <c r="Z25" s="291"/>
      <c r="AA25" s="292"/>
      <c r="AB25" s="291"/>
      <c r="AC25" s="292"/>
      <c r="AD25" s="291"/>
      <c r="AE25" s="292"/>
      <c r="AF25" s="283"/>
      <c r="AG25" s="290"/>
      <c r="AH25" s="265"/>
      <c r="AI25" s="265">
        <f>SUM(Y25:AG25)</f>
        <v>0</v>
      </c>
      <c r="AJ25" s="265"/>
      <c r="AK25" s="220"/>
      <c r="AM25" s="266"/>
      <c r="AN25" s="266"/>
      <c r="AO25" s="269"/>
      <c r="AP25" s="278"/>
      <c r="AQ25" s="278"/>
      <c r="AR25" s="269"/>
      <c r="AS25" s="269">
        <f t="shared" si="7"/>
        <v>0</v>
      </c>
      <c r="AT25" s="269">
        <f t="shared" si="7"/>
        <v>0</v>
      </c>
      <c r="AU25" s="269">
        <f t="shared" si="7"/>
        <v>0</v>
      </c>
      <c r="AV25" s="269">
        <f t="shared" si="7"/>
        <v>0</v>
      </c>
    </row>
    <row r="26" spans="1:48" s="255" customFormat="1" ht="14.15" customHeight="1" x14ac:dyDescent="0.3">
      <c r="A26" s="254" t="s">
        <v>962</v>
      </c>
      <c r="D26" s="255" t="str">
        <f>IF(AH26&gt;9,1,"")</f>
        <v/>
      </c>
      <c r="E26" s="256" t="str">
        <f>IF(AH26&gt;0,AH26,"")</f>
        <v/>
      </c>
      <c r="F26" s="257" t="str">
        <f>IF(E26&lt;&gt;0,E26,"")</f>
        <v/>
      </c>
      <c r="G26" s="258"/>
      <c r="H26" s="268"/>
      <c r="I26" s="258"/>
      <c r="J26" s="268"/>
      <c r="K26" s="258"/>
      <c r="L26" s="268"/>
      <c r="M26" s="258"/>
      <c r="N26" s="267"/>
      <c r="O26" s="261"/>
      <c r="P26" s="261" t="str">
        <f t="shared" si="0"/>
        <v/>
      </c>
      <c r="Q26" s="255">
        <f t="shared" si="1"/>
        <v>0</v>
      </c>
      <c r="S26" s="254" t="s">
        <v>963</v>
      </c>
      <c r="X26" s="277"/>
      <c r="Y26" s="277"/>
      <c r="Z26" s="277"/>
      <c r="AA26" s="277"/>
      <c r="AB26" s="277"/>
      <c r="AC26" s="277"/>
      <c r="AD26" s="277"/>
      <c r="AE26" s="277"/>
      <c r="AF26" s="277"/>
      <c r="AG26" s="277"/>
      <c r="AH26" s="265">
        <f>SUM(G26:N26)</f>
        <v>0</v>
      </c>
      <c r="AI26" s="265"/>
      <c r="AJ26" s="220"/>
      <c r="AK26" s="220"/>
      <c r="AM26" s="266">
        <v>0</v>
      </c>
      <c r="AN26" s="266"/>
      <c r="AO26" s="269" t="e">
        <f>LOG(4*F26+1)*AM26</f>
        <v>#VALUE!</v>
      </c>
      <c r="AP26" s="278"/>
      <c r="AQ26" s="269" t="e">
        <f>LOG(4*F26+1)</f>
        <v>#VALUE!</v>
      </c>
      <c r="AR26" s="269"/>
      <c r="AS26" s="269" t="str">
        <f t="shared" si="7"/>
        <v/>
      </c>
      <c r="AT26" s="269">
        <f t="shared" si="7"/>
        <v>0</v>
      </c>
      <c r="AU26" s="269" t="str">
        <f t="shared" si="7"/>
        <v/>
      </c>
      <c r="AV26" s="269">
        <f t="shared" si="7"/>
        <v>0</v>
      </c>
    </row>
    <row r="27" spans="1:48" s="255" customFormat="1" ht="14.15" customHeight="1" x14ac:dyDescent="0.35">
      <c r="A27" s="273"/>
      <c r="B27" s="274"/>
      <c r="C27" s="274"/>
      <c r="D27" s="274"/>
      <c r="E27" s="293"/>
      <c r="F27" s="279" t="str">
        <f>IF(E27&lt;&gt;0,E27,"")</f>
        <v/>
      </c>
      <c r="G27" s="279"/>
      <c r="H27" s="279"/>
      <c r="I27" s="279"/>
      <c r="J27" s="279"/>
      <c r="K27" s="279"/>
      <c r="L27" s="279"/>
      <c r="M27" s="279"/>
      <c r="N27" s="274"/>
      <c r="O27" s="261"/>
      <c r="P27" s="261">
        <f t="shared" si="0"/>
        <v>0</v>
      </c>
      <c r="Q27" s="255">
        <f t="shared" si="1"/>
        <v>0</v>
      </c>
      <c r="T27" s="255" t="s">
        <v>964</v>
      </c>
      <c r="W27" s="256" t="str">
        <f t="shared" ref="W27:W43" si="8">IF(AI27&gt;G926,AI27,"")</f>
        <v/>
      </c>
      <c r="X27" s="257" t="str">
        <f t="shared" ref="X27:X45" si="9">IF(W27&lt;&gt;0,W27,"")</f>
        <v/>
      </c>
      <c r="Y27" s="258"/>
      <c r="Z27" s="259"/>
      <c r="AA27" s="260"/>
      <c r="AB27" s="259"/>
      <c r="AC27" s="260"/>
      <c r="AD27" s="259"/>
      <c r="AE27" s="260"/>
      <c r="AF27" s="257"/>
      <c r="AG27" s="258"/>
      <c r="AH27" s="265"/>
      <c r="AI27" s="265">
        <f t="shared" ref="AI27:AI43" si="10">SUM(Y27:AG27)</f>
        <v>0</v>
      </c>
      <c r="AJ27" s="220"/>
      <c r="AK27" s="220"/>
      <c r="AM27" s="266"/>
      <c r="AN27" s="266">
        <v>0</v>
      </c>
      <c r="AO27" s="269"/>
      <c r="AP27" s="269" t="e">
        <f t="shared" ref="AP27:AP43" si="11">LOG(4*X27+1)*AN27</f>
        <v>#VALUE!</v>
      </c>
      <c r="AQ27" s="278"/>
      <c r="AR27" s="269" t="e">
        <f t="shared" ref="AR27:AR43" si="12">LOG(4*X27+1)</f>
        <v>#VALUE!</v>
      </c>
      <c r="AS27" s="269">
        <f t="shared" si="7"/>
        <v>0</v>
      </c>
      <c r="AT27" s="269" t="str">
        <f t="shared" si="7"/>
        <v/>
      </c>
      <c r="AU27" s="269">
        <f t="shared" si="7"/>
        <v>0</v>
      </c>
      <c r="AV27" s="269" t="str">
        <f t="shared" si="7"/>
        <v/>
      </c>
    </row>
    <row r="28" spans="1:48" s="255" customFormat="1" ht="14.15" customHeight="1" x14ac:dyDescent="0.3">
      <c r="A28" s="254" t="s">
        <v>965</v>
      </c>
      <c r="F28" s="255" t="str">
        <f>IF(E28&lt;&gt;0,E28,"")</f>
        <v/>
      </c>
      <c r="O28" s="261"/>
      <c r="P28" s="261">
        <f t="shared" si="0"/>
        <v>0</v>
      </c>
      <c r="Q28" s="255">
        <f t="shared" si="1"/>
        <v>0</v>
      </c>
      <c r="T28" s="255" t="s">
        <v>966</v>
      </c>
      <c r="W28" s="256" t="str">
        <f t="shared" si="8"/>
        <v/>
      </c>
      <c r="X28" s="257" t="str">
        <f t="shared" si="9"/>
        <v/>
      </c>
      <c r="Y28" s="258"/>
      <c r="Z28" s="259"/>
      <c r="AA28" s="260"/>
      <c r="AB28" s="259"/>
      <c r="AC28" s="260"/>
      <c r="AD28" s="259"/>
      <c r="AE28" s="260"/>
      <c r="AF28" s="257"/>
      <c r="AG28" s="258"/>
      <c r="AH28" s="265"/>
      <c r="AI28" s="265">
        <f t="shared" si="10"/>
        <v>0</v>
      </c>
      <c r="AJ28" s="220"/>
      <c r="AK28" s="220"/>
      <c r="AM28" s="266"/>
      <c r="AN28" s="266">
        <v>0</v>
      </c>
      <c r="AO28" s="269"/>
      <c r="AP28" s="269" t="e">
        <f t="shared" si="11"/>
        <v>#VALUE!</v>
      </c>
      <c r="AQ28" s="278"/>
      <c r="AR28" s="269" t="e">
        <f t="shared" si="12"/>
        <v>#VALUE!</v>
      </c>
      <c r="AS28" s="269">
        <f t="shared" si="7"/>
        <v>0</v>
      </c>
      <c r="AT28" s="269" t="str">
        <f t="shared" si="7"/>
        <v/>
      </c>
      <c r="AU28" s="269">
        <f t="shared" si="7"/>
        <v>0</v>
      </c>
      <c r="AV28" s="269" t="str">
        <f t="shared" si="7"/>
        <v/>
      </c>
    </row>
    <row r="29" spans="1:48" s="255" customFormat="1" ht="14.15" customHeight="1" x14ac:dyDescent="0.3">
      <c r="A29" s="254" t="s">
        <v>967</v>
      </c>
      <c r="D29" s="255" t="str">
        <f>IF(AJ29&gt;2,2,"")</f>
        <v/>
      </c>
      <c r="F29" s="277"/>
      <c r="G29" s="277"/>
      <c r="H29" s="277"/>
      <c r="I29" s="277"/>
      <c r="J29" s="277"/>
      <c r="K29" s="277"/>
      <c r="L29" s="277"/>
      <c r="M29" s="277"/>
      <c r="N29" s="277"/>
      <c r="O29" s="261"/>
      <c r="P29" s="261" t="str">
        <f t="shared" si="0"/>
        <v/>
      </c>
      <c r="Q29" s="255">
        <f t="shared" si="1"/>
        <v>0</v>
      </c>
      <c r="T29" s="255" t="s">
        <v>968</v>
      </c>
      <c r="W29" s="256" t="str">
        <f t="shared" si="8"/>
        <v/>
      </c>
      <c r="X29" s="257" t="str">
        <f t="shared" si="9"/>
        <v/>
      </c>
      <c r="Y29" s="258"/>
      <c r="Z29" s="259"/>
      <c r="AA29" s="260"/>
      <c r="AB29" s="259"/>
      <c r="AC29" s="260"/>
      <c r="AD29" s="259"/>
      <c r="AE29" s="260"/>
      <c r="AF29" s="257"/>
      <c r="AG29" s="258"/>
      <c r="AH29" s="265"/>
      <c r="AI29" s="265">
        <f t="shared" si="10"/>
        <v>0</v>
      </c>
      <c r="AJ29" s="220">
        <f>SUM(F30:F45)</f>
        <v>0</v>
      </c>
      <c r="AK29" s="220"/>
      <c r="AM29" s="266"/>
      <c r="AN29" s="266">
        <v>0</v>
      </c>
      <c r="AO29" s="269"/>
      <c r="AP29" s="269" t="e">
        <f t="shared" si="11"/>
        <v>#VALUE!</v>
      </c>
      <c r="AQ29" s="278"/>
      <c r="AR29" s="269" t="e">
        <f t="shared" si="12"/>
        <v>#VALUE!</v>
      </c>
      <c r="AS29" s="269">
        <f t="shared" si="7"/>
        <v>0</v>
      </c>
      <c r="AT29" s="269" t="str">
        <f t="shared" si="7"/>
        <v/>
      </c>
      <c r="AU29" s="269">
        <f t="shared" si="7"/>
        <v>0</v>
      </c>
      <c r="AV29" s="269" t="str">
        <f t="shared" si="7"/>
        <v/>
      </c>
    </row>
    <row r="30" spans="1:48" s="255" customFormat="1" ht="14.15" customHeight="1" x14ac:dyDescent="0.3">
      <c r="B30" s="255" t="s">
        <v>969</v>
      </c>
      <c r="E30" s="256" t="str">
        <f t="shared" ref="E30:E40" si="13">IF(AH30&gt;0,AH30,"")</f>
        <v/>
      </c>
      <c r="F30" s="257" t="str">
        <f t="shared" ref="F30:F40" si="14">IF(E30&lt;&gt;0,E30,"")</f>
        <v/>
      </c>
      <c r="G30" s="258"/>
      <c r="H30" s="259"/>
      <c r="I30" s="260"/>
      <c r="J30" s="259"/>
      <c r="K30" s="260"/>
      <c r="L30" s="259"/>
      <c r="M30" s="260"/>
      <c r="N30" s="267"/>
      <c r="O30" s="261"/>
      <c r="P30" s="261">
        <f t="shared" si="0"/>
        <v>0</v>
      </c>
      <c r="Q30" s="255">
        <f t="shared" si="1"/>
        <v>0</v>
      </c>
      <c r="T30" s="255" t="s">
        <v>970</v>
      </c>
      <c r="W30" s="256" t="str">
        <f t="shared" si="8"/>
        <v/>
      </c>
      <c r="X30" s="257" t="str">
        <f t="shared" si="9"/>
        <v/>
      </c>
      <c r="Y30" s="258"/>
      <c r="Z30" s="259"/>
      <c r="AA30" s="260"/>
      <c r="AB30" s="259"/>
      <c r="AC30" s="260"/>
      <c r="AD30" s="259"/>
      <c r="AE30" s="260"/>
      <c r="AF30" s="257"/>
      <c r="AG30" s="258"/>
      <c r="AH30" s="265">
        <f t="shared" ref="AH30:AH40" si="15">SUM(G30:N30)</f>
        <v>0</v>
      </c>
      <c r="AI30" s="265">
        <f t="shared" si="10"/>
        <v>0</v>
      </c>
      <c r="AJ30" s="220"/>
      <c r="AK30" s="220"/>
      <c r="AM30" s="266">
        <v>0</v>
      </c>
      <c r="AN30" s="266">
        <v>0</v>
      </c>
      <c r="AO30" s="269" t="e">
        <f>LOG(4*F30+1)*AM30</f>
        <v>#VALUE!</v>
      </c>
      <c r="AP30" s="269" t="e">
        <f t="shared" si="11"/>
        <v>#VALUE!</v>
      </c>
      <c r="AQ30" s="269" t="e">
        <f>LOG(4*F30+1)</f>
        <v>#VALUE!</v>
      </c>
      <c r="AR30" s="269" t="e">
        <f t="shared" si="12"/>
        <v>#VALUE!</v>
      </c>
      <c r="AS30" s="269" t="str">
        <f t="shared" si="7"/>
        <v/>
      </c>
      <c r="AT30" s="269" t="str">
        <f t="shared" si="7"/>
        <v/>
      </c>
      <c r="AU30" s="269" t="str">
        <f t="shared" si="7"/>
        <v/>
      </c>
      <c r="AV30" s="269" t="str">
        <f t="shared" si="7"/>
        <v/>
      </c>
    </row>
    <row r="31" spans="1:48" s="255" customFormat="1" ht="14.15" customHeight="1" x14ac:dyDescent="0.3">
      <c r="B31" s="255" t="s">
        <v>971</v>
      </c>
      <c r="E31" s="256" t="str">
        <f t="shared" si="13"/>
        <v/>
      </c>
      <c r="F31" s="257" t="str">
        <f t="shared" si="14"/>
        <v/>
      </c>
      <c r="G31" s="258"/>
      <c r="H31" s="259"/>
      <c r="I31" s="260"/>
      <c r="J31" s="259"/>
      <c r="K31" s="260"/>
      <c r="L31" s="259"/>
      <c r="M31" s="260"/>
      <c r="N31" s="267"/>
      <c r="O31" s="261"/>
      <c r="P31" s="261">
        <f t="shared" si="0"/>
        <v>0</v>
      </c>
      <c r="Q31" s="255" t="str">
        <f t="shared" si="1"/>
        <v/>
      </c>
      <c r="T31" s="255" t="s">
        <v>972</v>
      </c>
      <c r="V31" s="255" t="str">
        <f>IF(AI31&gt;9,2,"")</f>
        <v/>
      </c>
      <c r="W31" s="256" t="str">
        <f t="shared" si="8"/>
        <v/>
      </c>
      <c r="X31" s="257" t="str">
        <f t="shared" si="9"/>
        <v/>
      </c>
      <c r="Y31" s="258"/>
      <c r="Z31" s="259"/>
      <c r="AA31" s="260"/>
      <c r="AB31" s="259"/>
      <c r="AC31" s="260"/>
      <c r="AD31" s="259"/>
      <c r="AE31" s="260"/>
      <c r="AF31" s="257"/>
      <c r="AG31" s="258"/>
      <c r="AH31" s="265">
        <f t="shared" si="15"/>
        <v>0</v>
      </c>
      <c r="AI31" s="265">
        <f t="shared" si="10"/>
        <v>0</v>
      </c>
      <c r="AJ31" s="294" t="e">
        <f>IF(X97=1,1,)</f>
        <v>#NUM!</v>
      </c>
      <c r="AK31" s="294" t="e">
        <f>IF(Q99=1,1,)</f>
        <v>#NUM!</v>
      </c>
      <c r="AL31" s="295" t="s">
        <v>973</v>
      </c>
      <c r="AM31" s="266">
        <v>0</v>
      </c>
      <c r="AN31" s="266">
        <v>0</v>
      </c>
      <c r="AO31" s="269" t="e">
        <f>LOG(4*F31+1)*AM31</f>
        <v>#VALUE!</v>
      </c>
      <c r="AP31" s="269" t="e">
        <f t="shared" si="11"/>
        <v>#VALUE!</v>
      </c>
      <c r="AQ31" s="269" t="e">
        <f>LOG(4*F31+1)</f>
        <v>#VALUE!</v>
      </c>
      <c r="AR31" s="269" t="e">
        <f t="shared" si="12"/>
        <v>#VALUE!</v>
      </c>
      <c r="AS31" s="269" t="str">
        <f t="shared" si="7"/>
        <v/>
      </c>
      <c r="AT31" s="269" t="str">
        <f t="shared" si="7"/>
        <v/>
      </c>
      <c r="AU31" s="269" t="str">
        <f t="shared" si="7"/>
        <v/>
      </c>
      <c r="AV31" s="269" t="str">
        <f t="shared" si="7"/>
        <v/>
      </c>
    </row>
    <row r="32" spans="1:48" s="255" customFormat="1" ht="14.15" customHeight="1" x14ac:dyDescent="0.3">
      <c r="B32" s="255" t="s">
        <v>974</v>
      </c>
      <c r="E32" s="256" t="str">
        <f t="shared" si="13"/>
        <v/>
      </c>
      <c r="F32" s="257" t="str">
        <f t="shared" si="14"/>
        <v/>
      </c>
      <c r="G32" s="258"/>
      <c r="H32" s="259"/>
      <c r="I32" s="260"/>
      <c r="J32" s="259"/>
      <c r="K32" s="260"/>
      <c r="L32" s="259"/>
      <c r="M32" s="260"/>
      <c r="N32" s="267"/>
      <c r="O32" s="261"/>
      <c r="P32" s="261">
        <f t="shared" si="0"/>
        <v>0</v>
      </c>
      <c r="Q32" s="255">
        <f t="shared" si="1"/>
        <v>0</v>
      </c>
      <c r="S32" s="254"/>
      <c r="T32" s="255" t="s">
        <v>975</v>
      </c>
      <c r="W32" s="256" t="str">
        <f t="shared" si="8"/>
        <v/>
      </c>
      <c r="X32" s="257" t="str">
        <f t="shared" si="9"/>
        <v/>
      </c>
      <c r="Y32" s="258"/>
      <c r="Z32" s="259"/>
      <c r="AA32" s="260"/>
      <c r="AB32" s="259"/>
      <c r="AC32" s="260"/>
      <c r="AD32" s="259"/>
      <c r="AE32" s="260"/>
      <c r="AF32" s="257"/>
      <c r="AG32" s="258"/>
      <c r="AH32" s="265">
        <f t="shared" si="15"/>
        <v>0</v>
      </c>
      <c r="AI32" s="265">
        <f t="shared" si="10"/>
        <v>0</v>
      </c>
      <c r="AJ32" s="220" t="e">
        <f>IF(X97=2,1,)</f>
        <v>#NUM!</v>
      </c>
      <c r="AK32" s="220" t="e">
        <f>IF(Q99=2,1,)</f>
        <v>#NUM!</v>
      </c>
      <c r="AM32" s="266">
        <v>0</v>
      </c>
      <c r="AN32" s="266">
        <v>0</v>
      </c>
      <c r="AO32" s="269" t="e">
        <f>LOG(4*F32+1)*AM32</f>
        <v>#VALUE!</v>
      </c>
      <c r="AP32" s="269" t="e">
        <f t="shared" si="11"/>
        <v>#VALUE!</v>
      </c>
      <c r="AQ32" s="269" t="e">
        <f>LOG(4*F32+1)</f>
        <v>#VALUE!</v>
      </c>
      <c r="AR32" s="269" t="e">
        <f t="shared" si="12"/>
        <v>#VALUE!</v>
      </c>
      <c r="AS32" s="269" t="str">
        <f t="shared" si="7"/>
        <v/>
      </c>
      <c r="AT32" s="269" t="str">
        <f t="shared" si="7"/>
        <v/>
      </c>
      <c r="AU32" s="269" t="str">
        <f t="shared" si="7"/>
        <v/>
      </c>
      <c r="AV32" s="269" t="str">
        <f t="shared" si="7"/>
        <v/>
      </c>
    </row>
    <row r="33" spans="1:48" s="255" customFormat="1" ht="14.15" customHeight="1" x14ac:dyDescent="0.3">
      <c r="B33" s="255" t="s">
        <v>976</v>
      </c>
      <c r="E33" s="256" t="str">
        <f t="shared" si="13"/>
        <v/>
      </c>
      <c r="F33" s="257" t="str">
        <f t="shared" si="14"/>
        <v/>
      </c>
      <c r="G33" s="258"/>
      <c r="H33" s="259"/>
      <c r="I33" s="260"/>
      <c r="J33" s="259"/>
      <c r="K33" s="260"/>
      <c r="L33" s="259"/>
      <c r="M33" s="260"/>
      <c r="N33" s="267"/>
      <c r="O33" s="261"/>
      <c r="P33" s="261">
        <f t="shared" si="0"/>
        <v>0</v>
      </c>
      <c r="Q33" s="255">
        <f t="shared" si="1"/>
        <v>0</v>
      </c>
      <c r="S33" s="254"/>
      <c r="T33" s="255" t="s">
        <v>977</v>
      </c>
      <c r="W33" s="256" t="str">
        <f t="shared" si="8"/>
        <v/>
      </c>
      <c r="X33" s="257" t="str">
        <f t="shared" si="9"/>
        <v/>
      </c>
      <c r="Y33" s="258"/>
      <c r="Z33" s="259"/>
      <c r="AA33" s="260"/>
      <c r="AB33" s="259"/>
      <c r="AC33" s="260"/>
      <c r="AD33" s="259"/>
      <c r="AE33" s="260"/>
      <c r="AF33" s="257"/>
      <c r="AG33" s="258"/>
      <c r="AH33" s="265">
        <f t="shared" si="15"/>
        <v>0</v>
      </c>
      <c r="AI33" s="265">
        <f t="shared" si="10"/>
        <v>0</v>
      </c>
      <c r="AJ33" s="220" t="e">
        <f>IF(X97=3,1,)</f>
        <v>#NUM!</v>
      </c>
      <c r="AK33" s="220" t="e">
        <f>IF(Q99=3,1,)</f>
        <v>#NUM!</v>
      </c>
      <c r="AM33" s="266"/>
      <c r="AN33" s="266">
        <v>0</v>
      </c>
      <c r="AO33" s="269"/>
      <c r="AP33" s="269" t="e">
        <f t="shared" si="11"/>
        <v>#VALUE!</v>
      </c>
      <c r="AQ33" s="278"/>
      <c r="AR33" s="269" t="e">
        <f t="shared" si="12"/>
        <v>#VALUE!</v>
      </c>
      <c r="AS33" s="269">
        <f t="shared" si="7"/>
        <v>0</v>
      </c>
      <c r="AT33" s="269" t="str">
        <f t="shared" si="7"/>
        <v/>
      </c>
      <c r="AU33" s="269">
        <f t="shared" si="7"/>
        <v>0</v>
      </c>
      <c r="AV33" s="269" t="str">
        <f t="shared" si="7"/>
        <v/>
      </c>
    </row>
    <row r="34" spans="1:48" s="255" customFormat="1" ht="14.15" customHeight="1" x14ac:dyDescent="0.3">
      <c r="B34" s="255" t="s">
        <v>978</v>
      </c>
      <c r="E34" s="256" t="str">
        <f t="shared" si="13"/>
        <v/>
      </c>
      <c r="F34" s="257" t="str">
        <f t="shared" si="14"/>
        <v/>
      </c>
      <c r="G34" s="258"/>
      <c r="H34" s="259"/>
      <c r="I34" s="260"/>
      <c r="J34" s="259"/>
      <c r="K34" s="260"/>
      <c r="L34" s="259"/>
      <c r="M34" s="260"/>
      <c r="N34" s="267"/>
      <c r="O34" s="261"/>
      <c r="P34" s="261">
        <f t="shared" si="0"/>
        <v>0</v>
      </c>
      <c r="Q34" s="255">
        <f t="shared" si="1"/>
        <v>0</v>
      </c>
      <c r="S34" s="254"/>
      <c r="T34" s="255" t="s">
        <v>979</v>
      </c>
      <c r="W34" s="256" t="str">
        <f t="shared" si="8"/>
        <v/>
      </c>
      <c r="X34" s="257" t="str">
        <f t="shared" si="9"/>
        <v/>
      </c>
      <c r="Y34" s="258"/>
      <c r="Z34" s="259"/>
      <c r="AA34" s="260"/>
      <c r="AB34" s="259"/>
      <c r="AC34" s="260"/>
      <c r="AD34" s="259"/>
      <c r="AE34" s="260"/>
      <c r="AF34" s="257"/>
      <c r="AG34" s="258"/>
      <c r="AH34" s="265">
        <f t="shared" si="15"/>
        <v>0</v>
      </c>
      <c r="AI34" s="265">
        <f t="shared" si="10"/>
        <v>0</v>
      </c>
      <c r="AJ34" s="220" t="e">
        <f>IF(X97=4,2,)</f>
        <v>#NUM!</v>
      </c>
      <c r="AK34" s="220" t="e">
        <f>IF(Q99=4,2,)</f>
        <v>#NUM!</v>
      </c>
      <c r="AM34" s="266">
        <v>0</v>
      </c>
      <c r="AN34" s="266">
        <v>0</v>
      </c>
      <c r="AO34" s="269" t="e">
        <f t="shared" ref="AO34:AO40" si="16">LOG(4*F34+1)*AM34</f>
        <v>#VALUE!</v>
      </c>
      <c r="AP34" s="269" t="e">
        <f t="shared" si="11"/>
        <v>#VALUE!</v>
      </c>
      <c r="AQ34" s="269" t="e">
        <f t="shared" ref="AQ34:AQ40" si="17">LOG(4*F34+1)</f>
        <v>#VALUE!</v>
      </c>
      <c r="AR34" s="269" t="e">
        <f t="shared" si="12"/>
        <v>#VALUE!</v>
      </c>
      <c r="AS34" s="269" t="str">
        <f t="shared" si="7"/>
        <v/>
      </c>
      <c r="AT34" s="269" t="str">
        <f t="shared" si="7"/>
        <v/>
      </c>
      <c r="AU34" s="269" t="str">
        <f t="shared" si="7"/>
        <v/>
      </c>
      <c r="AV34" s="269" t="str">
        <f t="shared" si="7"/>
        <v/>
      </c>
    </row>
    <row r="35" spans="1:48" s="255" customFormat="1" ht="14.15" customHeight="1" x14ac:dyDescent="0.3">
      <c r="B35" s="255" t="s">
        <v>980</v>
      </c>
      <c r="E35" s="256" t="str">
        <f t="shared" si="13"/>
        <v/>
      </c>
      <c r="F35" s="257" t="str">
        <f t="shared" si="14"/>
        <v/>
      </c>
      <c r="G35" s="258"/>
      <c r="H35" s="259"/>
      <c r="I35" s="260"/>
      <c r="J35" s="259"/>
      <c r="K35" s="260"/>
      <c r="L35" s="259"/>
      <c r="M35" s="260"/>
      <c r="N35" s="267"/>
      <c r="O35" s="261"/>
      <c r="P35" s="261">
        <f t="shared" si="0"/>
        <v>0</v>
      </c>
      <c r="Q35" s="255">
        <f t="shared" si="1"/>
        <v>0</v>
      </c>
      <c r="S35" s="254"/>
      <c r="T35" s="255" t="s">
        <v>981</v>
      </c>
      <c r="W35" s="256" t="str">
        <f t="shared" si="8"/>
        <v/>
      </c>
      <c r="X35" s="257" t="str">
        <f t="shared" si="9"/>
        <v/>
      </c>
      <c r="Y35" s="258"/>
      <c r="Z35" s="259"/>
      <c r="AA35" s="260"/>
      <c r="AB35" s="259"/>
      <c r="AC35" s="260"/>
      <c r="AD35" s="259"/>
      <c r="AE35" s="260"/>
      <c r="AF35" s="257"/>
      <c r="AG35" s="258"/>
      <c r="AH35" s="265">
        <f t="shared" si="15"/>
        <v>0</v>
      </c>
      <c r="AI35" s="265">
        <f t="shared" si="10"/>
        <v>0</v>
      </c>
      <c r="AJ35" s="220" t="e">
        <f>IF(X97=5,2,)</f>
        <v>#NUM!</v>
      </c>
      <c r="AK35" s="220" t="e">
        <f>IF(Q99=5,2,)</f>
        <v>#NUM!</v>
      </c>
      <c r="AM35" s="266">
        <v>0</v>
      </c>
      <c r="AN35" s="266">
        <v>0</v>
      </c>
      <c r="AO35" s="269" t="e">
        <f t="shared" si="16"/>
        <v>#VALUE!</v>
      </c>
      <c r="AP35" s="269" t="e">
        <f t="shared" si="11"/>
        <v>#VALUE!</v>
      </c>
      <c r="AQ35" s="269" t="e">
        <f t="shared" si="17"/>
        <v>#VALUE!</v>
      </c>
      <c r="AR35" s="269" t="e">
        <f t="shared" si="12"/>
        <v>#VALUE!</v>
      </c>
      <c r="AS35" s="269" t="str">
        <f t="shared" si="7"/>
        <v/>
      </c>
      <c r="AT35" s="269" t="str">
        <f t="shared" si="7"/>
        <v/>
      </c>
      <c r="AU35" s="269" t="str">
        <f t="shared" si="7"/>
        <v/>
      </c>
      <c r="AV35" s="269" t="str">
        <f t="shared" si="7"/>
        <v/>
      </c>
    </row>
    <row r="36" spans="1:48" s="255" customFormat="1" ht="14.15" customHeight="1" x14ac:dyDescent="0.3">
      <c r="B36" s="255" t="s">
        <v>982</v>
      </c>
      <c r="E36" s="256" t="str">
        <f t="shared" si="13"/>
        <v/>
      </c>
      <c r="F36" s="257" t="str">
        <f t="shared" si="14"/>
        <v/>
      </c>
      <c r="G36" s="258"/>
      <c r="H36" s="259"/>
      <c r="I36" s="260"/>
      <c r="J36" s="259"/>
      <c r="K36" s="260"/>
      <c r="L36" s="259"/>
      <c r="M36" s="260"/>
      <c r="N36" s="267"/>
      <c r="O36" s="261"/>
      <c r="P36" s="261">
        <f t="shared" si="0"/>
        <v>0</v>
      </c>
      <c r="Q36" s="255">
        <f t="shared" si="1"/>
        <v>0</v>
      </c>
      <c r="S36" s="254"/>
      <c r="T36" s="255" t="s">
        <v>983</v>
      </c>
      <c r="W36" s="256" t="str">
        <f t="shared" si="8"/>
        <v/>
      </c>
      <c r="X36" s="257" t="str">
        <f t="shared" si="9"/>
        <v/>
      </c>
      <c r="Y36" s="258"/>
      <c r="Z36" s="259"/>
      <c r="AA36" s="260"/>
      <c r="AB36" s="259"/>
      <c r="AC36" s="260"/>
      <c r="AD36" s="259"/>
      <c r="AE36" s="260"/>
      <c r="AF36" s="257"/>
      <c r="AG36" s="258"/>
      <c r="AH36" s="265">
        <f t="shared" si="15"/>
        <v>0</v>
      </c>
      <c r="AI36" s="265">
        <f t="shared" si="10"/>
        <v>0</v>
      </c>
      <c r="AJ36" s="220" t="e">
        <f>IF(X97=6,2,)</f>
        <v>#NUM!</v>
      </c>
      <c r="AK36" s="220" t="e">
        <f>IF(Q99=6,2,)</f>
        <v>#NUM!</v>
      </c>
      <c r="AM36" s="266">
        <v>0</v>
      </c>
      <c r="AN36" s="266">
        <v>0</v>
      </c>
      <c r="AO36" s="269" t="e">
        <f t="shared" si="16"/>
        <v>#VALUE!</v>
      </c>
      <c r="AP36" s="269" t="e">
        <f t="shared" si="11"/>
        <v>#VALUE!</v>
      </c>
      <c r="AQ36" s="269" t="e">
        <f t="shared" si="17"/>
        <v>#VALUE!</v>
      </c>
      <c r="AR36" s="269" t="e">
        <f t="shared" si="12"/>
        <v>#VALUE!</v>
      </c>
      <c r="AS36" s="269" t="str">
        <f t="shared" si="7"/>
        <v/>
      </c>
      <c r="AT36" s="269" t="str">
        <f t="shared" si="7"/>
        <v/>
      </c>
      <c r="AU36" s="269" t="str">
        <f t="shared" si="7"/>
        <v/>
      </c>
      <c r="AV36" s="269" t="str">
        <f t="shared" si="7"/>
        <v/>
      </c>
    </row>
    <row r="37" spans="1:48" s="255" customFormat="1" ht="14.15" customHeight="1" x14ac:dyDescent="0.3">
      <c r="B37" s="255" t="s">
        <v>984</v>
      </c>
      <c r="E37" s="256" t="str">
        <f t="shared" si="13"/>
        <v/>
      </c>
      <c r="F37" s="257" t="str">
        <f t="shared" si="14"/>
        <v/>
      </c>
      <c r="G37" s="258"/>
      <c r="H37" s="259"/>
      <c r="I37" s="260"/>
      <c r="J37" s="259"/>
      <c r="K37" s="260"/>
      <c r="L37" s="259"/>
      <c r="M37" s="260"/>
      <c r="N37" s="267"/>
      <c r="O37" s="261"/>
      <c r="P37" s="261">
        <f t="shared" si="0"/>
        <v>0</v>
      </c>
      <c r="Q37" s="255">
        <f t="shared" si="1"/>
        <v>0</v>
      </c>
      <c r="T37" s="255" t="s">
        <v>985</v>
      </c>
      <c r="W37" s="256" t="str">
        <f t="shared" si="8"/>
        <v/>
      </c>
      <c r="X37" s="257" t="str">
        <f t="shared" si="9"/>
        <v/>
      </c>
      <c r="Y37" s="258"/>
      <c r="Z37" s="259"/>
      <c r="AA37" s="260"/>
      <c r="AB37" s="259"/>
      <c r="AC37" s="260"/>
      <c r="AD37" s="259"/>
      <c r="AE37" s="260"/>
      <c r="AF37" s="257"/>
      <c r="AG37" s="258"/>
      <c r="AH37" s="265">
        <f t="shared" si="15"/>
        <v>0</v>
      </c>
      <c r="AI37" s="265">
        <f t="shared" si="10"/>
        <v>0</v>
      </c>
      <c r="AJ37" s="220" t="e">
        <f>IF(X97=7,3,)</f>
        <v>#NUM!</v>
      </c>
      <c r="AK37" s="220" t="e">
        <f>IF(Q99=7,3,)</f>
        <v>#NUM!</v>
      </c>
      <c r="AM37" s="266">
        <v>0</v>
      </c>
      <c r="AN37" s="266">
        <v>0</v>
      </c>
      <c r="AO37" s="269" t="e">
        <f t="shared" si="16"/>
        <v>#VALUE!</v>
      </c>
      <c r="AP37" s="269" t="e">
        <f t="shared" si="11"/>
        <v>#VALUE!</v>
      </c>
      <c r="AQ37" s="269" t="e">
        <f t="shared" si="17"/>
        <v>#VALUE!</v>
      </c>
      <c r="AR37" s="269" t="e">
        <f t="shared" si="12"/>
        <v>#VALUE!</v>
      </c>
      <c r="AS37" s="269" t="str">
        <f t="shared" si="7"/>
        <v/>
      </c>
      <c r="AT37" s="269" t="str">
        <f t="shared" si="7"/>
        <v/>
      </c>
      <c r="AU37" s="269" t="str">
        <f t="shared" si="7"/>
        <v/>
      </c>
      <c r="AV37" s="269" t="str">
        <f t="shared" si="7"/>
        <v/>
      </c>
    </row>
    <row r="38" spans="1:48" s="255" customFormat="1" ht="14.15" customHeight="1" x14ac:dyDescent="0.3">
      <c r="B38" s="255" t="s">
        <v>986</v>
      </c>
      <c r="E38" s="256" t="str">
        <f t="shared" si="13"/>
        <v/>
      </c>
      <c r="F38" s="257" t="str">
        <f t="shared" si="14"/>
        <v/>
      </c>
      <c r="G38" s="258"/>
      <c r="H38" s="259"/>
      <c r="I38" s="260"/>
      <c r="J38" s="259"/>
      <c r="K38" s="260"/>
      <c r="L38" s="259"/>
      <c r="M38" s="260"/>
      <c r="N38" s="267"/>
      <c r="O38" s="261"/>
      <c r="P38" s="261">
        <f t="shared" si="0"/>
        <v>0</v>
      </c>
      <c r="Q38" s="255">
        <f t="shared" si="1"/>
        <v>0</v>
      </c>
      <c r="S38" s="254"/>
      <c r="T38" s="255" t="s">
        <v>987</v>
      </c>
      <c r="W38" s="256" t="str">
        <f t="shared" si="8"/>
        <v/>
      </c>
      <c r="X38" s="257" t="str">
        <f t="shared" si="9"/>
        <v/>
      </c>
      <c r="Y38" s="258"/>
      <c r="Z38" s="259"/>
      <c r="AA38" s="260"/>
      <c r="AB38" s="259"/>
      <c r="AC38" s="260"/>
      <c r="AD38" s="259"/>
      <c r="AE38" s="260"/>
      <c r="AF38" s="257"/>
      <c r="AG38" s="258"/>
      <c r="AH38" s="265">
        <f t="shared" si="15"/>
        <v>0</v>
      </c>
      <c r="AI38" s="265">
        <f t="shared" si="10"/>
        <v>0</v>
      </c>
      <c r="AJ38" s="220" t="e">
        <f>IF(X97=8,3,)</f>
        <v>#NUM!</v>
      </c>
      <c r="AK38" s="220" t="e">
        <f>IF(Q99=8,3,)</f>
        <v>#NUM!</v>
      </c>
      <c r="AM38" s="266">
        <v>0</v>
      </c>
      <c r="AN38" s="266">
        <v>0</v>
      </c>
      <c r="AO38" s="269" t="e">
        <f t="shared" si="16"/>
        <v>#VALUE!</v>
      </c>
      <c r="AP38" s="269" t="e">
        <f t="shared" si="11"/>
        <v>#VALUE!</v>
      </c>
      <c r="AQ38" s="269" t="e">
        <f t="shared" si="17"/>
        <v>#VALUE!</v>
      </c>
      <c r="AR38" s="269" t="e">
        <f t="shared" si="12"/>
        <v>#VALUE!</v>
      </c>
      <c r="AS38" s="269" t="str">
        <f t="shared" si="7"/>
        <v/>
      </c>
      <c r="AT38" s="269" t="str">
        <f t="shared" si="7"/>
        <v/>
      </c>
      <c r="AU38" s="269" t="str">
        <f t="shared" si="7"/>
        <v/>
      </c>
      <c r="AV38" s="269" t="str">
        <f t="shared" si="7"/>
        <v/>
      </c>
    </row>
    <row r="39" spans="1:48" s="255" customFormat="1" ht="14.15" customHeight="1" x14ac:dyDescent="0.3">
      <c r="B39" s="255" t="s">
        <v>988</v>
      </c>
      <c r="E39" s="256" t="str">
        <f t="shared" si="13"/>
        <v/>
      </c>
      <c r="F39" s="257" t="str">
        <f t="shared" si="14"/>
        <v/>
      </c>
      <c r="G39" s="258"/>
      <c r="H39" s="259"/>
      <c r="I39" s="260"/>
      <c r="J39" s="259"/>
      <c r="K39" s="260"/>
      <c r="L39" s="259"/>
      <c r="M39" s="260"/>
      <c r="N39" s="267"/>
      <c r="O39" s="261"/>
      <c r="P39" s="261">
        <f t="shared" si="0"/>
        <v>0</v>
      </c>
      <c r="Q39" s="255">
        <f t="shared" si="1"/>
        <v>0</v>
      </c>
      <c r="T39" s="255" t="s">
        <v>989</v>
      </c>
      <c r="W39" s="256" t="str">
        <f t="shared" si="8"/>
        <v/>
      </c>
      <c r="X39" s="257" t="str">
        <f t="shared" si="9"/>
        <v/>
      </c>
      <c r="Y39" s="258"/>
      <c r="Z39" s="259"/>
      <c r="AA39" s="260"/>
      <c r="AB39" s="259"/>
      <c r="AC39" s="260"/>
      <c r="AD39" s="259"/>
      <c r="AE39" s="260"/>
      <c r="AF39" s="257"/>
      <c r="AG39" s="258"/>
      <c r="AH39" s="265">
        <f t="shared" si="15"/>
        <v>0</v>
      </c>
      <c r="AI39" s="265">
        <f t="shared" si="10"/>
        <v>0</v>
      </c>
      <c r="AJ39" s="220" t="e">
        <f>IF(X97=9,3,)</f>
        <v>#NUM!</v>
      </c>
      <c r="AK39" s="220" t="e">
        <f>IF(Q99=9,3,)</f>
        <v>#NUM!</v>
      </c>
      <c r="AM39" s="266">
        <v>0</v>
      </c>
      <c r="AN39" s="266">
        <v>0</v>
      </c>
      <c r="AO39" s="269" t="e">
        <f t="shared" si="16"/>
        <v>#VALUE!</v>
      </c>
      <c r="AP39" s="269" t="e">
        <f t="shared" si="11"/>
        <v>#VALUE!</v>
      </c>
      <c r="AQ39" s="269" t="e">
        <f t="shared" si="17"/>
        <v>#VALUE!</v>
      </c>
      <c r="AR39" s="269" t="e">
        <f t="shared" si="12"/>
        <v>#VALUE!</v>
      </c>
      <c r="AS39" s="269" t="str">
        <f t="shared" si="7"/>
        <v/>
      </c>
      <c r="AT39" s="269" t="str">
        <f t="shared" si="7"/>
        <v/>
      </c>
      <c r="AU39" s="269" t="str">
        <f t="shared" si="7"/>
        <v/>
      </c>
      <c r="AV39" s="269" t="str">
        <f t="shared" si="7"/>
        <v/>
      </c>
    </row>
    <row r="40" spans="1:48" s="255" customFormat="1" ht="14.15" customHeight="1" x14ac:dyDescent="0.3">
      <c r="B40" s="255" t="s">
        <v>990</v>
      </c>
      <c r="E40" s="256" t="str">
        <f t="shared" si="13"/>
        <v/>
      </c>
      <c r="F40" s="257" t="str">
        <f t="shared" si="14"/>
        <v/>
      </c>
      <c r="G40" s="258"/>
      <c r="H40" s="259"/>
      <c r="I40" s="260"/>
      <c r="J40" s="259"/>
      <c r="K40" s="260"/>
      <c r="L40" s="259"/>
      <c r="M40" s="260"/>
      <c r="N40" s="267"/>
      <c r="O40" s="261"/>
      <c r="P40" s="261">
        <f t="shared" si="0"/>
        <v>0</v>
      </c>
      <c r="Q40" s="255">
        <f t="shared" si="1"/>
        <v>0</v>
      </c>
      <c r="S40" s="254"/>
      <c r="T40" s="255" t="s">
        <v>991</v>
      </c>
      <c r="W40" s="256" t="str">
        <f t="shared" si="8"/>
        <v/>
      </c>
      <c r="X40" s="257" t="str">
        <f t="shared" si="9"/>
        <v/>
      </c>
      <c r="Y40" s="258"/>
      <c r="Z40" s="259"/>
      <c r="AA40" s="260"/>
      <c r="AB40" s="259"/>
      <c r="AC40" s="260"/>
      <c r="AD40" s="259"/>
      <c r="AE40" s="260"/>
      <c r="AF40" s="257"/>
      <c r="AG40" s="258"/>
      <c r="AH40" s="265">
        <f t="shared" si="15"/>
        <v>0</v>
      </c>
      <c r="AI40" s="265">
        <f t="shared" si="10"/>
        <v>0</v>
      </c>
      <c r="AJ40" s="220" t="e">
        <f>IF(X97=10,4,)</f>
        <v>#NUM!</v>
      </c>
      <c r="AK40" s="220" t="e">
        <f>IF(Q99=10,4,)</f>
        <v>#NUM!</v>
      </c>
      <c r="AM40" s="266">
        <v>0</v>
      </c>
      <c r="AN40" s="266">
        <v>0</v>
      </c>
      <c r="AO40" s="269" t="e">
        <f t="shared" si="16"/>
        <v>#VALUE!</v>
      </c>
      <c r="AP40" s="269" t="e">
        <f t="shared" si="11"/>
        <v>#VALUE!</v>
      </c>
      <c r="AQ40" s="269" t="e">
        <f t="shared" si="17"/>
        <v>#VALUE!</v>
      </c>
      <c r="AR40" s="269" t="e">
        <f t="shared" si="12"/>
        <v>#VALUE!</v>
      </c>
      <c r="AS40" s="269" t="str">
        <f t="shared" si="7"/>
        <v/>
      </c>
      <c r="AT40" s="269" t="str">
        <f t="shared" si="7"/>
        <v/>
      </c>
      <c r="AU40" s="269" t="str">
        <f t="shared" si="7"/>
        <v/>
      </c>
      <c r="AV40" s="269" t="str">
        <f t="shared" si="7"/>
        <v/>
      </c>
    </row>
    <row r="41" spans="1:48" s="255" customFormat="1" ht="14.15" customHeight="1" x14ac:dyDescent="0.3">
      <c r="A41" s="254" t="s">
        <v>992</v>
      </c>
      <c r="F41" s="296"/>
      <c r="G41" s="296"/>
      <c r="H41" s="296"/>
      <c r="I41" s="296"/>
      <c r="J41" s="296"/>
      <c r="K41" s="296"/>
      <c r="L41" s="296"/>
      <c r="M41" s="296"/>
      <c r="N41" s="277"/>
      <c r="O41" s="261"/>
      <c r="P41" s="261">
        <f t="shared" si="0"/>
        <v>0</v>
      </c>
      <c r="Q41" s="255">
        <f t="shared" si="1"/>
        <v>0</v>
      </c>
      <c r="T41" s="255" t="s">
        <v>993</v>
      </c>
      <c r="W41" s="256" t="str">
        <f t="shared" si="8"/>
        <v/>
      </c>
      <c r="X41" s="257" t="str">
        <f t="shared" si="9"/>
        <v/>
      </c>
      <c r="Y41" s="258"/>
      <c r="Z41" s="259"/>
      <c r="AA41" s="260"/>
      <c r="AB41" s="259"/>
      <c r="AC41" s="260"/>
      <c r="AD41" s="259"/>
      <c r="AE41" s="260"/>
      <c r="AF41" s="257"/>
      <c r="AG41" s="258"/>
      <c r="AH41" s="265"/>
      <c r="AI41" s="265">
        <f t="shared" si="10"/>
        <v>0</v>
      </c>
      <c r="AJ41" s="220" t="e">
        <f>IF(X97=11,4,)</f>
        <v>#NUM!</v>
      </c>
      <c r="AK41" s="220" t="e">
        <f>IF(Q99=11,4,)</f>
        <v>#NUM!</v>
      </c>
      <c r="AM41" s="266"/>
      <c r="AN41" s="266">
        <v>0</v>
      </c>
      <c r="AO41" s="269"/>
      <c r="AP41" s="269" t="e">
        <f t="shared" si="11"/>
        <v>#VALUE!</v>
      </c>
      <c r="AQ41" s="278"/>
      <c r="AR41" s="269" t="e">
        <f t="shared" si="12"/>
        <v>#VALUE!</v>
      </c>
      <c r="AS41" s="269">
        <f t="shared" si="7"/>
        <v>0</v>
      </c>
      <c r="AT41" s="269" t="str">
        <f t="shared" si="7"/>
        <v/>
      </c>
      <c r="AU41" s="269">
        <f t="shared" si="7"/>
        <v>0</v>
      </c>
      <c r="AV41" s="269" t="str">
        <f t="shared" si="7"/>
        <v/>
      </c>
    </row>
    <row r="42" spans="1:48" s="255" customFormat="1" ht="14.15" customHeight="1" x14ac:dyDescent="0.3">
      <c r="B42" s="255" t="s">
        <v>994</v>
      </c>
      <c r="E42" s="256" t="str">
        <f>IF(AH42&gt;0,AH42,"")</f>
        <v/>
      </c>
      <c r="F42" s="257" t="str">
        <f>IF(E42&lt;&gt;0,E42,"")</f>
        <v/>
      </c>
      <c r="G42" s="258"/>
      <c r="H42" s="259"/>
      <c r="I42" s="260"/>
      <c r="J42" s="259"/>
      <c r="K42" s="260"/>
      <c r="L42" s="259"/>
      <c r="M42" s="260"/>
      <c r="N42" s="267"/>
      <c r="O42" s="261"/>
      <c r="P42" s="261">
        <f t="shared" si="0"/>
        <v>0</v>
      </c>
      <c r="Q42" s="255">
        <f t="shared" si="1"/>
        <v>0</v>
      </c>
      <c r="T42" s="255" t="s">
        <v>995</v>
      </c>
      <c r="W42" s="256" t="str">
        <f t="shared" si="8"/>
        <v/>
      </c>
      <c r="X42" s="257" t="str">
        <f t="shared" si="9"/>
        <v/>
      </c>
      <c r="Y42" s="258"/>
      <c r="Z42" s="259"/>
      <c r="AA42" s="260"/>
      <c r="AB42" s="259"/>
      <c r="AC42" s="260"/>
      <c r="AD42" s="259"/>
      <c r="AE42" s="260"/>
      <c r="AF42" s="257"/>
      <c r="AG42" s="258"/>
      <c r="AH42" s="265">
        <f>SUM(G42:N42)</f>
        <v>0</v>
      </c>
      <c r="AI42" s="265">
        <f t="shared" si="10"/>
        <v>0</v>
      </c>
      <c r="AJ42" s="220" t="e">
        <f>IF(X97=12,4,)</f>
        <v>#NUM!</v>
      </c>
      <c r="AK42" s="220" t="e">
        <f>IF(Q99=12,4,)</f>
        <v>#NUM!</v>
      </c>
      <c r="AM42" s="266">
        <v>0</v>
      </c>
      <c r="AN42" s="266">
        <v>0</v>
      </c>
      <c r="AO42" s="269" t="e">
        <f>LOG(4*F42+1)*AM42</f>
        <v>#VALUE!</v>
      </c>
      <c r="AP42" s="269" t="e">
        <f t="shared" si="11"/>
        <v>#VALUE!</v>
      </c>
      <c r="AQ42" s="269" t="e">
        <f>LOG(4*F42+1)</f>
        <v>#VALUE!</v>
      </c>
      <c r="AR42" s="269" t="e">
        <f t="shared" si="12"/>
        <v>#VALUE!</v>
      </c>
      <c r="AS42" s="269" t="str">
        <f t="shared" ref="AS42:AV73" si="18">IF(TYPE(AO42)=1,IF(AO42&gt;=0,AO42,""),"")</f>
        <v/>
      </c>
      <c r="AT42" s="269" t="str">
        <f t="shared" si="18"/>
        <v/>
      </c>
      <c r="AU42" s="269" t="str">
        <f t="shared" si="18"/>
        <v/>
      </c>
      <c r="AV42" s="269" t="str">
        <f t="shared" si="18"/>
        <v/>
      </c>
    </row>
    <row r="43" spans="1:48" s="255" customFormat="1" ht="14.15" customHeight="1" x14ac:dyDescent="0.3">
      <c r="B43" s="255" t="s">
        <v>996</v>
      </c>
      <c r="E43" s="256" t="str">
        <f>IF(AH43&gt;0,AH43,"")</f>
        <v/>
      </c>
      <c r="F43" s="257" t="str">
        <f>IF(E43&lt;&gt;0,E43,"")</f>
        <v/>
      </c>
      <c r="G43" s="258"/>
      <c r="H43" s="259"/>
      <c r="I43" s="260"/>
      <c r="J43" s="259"/>
      <c r="K43" s="260"/>
      <c r="L43" s="259"/>
      <c r="M43" s="260"/>
      <c r="N43" s="267"/>
      <c r="O43" s="261"/>
      <c r="P43" s="261">
        <f t="shared" si="0"/>
        <v>0</v>
      </c>
      <c r="Q43" s="255">
        <f t="shared" si="1"/>
        <v>0</v>
      </c>
      <c r="S43" s="274"/>
      <c r="T43" s="274" t="s">
        <v>997</v>
      </c>
      <c r="U43" s="274"/>
      <c r="V43" s="274"/>
      <c r="W43" s="256" t="str">
        <f t="shared" si="8"/>
        <v/>
      </c>
      <c r="X43" s="283" t="str">
        <f t="shared" si="9"/>
        <v/>
      </c>
      <c r="Y43" s="290"/>
      <c r="Z43" s="291"/>
      <c r="AA43" s="292"/>
      <c r="AB43" s="291"/>
      <c r="AC43" s="292"/>
      <c r="AD43" s="291"/>
      <c r="AE43" s="292"/>
      <c r="AF43" s="283"/>
      <c r="AG43" s="290"/>
      <c r="AH43" s="265">
        <f>SUM(G43:N43)</f>
        <v>0</v>
      </c>
      <c r="AI43" s="265">
        <f t="shared" si="10"/>
        <v>0</v>
      </c>
      <c r="AJ43" s="220" t="e">
        <f>IF(X97=13,5,)</f>
        <v>#NUM!</v>
      </c>
      <c r="AK43" s="220" t="e">
        <f>IF(Q99=13,5,)</f>
        <v>#NUM!</v>
      </c>
      <c r="AM43" s="266">
        <v>0</v>
      </c>
      <c r="AN43" s="266">
        <v>0</v>
      </c>
      <c r="AO43" s="269" t="e">
        <f>LOG(4*F43+1)*AM43</f>
        <v>#VALUE!</v>
      </c>
      <c r="AP43" s="269" t="e">
        <f t="shared" si="11"/>
        <v>#VALUE!</v>
      </c>
      <c r="AQ43" s="269" t="e">
        <f>LOG(4*F43+1)</f>
        <v>#VALUE!</v>
      </c>
      <c r="AR43" s="269" t="e">
        <f t="shared" si="12"/>
        <v>#VALUE!</v>
      </c>
      <c r="AS43" s="269" t="str">
        <f t="shared" si="18"/>
        <v/>
      </c>
      <c r="AT43" s="269" t="str">
        <f t="shared" si="18"/>
        <v/>
      </c>
      <c r="AU43" s="269" t="str">
        <f t="shared" si="18"/>
        <v/>
      </c>
      <c r="AV43" s="269" t="str">
        <f t="shared" si="18"/>
        <v/>
      </c>
    </row>
    <row r="44" spans="1:48" s="255" customFormat="1" ht="14.15" customHeight="1" x14ac:dyDescent="0.3">
      <c r="B44" s="255" t="s">
        <v>998</v>
      </c>
      <c r="E44" s="256" t="str">
        <f>IF(AH44&gt;0,AH44,"")</f>
        <v/>
      </c>
      <c r="F44" s="257" t="str">
        <f>IF(E44&lt;&gt;0,E44,"")</f>
        <v/>
      </c>
      <c r="G44" s="258"/>
      <c r="H44" s="259"/>
      <c r="I44" s="260"/>
      <c r="J44" s="259"/>
      <c r="K44" s="260"/>
      <c r="L44" s="259"/>
      <c r="M44" s="260"/>
      <c r="N44" s="267"/>
      <c r="O44" s="261"/>
      <c r="P44" s="261">
        <f t="shared" si="0"/>
        <v>0</v>
      </c>
      <c r="Q44" s="255">
        <f t="shared" si="1"/>
        <v>0</v>
      </c>
      <c r="X44" s="255" t="str">
        <f t="shared" si="9"/>
        <v/>
      </c>
      <c r="AH44" s="265">
        <f>SUM(G44:N44)</f>
        <v>0</v>
      </c>
      <c r="AI44" s="265"/>
      <c r="AJ44" s="220" t="e">
        <f>IF(X97=14,5,)</f>
        <v>#NUM!</v>
      </c>
      <c r="AK44" s="220" t="e">
        <f>IF(Q99=14,5,)</f>
        <v>#NUM!</v>
      </c>
      <c r="AM44" s="266">
        <v>0</v>
      </c>
      <c r="AN44" s="266"/>
      <c r="AO44" s="269" t="e">
        <f>LOG(4*F44+1)*AM44</f>
        <v>#VALUE!</v>
      </c>
      <c r="AP44" s="278"/>
      <c r="AQ44" s="269" t="e">
        <f>LOG(4*F44+1)</f>
        <v>#VALUE!</v>
      </c>
      <c r="AR44" s="269"/>
      <c r="AS44" s="269" t="str">
        <f t="shared" si="18"/>
        <v/>
      </c>
      <c r="AT44" s="269">
        <f t="shared" si="18"/>
        <v>0</v>
      </c>
      <c r="AU44" s="269" t="str">
        <f t="shared" si="18"/>
        <v/>
      </c>
      <c r="AV44" s="269">
        <f t="shared" si="18"/>
        <v>0</v>
      </c>
    </row>
    <row r="45" spans="1:48" s="255" customFormat="1" ht="14.15" customHeight="1" x14ac:dyDescent="0.3">
      <c r="A45" s="274"/>
      <c r="B45" s="274" t="s">
        <v>999</v>
      </c>
      <c r="C45" s="274"/>
      <c r="D45" s="297"/>
      <c r="E45" s="256" t="str">
        <f>IF(AH45&gt;0,AH45,"")</f>
        <v/>
      </c>
      <c r="F45" s="283" t="str">
        <f>IF(E45&lt;&gt;0,E45,"")</f>
        <v/>
      </c>
      <c r="G45" s="290"/>
      <c r="H45" s="291"/>
      <c r="I45" s="292"/>
      <c r="J45" s="291"/>
      <c r="K45" s="292"/>
      <c r="L45" s="291"/>
      <c r="M45" s="292"/>
      <c r="N45" s="298"/>
      <c r="O45" s="261"/>
      <c r="P45" s="261">
        <f t="shared" si="0"/>
        <v>0</v>
      </c>
      <c r="Q45" s="255">
        <f t="shared" si="1"/>
        <v>0</v>
      </c>
      <c r="S45" s="273" t="s">
        <v>1000</v>
      </c>
      <c r="T45" s="274"/>
      <c r="U45" s="274"/>
      <c r="V45" s="274"/>
      <c r="W45" s="256" t="str">
        <f>IF(AI45&gt;G944,AI45,"")</f>
        <v/>
      </c>
      <c r="X45" s="283" t="str">
        <f t="shared" si="9"/>
        <v/>
      </c>
      <c r="Y45" s="292"/>
      <c r="Z45" s="291"/>
      <c r="AA45" s="292"/>
      <c r="AB45" s="291"/>
      <c r="AC45" s="292"/>
      <c r="AD45" s="291"/>
      <c r="AE45" s="292"/>
      <c r="AF45" s="283"/>
      <c r="AG45" s="290"/>
      <c r="AH45" s="265">
        <f>SUM(G45:N45)</f>
        <v>0</v>
      </c>
      <c r="AI45" s="265">
        <f>SUM(Y45:AG45)</f>
        <v>0</v>
      </c>
      <c r="AJ45" s="220" t="e">
        <f>IF(X97=15,5,)</f>
        <v>#NUM!</v>
      </c>
      <c r="AK45" s="220" t="e">
        <f>IF(Q99=15,5,)</f>
        <v>#NUM!</v>
      </c>
      <c r="AM45" s="266">
        <v>0</v>
      </c>
      <c r="AN45" s="266"/>
      <c r="AO45" s="269" t="e">
        <f>LOG(4*F45+1)*AM45</f>
        <v>#VALUE!</v>
      </c>
      <c r="AP45" s="278"/>
      <c r="AQ45" s="269" t="e">
        <f>LOG(4*F45+1)</f>
        <v>#VALUE!</v>
      </c>
      <c r="AR45" s="269"/>
      <c r="AS45" s="269" t="str">
        <f t="shared" si="18"/>
        <v/>
      </c>
      <c r="AT45" s="269">
        <f t="shared" si="18"/>
        <v>0</v>
      </c>
      <c r="AU45" s="269" t="str">
        <f t="shared" si="18"/>
        <v/>
      </c>
      <c r="AV45" s="269">
        <f t="shared" si="18"/>
        <v>0</v>
      </c>
    </row>
    <row r="46" spans="1:48" s="255" customFormat="1" ht="14.15" customHeight="1" x14ac:dyDescent="0.35">
      <c r="F46" s="277"/>
      <c r="G46" s="277"/>
      <c r="H46" s="277"/>
      <c r="I46" s="277"/>
      <c r="J46" s="277"/>
      <c r="K46" s="277"/>
      <c r="L46" s="277"/>
      <c r="M46" s="277"/>
      <c r="N46" s="277"/>
      <c r="O46" s="261"/>
      <c r="P46" s="261">
        <f t="shared" si="0"/>
        <v>0</v>
      </c>
      <c r="Q46" s="255">
        <f t="shared" si="1"/>
        <v>0</v>
      </c>
      <c r="S46" s="254" t="s">
        <v>8</v>
      </c>
      <c r="U46" s="282"/>
      <c r="X46" s="277"/>
      <c r="Y46" s="277"/>
      <c r="Z46" s="277"/>
      <c r="AA46" s="277"/>
      <c r="AB46" s="277"/>
      <c r="AC46" s="277"/>
      <c r="AD46" s="277"/>
      <c r="AE46" s="277"/>
      <c r="AF46" s="277"/>
      <c r="AG46" s="277"/>
      <c r="AH46" s="265"/>
      <c r="AI46" s="265"/>
      <c r="AJ46" s="220" t="e">
        <f>IF(X97=16,5,)</f>
        <v>#NUM!</v>
      </c>
      <c r="AK46" s="220" t="e">
        <f>IF(Q99=16,5,)</f>
        <v>#NUM!</v>
      </c>
      <c r="AM46" s="266"/>
      <c r="AN46" s="266"/>
      <c r="AO46" s="269"/>
      <c r="AP46" s="278"/>
      <c r="AQ46" s="278"/>
      <c r="AR46" s="269"/>
      <c r="AS46" s="269">
        <f t="shared" si="18"/>
        <v>0</v>
      </c>
      <c r="AT46" s="269">
        <f t="shared" si="18"/>
        <v>0</v>
      </c>
      <c r="AU46" s="269">
        <f t="shared" si="18"/>
        <v>0</v>
      </c>
      <c r="AV46" s="269">
        <f t="shared" si="18"/>
        <v>0</v>
      </c>
    </row>
    <row r="47" spans="1:48" s="255" customFormat="1" ht="14.15" customHeight="1" x14ac:dyDescent="0.3">
      <c r="A47" s="254" t="s">
        <v>1001</v>
      </c>
      <c r="F47" s="277"/>
      <c r="G47" s="277"/>
      <c r="H47" s="277"/>
      <c r="I47" s="277"/>
      <c r="J47" s="277"/>
      <c r="K47" s="277"/>
      <c r="L47" s="277"/>
      <c r="M47" s="277"/>
      <c r="N47" s="277"/>
      <c r="O47" s="261"/>
      <c r="P47" s="261">
        <f t="shared" si="0"/>
        <v>0</v>
      </c>
      <c r="Q47" s="255">
        <f t="shared" si="1"/>
        <v>0</v>
      </c>
      <c r="T47" s="255" t="s">
        <v>1002</v>
      </c>
      <c r="W47" s="256" t="str">
        <f t="shared" ref="W47:W67" si="19">IF(AI47&gt;G946,AI47,"")</f>
        <v/>
      </c>
      <c r="X47" s="257" t="str">
        <f t="shared" ref="X47:X69" si="20">IF(W47&lt;&gt;0,W47,"")</f>
        <v/>
      </c>
      <c r="Y47" s="260"/>
      <c r="Z47" s="259"/>
      <c r="AA47" s="260"/>
      <c r="AB47" s="259"/>
      <c r="AC47" s="260"/>
      <c r="AD47" s="259"/>
      <c r="AE47" s="260"/>
      <c r="AF47" s="257"/>
      <c r="AG47" s="258"/>
      <c r="AH47" s="265"/>
      <c r="AI47" s="265">
        <f t="shared" ref="AI47:AI67" si="21">SUM(Y47:AG47)</f>
        <v>0</v>
      </c>
      <c r="AJ47" s="220" t="e">
        <f>IF(X97=17,6,)</f>
        <v>#NUM!</v>
      </c>
      <c r="AK47" s="220" t="e">
        <f>IF(Q99=17,6,)</f>
        <v>#NUM!</v>
      </c>
      <c r="AM47" s="266"/>
      <c r="AN47" s="266">
        <v>1</v>
      </c>
      <c r="AO47" s="269"/>
      <c r="AP47" s="269" t="e">
        <f t="shared" ref="AP47:AP67" si="22">LOG(4*X47+1)*AN47</f>
        <v>#VALUE!</v>
      </c>
      <c r="AQ47" s="278"/>
      <c r="AR47" s="269" t="e">
        <f t="shared" ref="AR47:AR67" si="23">LOG(4*X47+1)</f>
        <v>#VALUE!</v>
      </c>
      <c r="AS47" s="269">
        <f t="shared" si="18"/>
        <v>0</v>
      </c>
      <c r="AT47" s="269" t="str">
        <f t="shared" si="18"/>
        <v/>
      </c>
      <c r="AU47" s="269">
        <f t="shared" si="18"/>
        <v>0</v>
      </c>
      <c r="AV47" s="269" t="str">
        <f t="shared" si="18"/>
        <v/>
      </c>
    </row>
    <row r="48" spans="1:48" s="255" customFormat="1" ht="14.15" customHeight="1" x14ac:dyDescent="0.3">
      <c r="A48" s="254" t="s">
        <v>1003</v>
      </c>
      <c r="F48" s="277"/>
      <c r="G48" s="277"/>
      <c r="H48" s="277"/>
      <c r="I48" s="277"/>
      <c r="J48" s="277"/>
      <c r="K48" s="277"/>
      <c r="L48" s="277"/>
      <c r="M48" s="277"/>
      <c r="N48" s="277"/>
      <c r="O48" s="261"/>
      <c r="P48" s="261">
        <f t="shared" si="0"/>
        <v>0</v>
      </c>
      <c r="Q48" s="255" t="str">
        <f t="shared" si="1"/>
        <v/>
      </c>
      <c r="T48" s="255" t="s">
        <v>10</v>
      </c>
      <c r="V48" s="255" t="str">
        <f>IF(AI48&gt;2,8,"")</f>
        <v/>
      </c>
      <c r="W48" s="256" t="str">
        <f t="shared" si="19"/>
        <v/>
      </c>
      <c r="X48" s="257" t="str">
        <f t="shared" si="20"/>
        <v/>
      </c>
      <c r="Y48" s="260"/>
      <c r="Z48" s="259"/>
      <c r="AA48" s="260"/>
      <c r="AB48" s="259"/>
      <c r="AC48" s="260"/>
      <c r="AD48" s="259"/>
      <c r="AE48" s="260"/>
      <c r="AF48" s="257"/>
      <c r="AG48" s="258"/>
      <c r="AH48" s="265"/>
      <c r="AI48" s="265">
        <f t="shared" si="21"/>
        <v>0</v>
      </c>
      <c r="AJ48" s="220" t="e">
        <f>IF(X97=18,6,)</f>
        <v>#NUM!</v>
      </c>
      <c r="AK48" s="220" t="e">
        <f>IF(Q99=18,6,)</f>
        <v>#NUM!</v>
      </c>
      <c r="AM48" s="266"/>
      <c r="AN48" s="266">
        <v>1</v>
      </c>
      <c r="AO48" s="269"/>
      <c r="AP48" s="269" t="e">
        <f t="shared" si="22"/>
        <v>#VALUE!</v>
      </c>
      <c r="AQ48" s="278"/>
      <c r="AR48" s="269" t="e">
        <f t="shared" si="23"/>
        <v>#VALUE!</v>
      </c>
      <c r="AS48" s="269">
        <f t="shared" si="18"/>
        <v>0</v>
      </c>
      <c r="AT48" s="269" t="str">
        <f t="shared" si="18"/>
        <v/>
      </c>
      <c r="AU48" s="269">
        <f t="shared" si="18"/>
        <v>0</v>
      </c>
      <c r="AV48" s="269" t="str">
        <f t="shared" si="18"/>
        <v/>
      </c>
    </row>
    <row r="49" spans="1:48" s="255" customFormat="1" ht="14.15" customHeight="1" x14ac:dyDescent="0.35">
      <c r="B49" s="255" t="s">
        <v>1004</v>
      </c>
      <c r="E49" s="256" t="str">
        <f>IF(AH49&gt;0,AH49,"")</f>
        <v/>
      </c>
      <c r="F49" s="257" t="str">
        <f t="shared" ref="F49:F63" si="24">IF(E49&lt;&gt;0,E49,"")</f>
        <v/>
      </c>
      <c r="G49" s="258"/>
      <c r="H49" s="259"/>
      <c r="I49" s="260"/>
      <c r="J49" s="259"/>
      <c r="K49" s="260"/>
      <c r="L49" s="259"/>
      <c r="M49" s="257"/>
      <c r="N49" s="267"/>
      <c r="O49" s="261"/>
      <c r="P49" s="261">
        <f t="shared" si="0"/>
        <v>0</v>
      </c>
      <c r="Q49" s="255" t="str">
        <f t="shared" si="1"/>
        <v/>
      </c>
      <c r="S49" s="282"/>
      <c r="T49" s="255" t="s">
        <v>12</v>
      </c>
      <c r="V49" s="255" t="str">
        <f>IF(AI49&gt;2,8,"")</f>
        <v/>
      </c>
      <c r="W49" s="256" t="str">
        <f t="shared" si="19"/>
        <v/>
      </c>
      <c r="X49" s="257" t="str">
        <f t="shared" si="20"/>
        <v/>
      </c>
      <c r="Y49" s="260"/>
      <c r="Z49" s="259"/>
      <c r="AA49" s="260"/>
      <c r="AB49" s="259"/>
      <c r="AC49" s="260"/>
      <c r="AD49" s="259"/>
      <c r="AE49" s="260"/>
      <c r="AF49" s="257"/>
      <c r="AG49" s="258"/>
      <c r="AH49" s="265">
        <f>SUM(G49:N49)</f>
        <v>0</v>
      </c>
      <c r="AI49" s="265">
        <f t="shared" si="21"/>
        <v>0</v>
      </c>
      <c r="AJ49" s="220" t="e">
        <f>IF(X97=19,6,)</f>
        <v>#NUM!</v>
      </c>
      <c r="AK49" s="220" t="e">
        <f>IF(Q99=19,6,)</f>
        <v>#NUM!</v>
      </c>
      <c r="AM49" s="266">
        <v>0</v>
      </c>
      <c r="AN49" s="266">
        <v>1</v>
      </c>
      <c r="AO49" s="269" t="e">
        <f>LOG(4*F49+1)*AM49</f>
        <v>#VALUE!</v>
      </c>
      <c r="AP49" s="269" t="e">
        <f t="shared" si="22"/>
        <v>#VALUE!</v>
      </c>
      <c r="AQ49" s="269" t="e">
        <f>LOG(4*F49+1)</f>
        <v>#VALUE!</v>
      </c>
      <c r="AR49" s="269" t="e">
        <f t="shared" si="23"/>
        <v>#VALUE!</v>
      </c>
      <c r="AS49" s="269" t="str">
        <f t="shared" si="18"/>
        <v/>
      </c>
      <c r="AT49" s="269" t="str">
        <f t="shared" si="18"/>
        <v/>
      </c>
      <c r="AU49" s="269" t="str">
        <f t="shared" si="18"/>
        <v/>
      </c>
      <c r="AV49" s="269" t="str">
        <f t="shared" si="18"/>
        <v/>
      </c>
    </row>
    <row r="50" spans="1:48" s="255" customFormat="1" ht="14.15" customHeight="1" x14ac:dyDescent="0.35">
      <c r="A50" s="254" t="s">
        <v>1005</v>
      </c>
      <c r="F50" s="255" t="str">
        <f t="shared" si="24"/>
        <v/>
      </c>
      <c r="O50" s="261"/>
      <c r="P50" s="261">
        <f t="shared" si="0"/>
        <v>0</v>
      </c>
      <c r="Q50" s="255">
        <f t="shared" si="1"/>
        <v>0</v>
      </c>
      <c r="S50" s="282"/>
      <c r="T50" s="255" t="s">
        <v>13</v>
      </c>
      <c r="W50" s="256" t="str">
        <f t="shared" si="19"/>
        <v/>
      </c>
      <c r="X50" s="257" t="str">
        <f t="shared" si="20"/>
        <v/>
      </c>
      <c r="Y50" s="260"/>
      <c r="Z50" s="259"/>
      <c r="AA50" s="260"/>
      <c r="AB50" s="259"/>
      <c r="AC50" s="260"/>
      <c r="AD50" s="259"/>
      <c r="AE50" s="260"/>
      <c r="AF50" s="257"/>
      <c r="AG50" s="258"/>
      <c r="AH50" s="265"/>
      <c r="AI50" s="265">
        <f t="shared" si="21"/>
        <v>0</v>
      </c>
      <c r="AJ50" s="220" t="e">
        <f>IF(X97=20,6,)</f>
        <v>#NUM!</v>
      </c>
      <c r="AK50" s="220" t="e">
        <f>IF(Q99=20,6,)</f>
        <v>#NUM!</v>
      </c>
      <c r="AM50" s="266"/>
      <c r="AN50" s="266">
        <v>1</v>
      </c>
      <c r="AO50" s="269"/>
      <c r="AP50" s="269" t="e">
        <f t="shared" si="22"/>
        <v>#VALUE!</v>
      </c>
      <c r="AQ50" s="278"/>
      <c r="AR50" s="269" t="e">
        <f t="shared" si="23"/>
        <v>#VALUE!</v>
      </c>
      <c r="AS50" s="269">
        <f t="shared" si="18"/>
        <v>0</v>
      </c>
      <c r="AT50" s="269" t="str">
        <f t="shared" si="18"/>
        <v/>
      </c>
      <c r="AU50" s="269">
        <f t="shared" si="18"/>
        <v>0</v>
      </c>
      <c r="AV50" s="269" t="str">
        <f t="shared" si="18"/>
        <v/>
      </c>
    </row>
    <row r="51" spans="1:48" s="255" customFormat="1" ht="14.15" customHeight="1" x14ac:dyDescent="0.35">
      <c r="A51" s="254" t="s">
        <v>1006</v>
      </c>
      <c r="E51" s="256" t="str">
        <f>IF(AH51&gt;0,AH51,"")</f>
        <v/>
      </c>
      <c r="F51" s="257" t="str">
        <f t="shared" si="24"/>
        <v/>
      </c>
      <c r="G51" s="258"/>
      <c r="H51" s="259"/>
      <c r="I51" s="260"/>
      <c r="J51" s="259"/>
      <c r="K51" s="260"/>
      <c r="L51" s="259"/>
      <c r="M51" s="257"/>
      <c r="N51" s="267"/>
      <c r="O51" s="261"/>
      <c r="P51" s="261">
        <f t="shared" si="0"/>
        <v>0</v>
      </c>
      <c r="Q51" s="255" t="str">
        <f t="shared" si="1"/>
        <v/>
      </c>
      <c r="S51" s="282"/>
      <c r="T51" s="255" t="s">
        <v>14</v>
      </c>
      <c r="V51" s="255" t="str">
        <f>IF(AI51&gt;2,7,"")</f>
        <v/>
      </c>
      <c r="W51" s="256" t="str">
        <f t="shared" si="19"/>
        <v/>
      </c>
      <c r="X51" s="257" t="str">
        <f t="shared" si="20"/>
        <v/>
      </c>
      <c r="Y51" s="260"/>
      <c r="Z51" s="259"/>
      <c r="AA51" s="260"/>
      <c r="AB51" s="259"/>
      <c r="AC51" s="260"/>
      <c r="AD51" s="259"/>
      <c r="AE51" s="260"/>
      <c r="AF51" s="257"/>
      <c r="AG51" s="258"/>
      <c r="AH51" s="265">
        <f>SUM(G51:N51)</f>
        <v>0</v>
      </c>
      <c r="AI51" s="265">
        <f t="shared" si="21"/>
        <v>0</v>
      </c>
      <c r="AJ51" s="220" t="e">
        <f>IF(X97=21,7,)</f>
        <v>#NUM!</v>
      </c>
      <c r="AK51" s="220" t="e">
        <f>IF(Q99=21,7,)</f>
        <v>#NUM!</v>
      </c>
      <c r="AM51" s="266"/>
      <c r="AN51" s="266">
        <v>1</v>
      </c>
      <c r="AO51" s="269"/>
      <c r="AP51" s="269" t="e">
        <f t="shared" si="22"/>
        <v>#VALUE!</v>
      </c>
      <c r="AQ51" s="278"/>
      <c r="AR51" s="269" t="e">
        <f t="shared" si="23"/>
        <v>#VALUE!</v>
      </c>
      <c r="AS51" s="269">
        <f t="shared" si="18"/>
        <v>0</v>
      </c>
      <c r="AT51" s="269" t="str">
        <f t="shared" si="18"/>
        <v/>
      </c>
      <c r="AU51" s="269">
        <f t="shared" si="18"/>
        <v>0</v>
      </c>
      <c r="AV51" s="269" t="str">
        <f t="shared" si="18"/>
        <v/>
      </c>
    </row>
    <row r="52" spans="1:48" s="255" customFormat="1" ht="14.15" customHeight="1" x14ac:dyDescent="0.3">
      <c r="A52" s="254" t="s">
        <v>1007</v>
      </c>
      <c r="F52" s="255" t="str">
        <f t="shared" si="24"/>
        <v/>
      </c>
      <c r="N52" s="299"/>
      <c r="O52" s="261"/>
      <c r="P52" s="261">
        <f t="shared" si="0"/>
        <v>0</v>
      </c>
      <c r="Q52" s="255" t="str">
        <f t="shared" si="1"/>
        <v/>
      </c>
      <c r="T52" s="255" t="s">
        <v>15</v>
      </c>
      <c r="V52" s="255" t="str">
        <f>IF(AI52&gt;2,7,"")</f>
        <v/>
      </c>
      <c r="W52" s="256" t="str">
        <f t="shared" si="19"/>
        <v/>
      </c>
      <c r="X52" s="257" t="str">
        <f t="shared" si="20"/>
        <v/>
      </c>
      <c r="Y52" s="260"/>
      <c r="Z52" s="259"/>
      <c r="AA52" s="260"/>
      <c r="AB52" s="259"/>
      <c r="AC52" s="260"/>
      <c r="AD52" s="259"/>
      <c r="AE52" s="260"/>
      <c r="AF52" s="257"/>
      <c r="AG52" s="258"/>
      <c r="AH52" s="265"/>
      <c r="AI52" s="265">
        <f t="shared" si="21"/>
        <v>0</v>
      </c>
      <c r="AJ52" s="220" t="e">
        <f>IF(X97=22,7,)</f>
        <v>#NUM!</v>
      </c>
      <c r="AK52" s="220" t="e">
        <f>IF(Q99=22,7,)</f>
        <v>#NUM!</v>
      </c>
      <c r="AM52" s="266"/>
      <c r="AN52" s="266">
        <v>1</v>
      </c>
      <c r="AO52" s="269"/>
      <c r="AP52" s="269" t="e">
        <f t="shared" si="22"/>
        <v>#VALUE!</v>
      </c>
      <c r="AQ52" s="278"/>
      <c r="AR52" s="269" t="e">
        <f t="shared" si="23"/>
        <v>#VALUE!</v>
      </c>
      <c r="AS52" s="269">
        <f t="shared" si="18"/>
        <v>0</v>
      </c>
      <c r="AT52" s="269" t="str">
        <f t="shared" si="18"/>
        <v/>
      </c>
      <c r="AU52" s="269">
        <f t="shared" si="18"/>
        <v>0</v>
      </c>
      <c r="AV52" s="269" t="str">
        <f t="shared" si="18"/>
        <v/>
      </c>
    </row>
    <row r="53" spans="1:48" s="255" customFormat="1" ht="14.15" customHeight="1" x14ac:dyDescent="0.3">
      <c r="A53" s="254"/>
      <c r="B53" s="255" t="s">
        <v>1008</v>
      </c>
      <c r="E53" s="256" t="str">
        <f>IF(AH53&gt;0,AH53,"")</f>
        <v/>
      </c>
      <c r="F53" s="257" t="str">
        <f t="shared" si="24"/>
        <v/>
      </c>
      <c r="G53" s="258"/>
      <c r="H53" s="259"/>
      <c r="I53" s="260"/>
      <c r="J53" s="259"/>
      <c r="K53" s="260"/>
      <c r="L53" s="259"/>
      <c r="M53" s="260"/>
      <c r="N53" s="267"/>
      <c r="O53" s="261"/>
      <c r="P53" s="261">
        <f t="shared" si="0"/>
        <v>0</v>
      </c>
      <c r="Q53" s="255">
        <f t="shared" si="1"/>
        <v>0</v>
      </c>
      <c r="T53" s="255" t="s">
        <v>16</v>
      </c>
      <c r="W53" s="256" t="str">
        <f t="shared" si="19"/>
        <v/>
      </c>
      <c r="X53" s="257" t="str">
        <f t="shared" si="20"/>
        <v/>
      </c>
      <c r="Y53" s="260"/>
      <c r="Z53" s="259"/>
      <c r="AA53" s="260"/>
      <c r="AB53" s="259"/>
      <c r="AC53" s="260"/>
      <c r="AD53" s="259"/>
      <c r="AE53" s="260"/>
      <c r="AF53" s="257"/>
      <c r="AG53" s="258"/>
      <c r="AH53" s="265">
        <f>SUM(G53:N53)</f>
        <v>0</v>
      </c>
      <c r="AI53" s="265">
        <f t="shared" si="21"/>
        <v>0</v>
      </c>
      <c r="AJ53" s="220" t="e">
        <f>IF(X97=23,7,)</f>
        <v>#NUM!</v>
      </c>
      <c r="AK53" s="220" t="e">
        <f>IF(Q99=23,7,)</f>
        <v>#NUM!</v>
      </c>
      <c r="AM53" s="266"/>
      <c r="AN53" s="266">
        <v>1</v>
      </c>
      <c r="AO53" s="269"/>
      <c r="AP53" s="269" t="e">
        <f t="shared" si="22"/>
        <v>#VALUE!</v>
      </c>
      <c r="AQ53" s="278"/>
      <c r="AR53" s="269" t="e">
        <f t="shared" si="23"/>
        <v>#VALUE!</v>
      </c>
      <c r="AS53" s="269">
        <f t="shared" si="18"/>
        <v>0</v>
      </c>
      <c r="AT53" s="269" t="str">
        <f t="shared" si="18"/>
        <v/>
      </c>
      <c r="AU53" s="269">
        <f t="shared" si="18"/>
        <v>0</v>
      </c>
      <c r="AV53" s="269" t="str">
        <f t="shared" si="18"/>
        <v/>
      </c>
    </row>
    <row r="54" spans="1:48" s="255" customFormat="1" ht="14.15" customHeight="1" x14ac:dyDescent="0.3">
      <c r="A54" s="254"/>
      <c r="B54" s="255" t="s">
        <v>1009</v>
      </c>
      <c r="D54" s="255" t="str">
        <f>IF(AH54&gt;9,2,"")</f>
        <v/>
      </c>
      <c r="E54" s="256" t="str">
        <f>IF(AH54&gt;0,AH54,"")</f>
        <v/>
      </c>
      <c r="F54" s="257" t="str">
        <f t="shared" si="24"/>
        <v/>
      </c>
      <c r="G54" s="300"/>
      <c r="H54" s="301"/>
      <c r="I54" s="302"/>
      <c r="J54" s="301"/>
      <c r="K54" s="302"/>
      <c r="L54" s="301"/>
      <c r="M54" s="302"/>
      <c r="N54" s="303"/>
      <c r="O54" s="261"/>
      <c r="P54" s="261" t="str">
        <f t="shared" si="0"/>
        <v/>
      </c>
      <c r="Q54" s="255" t="str">
        <f t="shared" si="1"/>
        <v/>
      </c>
      <c r="T54" s="255" t="s">
        <v>17</v>
      </c>
      <c r="V54" s="255" t="str">
        <f>IF(AI54&gt;2,3,"")</f>
        <v/>
      </c>
      <c r="W54" s="256" t="str">
        <f t="shared" si="19"/>
        <v/>
      </c>
      <c r="X54" s="257" t="str">
        <f t="shared" si="20"/>
        <v/>
      </c>
      <c r="Y54" s="260"/>
      <c r="Z54" s="259"/>
      <c r="AA54" s="260"/>
      <c r="AB54" s="259"/>
      <c r="AC54" s="260"/>
      <c r="AD54" s="259"/>
      <c r="AE54" s="260"/>
      <c r="AF54" s="257"/>
      <c r="AG54" s="258"/>
      <c r="AH54" s="265">
        <f>SUM(G54:N54)</f>
        <v>0</v>
      </c>
      <c r="AI54" s="265">
        <f t="shared" si="21"/>
        <v>0</v>
      </c>
      <c r="AJ54" s="220" t="e">
        <f>IF(X97=24,7,)</f>
        <v>#NUM!</v>
      </c>
      <c r="AK54" s="220" t="e">
        <f>IF(Q99=24,7,)</f>
        <v>#NUM!</v>
      </c>
      <c r="AM54" s="266">
        <v>0</v>
      </c>
      <c r="AN54" s="266">
        <v>0</v>
      </c>
      <c r="AO54" s="269" t="e">
        <f>LOG(4*F54+1)*AM54</f>
        <v>#VALUE!</v>
      </c>
      <c r="AP54" s="269" t="e">
        <f t="shared" si="22"/>
        <v>#VALUE!</v>
      </c>
      <c r="AQ54" s="269" t="e">
        <f>LOG(4*F54+1)</f>
        <v>#VALUE!</v>
      </c>
      <c r="AR54" s="269" t="e">
        <f t="shared" si="23"/>
        <v>#VALUE!</v>
      </c>
      <c r="AS54" s="269" t="str">
        <f t="shared" si="18"/>
        <v/>
      </c>
      <c r="AT54" s="269" t="str">
        <f t="shared" si="18"/>
        <v/>
      </c>
      <c r="AU54" s="269" t="str">
        <f t="shared" si="18"/>
        <v/>
      </c>
      <c r="AV54" s="269" t="str">
        <f t="shared" si="18"/>
        <v/>
      </c>
    </row>
    <row r="55" spans="1:48" s="255" customFormat="1" ht="14.15" customHeight="1" x14ac:dyDescent="0.3">
      <c r="A55" s="254"/>
      <c r="B55" s="255" t="s">
        <v>1010</v>
      </c>
      <c r="E55" s="256" t="str">
        <f>IF(AH55&gt;0,AH55,"")</f>
        <v/>
      </c>
      <c r="F55" s="257" t="str">
        <f t="shared" si="24"/>
        <v/>
      </c>
      <c r="G55" s="300"/>
      <c r="H55" s="301"/>
      <c r="I55" s="302"/>
      <c r="J55" s="301"/>
      <c r="K55" s="302"/>
      <c r="L55" s="301"/>
      <c r="M55" s="302"/>
      <c r="N55" s="303"/>
      <c r="O55" s="261"/>
      <c r="P55" s="261">
        <f t="shared" si="0"/>
        <v>0</v>
      </c>
      <c r="Q55" s="255" t="str">
        <f t="shared" si="1"/>
        <v/>
      </c>
      <c r="T55" s="255" t="s">
        <v>18</v>
      </c>
      <c r="V55" s="255" t="str">
        <f>IF(AI55&gt;2,5,"")</f>
        <v/>
      </c>
      <c r="W55" s="256" t="str">
        <f t="shared" si="19"/>
        <v/>
      </c>
      <c r="X55" s="257" t="str">
        <f t="shared" si="20"/>
        <v/>
      </c>
      <c r="Y55" s="260"/>
      <c r="Z55" s="259"/>
      <c r="AA55" s="260"/>
      <c r="AB55" s="259"/>
      <c r="AC55" s="260"/>
      <c r="AD55" s="259"/>
      <c r="AE55" s="260"/>
      <c r="AF55" s="257"/>
      <c r="AG55" s="258"/>
      <c r="AH55" s="265">
        <f>SUM(G55:N55)</f>
        <v>0</v>
      </c>
      <c r="AI55" s="265">
        <f t="shared" si="21"/>
        <v>0</v>
      </c>
      <c r="AJ55" s="220" t="e">
        <f>IF(X97=25,8,)</f>
        <v>#NUM!</v>
      </c>
      <c r="AK55" s="220" t="e">
        <f>IF(Q99=25,8,)</f>
        <v>#NUM!</v>
      </c>
      <c r="AM55" s="266"/>
      <c r="AN55" s="266">
        <v>1</v>
      </c>
      <c r="AO55" s="269"/>
      <c r="AP55" s="269" t="e">
        <f t="shared" si="22"/>
        <v>#VALUE!</v>
      </c>
      <c r="AQ55" s="278"/>
      <c r="AR55" s="269" t="e">
        <f t="shared" si="23"/>
        <v>#VALUE!</v>
      </c>
      <c r="AS55" s="269">
        <f t="shared" si="18"/>
        <v>0</v>
      </c>
      <c r="AT55" s="269" t="str">
        <f t="shared" si="18"/>
        <v/>
      </c>
      <c r="AU55" s="269">
        <f t="shared" si="18"/>
        <v>0</v>
      </c>
      <c r="AV55" s="269" t="str">
        <f t="shared" si="18"/>
        <v/>
      </c>
    </row>
    <row r="56" spans="1:48" s="255" customFormat="1" ht="14.15" customHeight="1" x14ac:dyDescent="0.35">
      <c r="A56" s="254" t="s">
        <v>1011</v>
      </c>
      <c r="E56" s="282"/>
      <c r="F56" s="255" t="str">
        <f t="shared" si="24"/>
        <v/>
      </c>
      <c r="O56" s="261"/>
      <c r="P56" s="261">
        <f t="shared" si="0"/>
        <v>0</v>
      </c>
      <c r="Q56" s="255" t="str">
        <f t="shared" si="1"/>
        <v/>
      </c>
      <c r="T56" s="255" t="s">
        <v>0</v>
      </c>
      <c r="V56" s="255" t="str">
        <f>IF(AI56&gt;2,6,"")</f>
        <v/>
      </c>
      <c r="W56" s="256" t="str">
        <f t="shared" si="19"/>
        <v/>
      </c>
      <c r="X56" s="257" t="str">
        <f t="shared" si="20"/>
        <v/>
      </c>
      <c r="Y56" s="260"/>
      <c r="Z56" s="259"/>
      <c r="AA56" s="260"/>
      <c r="AB56" s="259"/>
      <c r="AC56" s="260"/>
      <c r="AD56" s="259"/>
      <c r="AE56" s="260"/>
      <c r="AF56" s="257"/>
      <c r="AG56" s="258"/>
      <c r="AH56" s="265"/>
      <c r="AI56" s="265">
        <f t="shared" si="21"/>
        <v>0</v>
      </c>
      <c r="AJ56" s="220" t="e">
        <f>IF(X97=26,8,)</f>
        <v>#NUM!</v>
      </c>
      <c r="AK56" s="220" t="e">
        <f>IF(Q99=26,8,)</f>
        <v>#NUM!</v>
      </c>
      <c r="AM56" s="266"/>
      <c r="AN56" s="266">
        <v>1</v>
      </c>
      <c r="AO56" s="269"/>
      <c r="AP56" s="269" t="e">
        <f t="shared" si="22"/>
        <v>#VALUE!</v>
      </c>
      <c r="AQ56" s="278"/>
      <c r="AR56" s="269" t="e">
        <f t="shared" si="23"/>
        <v>#VALUE!</v>
      </c>
      <c r="AS56" s="269">
        <f t="shared" si="18"/>
        <v>0</v>
      </c>
      <c r="AT56" s="269" t="str">
        <f t="shared" si="18"/>
        <v/>
      </c>
      <c r="AU56" s="269">
        <f t="shared" si="18"/>
        <v>0</v>
      </c>
      <c r="AV56" s="269" t="str">
        <f t="shared" si="18"/>
        <v/>
      </c>
    </row>
    <row r="57" spans="1:48" s="255" customFormat="1" ht="14.15" customHeight="1" x14ac:dyDescent="0.3">
      <c r="B57" s="255" t="s">
        <v>1012</v>
      </c>
      <c r="D57" s="255" t="str">
        <f>IF(AH57&gt;9,1,"")</f>
        <v/>
      </c>
      <c r="E57" s="256" t="str">
        <f>IF(AH57&gt;0,AH57,"")</f>
        <v/>
      </c>
      <c r="F57" s="257" t="str">
        <f t="shared" si="24"/>
        <v/>
      </c>
      <c r="G57" s="258"/>
      <c r="H57" s="259"/>
      <c r="I57" s="260"/>
      <c r="J57" s="259"/>
      <c r="K57" s="260"/>
      <c r="L57" s="259"/>
      <c r="M57" s="260"/>
      <c r="N57" s="267"/>
      <c r="O57" s="261"/>
      <c r="P57" s="261" t="str">
        <f t="shared" si="0"/>
        <v/>
      </c>
      <c r="Q57" s="255" t="str">
        <f t="shared" si="1"/>
        <v/>
      </c>
      <c r="T57" s="255" t="s">
        <v>1</v>
      </c>
      <c r="V57" s="255" t="str">
        <f>IF(AI57&gt;2,4,"")</f>
        <v/>
      </c>
      <c r="W57" s="256" t="str">
        <f t="shared" si="19"/>
        <v/>
      </c>
      <c r="X57" s="257" t="str">
        <f t="shared" si="20"/>
        <v/>
      </c>
      <c r="Y57" s="260"/>
      <c r="Z57" s="259"/>
      <c r="AA57" s="260"/>
      <c r="AB57" s="259"/>
      <c r="AC57" s="260"/>
      <c r="AD57" s="259"/>
      <c r="AE57" s="260"/>
      <c r="AF57" s="257"/>
      <c r="AG57" s="258"/>
      <c r="AH57" s="265">
        <f>SUM(G57:N57)</f>
        <v>0</v>
      </c>
      <c r="AI57" s="265">
        <f t="shared" si="21"/>
        <v>0</v>
      </c>
      <c r="AJ57" s="220" t="e">
        <f>IF(X97=27,8,)</f>
        <v>#NUM!</v>
      </c>
      <c r="AK57" s="220" t="e">
        <f>IF(Q99=27,8,)</f>
        <v>#NUM!</v>
      </c>
      <c r="AM57" s="266">
        <v>0</v>
      </c>
      <c r="AN57" s="266">
        <v>0</v>
      </c>
      <c r="AO57" s="269" t="e">
        <f>LOG(4*F57+1)*AM57</f>
        <v>#VALUE!</v>
      </c>
      <c r="AP57" s="269" t="e">
        <f t="shared" si="22"/>
        <v>#VALUE!</v>
      </c>
      <c r="AQ57" s="269" t="e">
        <f>LOG(4*F57+1)</f>
        <v>#VALUE!</v>
      </c>
      <c r="AR57" s="269" t="e">
        <f t="shared" si="23"/>
        <v>#VALUE!</v>
      </c>
      <c r="AS57" s="269" t="str">
        <f t="shared" si="18"/>
        <v/>
      </c>
      <c r="AT57" s="269" t="str">
        <f t="shared" si="18"/>
        <v/>
      </c>
      <c r="AU57" s="269" t="str">
        <f t="shared" si="18"/>
        <v/>
      </c>
      <c r="AV57" s="269" t="str">
        <f t="shared" si="18"/>
        <v/>
      </c>
    </row>
    <row r="58" spans="1:48" s="255" customFormat="1" ht="14.15" customHeight="1" x14ac:dyDescent="0.3">
      <c r="B58" s="255" t="s">
        <v>1013</v>
      </c>
      <c r="E58" s="256" t="str">
        <f>IF(AH58&gt;0,AH58,"")</f>
        <v/>
      </c>
      <c r="F58" s="257" t="str">
        <f t="shared" si="24"/>
        <v/>
      </c>
      <c r="G58" s="300"/>
      <c r="H58" s="301"/>
      <c r="I58" s="302"/>
      <c r="J58" s="301"/>
      <c r="K58" s="302"/>
      <c r="L58" s="301"/>
      <c r="M58" s="302"/>
      <c r="N58" s="303"/>
      <c r="O58" s="261"/>
      <c r="P58" s="261">
        <f t="shared" si="0"/>
        <v>0</v>
      </c>
      <c r="Q58" s="255" t="str">
        <f t="shared" si="1"/>
        <v/>
      </c>
      <c r="T58" s="255" t="s">
        <v>2</v>
      </c>
      <c r="V58" s="255" t="str">
        <f>IF(AI58&gt;9,3,"")</f>
        <v/>
      </c>
      <c r="W58" s="256" t="str">
        <f t="shared" si="19"/>
        <v/>
      </c>
      <c r="X58" s="257" t="str">
        <f t="shared" si="20"/>
        <v/>
      </c>
      <c r="Y58" s="260"/>
      <c r="Z58" s="259"/>
      <c r="AA58" s="260"/>
      <c r="AB58" s="259"/>
      <c r="AC58" s="260"/>
      <c r="AD58" s="259"/>
      <c r="AE58" s="260"/>
      <c r="AF58" s="257"/>
      <c r="AG58" s="258"/>
      <c r="AH58" s="265">
        <f>SUM(G58:N58)</f>
        <v>0</v>
      </c>
      <c r="AI58" s="265">
        <f t="shared" si="21"/>
        <v>0</v>
      </c>
      <c r="AJ58" s="220" t="e">
        <f>IF(X97=28,8,)</f>
        <v>#NUM!</v>
      </c>
      <c r="AK58" s="220" t="e">
        <f>IF(Q99=28,8,)</f>
        <v>#NUM!</v>
      </c>
      <c r="AM58" s="266"/>
      <c r="AN58" s="266">
        <v>1</v>
      </c>
      <c r="AO58" s="269"/>
      <c r="AP58" s="269" t="e">
        <f t="shared" si="22"/>
        <v>#VALUE!</v>
      </c>
      <c r="AQ58" s="278"/>
      <c r="AR58" s="269" t="e">
        <f t="shared" si="23"/>
        <v>#VALUE!</v>
      </c>
      <c r="AS58" s="269">
        <f t="shared" si="18"/>
        <v>0</v>
      </c>
      <c r="AT58" s="269" t="str">
        <f t="shared" si="18"/>
        <v/>
      </c>
      <c r="AU58" s="269">
        <f t="shared" si="18"/>
        <v>0</v>
      </c>
      <c r="AV58" s="269" t="str">
        <f t="shared" si="18"/>
        <v/>
      </c>
    </row>
    <row r="59" spans="1:48" s="255" customFormat="1" ht="14.15" customHeight="1" x14ac:dyDescent="0.35">
      <c r="A59" s="254" t="s">
        <v>1014</v>
      </c>
      <c r="E59" s="282"/>
      <c r="F59" s="255" t="str">
        <f t="shared" si="24"/>
        <v/>
      </c>
      <c r="O59" s="261"/>
      <c r="P59" s="261">
        <f t="shared" si="0"/>
        <v>0</v>
      </c>
      <c r="Q59" s="255">
        <f t="shared" si="1"/>
        <v>0</v>
      </c>
      <c r="T59" s="255" t="s">
        <v>3</v>
      </c>
      <c r="W59" s="256" t="str">
        <f t="shared" si="19"/>
        <v/>
      </c>
      <c r="X59" s="257" t="str">
        <f t="shared" si="20"/>
        <v/>
      </c>
      <c r="Y59" s="260"/>
      <c r="Z59" s="259"/>
      <c r="AA59" s="260"/>
      <c r="AB59" s="259"/>
      <c r="AC59" s="260"/>
      <c r="AD59" s="259"/>
      <c r="AE59" s="260"/>
      <c r="AF59" s="257"/>
      <c r="AG59" s="258"/>
      <c r="AH59" s="265"/>
      <c r="AI59" s="265">
        <f t="shared" si="21"/>
        <v>0</v>
      </c>
      <c r="AJ59" s="220" t="e">
        <f>IF(X97=29,9,)</f>
        <v>#NUM!</v>
      </c>
      <c r="AK59" s="220" t="e">
        <f>IF(Q99=29,9,)</f>
        <v>#NUM!</v>
      </c>
      <c r="AM59" s="266"/>
      <c r="AN59" s="266">
        <v>1</v>
      </c>
      <c r="AO59" s="269"/>
      <c r="AP59" s="269" t="e">
        <f t="shared" si="22"/>
        <v>#VALUE!</v>
      </c>
      <c r="AQ59" s="278"/>
      <c r="AR59" s="269" t="e">
        <f t="shared" si="23"/>
        <v>#VALUE!</v>
      </c>
      <c r="AS59" s="269">
        <f t="shared" si="18"/>
        <v>0</v>
      </c>
      <c r="AT59" s="269" t="str">
        <f t="shared" si="18"/>
        <v/>
      </c>
      <c r="AU59" s="269">
        <f t="shared" si="18"/>
        <v>0</v>
      </c>
      <c r="AV59" s="269" t="str">
        <f t="shared" si="18"/>
        <v/>
      </c>
    </row>
    <row r="60" spans="1:48" s="255" customFormat="1" ht="14.15" customHeight="1" x14ac:dyDescent="0.3">
      <c r="B60" s="255" t="s">
        <v>1015</v>
      </c>
      <c r="E60" s="256" t="str">
        <f>IF(AH60&gt;0,AH60,"")</f>
        <v/>
      </c>
      <c r="F60" s="257" t="str">
        <f t="shared" si="24"/>
        <v/>
      </c>
      <c r="G60" s="258"/>
      <c r="H60" s="259"/>
      <c r="I60" s="260"/>
      <c r="J60" s="259"/>
      <c r="K60" s="260"/>
      <c r="L60" s="259"/>
      <c r="M60" s="260"/>
      <c r="N60" s="267"/>
      <c r="O60" s="261"/>
      <c r="P60" s="261">
        <f t="shared" si="0"/>
        <v>0</v>
      </c>
      <c r="Q60" s="255" t="str">
        <f t="shared" si="1"/>
        <v/>
      </c>
      <c r="T60" s="255" t="s">
        <v>4</v>
      </c>
      <c r="V60" s="255" t="str">
        <f>IF(AI60&gt;2,7,"")</f>
        <v/>
      </c>
      <c r="W60" s="256" t="str">
        <f t="shared" si="19"/>
        <v/>
      </c>
      <c r="X60" s="257" t="str">
        <f t="shared" si="20"/>
        <v/>
      </c>
      <c r="Y60" s="260"/>
      <c r="Z60" s="259"/>
      <c r="AA60" s="260"/>
      <c r="AB60" s="259"/>
      <c r="AC60" s="260"/>
      <c r="AD60" s="259"/>
      <c r="AE60" s="260"/>
      <c r="AF60" s="257"/>
      <c r="AG60" s="258"/>
      <c r="AH60" s="265">
        <f>SUM(G60:N60)</f>
        <v>0</v>
      </c>
      <c r="AI60" s="265">
        <f t="shared" si="21"/>
        <v>0</v>
      </c>
      <c r="AJ60" s="220" t="e">
        <f>IF(X97=30,9,)</f>
        <v>#NUM!</v>
      </c>
      <c r="AK60" s="220" t="e">
        <f>IF(Q99=30,9,)</f>
        <v>#NUM!</v>
      </c>
      <c r="AM60" s="266"/>
      <c r="AN60" s="266">
        <v>1</v>
      </c>
      <c r="AO60" s="269"/>
      <c r="AP60" s="269" t="e">
        <f t="shared" si="22"/>
        <v>#VALUE!</v>
      </c>
      <c r="AQ60" s="278"/>
      <c r="AR60" s="269" t="e">
        <f t="shared" si="23"/>
        <v>#VALUE!</v>
      </c>
      <c r="AS60" s="269">
        <f t="shared" si="18"/>
        <v>0</v>
      </c>
      <c r="AT60" s="269" t="str">
        <f t="shared" si="18"/>
        <v/>
      </c>
      <c r="AU60" s="269">
        <f t="shared" si="18"/>
        <v>0</v>
      </c>
      <c r="AV60" s="269" t="str">
        <f t="shared" si="18"/>
        <v/>
      </c>
    </row>
    <row r="61" spans="1:48" s="255" customFormat="1" ht="14.15" customHeight="1" x14ac:dyDescent="0.35">
      <c r="A61" s="254" t="s">
        <v>1016</v>
      </c>
      <c r="E61" s="282"/>
      <c r="F61" s="255" t="str">
        <f t="shared" si="24"/>
        <v/>
      </c>
      <c r="O61" s="261"/>
      <c r="P61" s="261">
        <f t="shared" si="0"/>
        <v>0</v>
      </c>
      <c r="Q61" s="255" t="str">
        <f t="shared" si="1"/>
        <v/>
      </c>
      <c r="T61" s="255" t="s">
        <v>5</v>
      </c>
      <c r="V61" s="255" t="str">
        <f>IF(AI61&gt;2,8,"")</f>
        <v/>
      </c>
      <c r="W61" s="256" t="str">
        <f t="shared" si="19"/>
        <v/>
      </c>
      <c r="X61" s="257" t="str">
        <f t="shared" si="20"/>
        <v/>
      </c>
      <c r="Y61" s="260"/>
      <c r="Z61" s="259"/>
      <c r="AA61" s="260"/>
      <c r="AB61" s="259"/>
      <c r="AC61" s="260"/>
      <c r="AD61" s="259"/>
      <c r="AE61" s="260"/>
      <c r="AF61" s="257"/>
      <c r="AG61" s="258"/>
      <c r="AH61" s="265"/>
      <c r="AI61" s="265">
        <f t="shared" si="21"/>
        <v>0</v>
      </c>
      <c r="AJ61" s="220" t="e">
        <f>IF(X97=31,9,)</f>
        <v>#NUM!</v>
      </c>
      <c r="AK61" s="220" t="e">
        <f>IF(Q99=31,9,)</f>
        <v>#NUM!</v>
      </c>
      <c r="AM61" s="266"/>
      <c r="AN61" s="266">
        <v>1</v>
      </c>
      <c r="AO61" s="269"/>
      <c r="AP61" s="269" t="e">
        <f t="shared" si="22"/>
        <v>#VALUE!</v>
      </c>
      <c r="AQ61" s="278"/>
      <c r="AR61" s="269" t="e">
        <f t="shared" si="23"/>
        <v>#VALUE!</v>
      </c>
      <c r="AS61" s="269">
        <f t="shared" si="18"/>
        <v>0</v>
      </c>
      <c r="AT61" s="269" t="str">
        <f t="shared" si="18"/>
        <v/>
      </c>
      <c r="AU61" s="269">
        <f t="shared" si="18"/>
        <v>0</v>
      </c>
      <c r="AV61" s="269" t="str">
        <f t="shared" si="18"/>
        <v/>
      </c>
    </row>
    <row r="62" spans="1:48" s="255" customFormat="1" ht="14.15" customHeight="1" x14ac:dyDescent="0.3">
      <c r="A62" s="254"/>
      <c r="B62" s="255" t="s">
        <v>1017</v>
      </c>
      <c r="E62" s="256" t="str">
        <f>IF(AH62&gt;0,AH62,"")</f>
        <v/>
      </c>
      <c r="F62" s="257" t="str">
        <f t="shared" si="24"/>
        <v/>
      </c>
      <c r="G62" s="258"/>
      <c r="H62" s="259"/>
      <c r="I62" s="260"/>
      <c r="J62" s="259"/>
      <c r="K62" s="304"/>
      <c r="L62" s="305"/>
      <c r="M62" s="263"/>
      <c r="N62" s="306"/>
      <c r="O62" s="261"/>
      <c r="P62" s="261">
        <f t="shared" si="0"/>
        <v>0</v>
      </c>
      <c r="Q62" s="255">
        <f t="shared" si="1"/>
        <v>0</v>
      </c>
      <c r="T62" s="255" t="s">
        <v>6</v>
      </c>
      <c r="W62" s="256" t="str">
        <f t="shared" si="19"/>
        <v/>
      </c>
      <c r="X62" s="257" t="str">
        <f t="shared" si="20"/>
        <v/>
      </c>
      <c r="Y62" s="260"/>
      <c r="Z62" s="259"/>
      <c r="AA62" s="260"/>
      <c r="AB62" s="259"/>
      <c r="AC62" s="260"/>
      <c r="AD62" s="259"/>
      <c r="AE62" s="260"/>
      <c r="AF62" s="257"/>
      <c r="AG62" s="258"/>
      <c r="AH62" s="265">
        <f>SUM(G62:N62)</f>
        <v>0</v>
      </c>
      <c r="AI62" s="265">
        <f t="shared" si="21"/>
        <v>0</v>
      </c>
      <c r="AJ62" s="220" t="e">
        <f>IF(X97=32,9,)</f>
        <v>#NUM!</v>
      </c>
      <c r="AK62" s="220" t="e">
        <f>IF(Q99=32,9,)</f>
        <v>#NUM!</v>
      </c>
      <c r="AM62" s="266"/>
      <c r="AN62" s="266">
        <v>1</v>
      </c>
      <c r="AO62" s="269"/>
      <c r="AP62" s="269" t="e">
        <f t="shared" si="22"/>
        <v>#VALUE!</v>
      </c>
      <c r="AQ62" s="278"/>
      <c r="AR62" s="269" t="e">
        <f t="shared" si="23"/>
        <v>#VALUE!</v>
      </c>
      <c r="AS62" s="269">
        <f t="shared" si="18"/>
        <v>0</v>
      </c>
      <c r="AT62" s="269" t="str">
        <f t="shared" si="18"/>
        <v/>
      </c>
      <c r="AU62" s="269">
        <f t="shared" si="18"/>
        <v>0</v>
      </c>
      <c r="AV62" s="269" t="str">
        <f t="shared" si="18"/>
        <v/>
      </c>
    </row>
    <row r="63" spans="1:48" s="255" customFormat="1" ht="14.15" customHeight="1" x14ac:dyDescent="0.3">
      <c r="A63" s="307"/>
      <c r="B63" s="274" t="s">
        <v>1018</v>
      </c>
      <c r="C63" s="274"/>
      <c r="D63" s="274"/>
      <c r="E63" s="256" t="str">
        <f>IF(AH63&gt;0,AH63,"")</f>
        <v/>
      </c>
      <c r="F63" s="283" t="str">
        <f t="shared" si="24"/>
        <v/>
      </c>
      <c r="G63" s="290"/>
      <c r="H63" s="291"/>
      <c r="I63" s="292"/>
      <c r="J63" s="291"/>
      <c r="K63" s="292"/>
      <c r="L63" s="291"/>
      <c r="M63" s="283"/>
      <c r="N63" s="298"/>
      <c r="O63" s="261"/>
      <c r="P63" s="261">
        <f t="shared" si="0"/>
        <v>0</v>
      </c>
      <c r="Q63" s="255" t="str">
        <f t="shared" si="1"/>
        <v/>
      </c>
      <c r="T63" s="255" t="s">
        <v>7</v>
      </c>
      <c r="V63" s="255" t="str">
        <f>IF(AI63&gt;2,4,"")</f>
        <v/>
      </c>
      <c r="W63" s="256" t="str">
        <f t="shared" si="19"/>
        <v/>
      </c>
      <c r="X63" s="257" t="str">
        <f t="shared" si="20"/>
        <v/>
      </c>
      <c r="Y63" s="260"/>
      <c r="Z63" s="259"/>
      <c r="AA63" s="260"/>
      <c r="AB63" s="259"/>
      <c r="AC63" s="260"/>
      <c r="AD63" s="259"/>
      <c r="AE63" s="260"/>
      <c r="AF63" s="257"/>
      <c r="AG63" s="258"/>
      <c r="AH63" s="265">
        <f>SUM(G63:N63)</f>
        <v>0</v>
      </c>
      <c r="AI63" s="265">
        <f t="shared" si="21"/>
        <v>0</v>
      </c>
      <c r="AJ63" s="220" t="e">
        <f>IF(X97=33,10,)</f>
        <v>#NUM!</v>
      </c>
      <c r="AK63" s="220" t="e">
        <f>IF(Q99=33,10,)</f>
        <v>#NUM!</v>
      </c>
      <c r="AM63" s="266"/>
      <c r="AN63" s="266">
        <v>1</v>
      </c>
      <c r="AO63" s="269"/>
      <c r="AP63" s="269" t="e">
        <f t="shared" si="22"/>
        <v>#VALUE!</v>
      </c>
      <c r="AQ63" s="278"/>
      <c r="AR63" s="269" t="e">
        <f t="shared" si="23"/>
        <v>#VALUE!</v>
      </c>
      <c r="AS63" s="269">
        <f t="shared" si="18"/>
        <v>0</v>
      </c>
      <c r="AT63" s="269" t="str">
        <f t="shared" si="18"/>
        <v/>
      </c>
      <c r="AU63" s="269">
        <f t="shared" si="18"/>
        <v>0</v>
      </c>
      <c r="AV63" s="269" t="str">
        <f t="shared" si="18"/>
        <v/>
      </c>
    </row>
    <row r="64" spans="1:48" s="255" customFormat="1" ht="14.15" customHeight="1" x14ac:dyDescent="0.3">
      <c r="A64" s="254" t="s">
        <v>1019</v>
      </c>
      <c r="F64" s="277"/>
      <c r="G64" s="277"/>
      <c r="H64" s="277"/>
      <c r="I64" s="277"/>
      <c r="J64" s="277"/>
      <c r="K64" s="277"/>
      <c r="L64" s="277"/>
      <c r="M64" s="277"/>
      <c r="N64" s="277"/>
      <c r="O64" s="261"/>
      <c r="P64" s="261">
        <f t="shared" si="0"/>
        <v>0</v>
      </c>
      <c r="Q64" s="255" t="str">
        <f t="shared" si="1"/>
        <v/>
      </c>
      <c r="T64" s="255" t="s">
        <v>1020</v>
      </c>
      <c r="V64" s="255" t="str">
        <f>IF(AI64&gt;2,4,"")</f>
        <v/>
      </c>
      <c r="W64" s="256" t="str">
        <f t="shared" si="19"/>
        <v/>
      </c>
      <c r="X64" s="257" t="str">
        <f t="shared" si="20"/>
        <v/>
      </c>
      <c r="Y64" s="260"/>
      <c r="Z64" s="259"/>
      <c r="AA64" s="260"/>
      <c r="AB64" s="259"/>
      <c r="AC64" s="260"/>
      <c r="AD64" s="259"/>
      <c r="AE64" s="260"/>
      <c r="AF64" s="257"/>
      <c r="AG64" s="258"/>
      <c r="AH64" s="265"/>
      <c r="AI64" s="265">
        <f t="shared" si="21"/>
        <v>0</v>
      </c>
      <c r="AJ64" s="220" t="e">
        <f>IF(X97=34,10,)</f>
        <v>#NUM!</v>
      </c>
      <c r="AK64" s="220" t="e">
        <f>IF(Q99=34,10,)</f>
        <v>#NUM!</v>
      </c>
      <c r="AM64" s="266"/>
      <c r="AN64" s="266">
        <v>1</v>
      </c>
      <c r="AO64" s="269"/>
      <c r="AP64" s="269" t="e">
        <f t="shared" si="22"/>
        <v>#VALUE!</v>
      </c>
      <c r="AQ64" s="278"/>
      <c r="AR64" s="269" t="e">
        <f t="shared" si="23"/>
        <v>#VALUE!</v>
      </c>
      <c r="AS64" s="269">
        <f t="shared" si="18"/>
        <v>0</v>
      </c>
      <c r="AT64" s="269" t="str">
        <f t="shared" si="18"/>
        <v/>
      </c>
      <c r="AU64" s="269">
        <f t="shared" si="18"/>
        <v>0</v>
      </c>
      <c r="AV64" s="269" t="str">
        <f t="shared" si="18"/>
        <v/>
      </c>
    </row>
    <row r="65" spans="1:48" s="255" customFormat="1" ht="14.15" customHeight="1" x14ac:dyDescent="0.35">
      <c r="A65" s="254" t="s">
        <v>20</v>
      </c>
      <c r="E65" s="282"/>
      <c r="F65" s="277"/>
      <c r="G65" s="277"/>
      <c r="H65" s="277"/>
      <c r="I65" s="277"/>
      <c r="J65" s="277"/>
      <c r="K65" s="277"/>
      <c r="L65" s="277"/>
      <c r="M65" s="277"/>
      <c r="N65" s="277"/>
      <c r="O65" s="261"/>
      <c r="P65" s="261">
        <f t="shared" si="0"/>
        <v>0</v>
      </c>
      <c r="Q65" s="255">
        <f t="shared" si="1"/>
        <v>0</v>
      </c>
      <c r="T65" s="255" t="s">
        <v>19</v>
      </c>
      <c r="W65" s="256" t="str">
        <f t="shared" si="19"/>
        <v/>
      </c>
      <c r="X65" s="257" t="str">
        <f t="shared" si="20"/>
        <v/>
      </c>
      <c r="Y65" s="260"/>
      <c r="Z65" s="259"/>
      <c r="AA65" s="260"/>
      <c r="AB65" s="259"/>
      <c r="AC65" s="260"/>
      <c r="AD65" s="259"/>
      <c r="AE65" s="260"/>
      <c r="AF65" s="257"/>
      <c r="AG65" s="258"/>
      <c r="AH65" s="265"/>
      <c r="AI65" s="265">
        <f t="shared" si="21"/>
        <v>0</v>
      </c>
      <c r="AJ65" s="220" t="e">
        <f>IF(X97=35,10,)</f>
        <v>#NUM!</v>
      </c>
      <c r="AK65" s="220" t="e">
        <f>IF(Q99=35,10,)</f>
        <v>#NUM!</v>
      </c>
      <c r="AM65" s="266"/>
      <c r="AN65" s="266">
        <v>1</v>
      </c>
      <c r="AO65" s="269"/>
      <c r="AP65" s="269" t="e">
        <f t="shared" si="22"/>
        <v>#VALUE!</v>
      </c>
      <c r="AQ65" s="278"/>
      <c r="AR65" s="269" t="e">
        <f t="shared" si="23"/>
        <v>#VALUE!</v>
      </c>
      <c r="AS65" s="269">
        <f t="shared" si="18"/>
        <v>0</v>
      </c>
      <c r="AT65" s="269" t="str">
        <f t="shared" si="18"/>
        <v/>
      </c>
      <c r="AU65" s="269">
        <f t="shared" si="18"/>
        <v>0</v>
      </c>
      <c r="AV65" s="269" t="str">
        <f t="shared" si="18"/>
        <v/>
      </c>
    </row>
    <row r="66" spans="1:48" s="255" customFormat="1" ht="14.15" customHeight="1" x14ac:dyDescent="0.3">
      <c r="B66" s="255" t="s">
        <v>21</v>
      </c>
      <c r="E66" s="256" t="str">
        <f t="shared" ref="E66:E76" si="25">IF(AH66&gt;0,AH66,"")</f>
        <v/>
      </c>
      <c r="F66" s="257" t="str">
        <f t="shared" ref="F66:F76" si="26">IF(E66&lt;&gt;0,E66,"")</f>
        <v/>
      </c>
      <c r="G66" s="260"/>
      <c r="H66" s="259"/>
      <c r="I66" s="260"/>
      <c r="J66" s="259"/>
      <c r="K66" s="260"/>
      <c r="L66" s="259"/>
      <c r="M66" s="260"/>
      <c r="N66" s="267"/>
      <c r="O66" s="261"/>
      <c r="P66" s="261">
        <f t="shared" si="0"/>
        <v>0</v>
      </c>
      <c r="Q66" s="255" t="str">
        <f t="shared" si="1"/>
        <v/>
      </c>
      <c r="T66" s="255" t="s">
        <v>9</v>
      </c>
      <c r="V66" s="255" t="str">
        <f>IF(AI66&gt;2,4,"")</f>
        <v/>
      </c>
      <c r="W66" s="256" t="str">
        <f t="shared" si="19"/>
        <v/>
      </c>
      <c r="X66" s="257" t="str">
        <f t="shared" si="20"/>
        <v/>
      </c>
      <c r="Y66" s="260"/>
      <c r="Z66" s="259"/>
      <c r="AA66" s="260"/>
      <c r="AB66" s="259"/>
      <c r="AC66" s="260"/>
      <c r="AD66" s="259"/>
      <c r="AE66" s="260"/>
      <c r="AF66" s="257"/>
      <c r="AG66" s="258"/>
      <c r="AH66" s="265">
        <f t="shared" ref="AH66:AH76" si="27">SUM(G66:N66)</f>
        <v>0</v>
      </c>
      <c r="AI66" s="265">
        <f t="shared" si="21"/>
        <v>0</v>
      </c>
      <c r="AJ66" s="220" t="e">
        <f>IF(X97=36,10,)</f>
        <v>#NUM!</v>
      </c>
      <c r="AK66" s="220" t="e">
        <f>IF(Q99=36,10,)</f>
        <v>#NUM!</v>
      </c>
      <c r="AM66" s="266">
        <v>1</v>
      </c>
      <c r="AN66" s="266">
        <v>1</v>
      </c>
      <c r="AO66" s="269" t="e">
        <f t="shared" ref="AO66:AO76" si="28">LOG(4*F66+1)*AM66</f>
        <v>#VALUE!</v>
      </c>
      <c r="AP66" s="269" t="e">
        <f t="shared" si="22"/>
        <v>#VALUE!</v>
      </c>
      <c r="AQ66" s="269" t="e">
        <f t="shared" ref="AQ66:AQ76" si="29">LOG(4*F66+1)</f>
        <v>#VALUE!</v>
      </c>
      <c r="AR66" s="269" t="e">
        <f t="shared" si="23"/>
        <v>#VALUE!</v>
      </c>
      <c r="AS66" s="269" t="str">
        <f t="shared" si="18"/>
        <v/>
      </c>
      <c r="AT66" s="269" t="str">
        <f t="shared" si="18"/>
        <v/>
      </c>
      <c r="AU66" s="269" t="str">
        <f t="shared" si="18"/>
        <v/>
      </c>
      <c r="AV66" s="269" t="str">
        <f t="shared" si="18"/>
        <v/>
      </c>
    </row>
    <row r="67" spans="1:48" s="255" customFormat="1" ht="14.15" customHeight="1" x14ac:dyDescent="0.3">
      <c r="B67" s="255" t="s">
        <v>22</v>
      </c>
      <c r="D67" s="255" t="str">
        <f>IF(AH67&gt;9,2,"")</f>
        <v/>
      </c>
      <c r="E67" s="256" t="str">
        <f t="shared" si="25"/>
        <v/>
      </c>
      <c r="F67" s="257" t="str">
        <f t="shared" si="26"/>
        <v/>
      </c>
      <c r="G67" s="260"/>
      <c r="H67" s="259"/>
      <c r="I67" s="260"/>
      <c r="J67" s="259"/>
      <c r="K67" s="260"/>
      <c r="L67" s="259"/>
      <c r="M67" s="260"/>
      <c r="N67" s="267"/>
      <c r="O67" s="261"/>
      <c r="P67" s="261" t="str">
        <f t="shared" si="0"/>
        <v/>
      </c>
      <c r="Q67" s="255" t="str">
        <f t="shared" si="1"/>
        <v/>
      </c>
      <c r="S67" s="274"/>
      <c r="T67" s="274" t="s">
        <v>11</v>
      </c>
      <c r="U67" s="274"/>
      <c r="V67" s="297" t="str">
        <f>IF(AI67&gt;2,6,"")</f>
        <v/>
      </c>
      <c r="W67" s="256" t="str">
        <f t="shared" si="19"/>
        <v/>
      </c>
      <c r="X67" s="283" t="str">
        <f t="shared" si="20"/>
        <v/>
      </c>
      <c r="Y67" s="292"/>
      <c r="Z67" s="291"/>
      <c r="AA67" s="292"/>
      <c r="AB67" s="291"/>
      <c r="AC67" s="292"/>
      <c r="AD67" s="291"/>
      <c r="AE67" s="292"/>
      <c r="AF67" s="283"/>
      <c r="AG67" s="290"/>
      <c r="AH67" s="265">
        <f t="shared" si="27"/>
        <v>0</v>
      </c>
      <c r="AI67" s="265">
        <f t="shared" si="21"/>
        <v>0</v>
      </c>
      <c r="AJ67" s="220" t="e">
        <f>IF(X97=37,11,)</f>
        <v>#NUM!</v>
      </c>
      <c r="AK67" s="220" t="e">
        <f>IF(Q99=37,11,)</f>
        <v>#NUM!</v>
      </c>
      <c r="AM67" s="266">
        <v>1</v>
      </c>
      <c r="AN67" s="266">
        <v>0</v>
      </c>
      <c r="AO67" s="269" t="e">
        <f t="shared" si="28"/>
        <v>#VALUE!</v>
      </c>
      <c r="AP67" s="269" t="e">
        <f t="shared" si="22"/>
        <v>#VALUE!</v>
      </c>
      <c r="AQ67" s="269" t="e">
        <f t="shared" si="29"/>
        <v>#VALUE!</v>
      </c>
      <c r="AR67" s="269" t="e">
        <f t="shared" si="23"/>
        <v>#VALUE!</v>
      </c>
      <c r="AS67" s="269" t="str">
        <f t="shared" si="18"/>
        <v/>
      </c>
      <c r="AT67" s="269" t="str">
        <f t="shared" si="18"/>
        <v/>
      </c>
      <c r="AU67" s="269" t="str">
        <f t="shared" si="18"/>
        <v/>
      </c>
      <c r="AV67" s="269" t="str">
        <f t="shared" si="18"/>
        <v/>
      </c>
    </row>
    <row r="68" spans="1:48" s="255" customFormat="1" ht="14.15" customHeight="1" x14ac:dyDescent="0.3">
      <c r="B68" s="255" t="s">
        <v>23</v>
      </c>
      <c r="D68" s="255" t="str">
        <f>IF(AH68&gt;9,2,"")</f>
        <v/>
      </c>
      <c r="E68" s="256" t="str">
        <f t="shared" si="25"/>
        <v/>
      </c>
      <c r="F68" s="257" t="str">
        <f t="shared" si="26"/>
        <v/>
      </c>
      <c r="G68" s="260"/>
      <c r="H68" s="259"/>
      <c r="I68" s="260"/>
      <c r="J68" s="259"/>
      <c r="K68" s="260"/>
      <c r="L68" s="259"/>
      <c r="M68" s="260"/>
      <c r="N68" s="267"/>
      <c r="O68" s="261"/>
      <c r="P68" s="261" t="str">
        <f t="shared" si="0"/>
        <v/>
      </c>
      <c r="Q68" s="255">
        <f t="shared" si="1"/>
        <v>0</v>
      </c>
      <c r="X68" s="255" t="str">
        <f t="shared" si="20"/>
        <v/>
      </c>
      <c r="AH68" s="265">
        <f t="shared" si="27"/>
        <v>0</v>
      </c>
      <c r="AI68" s="265"/>
      <c r="AJ68" s="220" t="e">
        <f>IF(X97=38,11,)</f>
        <v>#NUM!</v>
      </c>
      <c r="AK68" s="220" t="e">
        <f>IF(Q99=38,11,)</f>
        <v>#NUM!</v>
      </c>
      <c r="AM68" s="266">
        <v>1</v>
      </c>
      <c r="AN68" s="266"/>
      <c r="AO68" s="269" t="e">
        <f t="shared" si="28"/>
        <v>#VALUE!</v>
      </c>
      <c r="AP68" s="278"/>
      <c r="AQ68" s="269" t="e">
        <f t="shared" si="29"/>
        <v>#VALUE!</v>
      </c>
      <c r="AR68" s="269"/>
      <c r="AS68" s="269" t="str">
        <f t="shared" si="18"/>
        <v/>
      </c>
      <c r="AT68" s="269">
        <f t="shared" si="18"/>
        <v>0</v>
      </c>
      <c r="AU68" s="269" t="str">
        <f t="shared" si="18"/>
        <v/>
      </c>
      <c r="AV68" s="269">
        <f t="shared" si="18"/>
        <v>0</v>
      </c>
    </row>
    <row r="69" spans="1:48" s="255" customFormat="1" ht="14.15" customHeight="1" x14ac:dyDescent="0.3">
      <c r="B69" s="255" t="s">
        <v>24</v>
      </c>
      <c r="D69" s="255" t="str">
        <f>IF(AH69&gt;9,3,"")</f>
        <v/>
      </c>
      <c r="E69" s="256" t="str">
        <f t="shared" si="25"/>
        <v/>
      </c>
      <c r="F69" s="257" t="str">
        <f t="shared" si="26"/>
        <v/>
      </c>
      <c r="G69" s="260"/>
      <c r="H69" s="259"/>
      <c r="I69" s="260"/>
      <c r="J69" s="259"/>
      <c r="K69" s="260"/>
      <c r="L69" s="259"/>
      <c r="M69" s="260"/>
      <c r="N69" s="267"/>
      <c r="O69" s="261"/>
      <c r="P69" s="261" t="str">
        <f t="shared" si="0"/>
        <v/>
      </c>
      <c r="Q69" s="255">
        <f t="shared" si="1"/>
        <v>0</v>
      </c>
      <c r="S69" s="273" t="s">
        <v>1021</v>
      </c>
      <c r="T69" s="274"/>
      <c r="U69" s="274"/>
      <c r="V69" s="274"/>
      <c r="W69" s="256" t="str">
        <f>IF(AI69&gt;G968,AI69,"")</f>
        <v/>
      </c>
      <c r="X69" s="283" t="str">
        <f t="shared" si="20"/>
        <v/>
      </c>
      <c r="Y69" s="292"/>
      <c r="Z69" s="291"/>
      <c r="AA69" s="292"/>
      <c r="AB69" s="291"/>
      <c r="AC69" s="292"/>
      <c r="AD69" s="291"/>
      <c r="AE69" s="292"/>
      <c r="AF69" s="283"/>
      <c r="AG69" s="290"/>
      <c r="AH69" s="265">
        <f t="shared" si="27"/>
        <v>0</v>
      </c>
      <c r="AI69" s="265">
        <f>SUM(Y69:AG69)</f>
        <v>0</v>
      </c>
      <c r="AJ69" s="220" t="e">
        <f>IF(X97=39,11,)</f>
        <v>#NUM!</v>
      </c>
      <c r="AK69" s="220" t="e">
        <f>IF(Q99=39,11,)</f>
        <v>#NUM!</v>
      </c>
      <c r="AM69" s="266">
        <v>0</v>
      </c>
      <c r="AN69" s="266"/>
      <c r="AO69" s="269" t="e">
        <f t="shared" si="28"/>
        <v>#VALUE!</v>
      </c>
      <c r="AP69" s="278"/>
      <c r="AQ69" s="269" t="e">
        <f t="shared" si="29"/>
        <v>#VALUE!</v>
      </c>
      <c r="AR69" s="269"/>
      <c r="AS69" s="269" t="str">
        <f t="shared" si="18"/>
        <v/>
      </c>
      <c r="AT69" s="269">
        <f t="shared" si="18"/>
        <v>0</v>
      </c>
      <c r="AU69" s="269" t="str">
        <f t="shared" si="18"/>
        <v/>
      </c>
      <c r="AV69" s="269">
        <f t="shared" si="18"/>
        <v>0</v>
      </c>
    </row>
    <row r="70" spans="1:48" s="255" customFormat="1" ht="14.15" customHeight="1" x14ac:dyDescent="0.3">
      <c r="B70" s="255" t="s">
        <v>25</v>
      </c>
      <c r="D70" s="255" t="str">
        <f>IF(AH70&gt;2,6,"")</f>
        <v/>
      </c>
      <c r="E70" s="256" t="str">
        <f t="shared" si="25"/>
        <v/>
      </c>
      <c r="F70" s="257" t="str">
        <f t="shared" si="26"/>
        <v/>
      </c>
      <c r="G70" s="260"/>
      <c r="H70" s="259"/>
      <c r="I70" s="260"/>
      <c r="J70" s="259"/>
      <c r="K70" s="260"/>
      <c r="L70" s="259"/>
      <c r="M70" s="260"/>
      <c r="N70" s="267"/>
      <c r="O70" s="261"/>
      <c r="P70" s="261" t="str">
        <f t="shared" si="0"/>
        <v/>
      </c>
      <c r="Q70" s="255">
        <f t="shared" si="1"/>
        <v>0</v>
      </c>
      <c r="S70" s="254" t="s">
        <v>1022</v>
      </c>
      <c r="X70" s="277"/>
      <c r="Y70" s="277"/>
      <c r="Z70" s="277"/>
      <c r="AA70" s="277"/>
      <c r="AB70" s="277"/>
      <c r="AC70" s="277"/>
      <c r="AD70" s="277"/>
      <c r="AE70" s="277"/>
      <c r="AF70" s="277"/>
      <c r="AG70" s="277"/>
      <c r="AH70" s="265">
        <f t="shared" si="27"/>
        <v>0</v>
      </c>
      <c r="AI70" s="265"/>
      <c r="AJ70" s="220" t="e">
        <f>IF(X97=40,11,)</f>
        <v>#NUM!</v>
      </c>
      <c r="AK70" s="220" t="e">
        <f>IF(Q99=40,11,)</f>
        <v>#NUM!</v>
      </c>
      <c r="AM70" s="266">
        <v>0</v>
      </c>
      <c r="AN70" s="266"/>
      <c r="AO70" s="269" t="e">
        <f t="shared" si="28"/>
        <v>#VALUE!</v>
      </c>
      <c r="AP70" s="278"/>
      <c r="AQ70" s="269" t="e">
        <f t="shared" si="29"/>
        <v>#VALUE!</v>
      </c>
      <c r="AR70" s="269"/>
      <c r="AS70" s="269" t="str">
        <f t="shared" si="18"/>
        <v/>
      </c>
      <c r="AT70" s="269">
        <f t="shared" si="18"/>
        <v>0</v>
      </c>
      <c r="AU70" s="269" t="str">
        <f t="shared" si="18"/>
        <v/>
      </c>
      <c r="AV70" s="269">
        <f t="shared" si="18"/>
        <v>0</v>
      </c>
    </row>
    <row r="71" spans="1:48" s="255" customFormat="1" ht="14.15" customHeight="1" x14ac:dyDescent="0.3">
      <c r="B71" s="255" t="s">
        <v>26</v>
      </c>
      <c r="D71" s="255" t="str">
        <f>IF(AH71&gt;2,6,"")</f>
        <v/>
      </c>
      <c r="E71" s="256" t="str">
        <f t="shared" si="25"/>
        <v/>
      </c>
      <c r="F71" s="257" t="str">
        <f t="shared" si="26"/>
        <v/>
      </c>
      <c r="G71" s="260"/>
      <c r="H71" s="259"/>
      <c r="I71" s="260"/>
      <c r="J71" s="259"/>
      <c r="K71" s="260"/>
      <c r="L71" s="259"/>
      <c r="M71" s="260"/>
      <c r="N71" s="267"/>
      <c r="O71" s="261"/>
      <c r="P71" s="261" t="str">
        <f t="shared" si="0"/>
        <v/>
      </c>
      <c r="Q71" s="255">
        <f t="shared" si="1"/>
        <v>0</v>
      </c>
      <c r="T71" s="255" t="s">
        <v>1023</v>
      </c>
      <c r="W71" s="256" t="str">
        <f t="shared" ref="W71:W94" si="30">IF(AI71&gt;G970,AI71,"")</f>
        <v/>
      </c>
      <c r="X71" s="257" t="str">
        <f t="shared" ref="X71:X94" si="31">IF(W71&lt;&gt;0,W71,"")</f>
        <v/>
      </c>
      <c r="Y71" s="260"/>
      <c r="Z71" s="259"/>
      <c r="AA71" s="260"/>
      <c r="AB71" s="259"/>
      <c r="AC71" s="260"/>
      <c r="AD71" s="259"/>
      <c r="AE71" s="260"/>
      <c r="AF71" s="257"/>
      <c r="AG71" s="258"/>
      <c r="AH71" s="265">
        <f t="shared" si="27"/>
        <v>0</v>
      </c>
      <c r="AI71" s="265">
        <f t="shared" ref="AI71:AI94" si="32">SUM(Y71:AG71)</f>
        <v>0</v>
      </c>
      <c r="AJ71" s="220" t="e">
        <f>IF(X97=41,12,)</f>
        <v>#NUM!</v>
      </c>
      <c r="AK71" s="220" t="e">
        <f>IF(Q99=41,12,)</f>
        <v>#NUM!</v>
      </c>
      <c r="AM71" s="266">
        <v>1</v>
      </c>
      <c r="AN71" s="266"/>
      <c r="AO71" s="269" t="e">
        <f t="shared" si="28"/>
        <v>#VALUE!</v>
      </c>
      <c r="AP71" s="278"/>
      <c r="AQ71" s="269" t="e">
        <f t="shared" si="29"/>
        <v>#VALUE!</v>
      </c>
      <c r="AR71" s="269"/>
      <c r="AS71" s="269" t="str">
        <f t="shared" si="18"/>
        <v/>
      </c>
      <c r="AT71" s="269">
        <f t="shared" si="18"/>
        <v>0</v>
      </c>
      <c r="AU71" s="269" t="str">
        <f t="shared" si="18"/>
        <v/>
      </c>
      <c r="AV71" s="269">
        <f t="shared" si="18"/>
        <v>0</v>
      </c>
    </row>
    <row r="72" spans="1:48" s="255" customFormat="1" ht="14.15" customHeight="1" x14ac:dyDescent="0.3">
      <c r="B72" s="255" t="s">
        <v>27</v>
      </c>
      <c r="D72" s="255" t="str">
        <f>IF(AH72&gt;2,6,"")</f>
        <v/>
      </c>
      <c r="E72" s="256" t="str">
        <f t="shared" si="25"/>
        <v/>
      </c>
      <c r="F72" s="257" t="str">
        <f t="shared" si="26"/>
        <v/>
      </c>
      <c r="G72" s="260"/>
      <c r="H72" s="259"/>
      <c r="I72" s="260"/>
      <c r="J72" s="259"/>
      <c r="K72" s="260"/>
      <c r="L72" s="259"/>
      <c r="M72" s="260"/>
      <c r="N72" s="267"/>
      <c r="O72" s="261"/>
      <c r="P72" s="261" t="str">
        <f t="shared" si="0"/>
        <v/>
      </c>
      <c r="Q72" s="255">
        <f t="shared" si="1"/>
        <v>0</v>
      </c>
      <c r="T72" s="255" t="s">
        <v>1024</v>
      </c>
      <c r="W72" s="256" t="str">
        <f t="shared" si="30"/>
        <v/>
      </c>
      <c r="X72" s="257" t="str">
        <f t="shared" si="31"/>
        <v/>
      </c>
      <c r="Y72" s="260"/>
      <c r="Z72" s="259"/>
      <c r="AA72" s="260"/>
      <c r="AB72" s="259"/>
      <c r="AC72" s="260"/>
      <c r="AD72" s="259"/>
      <c r="AE72" s="260"/>
      <c r="AF72" s="257"/>
      <c r="AG72" s="258"/>
      <c r="AH72" s="265">
        <f t="shared" si="27"/>
        <v>0</v>
      </c>
      <c r="AI72" s="265">
        <f t="shared" si="32"/>
        <v>0</v>
      </c>
      <c r="AJ72" s="220" t="e">
        <f>IF(X97=42,12,)</f>
        <v>#NUM!</v>
      </c>
      <c r="AK72" s="220" t="e">
        <f>IF(Q99=42,12,)</f>
        <v>#NUM!</v>
      </c>
      <c r="AL72" s="220"/>
      <c r="AM72" s="266">
        <v>0</v>
      </c>
      <c r="AN72" s="266">
        <v>1</v>
      </c>
      <c r="AO72" s="269" t="e">
        <f t="shared" si="28"/>
        <v>#VALUE!</v>
      </c>
      <c r="AP72" s="269" t="e">
        <f>LOG(4*X72+1)*AN72</f>
        <v>#VALUE!</v>
      </c>
      <c r="AQ72" s="269" t="e">
        <f t="shared" si="29"/>
        <v>#VALUE!</v>
      </c>
      <c r="AR72" s="269" t="e">
        <f>LOG(4*X72+1)</f>
        <v>#VALUE!</v>
      </c>
      <c r="AS72" s="269" t="str">
        <f t="shared" si="18"/>
        <v/>
      </c>
      <c r="AT72" s="269" t="str">
        <f t="shared" si="18"/>
        <v/>
      </c>
      <c r="AU72" s="269" t="str">
        <f t="shared" si="18"/>
        <v/>
      </c>
      <c r="AV72" s="269" t="str">
        <f t="shared" si="18"/>
        <v/>
      </c>
    </row>
    <row r="73" spans="1:48" s="255" customFormat="1" ht="14.15" customHeight="1" x14ac:dyDescent="0.3">
      <c r="B73" s="255" t="s">
        <v>28</v>
      </c>
      <c r="E73" s="256" t="str">
        <f t="shared" si="25"/>
        <v/>
      </c>
      <c r="F73" s="257" t="str">
        <f t="shared" si="26"/>
        <v/>
      </c>
      <c r="G73" s="260"/>
      <c r="H73" s="259"/>
      <c r="I73" s="260"/>
      <c r="J73" s="259"/>
      <c r="K73" s="260"/>
      <c r="L73" s="259"/>
      <c r="M73" s="260"/>
      <c r="N73" s="267"/>
      <c r="O73" s="261"/>
      <c r="P73" s="261">
        <f t="shared" ref="P73:P94" si="33">D73</f>
        <v>0</v>
      </c>
      <c r="Q73" s="255">
        <f t="shared" ref="Q73:Q94" si="34">V73</f>
        <v>0</v>
      </c>
      <c r="T73" s="255" t="s">
        <v>1025</v>
      </c>
      <c r="W73" s="256" t="str">
        <f t="shared" si="30"/>
        <v/>
      </c>
      <c r="X73" s="257" t="str">
        <f t="shared" si="31"/>
        <v/>
      </c>
      <c r="Y73" s="260"/>
      <c r="Z73" s="259"/>
      <c r="AA73" s="260"/>
      <c r="AB73" s="259"/>
      <c r="AC73" s="260"/>
      <c r="AD73" s="259"/>
      <c r="AE73" s="260"/>
      <c r="AF73" s="257"/>
      <c r="AG73" s="258"/>
      <c r="AH73" s="265">
        <f t="shared" si="27"/>
        <v>0</v>
      </c>
      <c r="AI73" s="265">
        <f t="shared" si="32"/>
        <v>0</v>
      </c>
      <c r="AJ73" s="220" t="e">
        <f>IF(X97=43,12,)</f>
        <v>#NUM!</v>
      </c>
      <c r="AK73" s="220" t="e">
        <f>IF(Q99=43,12,)</f>
        <v>#NUM!</v>
      </c>
      <c r="AL73" s="220"/>
      <c r="AM73" s="266">
        <v>1</v>
      </c>
      <c r="AN73" s="266"/>
      <c r="AO73" s="269" t="e">
        <f t="shared" si="28"/>
        <v>#VALUE!</v>
      </c>
      <c r="AP73" s="278"/>
      <c r="AQ73" s="269" t="e">
        <f t="shared" si="29"/>
        <v>#VALUE!</v>
      </c>
      <c r="AR73" s="269"/>
      <c r="AS73" s="269" t="str">
        <f t="shared" si="18"/>
        <v/>
      </c>
      <c r="AT73" s="269">
        <f t="shared" si="18"/>
        <v>0</v>
      </c>
      <c r="AU73" s="269" t="str">
        <f t="shared" si="18"/>
        <v/>
      </c>
      <c r="AV73" s="269">
        <f t="shared" si="18"/>
        <v>0</v>
      </c>
    </row>
    <row r="74" spans="1:48" s="255" customFormat="1" ht="14.15" customHeight="1" x14ac:dyDescent="0.3">
      <c r="B74" s="255" t="s">
        <v>29</v>
      </c>
      <c r="D74" s="255" t="str">
        <f>IF(AH74&gt;2,5,"")</f>
        <v/>
      </c>
      <c r="E74" s="256" t="str">
        <f t="shared" si="25"/>
        <v/>
      </c>
      <c r="F74" s="257" t="str">
        <f t="shared" si="26"/>
        <v/>
      </c>
      <c r="G74" s="260"/>
      <c r="H74" s="259"/>
      <c r="I74" s="260"/>
      <c r="J74" s="259"/>
      <c r="K74" s="260"/>
      <c r="L74" s="259"/>
      <c r="M74" s="260"/>
      <c r="N74" s="267"/>
      <c r="O74" s="261"/>
      <c r="P74" s="261" t="str">
        <f t="shared" si="33"/>
        <v/>
      </c>
      <c r="Q74" s="255">
        <f t="shared" si="34"/>
        <v>0</v>
      </c>
      <c r="T74" s="255" t="s">
        <v>1026</v>
      </c>
      <c r="V74" s="254"/>
      <c r="W74" s="256" t="str">
        <f t="shared" si="30"/>
        <v/>
      </c>
      <c r="X74" s="257" t="str">
        <f t="shared" si="31"/>
        <v/>
      </c>
      <c r="Y74" s="260"/>
      <c r="Z74" s="259"/>
      <c r="AA74" s="260"/>
      <c r="AB74" s="259"/>
      <c r="AC74" s="260"/>
      <c r="AD74" s="259"/>
      <c r="AE74" s="260"/>
      <c r="AF74" s="257"/>
      <c r="AG74" s="258"/>
      <c r="AH74" s="265">
        <f t="shared" si="27"/>
        <v>0</v>
      </c>
      <c r="AI74" s="265">
        <f t="shared" si="32"/>
        <v>0</v>
      </c>
      <c r="AJ74" s="220" t="e">
        <f>IF(X97=44,12,)</f>
        <v>#NUM!</v>
      </c>
      <c r="AK74" s="220" t="e">
        <f>IF(Q99=44,12,)</f>
        <v>#NUM!</v>
      </c>
      <c r="AL74" s="220"/>
      <c r="AM74" s="266">
        <v>1</v>
      </c>
      <c r="AN74" s="266">
        <v>0</v>
      </c>
      <c r="AO74" s="269" t="e">
        <f t="shared" si="28"/>
        <v>#VALUE!</v>
      </c>
      <c r="AP74" s="269" t="e">
        <f t="shared" ref="AP74:AP81" si="35">LOG(4*X74+1)*AN74</f>
        <v>#VALUE!</v>
      </c>
      <c r="AQ74" s="269" t="e">
        <f t="shared" si="29"/>
        <v>#VALUE!</v>
      </c>
      <c r="AR74" s="269" t="e">
        <f>LOG(4*X74+1)</f>
        <v>#VALUE!</v>
      </c>
      <c r="AS74" s="269" t="str">
        <f t="shared" ref="AS74:AV94" si="36">IF(TYPE(AO74)=1,IF(AO74&gt;=0,AO74,""),"")</f>
        <v/>
      </c>
      <c r="AT74" s="269" t="str">
        <f t="shared" si="36"/>
        <v/>
      </c>
      <c r="AU74" s="269" t="str">
        <f t="shared" si="36"/>
        <v/>
      </c>
      <c r="AV74" s="269" t="str">
        <f t="shared" si="36"/>
        <v/>
      </c>
    </row>
    <row r="75" spans="1:48" s="255" customFormat="1" ht="14.15" customHeight="1" x14ac:dyDescent="0.3">
      <c r="B75" s="255" t="s">
        <v>30</v>
      </c>
      <c r="D75" s="255" t="str">
        <f>IF(AH75&gt;2,5,"")</f>
        <v/>
      </c>
      <c r="E75" s="256" t="str">
        <f t="shared" si="25"/>
        <v/>
      </c>
      <c r="F75" s="257" t="str">
        <f t="shared" si="26"/>
        <v/>
      </c>
      <c r="G75" s="260"/>
      <c r="H75" s="259"/>
      <c r="I75" s="260"/>
      <c r="J75" s="259"/>
      <c r="K75" s="260"/>
      <c r="L75" s="259"/>
      <c r="M75" s="260"/>
      <c r="N75" s="267"/>
      <c r="O75" s="261"/>
      <c r="P75" s="261" t="str">
        <f t="shared" si="33"/>
        <v/>
      </c>
      <c r="Q75" s="255">
        <f t="shared" si="34"/>
        <v>0</v>
      </c>
      <c r="T75" s="255" t="s">
        <v>1027</v>
      </c>
      <c r="W75" s="256" t="str">
        <f t="shared" si="30"/>
        <v/>
      </c>
      <c r="X75" s="257" t="str">
        <f t="shared" si="31"/>
        <v/>
      </c>
      <c r="Y75" s="260"/>
      <c r="Z75" s="259"/>
      <c r="AA75" s="260"/>
      <c r="AB75" s="259"/>
      <c r="AC75" s="260"/>
      <c r="AD75" s="259"/>
      <c r="AE75" s="260"/>
      <c r="AF75" s="257"/>
      <c r="AG75" s="258"/>
      <c r="AH75" s="265">
        <f t="shared" si="27"/>
        <v>0</v>
      </c>
      <c r="AI75" s="265">
        <f t="shared" si="32"/>
        <v>0</v>
      </c>
      <c r="AJ75" s="220" t="e">
        <f>IF(X97=45,13,)</f>
        <v>#NUM!</v>
      </c>
      <c r="AK75" s="220" t="e">
        <f>IF(Q99=45,13,)</f>
        <v>#NUM!</v>
      </c>
      <c r="AL75" s="220"/>
      <c r="AM75" s="266">
        <v>1</v>
      </c>
      <c r="AN75" s="266">
        <v>1</v>
      </c>
      <c r="AO75" s="269" t="e">
        <f t="shared" si="28"/>
        <v>#VALUE!</v>
      </c>
      <c r="AP75" s="269" t="e">
        <f t="shared" si="35"/>
        <v>#VALUE!</v>
      </c>
      <c r="AQ75" s="269" t="e">
        <f t="shared" si="29"/>
        <v>#VALUE!</v>
      </c>
      <c r="AR75" s="269" t="e">
        <f>LOG(4*X75+1)</f>
        <v>#VALUE!</v>
      </c>
      <c r="AS75" s="269" t="str">
        <f t="shared" si="36"/>
        <v/>
      </c>
      <c r="AT75" s="269" t="str">
        <f t="shared" si="36"/>
        <v/>
      </c>
      <c r="AU75" s="269" t="str">
        <f t="shared" si="36"/>
        <v/>
      </c>
      <c r="AV75" s="269" t="str">
        <f t="shared" si="36"/>
        <v/>
      </c>
    </row>
    <row r="76" spans="1:48" s="255" customFormat="1" ht="14.15" customHeight="1" x14ac:dyDescent="0.3">
      <c r="A76" s="274"/>
      <c r="B76" s="274" t="s">
        <v>31</v>
      </c>
      <c r="C76" s="274"/>
      <c r="D76" s="274"/>
      <c r="E76" s="256" t="str">
        <f t="shared" si="25"/>
        <v/>
      </c>
      <c r="F76" s="283" t="str">
        <f t="shared" si="26"/>
        <v/>
      </c>
      <c r="G76" s="292"/>
      <c r="H76" s="291"/>
      <c r="I76" s="292"/>
      <c r="J76" s="291"/>
      <c r="K76" s="292"/>
      <c r="L76" s="291"/>
      <c r="M76" s="292"/>
      <c r="N76" s="298"/>
      <c r="O76" s="261"/>
      <c r="P76" s="261">
        <f t="shared" si="33"/>
        <v>0</v>
      </c>
      <c r="Q76" s="255" t="str">
        <f t="shared" si="34"/>
        <v/>
      </c>
      <c r="R76" s="254"/>
      <c r="T76" s="255" t="s">
        <v>1028</v>
      </c>
      <c r="V76" s="255" t="str">
        <f>IF(AI76&gt;9,1,"")</f>
        <v/>
      </c>
      <c r="W76" s="256" t="str">
        <f t="shared" si="30"/>
        <v/>
      </c>
      <c r="X76" s="257" t="str">
        <f t="shared" si="31"/>
        <v/>
      </c>
      <c r="Y76" s="260"/>
      <c r="Z76" s="259"/>
      <c r="AA76" s="260"/>
      <c r="AB76" s="259"/>
      <c r="AC76" s="260"/>
      <c r="AD76" s="259"/>
      <c r="AE76" s="260"/>
      <c r="AF76" s="257"/>
      <c r="AG76" s="258"/>
      <c r="AH76" s="265">
        <f t="shared" si="27"/>
        <v>0</v>
      </c>
      <c r="AI76" s="265">
        <f t="shared" si="32"/>
        <v>0</v>
      </c>
      <c r="AJ76" s="220" t="e">
        <f>IF(X97=46,13,)</f>
        <v>#NUM!</v>
      </c>
      <c r="AK76" s="220" t="e">
        <f>IF(Q99=46,13,)</f>
        <v>#NUM!</v>
      </c>
      <c r="AL76" s="220"/>
      <c r="AM76" s="266">
        <v>1</v>
      </c>
      <c r="AN76" s="266">
        <v>0</v>
      </c>
      <c r="AO76" s="269" t="e">
        <f t="shared" si="28"/>
        <v>#VALUE!</v>
      </c>
      <c r="AP76" s="269" t="e">
        <f t="shared" si="35"/>
        <v>#VALUE!</v>
      </c>
      <c r="AQ76" s="269" t="e">
        <f t="shared" si="29"/>
        <v>#VALUE!</v>
      </c>
      <c r="AR76" s="269" t="e">
        <f>LOG(4*X76+1)</f>
        <v>#VALUE!</v>
      </c>
      <c r="AS76" s="269" t="str">
        <f t="shared" si="36"/>
        <v/>
      </c>
      <c r="AT76" s="269" t="str">
        <f t="shared" si="36"/>
        <v/>
      </c>
      <c r="AU76" s="269" t="str">
        <f t="shared" si="36"/>
        <v/>
      </c>
      <c r="AV76" s="269" t="str">
        <f t="shared" si="36"/>
        <v/>
      </c>
    </row>
    <row r="77" spans="1:48" s="255" customFormat="1" ht="14.15" customHeight="1" x14ac:dyDescent="0.35">
      <c r="A77" s="254" t="s">
        <v>1029</v>
      </c>
      <c r="C77" s="254"/>
      <c r="D77" s="254"/>
      <c r="E77" s="282"/>
      <c r="F77" s="277"/>
      <c r="G77" s="277"/>
      <c r="H77" s="277"/>
      <c r="I77" s="277"/>
      <c r="J77" s="277"/>
      <c r="K77" s="277"/>
      <c r="L77" s="277"/>
      <c r="M77" s="277"/>
      <c r="N77" s="296"/>
      <c r="O77" s="270"/>
      <c r="P77" s="261">
        <f t="shared" si="33"/>
        <v>0</v>
      </c>
      <c r="Q77" s="255">
        <f t="shared" si="34"/>
        <v>0</v>
      </c>
      <c r="T77" s="255" t="s">
        <v>1030</v>
      </c>
      <c r="W77" s="256" t="str">
        <f t="shared" si="30"/>
        <v/>
      </c>
      <c r="X77" s="257" t="str">
        <f t="shared" si="31"/>
        <v/>
      </c>
      <c r="Y77" s="260"/>
      <c r="Z77" s="259"/>
      <c r="AA77" s="260"/>
      <c r="AB77" s="259"/>
      <c r="AC77" s="260"/>
      <c r="AD77" s="259"/>
      <c r="AE77" s="260"/>
      <c r="AF77" s="257"/>
      <c r="AG77" s="258"/>
      <c r="AH77" s="265"/>
      <c r="AI77" s="265">
        <f t="shared" si="32"/>
        <v>0</v>
      </c>
      <c r="AJ77" s="220" t="e">
        <f>IF(X97=47,13,)</f>
        <v>#NUM!</v>
      </c>
      <c r="AK77" s="220" t="e">
        <f>IF(Q99=47,13,)</f>
        <v>#NUM!</v>
      </c>
      <c r="AL77" s="220"/>
      <c r="AM77" s="266"/>
      <c r="AN77" s="266"/>
      <c r="AO77" s="269"/>
      <c r="AP77" s="269" t="e">
        <f t="shared" si="35"/>
        <v>#VALUE!</v>
      </c>
      <c r="AQ77" s="278"/>
      <c r="AR77" s="269"/>
      <c r="AS77" s="269">
        <f t="shared" si="36"/>
        <v>0</v>
      </c>
      <c r="AT77" s="269" t="str">
        <f t="shared" si="36"/>
        <v/>
      </c>
      <c r="AU77" s="269">
        <f t="shared" si="36"/>
        <v>0</v>
      </c>
      <c r="AV77" s="269">
        <f t="shared" si="36"/>
        <v>0</v>
      </c>
    </row>
    <row r="78" spans="1:48" s="254" customFormat="1" ht="14.15" customHeight="1" x14ac:dyDescent="0.3">
      <c r="A78" s="255"/>
      <c r="B78" s="255" t="s">
        <v>1031</v>
      </c>
      <c r="C78" s="255"/>
      <c r="D78" s="255"/>
      <c r="E78" s="256" t="str">
        <f t="shared" ref="E78:E86" si="37">IF(AH78&gt;0,AH78,"")</f>
        <v/>
      </c>
      <c r="F78" s="257" t="str">
        <f t="shared" ref="F78:F86" si="38">IF(E78&lt;&gt;0,E78,"")</f>
        <v/>
      </c>
      <c r="G78" s="260"/>
      <c r="H78" s="259"/>
      <c r="I78" s="260"/>
      <c r="J78" s="259"/>
      <c r="K78" s="260"/>
      <c r="L78" s="259"/>
      <c r="M78" s="260"/>
      <c r="N78" s="267"/>
      <c r="O78" s="261"/>
      <c r="P78" s="261">
        <f t="shared" si="33"/>
        <v>0</v>
      </c>
      <c r="Q78" s="255">
        <f t="shared" si="34"/>
        <v>0</v>
      </c>
      <c r="R78" s="255"/>
      <c r="S78" s="255"/>
      <c r="T78" s="255" t="s">
        <v>1032</v>
      </c>
      <c r="U78" s="255"/>
      <c r="V78" s="255"/>
      <c r="W78" s="256" t="str">
        <f t="shared" si="30"/>
        <v/>
      </c>
      <c r="X78" s="257" t="str">
        <f t="shared" si="31"/>
        <v/>
      </c>
      <c r="Y78" s="260"/>
      <c r="Z78" s="259"/>
      <c r="AA78" s="260"/>
      <c r="AB78" s="259"/>
      <c r="AC78" s="260"/>
      <c r="AD78" s="259"/>
      <c r="AE78" s="260"/>
      <c r="AF78" s="257"/>
      <c r="AG78" s="258"/>
      <c r="AH78" s="265">
        <f t="shared" ref="AH78:AH86" si="39">SUM(G78:N78)</f>
        <v>0</v>
      </c>
      <c r="AI78" s="265">
        <f t="shared" si="32"/>
        <v>0</v>
      </c>
      <c r="AJ78" s="220" t="e">
        <f>IF(X97=48,13,)</f>
        <v>#NUM!</v>
      </c>
      <c r="AK78" s="220" t="e">
        <f>IF(Q99=48,13,)</f>
        <v>#NUM!</v>
      </c>
      <c r="AL78" s="220"/>
      <c r="AM78" s="266">
        <v>0</v>
      </c>
      <c r="AN78" s="266"/>
      <c r="AO78" s="269" t="e">
        <f t="shared" ref="AO78:AO86" si="40">LOG(4*F78+1)*AM78</f>
        <v>#VALUE!</v>
      </c>
      <c r="AP78" s="269" t="e">
        <f t="shared" si="35"/>
        <v>#VALUE!</v>
      </c>
      <c r="AQ78" s="269" t="e">
        <f t="shared" ref="AQ78:AQ86" si="41">LOG(4*F78+1)</f>
        <v>#VALUE!</v>
      </c>
      <c r="AR78" s="271"/>
      <c r="AS78" s="269" t="str">
        <f t="shared" si="36"/>
        <v/>
      </c>
      <c r="AT78" s="269" t="str">
        <f t="shared" si="36"/>
        <v/>
      </c>
      <c r="AU78" s="269" t="str">
        <f t="shared" si="36"/>
        <v/>
      </c>
      <c r="AV78" s="269">
        <f t="shared" si="36"/>
        <v>0</v>
      </c>
    </row>
    <row r="79" spans="1:48" s="255" customFormat="1" ht="14.15" customHeight="1" x14ac:dyDescent="0.3">
      <c r="B79" s="255" t="s">
        <v>1033</v>
      </c>
      <c r="E79" s="256" t="str">
        <f t="shared" si="37"/>
        <v/>
      </c>
      <c r="F79" s="257" t="str">
        <f t="shared" si="38"/>
        <v/>
      </c>
      <c r="G79" s="260"/>
      <c r="H79" s="259"/>
      <c r="I79" s="260"/>
      <c r="J79" s="259"/>
      <c r="K79" s="260"/>
      <c r="L79" s="259"/>
      <c r="M79" s="260"/>
      <c r="N79" s="267"/>
      <c r="O79" s="261"/>
      <c r="P79" s="261">
        <f t="shared" si="33"/>
        <v>0</v>
      </c>
      <c r="Q79" s="255">
        <f t="shared" si="34"/>
        <v>0</v>
      </c>
      <c r="T79" s="255" t="s">
        <v>1034</v>
      </c>
      <c r="W79" s="256" t="str">
        <f t="shared" si="30"/>
        <v/>
      </c>
      <c r="X79" s="257" t="str">
        <f t="shared" si="31"/>
        <v/>
      </c>
      <c r="Y79" s="260"/>
      <c r="Z79" s="259"/>
      <c r="AA79" s="260"/>
      <c r="AB79" s="259"/>
      <c r="AC79" s="260"/>
      <c r="AD79" s="259"/>
      <c r="AE79" s="260"/>
      <c r="AF79" s="257"/>
      <c r="AG79" s="258"/>
      <c r="AH79" s="265">
        <f t="shared" si="39"/>
        <v>0</v>
      </c>
      <c r="AI79" s="265">
        <f t="shared" si="32"/>
        <v>0</v>
      </c>
      <c r="AJ79" s="220" t="e">
        <f>IF(X97=49,13,)</f>
        <v>#NUM!</v>
      </c>
      <c r="AK79" s="220" t="e">
        <f>IF(Q99=49,13,)</f>
        <v>#NUM!</v>
      </c>
      <c r="AL79" s="220"/>
      <c r="AM79" s="266">
        <v>1</v>
      </c>
      <c r="AN79" s="266">
        <v>1</v>
      </c>
      <c r="AO79" s="269" t="e">
        <f t="shared" si="40"/>
        <v>#VALUE!</v>
      </c>
      <c r="AP79" s="269" t="e">
        <f t="shared" si="35"/>
        <v>#VALUE!</v>
      </c>
      <c r="AQ79" s="269" t="e">
        <f t="shared" si="41"/>
        <v>#VALUE!</v>
      </c>
      <c r="AR79" s="269" t="e">
        <f>LOG(4*X79+1)</f>
        <v>#VALUE!</v>
      </c>
      <c r="AS79" s="269" t="str">
        <f t="shared" si="36"/>
        <v/>
      </c>
      <c r="AT79" s="269" t="str">
        <f t="shared" si="36"/>
        <v/>
      </c>
      <c r="AU79" s="269" t="str">
        <f t="shared" si="36"/>
        <v/>
      </c>
      <c r="AV79" s="269" t="str">
        <f t="shared" si="36"/>
        <v/>
      </c>
    </row>
    <row r="80" spans="1:48" s="255" customFormat="1" ht="14.15" customHeight="1" x14ac:dyDescent="0.3">
      <c r="B80" s="255" t="s">
        <v>1035</v>
      </c>
      <c r="E80" s="256" t="str">
        <f t="shared" si="37"/>
        <v/>
      </c>
      <c r="F80" s="257" t="str">
        <f t="shared" si="38"/>
        <v/>
      </c>
      <c r="G80" s="260"/>
      <c r="H80" s="259"/>
      <c r="I80" s="260"/>
      <c r="J80" s="259"/>
      <c r="K80" s="260"/>
      <c r="L80" s="259"/>
      <c r="M80" s="260"/>
      <c r="N80" s="267"/>
      <c r="O80" s="261"/>
      <c r="P80" s="261">
        <f t="shared" si="33"/>
        <v>0</v>
      </c>
      <c r="Q80" s="255">
        <f t="shared" si="34"/>
        <v>0</v>
      </c>
      <c r="T80" s="255" t="s">
        <v>1036</v>
      </c>
      <c r="U80" s="254"/>
      <c r="W80" s="256" t="str">
        <f t="shared" si="30"/>
        <v/>
      </c>
      <c r="X80" s="257" t="str">
        <f t="shared" si="31"/>
        <v/>
      </c>
      <c r="Y80" s="260"/>
      <c r="Z80" s="259"/>
      <c r="AA80" s="260"/>
      <c r="AB80" s="259"/>
      <c r="AC80" s="260"/>
      <c r="AD80" s="259"/>
      <c r="AE80" s="260"/>
      <c r="AF80" s="257"/>
      <c r="AG80" s="258"/>
      <c r="AH80" s="265">
        <f t="shared" si="39"/>
        <v>0</v>
      </c>
      <c r="AI80" s="265">
        <f t="shared" si="32"/>
        <v>0</v>
      </c>
      <c r="AJ80" s="220" t="e">
        <f>IF(X97&gt;49,13,)</f>
        <v>#NUM!</v>
      </c>
      <c r="AK80" s="220" t="e">
        <f>IF(Q99&gt;49,13,)</f>
        <v>#NUM!</v>
      </c>
      <c r="AL80" s="220"/>
      <c r="AM80" s="266">
        <v>1</v>
      </c>
      <c r="AN80" s="266">
        <v>0</v>
      </c>
      <c r="AO80" s="269" t="e">
        <f t="shared" si="40"/>
        <v>#VALUE!</v>
      </c>
      <c r="AP80" s="269" t="e">
        <f t="shared" si="35"/>
        <v>#VALUE!</v>
      </c>
      <c r="AQ80" s="269" t="e">
        <f t="shared" si="41"/>
        <v>#VALUE!</v>
      </c>
      <c r="AR80" s="269" t="e">
        <f>LOG(4*X80+1)</f>
        <v>#VALUE!</v>
      </c>
      <c r="AS80" s="269" t="str">
        <f t="shared" si="36"/>
        <v/>
      </c>
      <c r="AT80" s="269" t="str">
        <f t="shared" si="36"/>
        <v/>
      </c>
      <c r="AU80" s="269" t="str">
        <f t="shared" si="36"/>
        <v/>
      </c>
      <c r="AV80" s="269" t="str">
        <f t="shared" si="36"/>
        <v/>
      </c>
    </row>
    <row r="81" spans="1:48" s="255" customFormat="1" ht="14.15" customHeight="1" x14ac:dyDescent="0.3">
      <c r="B81" s="255" t="s">
        <v>1037</v>
      </c>
      <c r="E81" s="256" t="str">
        <f t="shared" si="37"/>
        <v/>
      </c>
      <c r="F81" s="257" t="str">
        <f t="shared" si="38"/>
        <v/>
      </c>
      <c r="G81" s="260"/>
      <c r="H81" s="259"/>
      <c r="I81" s="260"/>
      <c r="J81" s="259"/>
      <c r="K81" s="260"/>
      <c r="L81" s="259"/>
      <c r="M81" s="260"/>
      <c r="N81" s="267"/>
      <c r="O81" s="261"/>
      <c r="P81" s="261">
        <f t="shared" si="33"/>
        <v>0</v>
      </c>
      <c r="Q81" s="255">
        <f t="shared" si="34"/>
        <v>0</v>
      </c>
      <c r="T81" s="255" t="s">
        <v>1038</v>
      </c>
      <c r="W81" s="256" t="str">
        <f t="shared" si="30"/>
        <v/>
      </c>
      <c r="X81" s="257" t="str">
        <f t="shared" si="31"/>
        <v/>
      </c>
      <c r="Y81" s="260"/>
      <c r="Z81" s="259"/>
      <c r="AA81" s="260"/>
      <c r="AB81" s="259"/>
      <c r="AC81" s="260"/>
      <c r="AD81" s="259"/>
      <c r="AE81" s="260"/>
      <c r="AF81" s="257"/>
      <c r="AG81" s="258"/>
      <c r="AH81" s="265">
        <f t="shared" si="39"/>
        <v>0</v>
      </c>
      <c r="AI81" s="265">
        <f t="shared" si="32"/>
        <v>0</v>
      </c>
      <c r="AJ81" s="220"/>
      <c r="AK81" s="220"/>
      <c r="AL81" s="220"/>
      <c r="AM81" s="266">
        <v>0</v>
      </c>
      <c r="AN81" s="266">
        <v>0</v>
      </c>
      <c r="AO81" s="269" t="e">
        <f t="shared" si="40"/>
        <v>#VALUE!</v>
      </c>
      <c r="AP81" s="269" t="e">
        <f t="shared" si="35"/>
        <v>#VALUE!</v>
      </c>
      <c r="AQ81" s="269" t="e">
        <f t="shared" si="41"/>
        <v>#VALUE!</v>
      </c>
      <c r="AR81" s="269" t="e">
        <f>LOG(4*X81+1)</f>
        <v>#VALUE!</v>
      </c>
      <c r="AS81" s="269" t="str">
        <f t="shared" si="36"/>
        <v/>
      </c>
      <c r="AT81" s="269" t="str">
        <f t="shared" si="36"/>
        <v/>
      </c>
      <c r="AU81" s="269" t="str">
        <f t="shared" si="36"/>
        <v/>
      </c>
      <c r="AV81" s="269" t="str">
        <f t="shared" si="36"/>
        <v/>
      </c>
    </row>
    <row r="82" spans="1:48" s="255" customFormat="1" ht="14.15" customHeight="1" x14ac:dyDescent="0.3">
      <c r="B82" s="255" t="s">
        <v>1039</v>
      </c>
      <c r="E82" s="256" t="str">
        <f t="shared" si="37"/>
        <v/>
      </c>
      <c r="F82" s="257" t="str">
        <f t="shared" si="38"/>
        <v/>
      </c>
      <c r="G82" s="260"/>
      <c r="H82" s="259"/>
      <c r="I82" s="260"/>
      <c r="J82" s="259"/>
      <c r="K82" s="260"/>
      <c r="L82" s="259"/>
      <c r="M82" s="260"/>
      <c r="N82" s="267"/>
      <c r="O82" s="261"/>
      <c r="P82" s="261">
        <f t="shared" si="33"/>
        <v>0</v>
      </c>
      <c r="Q82" s="255">
        <f t="shared" si="34"/>
        <v>0</v>
      </c>
      <c r="T82" s="255" t="s">
        <v>1040</v>
      </c>
      <c r="W82" s="256" t="str">
        <f t="shared" si="30"/>
        <v/>
      </c>
      <c r="X82" s="257" t="str">
        <f t="shared" si="31"/>
        <v/>
      </c>
      <c r="Y82" s="260"/>
      <c r="Z82" s="259"/>
      <c r="AA82" s="260"/>
      <c r="AB82" s="259"/>
      <c r="AC82" s="260"/>
      <c r="AD82" s="259"/>
      <c r="AE82" s="260"/>
      <c r="AF82" s="257"/>
      <c r="AG82" s="258"/>
      <c r="AH82" s="265">
        <f t="shared" si="39"/>
        <v>0</v>
      </c>
      <c r="AI82" s="265">
        <f t="shared" si="32"/>
        <v>0</v>
      </c>
      <c r="AJ82" s="308" t="e">
        <f>LARGE(AJ31:AJ80,1)</f>
        <v>#NUM!</v>
      </c>
      <c r="AK82" s="308" t="e">
        <f>LARGE(AK31:AK80,1)</f>
        <v>#NUM!</v>
      </c>
      <c r="AL82" s="220"/>
      <c r="AM82" s="266">
        <v>0</v>
      </c>
      <c r="AN82" s="266"/>
      <c r="AO82" s="269" t="e">
        <f t="shared" si="40"/>
        <v>#VALUE!</v>
      </c>
      <c r="AP82" s="278"/>
      <c r="AQ82" s="269" t="e">
        <f t="shared" si="41"/>
        <v>#VALUE!</v>
      </c>
      <c r="AR82" s="269"/>
      <c r="AS82" s="269" t="str">
        <f t="shared" si="36"/>
        <v/>
      </c>
      <c r="AT82" s="269">
        <f t="shared" si="36"/>
        <v>0</v>
      </c>
      <c r="AU82" s="269" t="str">
        <f t="shared" si="36"/>
        <v/>
      </c>
      <c r="AV82" s="269">
        <f t="shared" si="36"/>
        <v>0</v>
      </c>
    </row>
    <row r="83" spans="1:48" s="255" customFormat="1" ht="14.15" customHeight="1" x14ac:dyDescent="0.3">
      <c r="B83" s="255" t="s">
        <v>1041</v>
      </c>
      <c r="E83" s="256" t="str">
        <f t="shared" si="37"/>
        <v/>
      </c>
      <c r="F83" s="257" t="str">
        <f t="shared" si="38"/>
        <v/>
      </c>
      <c r="G83" s="260"/>
      <c r="H83" s="259"/>
      <c r="I83" s="260"/>
      <c r="J83" s="259"/>
      <c r="K83" s="260"/>
      <c r="L83" s="259"/>
      <c r="M83" s="260"/>
      <c r="N83" s="267"/>
      <c r="O83" s="261"/>
      <c r="P83" s="261">
        <f t="shared" si="33"/>
        <v>0</v>
      </c>
      <c r="Q83" s="255">
        <f t="shared" si="34"/>
        <v>0</v>
      </c>
      <c r="T83" s="255" t="s">
        <v>1042</v>
      </c>
      <c r="W83" s="256" t="str">
        <f t="shared" si="30"/>
        <v/>
      </c>
      <c r="X83" s="257" t="str">
        <f t="shared" si="31"/>
        <v/>
      </c>
      <c r="Y83" s="260"/>
      <c r="Z83" s="259"/>
      <c r="AA83" s="260"/>
      <c r="AB83" s="259"/>
      <c r="AC83" s="260"/>
      <c r="AD83" s="259"/>
      <c r="AE83" s="260"/>
      <c r="AF83" s="257"/>
      <c r="AG83" s="258"/>
      <c r="AH83" s="265">
        <f t="shared" si="39"/>
        <v>0</v>
      </c>
      <c r="AI83" s="265">
        <f t="shared" si="32"/>
        <v>0</v>
      </c>
      <c r="AL83" s="220"/>
      <c r="AM83" s="266">
        <v>0</v>
      </c>
      <c r="AN83" s="266">
        <v>0</v>
      </c>
      <c r="AO83" s="269" t="e">
        <f t="shared" si="40"/>
        <v>#VALUE!</v>
      </c>
      <c r="AP83" s="269" t="e">
        <f>LOG(4*X83+1)*AN83</f>
        <v>#VALUE!</v>
      </c>
      <c r="AQ83" s="269" t="e">
        <f t="shared" si="41"/>
        <v>#VALUE!</v>
      </c>
      <c r="AR83" s="269" t="e">
        <f>LOG(4*X83+1)</f>
        <v>#VALUE!</v>
      </c>
      <c r="AS83" s="269" t="str">
        <f t="shared" si="36"/>
        <v/>
      </c>
      <c r="AT83" s="269" t="str">
        <f t="shared" si="36"/>
        <v/>
      </c>
      <c r="AU83" s="269" t="str">
        <f t="shared" si="36"/>
        <v/>
      </c>
      <c r="AV83" s="269" t="str">
        <f t="shared" si="36"/>
        <v/>
      </c>
    </row>
    <row r="84" spans="1:48" s="255" customFormat="1" ht="14.15" customHeight="1" x14ac:dyDescent="0.3">
      <c r="B84" s="255" t="s">
        <v>1043</v>
      </c>
      <c r="E84" s="256" t="str">
        <f t="shared" si="37"/>
        <v/>
      </c>
      <c r="F84" s="257" t="str">
        <f t="shared" si="38"/>
        <v/>
      </c>
      <c r="G84" s="260"/>
      <c r="H84" s="259"/>
      <c r="I84" s="260"/>
      <c r="J84" s="259"/>
      <c r="K84" s="260"/>
      <c r="L84" s="259"/>
      <c r="M84" s="260"/>
      <c r="N84" s="267"/>
      <c r="O84" s="261"/>
      <c r="P84" s="261">
        <f t="shared" si="33"/>
        <v>0</v>
      </c>
      <c r="Q84" s="255">
        <f t="shared" si="34"/>
        <v>0</v>
      </c>
      <c r="T84" s="255" t="s">
        <v>1044</v>
      </c>
      <c r="W84" s="256" t="str">
        <f t="shared" si="30"/>
        <v/>
      </c>
      <c r="X84" s="257" t="str">
        <f t="shared" si="31"/>
        <v/>
      </c>
      <c r="Y84" s="260"/>
      <c r="Z84" s="259"/>
      <c r="AA84" s="260"/>
      <c r="AB84" s="259"/>
      <c r="AC84" s="260"/>
      <c r="AD84" s="259"/>
      <c r="AE84" s="260"/>
      <c r="AF84" s="257"/>
      <c r="AG84" s="258"/>
      <c r="AH84" s="265">
        <f t="shared" si="39"/>
        <v>0</v>
      </c>
      <c r="AI84" s="265">
        <f t="shared" si="32"/>
        <v>0</v>
      </c>
      <c r="AJ84" s="309" t="e">
        <f>-0.08527134+0.08527134*AJ82</f>
        <v>#NUM!</v>
      </c>
      <c r="AK84" s="309" t="e">
        <f>-0.08527134+0.08527134*AK82</f>
        <v>#NUM!</v>
      </c>
      <c r="AL84" s="295" t="s">
        <v>1045</v>
      </c>
      <c r="AM84" s="266">
        <v>0</v>
      </c>
      <c r="AN84" s="266">
        <v>0</v>
      </c>
      <c r="AO84" s="269" t="e">
        <f t="shared" si="40"/>
        <v>#VALUE!</v>
      </c>
      <c r="AP84" s="269" t="e">
        <f>LOG(4*X84+1)*AN84</f>
        <v>#VALUE!</v>
      </c>
      <c r="AQ84" s="269" t="e">
        <f t="shared" si="41"/>
        <v>#VALUE!</v>
      </c>
      <c r="AR84" s="269" t="e">
        <f>LOG(4*X84+1)</f>
        <v>#VALUE!</v>
      </c>
      <c r="AS84" s="269" t="str">
        <f t="shared" si="36"/>
        <v/>
      </c>
      <c r="AT84" s="269" t="str">
        <f t="shared" si="36"/>
        <v/>
      </c>
      <c r="AU84" s="269" t="str">
        <f t="shared" si="36"/>
        <v/>
      </c>
      <c r="AV84" s="269" t="str">
        <f t="shared" si="36"/>
        <v/>
      </c>
    </row>
    <row r="85" spans="1:48" s="255" customFormat="1" ht="14.15" customHeight="1" x14ac:dyDescent="0.3">
      <c r="B85" s="255" t="s">
        <v>1046</v>
      </c>
      <c r="E85" s="256" t="str">
        <f t="shared" si="37"/>
        <v/>
      </c>
      <c r="F85" s="257" t="str">
        <f t="shared" si="38"/>
        <v/>
      </c>
      <c r="G85" s="260"/>
      <c r="H85" s="259"/>
      <c r="I85" s="260"/>
      <c r="J85" s="259"/>
      <c r="K85" s="260"/>
      <c r="L85" s="259"/>
      <c r="M85" s="260"/>
      <c r="N85" s="267"/>
      <c r="O85" s="261"/>
      <c r="P85" s="261">
        <f t="shared" si="33"/>
        <v>0</v>
      </c>
      <c r="Q85" s="255">
        <f t="shared" si="34"/>
        <v>0</v>
      </c>
      <c r="T85" s="255" t="s">
        <v>1047</v>
      </c>
      <c r="W85" s="256" t="str">
        <f t="shared" si="30"/>
        <v/>
      </c>
      <c r="X85" s="257" t="str">
        <f t="shared" si="31"/>
        <v/>
      </c>
      <c r="Y85" s="260"/>
      <c r="Z85" s="259"/>
      <c r="AA85" s="260"/>
      <c r="AB85" s="259"/>
      <c r="AC85" s="260"/>
      <c r="AD85" s="259"/>
      <c r="AE85" s="260"/>
      <c r="AF85" s="257"/>
      <c r="AG85" s="258"/>
      <c r="AH85" s="265">
        <f t="shared" si="39"/>
        <v>0</v>
      </c>
      <c r="AI85" s="265">
        <f t="shared" si="32"/>
        <v>0</v>
      </c>
      <c r="AJ85" s="310" t="e">
        <f>IF(AJ84&gt;1,"1",AJ84)</f>
        <v>#NUM!</v>
      </c>
      <c r="AK85" s="310" t="e">
        <f>IF(AK84&gt;1,"1",AK84)</f>
        <v>#NUM!</v>
      </c>
      <c r="AM85" s="266">
        <v>0</v>
      </c>
      <c r="AN85" s="266">
        <v>0</v>
      </c>
      <c r="AO85" s="269" t="e">
        <f t="shared" si="40"/>
        <v>#VALUE!</v>
      </c>
      <c r="AP85" s="269" t="e">
        <f>LOG(4*X85+1)*AN85</f>
        <v>#VALUE!</v>
      </c>
      <c r="AQ85" s="269" t="e">
        <f t="shared" si="41"/>
        <v>#VALUE!</v>
      </c>
      <c r="AR85" s="269" t="e">
        <f>LOG(4*X85+1)</f>
        <v>#VALUE!</v>
      </c>
      <c r="AS85" s="269" t="str">
        <f t="shared" si="36"/>
        <v/>
      </c>
      <c r="AT85" s="269" t="str">
        <f t="shared" si="36"/>
        <v/>
      </c>
      <c r="AU85" s="269" t="str">
        <f t="shared" si="36"/>
        <v/>
      </c>
      <c r="AV85" s="269" t="str">
        <f t="shared" si="36"/>
        <v/>
      </c>
    </row>
    <row r="86" spans="1:48" s="255" customFormat="1" ht="14.15" customHeight="1" x14ac:dyDescent="0.3">
      <c r="A86" s="274"/>
      <c r="B86" s="274" t="s">
        <v>1048</v>
      </c>
      <c r="C86" s="274"/>
      <c r="D86" s="274"/>
      <c r="E86" s="256" t="str">
        <f t="shared" si="37"/>
        <v/>
      </c>
      <c r="F86" s="283" t="str">
        <f t="shared" si="38"/>
        <v/>
      </c>
      <c r="G86" s="292"/>
      <c r="H86" s="291"/>
      <c r="I86" s="292"/>
      <c r="J86" s="291"/>
      <c r="K86" s="292"/>
      <c r="L86" s="291"/>
      <c r="M86" s="292"/>
      <c r="N86" s="298"/>
      <c r="O86" s="261"/>
      <c r="P86" s="261">
        <f t="shared" si="33"/>
        <v>0</v>
      </c>
      <c r="Q86" s="255">
        <f t="shared" si="34"/>
        <v>0</v>
      </c>
      <c r="T86" s="255" t="s">
        <v>1049</v>
      </c>
      <c r="W86" s="256" t="str">
        <f t="shared" si="30"/>
        <v/>
      </c>
      <c r="X86" s="257" t="str">
        <f t="shared" si="31"/>
        <v/>
      </c>
      <c r="Y86" s="260"/>
      <c r="Z86" s="259"/>
      <c r="AA86" s="260"/>
      <c r="AB86" s="259"/>
      <c r="AC86" s="260"/>
      <c r="AD86" s="259"/>
      <c r="AE86" s="260"/>
      <c r="AF86" s="257"/>
      <c r="AG86" s="258"/>
      <c r="AH86" s="265">
        <f t="shared" si="39"/>
        <v>0</v>
      </c>
      <c r="AI86" s="265">
        <f t="shared" si="32"/>
        <v>0</v>
      </c>
      <c r="AJ86" s="310" t="e">
        <f>IF(AJ84&lt;0,"0",AJ84)</f>
        <v>#NUM!</v>
      </c>
      <c r="AK86" s="310" t="e">
        <f>IF(AK84&lt;0,"0",AK84)</f>
        <v>#NUM!</v>
      </c>
      <c r="AM86" s="266">
        <v>0</v>
      </c>
      <c r="AN86" s="266">
        <v>0</v>
      </c>
      <c r="AO86" s="269" t="e">
        <f t="shared" si="40"/>
        <v>#VALUE!</v>
      </c>
      <c r="AP86" s="269" t="e">
        <f>LOG(4*X86+1)*AN86</f>
        <v>#VALUE!</v>
      </c>
      <c r="AQ86" s="269" t="e">
        <f t="shared" si="41"/>
        <v>#VALUE!</v>
      </c>
      <c r="AR86" s="269" t="e">
        <f>LOG(4*X86+1)</f>
        <v>#VALUE!</v>
      </c>
      <c r="AS86" s="269" t="str">
        <f t="shared" si="36"/>
        <v/>
      </c>
      <c r="AT86" s="269" t="str">
        <f t="shared" si="36"/>
        <v/>
      </c>
      <c r="AU86" s="269" t="str">
        <f t="shared" si="36"/>
        <v/>
      </c>
      <c r="AV86" s="269" t="str">
        <f t="shared" si="36"/>
        <v/>
      </c>
    </row>
    <row r="87" spans="1:48" s="255" customFormat="1" ht="14.15" customHeight="1" x14ac:dyDescent="0.3">
      <c r="A87" s="254" t="s">
        <v>32</v>
      </c>
      <c r="F87" s="277"/>
      <c r="G87" s="277"/>
      <c r="H87" s="277"/>
      <c r="I87" s="277"/>
      <c r="J87" s="277"/>
      <c r="K87" s="277"/>
      <c r="L87" s="277"/>
      <c r="M87" s="277"/>
      <c r="N87" s="277"/>
      <c r="O87" s="261"/>
      <c r="P87" s="261">
        <f t="shared" si="33"/>
        <v>0</v>
      </c>
      <c r="Q87" s="255">
        <f t="shared" si="34"/>
        <v>0</v>
      </c>
      <c r="T87" s="255" t="s">
        <v>1050</v>
      </c>
      <c r="W87" s="256" t="str">
        <f t="shared" si="30"/>
        <v/>
      </c>
      <c r="X87" s="257" t="str">
        <f t="shared" si="31"/>
        <v/>
      </c>
      <c r="Y87" s="260"/>
      <c r="Z87" s="259"/>
      <c r="AA87" s="260"/>
      <c r="AB87" s="259"/>
      <c r="AC87" s="260"/>
      <c r="AD87" s="259"/>
      <c r="AE87" s="260"/>
      <c r="AF87" s="257"/>
      <c r="AG87" s="258"/>
      <c r="AH87" s="265"/>
      <c r="AI87" s="265">
        <f t="shared" si="32"/>
        <v>0</v>
      </c>
      <c r="AJ87" s="311" t="e">
        <f>IF(AJ85&gt;0,AJ85,AJ86)/1</f>
        <v>#NUM!</v>
      </c>
      <c r="AK87" s="311" t="e">
        <f>IF(AK85&gt;0,AK85,AK86)/1</f>
        <v>#NUM!</v>
      </c>
      <c r="AM87" s="266"/>
      <c r="AN87" s="266"/>
      <c r="AO87" s="269"/>
      <c r="AP87" s="278"/>
      <c r="AQ87" s="278"/>
      <c r="AR87" s="269"/>
      <c r="AS87" s="269">
        <f t="shared" si="36"/>
        <v>0</v>
      </c>
      <c r="AT87" s="269">
        <f t="shared" si="36"/>
        <v>0</v>
      </c>
      <c r="AU87" s="269">
        <f t="shared" si="36"/>
        <v>0</v>
      </c>
      <c r="AV87" s="269">
        <f t="shared" si="36"/>
        <v>0</v>
      </c>
    </row>
    <row r="88" spans="1:48" s="255" customFormat="1" ht="14.15" customHeight="1" x14ac:dyDescent="0.3">
      <c r="A88" s="254"/>
      <c r="B88" s="255" t="s">
        <v>33</v>
      </c>
      <c r="D88" s="255" t="str">
        <f>IF(AH88&gt;2,8,"")</f>
        <v/>
      </c>
      <c r="E88" s="256" t="str">
        <f t="shared" ref="E88:E94" si="42">IF(AH88&gt;0,AH88,"")</f>
        <v/>
      </c>
      <c r="F88" s="257" t="str">
        <f t="shared" ref="F88:F94" si="43">IF(E88&lt;&gt;0,E88,"")</f>
        <v/>
      </c>
      <c r="G88" s="260"/>
      <c r="H88" s="259"/>
      <c r="I88" s="260"/>
      <c r="J88" s="259"/>
      <c r="K88" s="260"/>
      <c r="L88" s="259"/>
      <c r="M88" s="260"/>
      <c r="N88" s="267"/>
      <c r="O88" s="261"/>
      <c r="P88" s="261" t="str">
        <f t="shared" si="33"/>
        <v/>
      </c>
      <c r="Q88" s="255">
        <f t="shared" si="34"/>
        <v>0</v>
      </c>
      <c r="T88" s="255" t="s">
        <v>1051</v>
      </c>
      <c r="W88" s="256" t="str">
        <f t="shared" si="30"/>
        <v/>
      </c>
      <c r="X88" s="257" t="str">
        <f t="shared" si="31"/>
        <v/>
      </c>
      <c r="Y88" s="260"/>
      <c r="Z88" s="259"/>
      <c r="AA88" s="260"/>
      <c r="AB88" s="259"/>
      <c r="AC88" s="260"/>
      <c r="AD88" s="259"/>
      <c r="AE88" s="260"/>
      <c r="AF88" s="257"/>
      <c r="AG88" s="258"/>
      <c r="AH88" s="265">
        <f t="shared" ref="AH88:AH94" si="44">SUM(G88:N88)</f>
        <v>0</v>
      </c>
      <c r="AI88" s="265">
        <f t="shared" si="32"/>
        <v>0</v>
      </c>
      <c r="AM88" s="266">
        <v>1</v>
      </c>
      <c r="AN88" s="266"/>
      <c r="AO88" s="269" t="e">
        <f t="shared" ref="AO88:AO94" si="45">LOG(4*F88+1)*AM88</f>
        <v>#VALUE!</v>
      </c>
      <c r="AP88" s="278"/>
      <c r="AQ88" s="269" t="e">
        <f t="shared" ref="AQ88:AQ94" si="46">LOG(4*F88+1)</f>
        <v>#VALUE!</v>
      </c>
      <c r="AR88" s="269"/>
      <c r="AS88" s="269" t="str">
        <f t="shared" si="36"/>
        <v/>
      </c>
      <c r="AT88" s="269">
        <f t="shared" si="36"/>
        <v>0</v>
      </c>
      <c r="AU88" s="269" t="str">
        <f t="shared" si="36"/>
        <v/>
      </c>
      <c r="AV88" s="269">
        <f t="shared" si="36"/>
        <v>0</v>
      </c>
    </row>
    <row r="89" spans="1:48" s="255" customFormat="1" ht="14.15" customHeight="1" x14ac:dyDescent="0.3">
      <c r="B89" s="255" t="s">
        <v>34</v>
      </c>
      <c r="D89" s="255" t="str">
        <f>IF(AH89&gt;2,9,"")</f>
        <v/>
      </c>
      <c r="E89" s="256" t="str">
        <f t="shared" si="42"/>
        <v/>
      </c>
      <c r="F89" s="257" t="str">
        <f t="shared" si="43"/>
        <v/>
      </c>
      <c r="G89" s="260"/>
      <c r="H89" s="259"/>
      <c r="I89" s="260"/>
      <c r="J89" s="259"/>
      <c r="K89" s="260"/>
      <c r="L89" s="259"/>
      <c r="M89" s="260"/>
      <c r="N89" s="267"/>
      <c r="O89" s="261"/>
      <c r="P89" s="261" t="str">
        <f t="shared" si="33"/>
        <v/>
      </c>
      <c r="Q89" s="255">
        <f t="shared" si="34"/>
        <v>0</v>
      </c>
      <c r="T89" s="255" t="s">
        <v>1052</v>
      </c>
      <c r="W89" s="256" t="str">
        <f t="shared" si="30"/>
        <v/>
      </c>
      <c r="X89" s="257" t="str">
        <f t="shared" si="31"/>
        <v/>
      </c>
      <c r="Y89" s="260"/>
      <c r="Z89" s="259"/>
      <c r="AA89" s="260"/>
      <c r="AB89" s="259"/>
      <c r="AC89" s="260"/>
      <c r="AD89" s="259"/>
      <c r="AE89" s="260"/>
      <c r="AF89" s="257"/>
      <c r="AG89" s="258"/>
      <c r="AH89" s="265">
        <f t="shared" si="44"/>
        <v>0</v>
      </c>
      <c r="AI89" s="265">
        <f t="shared" si="32"/>
        <v>0</v>
      </c>
      <c r="AM89" s="266">
        <v>1</v>
      </c>
      <c r="AN89" s="266">
        <v>0</v>
      </c>
      <c r="AO89" s="269" t="e">
        <f t="shared" si="45"/>
        <v>#VALUE!</v>
      </c>
      <c r="AP89" s="269" t="e">
        <f>LOG(4*X89+1)*AN89</f>
        <v>#VALUE!</v>
      </c>
      <c r="AQ89" s="269" t="e">
        <f t="shared" si="46"/>
        <v>#VALUE!</v>
      </c>
      <c r="AR89" s="269" t="e">
        <f>LOG(4*X89+1)</f>
        <v>#VALUE!</v>
      </c>
      <c r="AS89" s="269" t="str">
        <f t="shared" si="36"/>
        <v/>
      </c>
      <c r="AT89" s="269" t="str">
        <f t="shared" si="36"/>
        <v/>
      </c>
      <c r="AU89" s="269" t="str">
        <f t="shared" si="36"/>
        <v/>
      </c>
      <c r="AV89" s="269" t="str">
        <f t="shared" si="36"/>
        <v/>
      </c>
    </row>
    <row r="90" spans="1:48" s="255" customFormat="1" ht="14.15" customHeight="1" x14ac:dyDescent="0.3">
      <c r="B90" s="255" t="s">
        <v>35</v>
      </c>
      <c r="D90" s="255" t="str">
        <f>IF(AH90&gt;2,6,"")</f>
        <v/>
      </c>
      <c r="E90" s="256" t="str">
        <f t="shared" si="42"/>
        <v/>
      </c>
      <c r="F90" s="257" t="str">
        <f t="shared" si="43"/>
        <v/>
      </c>
      <c r="G90" s="260"/>
      <c r="H90" s="259"/>
      <c r="I90" s="260"/>
      <c r="J90" s="259"/>
      <c r="K90" s="260"/>
      <c r="L90" s="259"/>
      <c r="M90" s="260"/>
      <c r="N90" s="267"/>
      <c r="O90" s="261"/>
      <c r="P90" s="261" t="str">
        <f t="shared" si="33"/>
        <v/>
      </c>
      <c r="Q90" s="255">
        <f t="shared" si="34"/>
        <v>0</v>
      </c>
      <c r="T90" s="255" t="s">
        <v>1053</v>
      </c>
      <c r="W90" s="256" t="str">
        <f t="shared" si="30"/>
        <v/>
      </c>
      <c r="X90" s="257" t="str">
        <f t="shared" si="31"/>
        <v/>
      </c>
      <c r="Y90" s="260"/>
      <c r="Z90" s="259"/>
      <c r="AA90" s="260"/>
      <c r="AB90" s="259"/>
      <c r="AC90" s="260"/>
      <c r="AD90" s="259"/>
      <c r="AE90" s="260"/>
      <c r="AF90" s="257"/>
      <c r="AG90" s="258"/>
      <c r="AH90" s="265">
        <f t="shared" si="44"/>
        <v>0</v>
      </c>
      <c r="AI90" s="265">
        <f t="shared" si="32"/>
        <v>0</v>
      </c>
      <c r="AJ90" s="309">
        <f>-0.1392405+0.1392405*X98</f>
        <v>-0.13924049999999999</v>
      </c>
      <c r="AK90" s="309">
        <f>-0.1392405+0.1392405*X99</f>
        <v>-0.13924049999999999</v>
      </c>
      <c r="AL90" s="295" t="s">
        <v>1054</v>
      </c>
      <c r="AM90" s="266">
        <v>1</v>
      </c>
      <c r="AN90" s="266">
        <v>0</v>
      </c>
      <c r="AO90" s="269" t="e">
        <f t="shared" si="45"/>
        <v>#VALUE!</v>
      </c>
      <c r="AP90" s="269" t="e">
        <f>LOG(4*X90+1)*AN90</f>
        <v>#VALUE!</v>
      </c>
      <c r="AQ90" s="269" t="e">
        <f t="shared" si="46"/>
        <v>#VALUE!</v>
      </c>
      <c r="AR90" s="269" t="e">
        <f>LOG(4*X90+1)</f>
        <v>#VALUE!</v>
      </c>
      <c r="AS90" s="269" t="str">
        <f t="shared" si="36"/>
        <v/>
      </c>
      <c r="AT90" s="269" t="str">
        <f t="shared" si="36"/>
        <v/>
      </c>
      <c r="AU90" s="269" t="str">
        <f t="shared" si="36"/>
        <v/>
      </c>
      <c r="AV90" s="269" t="str">
        <f t="shared" si="36"/>
        <v/>
      </c>
    </row>
    <row r="91" spans="1:48" s="255" customFormat="1" ht="14.15" customHeight="1" x14ac:dyDescent="0.3">
      <c r="B91" s="255" t="s">
        <v>36</v>
      </c>
      <c r="D91" s="255" t="str">
        <f>IF(AH91&gt;2,5,"")</f>
        <v/>
      </c>
      <c r="E91" s="256" t="str">
        <f t="shared" si="42"/>
        <v/>
      </c>
      <c r="F91" s="257" t="str">
        <f t="shared" si="43"/>
        <v/>
      </c>
      <c r="G91" s="260"/>
      <c r="H91" s="259"/>
      <c r="I91" s="260"/>
      <c r="J91" s="259"/>
      <c r="K91" s="260"/>
      <c r="L91" s="259"/>
      <c r="M91" s="260"/>
      <c r="N91" s="267"/>
      <c r="O91" s="261"/>
      <c r="P91" s="261" t="str">
        <f t="shared" si="33"/>
        <v/>
      </c>
      <c r="Q91" s="255">
        <f t="shared" si="34"/>
        <v>0</v>
      </c>
      <c r="T91" s="255" t="s">
        <v>1055</v>
      </c>
      <c r="W91" s="256" t="str">
        <f t="shared" si="30"/>
        <v/>
      </c>
      <c r="X91" s="257" t="str">
        <f t="shared" si="31"/>
        <v/>
      </c>
      <c r="Y91" s="260"/>
      <c r="Z91" s="259"/>
      <c r="AA91" s="260"/>
      <c r="AB91" s="259"/>
      <c r="AC91" s="260"/>
      <c r="AD91" s="259"/>
      <c r="AE91" s="260"/>
      <c r="AF91" s="257"/>
      <c r="AG91" s="258"/>
      <c r="AH91" s="265">
        <f t="shared" si="44"/>
        <v>0</v>
      </c>
      <c r="AI91" s="265">
        <f t="shared" si="32"/>
        <v>0</v>
      </c>
      <c r="AJ91" s="311">
        <f>IF(AJ90&gt;1,"1",AJ90)</f>
        <v>-0.13924049999999999</v>
      </c>
      <c r="AK91" s="311">
        <f>IF(AK90&gt;1,"1",AK90)</f>
        <v>-0.13924049999999999</v>
      </c>
      <c r="AM91" s="266">
        <v>0</v>
      </c>
      <c r="AN91" s="266">
        <v>0</v>
      </c>
      <c r="AO91" s="269" t="e">
        <f t="shared" si="45"/>
        <v>#VALUE!</v>
      </c>
      <c r="AP91" s="269" t="e">
        <f>LOG(4*X91+1)*AN91</f>
        <v>#VALUE!</v>
      </c>
      <c r="AQ91" s="269" t="e">
        <f t="shared" si="46"/>
        <v>#VALUE!</v>
      </c>
      <c r="AR91" s="269" t="e">
        <f>LOG(4*X91+1)</f>
        <v>#VALUE!</v>
      </c>
      <c r="AS91" s="269" t="str">
        <f t="shared" si="36"/>
        <v/>
      </c>
      <c r="AT91" s="269" t="str">
        <f t="shared" si="36"/>
        <v/>
      </c>
      <c r="AU91" s="269" t="str">
        <f t="shared" si="36"/>
        <v/>
      </c>
      <c r="AV91" s="269" t="str">
        <f t="shared" si="36"/>
        <v/>
      </c>
    </row>
    <row r="92" spans="1:48" s="255" customFormat="1" ht="14.15" customHeight="1" x14ac:dyDescent="0.3">
      <c r="B92" s="255" t="s">
        <v>37</v>
      </c>
      <c r="D92" s="255" t="str">
        <f>IF(AH92&gt;2,9,"")</f>
        <v/>
      </c>
      <c r="E92" s="256" t="str">
        <f t="shared" si="42"/>
        <v/>
      </c>
      <c r="F92" s="257" t="str">
        <f t="shared" si="43"/>
        <v/>
      </c>
      <c r="G92" s="260"/>
      <c r="H92" s="259"/>
      <c r="I92" s="260"/>
      <c r="J92" s="259"/>
      <c r="K92" s="260"/>
      <c r="L92" s="259"/>
      <c r="M92" s="260"/>
      <c r="N92" s="267"/>
      <c r="O92" s="261"/>
      <c r="P92" s="261" t="str">
        <f t="shared" si="33"/>
        <v/>
      </c>
      <c r="Q92" s="255">
        <f t="shared" si="34"/>
        <v>0</v>
      </c>
      <c r="T92" s="255" t="s">
        <v>1056</v>
      </c>
      <c r="W92" s="256" t="str">
        <f t="shared" si="30"/>
        <v/>
      </c>
      <c r="X92" s="257" t="str">
        <f t="shared" si="31"/>
        <v/>
      </c>
      <c r="Y92" s="260"/>
      <c r="Z92" s="259"/>
      <c r="AA92" s="260"/>
      <c r="AB92" s="259"/>
      <c r="AC92" s="260"/>
      <c r="AD92" s="259"/>
      <c r="AE92" s="260"/>
      <c r="AF92" s="257"/>
      <c r="AG92" s="258"/>
      <c r="AH92" s="265">
        <f t="shared" si="44"/>
        <v>0</v>
      </c>
      <c r="AI92" s="265">
        <f t="shared" si="32"/>
        <v>0</v>
      </c>
      <c r="AJ92" s="311" t="str">
        <f>IF(AJ90&lt;0,"0",AJ90)</f>
        <v>0</v>
      </c>
      <c r="AK92" s="311" t="str">
        <f>IF(AK90&lt;0,"0",AK90)</f>
        <v>0</v>
      </c>
      <c r="AL92" s="220"/>
      <c r="AM92" s="266">
        <v>1</v>
      </c>
      <c r="AN92" s="266">
        <v>0</v>
      </c>
      <c r="AO92" s="269" t="e">
        <f t="shared" si="45"/>
        <v>#VALUE!</v>
      </c>
      <c r="AP92" s="269" t="e">
        <f>LOG(4*X92+1)*AN92</f>
        <v>#VALUE!</v>
      </c>
      <c r="AQ92" s="269" t="e">
        <f t="shared" si="46"/>
        <v>#VALUE!</v>
      </c>
      <c r="AR92" s="269" t="e">
        <f>LOG(4*X92+1)</f>
        <v>#VALUE!</v>
      </c>
      <c r="AS92" s="269" t="str">
        <f t="shared" si="36"/>
        <v/>
      </c>
      <c r="AT92" s="269" t="str">
        <f t="shared" si="36"/>
        <v/>
      </c>
      <c r="AU92" s="269" t="str">
        <f t="shared" si="36"/>
        <v/>
      </c>
      <c r="AV92" s="269" t="str">
        <f t="shared" si="36"/>
        <v/>
      </c>
    </row>
    <row r="93" spans="1:48" s="255" customFormat="1" ht="14.15" customHeight="1" x14ac:dyDescent="0.3">
      <c r="A93" s="254"/>
      <c r="B93" s="255" t="s">
        <v>38</v>
      </c>
      <c r="D93" s="255" t="str">
        <f>IF(AH93&gt;2,9,"")</f>
        <v/>
      </c>
      <c r="E93" s="256" t="str">
        <f t="shared" si="42"/>
        <v/>
      </c>
      <c r="F93" s="257" t="str">
        <f t="shared" si="43"/>
        <v/>
      </c>
      <c r="G93" s="260"/>
      <c r="H93" s="259"/>
      <c r="I93" s="260"/>
      <c r="J93" s="259"/>
      <c r="K93" s="260"/>
      <c r="L93" s="259"/>
      <c r="M93" s="260"/>
      <c r="N93" s="267"/>
      <c r="O93" s="261"/>
      <c r="P93" s="261" t="str">
        <f t="shared" si="33"/>
        <v/>
      </c>
      <c r="Q93" s="255">
        <f t="shared" si="34"/>
        <v>0</v>
      </c>
      <c r="T93" s="255" t="s">
        <v>1057</v>
      </c>
      <c r="W93" s="256" t="str">
        <f t="shared" si="30"/>
        <v/>
      </c>
      <c r="X93" s="257" t="str">
        <f t="shared" si="31"/>
        <v/>
      </c>
      <c r="Y93" s="260"/>
      <c r="Z93" s="259"/>
      <c r="AA93" s="260"/>
      <c r="AB93" s="259"/>
      <c r="AC93" s="260"/>
      <c r="AD93" s="259"/>
      <c r="AE93" s="260"/>
      <c r="AF93" s="257"/>
      <c r="AG93" s="258"/>
      <c r="AH93" s="265">
        <f t="shared" si="44"/>
        <v>0</v>
      </c>
      <c r="AI93" s="265">
        <f t="shared" si="32"/>
        <v>0</v>
      </c>
      <c r="AJ93" s="311">
        <f>IF(AJ91&gt;0,AJ91,AJ92)/1</f>
        <v>0</v>
      </c>
      <c r="AK93" s="311">
        <f>IF(AK91&gt;0,AK91,AK92)/1</f>
        <v>0</v>
      </c>
      <c r="AL93" s="220"/>
      <c r="AM93" s="266">
        <v>1</v>
      </c>
      <c r="AN93" s="266"/>
      <c r="AO93" s="269" t="e">
        <f t="shared" si="45"/>
        <v>#VALUE!</v>
      </c>
      <c r="AP93" s="278"/>
      <c r="AQ93" s="269" t="e">
        <f t="shared" si="46"/>
        <v>#VALUE!</v>
      </c>
      <c r="AR93" s="269"/>
      <c r="AS93" s="269" t="str">
        <f t="shared" si="36"/>
        <v/>
      </c>
      <c r="AT93" s="269">
        <f t="shared" si="36"/>
        <v>0</v>
      </c>
      <c r="AU93" s="269" t="str">
        <f t="shared" si="36"/>
        <v/>
      </c>
      <c r="AV93" s="269">
        <f t="shared" si="36"/>
        <v>0</v>
      </c>
    </row>
    <row r="94" spans="1:48" ht="14.15" customHeight="1" x14ac:dyDescent="0.3">
      <c r="A94" s="273"/>
      <c r="B94" s="274" t="s">
        <v>39</v>
      </c>
      <c r="C94" s="273"/>
      <c r="D94" s="297" t="str">
        <f>IF(AH94&gt;2,7,"")</f>
        <v/>
      </c>
      <c r="E94" s="256" t="str">
        <f t="shared" si="42"/>
        <v/>
      </c>
      <c r="F94" s="283" t="str">
        <f t="shared" si="43"/>
        <v/>
      </c>
      <c r="G94" s="292"/>
      <c r="H94" s="291"/>
      <c r="I94" s="292"/>
      <c r="J94" s="291"/>
      <c r="K94" s="292"/>
      <c r="L94" s="291"/>
      <c r="M94" s="292"/>
      <c r="N94" s="298"/>
      <c r="O94" s="261"/>
      <c r="P94" s="261" t="str">
        <f t="shared" si="33"/>
        <v/>
      </c>
      <c r="Q94" s="255">
        <f t="shared" si="34"/>
        <v>0</v>
      </c>
      <c r="R94" s="255"/>
      <c r="S94" s="274"/>
      <c r="T94" s="274" t="s">
        <v>1058</v>
      </c>
      <c r="U94" s="274"/>
      <c r="V94" s="274"/>
      <c r="W94" s="256" t="str">
        <f t="shared" si="30"/>
        <v/>
      </c>
      <c r="X94" s="283" t="str">
        <f t="shared" si="31"/>
        <v/>
      </c>
      <c r="Y94" s="292"/>
      <c r="Z94" s="291"/>
      <c r="AA94" s="292"/>
      <c r="AB94" s="291"/>
      <c r="AC94" s="292"/>
      <c r="AD94" s="291"/>
      <c r="AE94" s="292"/>
      <c r="AF94" s="283"/>
      <c r="AG94" s="290"/>
      <c r="AH94" s="265">
        <f t="shared" si="44"/>
        <v>0</v>
      </c>
      <c r="AI94" s="265">
        <f t="shared" si="32"/>
        <v>0</v>
      </c>
      <c r="AL94" s="312"/>
      <c r="AM94" s="266">
        <v>1</v>
      </c>
      <c r="AN94" s="266">
        <v>0</v>
      </c>
      <c r="AO94" s="269" t="e">
        <f t="shared" si="45"/>
        <v>#VALUE!</v>
      </c>
      <c r="AP94" s="269" t="e">
        <f>LOG(4*X94+1)*AN94</f>
        <v>#VALUE!</v>
      </c>
      <c r="AQ94" s="269" t="e">
        <f t="shared" si="46"/>
        <v>#VALUE!</v>
      </c>
      <c r="AR94" s="269" t="e">
        <f>LOG(4*X94+1)</f>
        <v>#VALUE!</v>
      </c>
      <c r="AS94" s="269" t="str">
        <f t="shared" si="36"/>
        <v/>
      </c>
      <c r="AT94" s="269" t="str">
        <f t="shared" si="36"/>
        <v/>
      </c>
      <c r="AU94" s="269" t="str">
        <f t="shared" si="36"/>
        <v/>
      </c>
      <c r="AV94" s="269" t="str">
        <f t="shared" si="36"/>
        <v/>
      </c>
    </row>
    <row r="95" spans="1:48" ht="5.15" customHeight="1" thickBot="1" x14ac:dyDescent="0.35">
      <c r="A95" s="247"/>
      <c r="B95" s="248"/>
      <c r="E95" s="248"/>
      <c r="O95" s="254"/>
      <c r="P95" s="254"/>
      <c r="Q95" s="254"/>
      <c r="R95" s="247"/>
      <c r="S95" s="248"/>
      <c r="T95" s="248"/>
      <c r="V95" s="248"/>
    </row>
    <row r="96" spans="1:48" s="255" customFormat="1" ht="17.5" customHeight="1" thickBot="1" x14ac:dyDescent="0.45">
      <c r="A96" s="313"/>
      <c r="B96" s="314" t="s">
        <v>1059</v>
      </c>
      <c r="C96" s="313"/>
      <c r="D96" s="313"/>
      <c r="E96" s="313"/>
      <c r="F96" s="313"/>
      <c r="G96" s="313"/>
      <c r="H96" s="313"/>
      <c r="I96" s="313"/>
      <c r="J96" s="313"/>
      <c r="K96" s="313"/>
      <c r="L96" s="313"/>
      <c r="M96" s="315" t="s">
        <v>1060</v>
      </c>
      <c r="N96" s="316" t="str">
        <f>IF(P96&gt;0,P96,"0")</f>
        <v>0</v>
      </c>
      <c r="O96" s="313"/>
      <c r="P96" s="313">
        <f>COUNT(F66:F76,F88:F94,X47:X67)</f>
        <v>0</v>
      </c>
      <c r="Q96" s="313"/>
      <c r="R96" s="313"/>
      <c r="S96" s="313"/>
      <c r="T96" s="317"/>
      <c r="U96" s="317" t="s">
        <v>1061</v>
      </c>
      <c r="V96" s="318" t="s">
        <v>1062</v>
      </c>
      <c r="W96" s="316" t="str">
        <f>IF(X96&gt;0,X96,"0")</f>
        <v>0</v>
      </c>
      <c r="X96" s="313">
        <f>COUNT(X10:X94,F9:F94)</f>
        <v>0</v>
      </c>
      <c r="Y96" s="313"/>
      <c r="Z96" s="313"/>
      <c r="AA96" s="313"/>
      <c r="AB96" s="319" t="s">
        <v>1063</v>
      </c>
      <c r="AC96" s="319"/>
      <c r="AD96" s="319"/>
      <c r="AE96" s="320" t="s">
        <v>1064</v>
      </c>
      <c r="AF96" s="320" t="s">
        <v>1065</v>
      </c>
      <c r="AG96" s="321" t="str">
        <f>IF(TYPE(AJ87)=1,IF(AJ87&gt;=0,AJ87,""),"")</f>
        <v/>
      </c>
      <c r="AH96" s="322"/>
      <c r="AI96" s="322"/>
      <c r="AJ96" s="323"/>
      <c r="AK96" s="323"/>
      <c r="AM96" s="220"/>
      <c r="AN96" s="220"/>
      <c r="AO96" s="220"/>
      <c r="AR96" s="308" t="s">
        <v>1066</v>
      </c>
      <c r="AS96" s="324">
        <f>SUM(AS11:AT95)</f>
        <v>0</v>
      </c>
      <c r="AT96" s="308" t="s">
        <v>1066</v>
      </c>
      <c r="AU96" s="325">
        <f>SUM(AU11:AV95)</f>
        <v>0</v>
      </c>
      <c r="AV96" s="325"/>
    </row>
    <row r="97" spans="1:48" s="255" customFormat="1" ht="17.5" customHeight="1" thickBot="1" x14ac:dyDescent="0.45">
      <c r="A97" s="326"/>
      <c r="B97" s="327" t="s">
        <v>1151</v>
      </c>
      <c r="C97" s="326"/>
      <c r="D97" s="326"/>
      <c r="E97" s="326"/>
      <c r="F97" s="326"/>
      <c r="G97" s="326"/>
      <c r="H97" s="326"/>
      <c r="I97" s="326"/>
      <c r="J97" s="326"/>
      <c r="K97" s="326"/>
      <c r="L97" s="326"/>
      <c r="M97" s="328"/>
      <c r="N97" s="329"/>
      <c r="O97" s="326"/>
      <c r="P97" s="326">
        <f>COUNTIF(O101:O114,"&gt;0")</f>
        <v>0</v>
      </c>
      <c r="Q97" s="326"/>
      <c r="R97" s="326"/>
      <c r="S97" s="326"/>
      <c r="T97" s="317"/>
      <c r="U97" s="317" t="s">
        <v>1067</v>
      </c>
      <c r="V97" s="318" t="s">
        <v>1062</v>
      </c>
      <c r="W97" s="316" t="str">
        <f>IF(TYPE(X97)=1,IF(X97&gt;0,X97,""),"")</f>
        <v/>
      </c>
      <c r="X97" s="330" t="e">
        <f>ROUND(EXP(LN(W96)+AG7),0)</f>
        <v>#NUM!</v>
      </c>
      <c r="Y97" s="330"/>
      <c r="Z97" s="330"/>
      <c r="AA97" s="330"/>
      <c r="AB97" s="326" t="s">
        <v>1068</v>
      </c>
      <c r="AC97" s="326"/>
      <c r="AD97" s="331"/>
      <c r="AE97" s="332" t="s">
        <v>1069</v>
      </c>
      <c r="AF97" s="332" t="s">
        <v>1070</v>
      </c>
      <c r="AG97" s="321" t="str">
        <f>IF(AJ93&gt;0,AJ93,"")</f>
        <v/>
      </c>
      <c r="AH97" s="322"/>
      <c r="AI97" s="322"/>
      <c r="AJ97" s="323"/>
      <c r="AK97" s="311"/>
      <c r="AL97" s="333"/>
      <c r="AM97" s="220"/>
      <c r="AN97" s="220"/>
      <c r="AO97" s="220"/>
      <c r="AR97" s="220"/>
      <c r="AS97" s="220"/>
      <c r="AT97" s="220"/>
      <c r="AU97" s="220"/>
      <c r="AV97" s="220"/>
    </row>
    <row r="98" spans="1:48" ht="17.5" customHeight="1" thickBot="1" x14ac:dyDescent="0.35">
      <c r="A98" s="334"/>
      <c r="B98" s="412">
        <f>AA5</f>
        <v>0</v>
      </c>
      <c r="C98" s="413"/>
      <c r="D98" s="413"/>
      <c r="E98" s="414"/>
      <c r="F98" s="335"/>
      <c r="G98" s="335"/>
      <c r="H98" s="335"/>
      <c r="I98" s="335"/>
      <c r="J98" s="335"/>
      <c r="K98" s="335"/>
      <c r="L98" s="335"/>
      <c r="M98" s="336" t="s">
        <v>1071</v>
      </c>
      <c r="N98" s="337" t="str">
        <f>IF(P98&gt;0,P98,"0")</f>
        <v>0</v>
      </c>
      <c r="O98" s="338"/>
      <c r="P98" s="335">
        <f>U103</f>
        <v>0</v>
      </c>
      <c r="Q98" s="338"/>
      <c r="R98" s="338"/>
      <c r="S98" s="338"/>
      <c r="T98" s="335"/>
      <c r="U98" s="339" t="s">
        <v>1072</v>
      </c>
      <c r="V98" s="334" t="s">
        <v>1062</v>
      </c>
      <c r="W98" s="316" t="str">
        <f>IF(X98&gt;0,X98,"0")</f>
        <v>0</v>
      </c>
      <c r="X98" s="335">
        <f>LARGE(P9:Q94,1)</f>
        <v>0</v>
      </c>
      <c r="Y98" s="335"/>
      <c r="Z98" s="335"/>
      <c r="AA98" s="335"/>
      <c r="AB98" s="340"/>
      <c r="AC98" s="335"/>
      <c r="AD98" s="340"/>
      <c r="AE98" s="341" t="s">
        <v>1073</v>
      </c>
      <c r="AF98" s="341" t="s">
        <v>1073</v>
      </c>
      <c r="AG98" s="321" t="str">
        <f>IF(TYPE(AJ98)=1,IF(AJ98&gt;=0,AJ98,""),"")</f>
        <v/>
      </c>
      <c r="AH98" s="342"/>
      <c r="AI98" s="342"/>
      <c r="AJ98" s="343" t="e">
        <f>(0.62*AG96)+(0.38*AJ93)</f>
        <v>#VALUE!</v>
      </c>
      <c r="AK98" s="344" t="e">
        <f>(0.62*AK87)+(0.38*AK93)</f>
        <v>#NUM!</v>
      </c>
      <c r="AL98" s="345" t="s">
        <v>1074</v>
      </c>
    </row>
    <row r="99" spans="1:48" s="255" customFormat="1" ht="14.15" customHeight="1" x14ac:dyDescent="0.3">
      <c r="B99" s="346" t="s">
        <v>862</v>
      </c>
      <c r="P99" s="255">
        <f>W96-1</f>
        <v>-1</v>
      </c>
      <c r="Q99" s="255" t="e">
        <f>ROUND(EXP(LN(P99)+AG7),0)</f>
        <v>#NUM!</v>
      </c>
      <c r="U99" s="347" t="s">
        <v>1075</v>
      </c>
      <c r="V99" s="348" t="s">
        <v>1062</v>
      </c>
      <c r="W99" s="278" t="str">
        <f>IF(TYPE(AK99)=1,IF(AK99&gt;=0,AK99,""),"")</f>
        <v/>
      </c>
      <c r="X99" s="255">
        <f>LARGE(P9:Q94,2)</f>
        <v>0</v>
      </c>
      <c r="AE99" s="349" t="s">
        <v>1076</v>
      </c>
      <c r="AF99" s="349" t="s">
        <v>1076</v>
      </c>
      <c r="AG99" s="350" t="str">
        <f>IF(TYPE(AK98)=1,IF(AK98&gt;0,AK98,""),"")</f>
        <v/>
      </c>
      <c r="AH99" s="322"/>
      <c r="AI99" s="322"/>
      <c r="AJ99" s="351"/>
      <c r="AK99" s="352" t="e">
        <f>AS96/AU96*100</f>
        <v>#DIV/0!</v>
      </c>
      <c r="AL99" s="353" t="s">
        <v>1077</v>
      </c>
      <c r="AM99" s="220"/>
      <c r="AN99" s="220"/>
      <c r="AO99" s="220"/>
      <c r="AR99" s="220"/>
      <c r="AS99" s="220"/>
      <c r="AT99" s="220"/>
      <c r="AU99" s="220"/>
      <c r="AV99" s="220"/>
    </row>
    <row r="100" spans="1:48" s="255" customFormat="1" ht="17.5" hidden="1" customHeight="1" x14ac:dyDescent="0.3">
      <c r="B100" s="346"/>
      <c r="E100" s="254" t="s">
        <v>1078</v>
      </c>
      <c r="N100" s="354" t="s">
        <v>1079</v>
      </c>
      <c r="T100" s="254" t="s">
        <v>1080</v>
      </c>
      <c r="AC100" s="254" t="s">
        <v>1081</v>
      </c>
      <c r="AF100" s="349"/>
      <c r="AM100" s="220"/>
      <c r="AN100" s="220"/>
      <c r="AO100" s="220"/>
      <c r="AR100" s="220"/>
      <c r="AS100" s="220"/>
      <c r="AT100" s="220"/>
      <c r="AU100" s="220"/>
      <c r="AV100" s="220"/>
    </row>
    <row r="101" spans="1:48" hidden="1" x14ac:dyDescent="0.25">
      <c r="A101" s="248"/>
      <c r="E101" s="355" t="s">
        <v>1082</v>
      </c>
      <c r="N101" s="356"/>
      <c r="O101" s="356">
        <f>N10</f>
        <v>0</v>
      </c>
      <c r="T101" s="220" t="s">
        <v>1083</v>
      </c>
      <c r="U101" s="356">
        <f>SUM(E9:E94)</f>
        <v>0</v>
      </c>
      <c r="W101" s="357"/>
      <c r="AC101" s="358">
        <v>1</v>
      </c>
      <c r="AG101" s="358">
        <v>0.98</v>
      </c>
      <c r="AH101" s="358"/>
      <c r="AI101" s="358"/>
    </row>
    <row r="102" spans="1:48" hidden="1" x14ac:dyDescent="0.25">
      <c r="A102" s="248"/>
      <c r="E102" s="355" t="s">
        <v>1084</v>
      </c>
      <c r="N102" s="356"/>
      <c r="O102" s="356">
        <f>N15</f>
        <v>0</v>
      </c>
      <c r="T102" s="220" t="s">
        <v>1085</v>
      </c>
      <c r="U102" s="356">
        <f>SUM(W10:W94)</f>
        <v>0</v>
      </c>
      <c r="W102" s="357"/>
      <c r="AC102" s="358">
        <v>2</v>
      </c>
      <c r="AG102" s="358">
        <v>0.98</v>
      </c>
      <c r="AH102" s="358"/>
      <c r="AI102" s="358"/>
    </row>
    <row r="103" spans="1:48" ht="13" hidden="1" x14ac:dyDescent="0.3">
      <c r="A103" s="248"/>
      <c r="B103" s="359"/>
      <c r="C103" s="360"/>
      <c r="D103" s="360"/>
      <c r="E103" s="355" t="s">
        <v>1086</v>
      </c>
      <c r="F103" s="360"/>
      <c r="G103" s="360"/>
      <c r="H103" s="360"/>
      <c r="I103" s="360"/>
      <c r="J103" s="360"/>
      <c r="K103" s="360"/>
      <c r="L103" s="360"/>
      <c r="M103" s="360"/>
      <c r="N103" s="356"/>
      <c r="O103" s="361">
        <f>N27</f>
        <v>0</v>
      </c>
      <c r="T103" s="220" t="s">
        <v>41</v>
      </c>
      <c r="U103" s="220">
        <f>SUM(U101:U102)</f>
        <v>0</v>
      </c>
      <c r="W103" s="357"/>
      <c r="AC103" s="358">
        <v>3</v>
      </c>
      <c r="AG103" s="358">
        <v>0.85</v>
      </c>
      <c r="AH103" s="358"/>
      <c r="AI103" s="358"/>
    </row>
    <row r="104" spans="1:48" ht="13" hidden="1" x14ac:dyDescent="0.3">
      <c r="A104" s="248"/>
      <c r="B104" s="359"/>
      <c r="C104" s="360"/>
      <c r="D104" s="360"/>
      <c r="E104" s="355" t="s">
        <v>1087</v>
      </c>
      <c r="F104" s="360"/>
      <c r="G104" s="360"/>
      <c r="H104" s="360"/>
      <c r="I104" s="360"/>
      <c r="J104" s="360"/>
      <c r="K104" s="360"/>
      <c r="L104" s="360"/>
      <c r="M104" s="360"/>
      <c r="N104" s="356"/>
      <c r="O104" s="361">
        <f>N34</f>
        <v>0</v>
      </c>
      <c r="W104" s="357"/>
      <c r="AC104" s="358">
        <v>4</v>
      </c>
      <c r="AG104" s="358">
        <v>0.78</v>
      </c>
      <c r="AH104" s="358"/>
      <c r="AI104" s="358"/>
    </row>
    <row r="105" spans="1:48" ht="13" hidden="1" x14ac:dyDescent="0.3">
      <c r="A105" s="248"/>
      <c r="B105" s="359"/>
      <c r="C105" s="360"/>
      <c r="D105" s="360"/>
      <c r="E105" s="355" t="s">
        <v>1088</v>
      </c>
      <c r="F105" s="360"/>
      <c r="G105" s="360"/>
      <c r="H105" s="360"/>
      <c r="I105" s="360"/>
      <c r="J105" s="360"/>
      <c r="K105" s="360"/>
      <c r="L105" s="360"/>
      <c r="M105" s="360"/>
      <c r="N105" s="356"/>
      <c r="O105" s="361">
        <f>N37</f>
        <v>0</v>
      </c>
      <c r="P105" s="360"/>
      <c r="Q105" s="360"/>
      <c r="W105" s="357"/>
      <c r="AC105" s="358">
        <v>5</v>
      </c>
      <c r="AG105" s="358">
        <v>0.79</v>
      </c>
      <c r="AH105" s="358"/>
      <c r="AI105" s="358"/>
    </row>
    <row r="106" spans="1:48" ht="13" hidden="1" x14ac:dyDescent="0.3">
      <c r="A106" s="359"/>
      <c r="B106" s="359"/>
      <c r="C106" s="360"/>
      <c r="D106" s="360"/>
      <c r="E106" s="355" t="s">
        <v>1089</v>
      </c>
      <c r="F106" s="360"/>
      <c r="G106" s="360"/>
      <c r="H106" s="360"/>
      <c r="I106" s="360"/>
      <c r="J106" s="360"/>
      <c r="K106" s="360"/>
      <c r="L106" s="360"/>
      <c r="M106" s="360"/>
      <c r="N106" s="356"/>
      <c r="O106" s="361" t="str">
        <f>E42</f>
        <v/>
      </c>
      <c r="P106" s="360"/>
      <c r="Q106" s="360"/>
      <c r="W106" s="357"/>
      <c r="AC106" s="358">
        <v>6</v>
      </c>
      <c r="AG106" s="358">
        <v>0.4</v>
      </c>
      <c r="AH106" s="358"/>
      <c r="AI106" s="358"/>
    </row>
    <row r="107" spans="1:48" ht="13" hidden="1" x14ac:dyDescent="0.3">
      <c r="A107" s="359"/>
      <c r="B107" s="359"/>
      <c r="C107" s="360"/>
      <c r="D107" s="360"/>
      <c r="E107" s="355" t="s">
        <v>1090</v>
      </c>
      <c r="F107" s="360"/>
      <c r="G107" s="360"/>
      <c r="H107" s="360"/>
      <c r="I107" s="360"/>
      <c r="J107" s="360"/>
      <c r="K107" s="360"/>
      <c r="L107" s="360"/>
      <c r="M107" s="360"/>
      <c r="N107" s="356"/>
      <c r="O107" s="361" t="str">
        <f>E43</f>
        <v/>
      </c>
      <c r="P107" s="360"/>
      <c r="Q107" s="360"/>
      <c r="W107" s="357"/>
      <c r="AC107" s="358">
        <v>7</v>
      </c>
      <c r="AG107" s="358">
        <v>0.3</v>
      </c>
      <c r="AH107" s="358"/>
      <c r="AI107" s="358"/>
    </row>
    <row r="108" spans="1:48" ht="13" hidden="1" x14ac:dyDescent="0.3">
      <c r="A108" s="359"/>
      <c r="B108" s="359"/>
      <c r="C108" s="360"/>
      <c r="D108" s="360"/>
      <c r="E108" s="355" t="s">
        <v>1091</v>
      </c>
      <c r="F108" s="360"/>
      <c r="G108" s="360"/>
      <c r="H108" s="360"/>
      <c r="I108" s="360"/>
      <c r="J108" s="360"/>
      <c r="K108" s="360"/>
      <c r="L108" s="360"/>
      <c r="M108" s="360"/>
      <c r="N108" s="356"/>
      <c r="O108" s="361">
        <f>N52</f>
        <v>0</v>
      </c>
      <c r="P108" s="360"/>
      <c r="Q108" s="360"/>
      <c r="W108" s="357"/>
      <c r="AC108" s="358">
        <v>8</v>
      </c>
      <c r="AG108" s="358">
        <v>0.22</v>
      </c>
      <c r="AH108" s="358"/>
      <c r="AI108" s="358"/>
    </row>
    <row r="109" spans="1:48" ht="13" hidden="1" x14ac:dyDescent="0.3">
      <c r="A109" s="359"/>
      <c r="B109" s="359"/>
      <c r="C109" s="360"/>
      <c r="D109" s="360"/>
      <c r="E109" s="355" t="s">
        <v>1092</v>
      </c>
      <c r="F109" s="360"/>
      <c r="G109" s="360"/>
      <c r="H109" s="360"/>
      <c r="I109" s="360"/>
      <c r="J109" s="360"/>
      <c r="K109" s="360"/>
      <c r="L109" s="360"/>
      <c r="M109" s="360"/>
      <c r="N109" s="356"/>
      <c r="O109" s="361" t="str">
        <f>E53</f>
        <v/>
      </c>
      <c r="P109" s="360"/>
      <c r="Q109" s="360"/>
      <c r="W109" s="357"/>
      <c r="AC109" s="358">
        <v>9</v>
      </c>
      <c r="AG109" s="358">
        <v>-0.13</v>
      </c>
      <c r="AH109" s="358"/>
      <c r="AI109" s="358"/>
    </row>
    <row r="110" spans="1:48" ht="13" hidden="1" x14ac:dyDescent="0.3">
      <c r="A110" s="359"/>
      <c r="B110" s="359"/>
      <c r="C110" s="359"/>
      <c r="D110" s="359"/>
      <c r="E110" s="355" t="s">
        <v>1093</v>
      </c>
      <c r="F110" s="359"/>
      <c r="G110" s="359"/>
      <c r="H110" s="359"/>
      <c r="I110" s="359"/>
      <c r="J110" s="359"/>
      <c r="K110" s="359"/>
      <c r="L110" s="359"/>
      <c r="M110" s="359"/>
      <c r="N110" s="356"/>
      <c r="O110" s="361">
        <f>N54</f>
        <v>0</v>
      </c>
      <c r="P110" s="360"/>
      <c r="Q110" s="360"/>
      <c r="W110" s="357"/>
      <c r="AC110" s="358">
        <v>10</v>
      </c>
      <c r="AG110" s="358">
        <v>0</v>
      </c>
      <c r="AH110" s="358"/>
      <c r="AI110" s="358"/>
    </row>
    <row r="111" spans="1:48" ht="13" hidden="1" x14ac:dyDescent="0.3">
      <c r="A111" s="359"/>
      <c r="B111" s="359"/>
      <c r="C111" s="360"/>
      <c r="D111" s="360"/>
      <c r="E111" s="355" t="s">
        <v>1094</v>
      </c>
      <c r="F111" s="360"/>
      <c r="G111" s="360"/>
      <c r="H111" s="360"/>
      <c r="I111" s="360"/>
      <c r="J111" s="360"/>
      <c r="K111" s="360"/>
      <c r="L111" s="360"/>
      <c r="M111" s="360"/>
      <c r="N111" s="356"/>
      <c r="O111" s="361">
        <f>N57</f>
        <v>0</v>
      </c>
      <c r="P111" s="360"/>
      <c r="Q111" s="360"/>
      <c r="W111" s="357"/>
      <c r="AC111" s="358">
        <v>11</v>
      </c>
      <c r="AG111" s="358">
        <v>-0.32</v>
      </c>
      <c r="AH111" s="358"/>
      <c r="AI111" s="358"/>
    </row>
    <row r="112" spans="1:48" ht="13" hidden="1" x14ac:dyDescent="0.3">
      <c r="A112" s="359"/>
      <c r="B112" s="359"/>
      <c r="C112" s="360"/>
      <c r="D112" s="360"/>
      <c r="E112" s="355" t="s">
        <v>1095</v>
      </c>
      <c r="F112" s="360"/>
      <c r="G112" s="360"/>
      <c r="H112" s="360"/>
      <c r="I112" s="360"/>
      <c r="J112" s="360"/>
      <c r="K112" s="360"/>
      <c r="L112" s="360"/>
      <c r="M112" s="360"/>
      <c r="N112" s="356"/>
      <c r="O112" s="361" t="str">
        <f>E58</f>
        <v/>
      </c>
      <c r="P112" s="359"/>
      <c r="Q112" s="359"/>
      <c r="W112" s="357"/>
      <c r="AC112" s="358">
        <v>12</v>
      </c>
      <c r="AG112" s="358">
        <v>-0.24</v>
      </c>
      <c r="AH112" s="358"/>
      <c r="AI112" s="358"/>
    </row>
    <row r="113" spans="1:35" ht="13" hidden="1" x14ac:dyDescent="0.3">
      <c r="A113" s="359"/>
      <c r="B113" s="359"/>
      <c r="C113" s="360"/>
      <c r="D113" s="360"/>
      <c r="E113" s="355" t="s">
        <v>1096</v>
      </c>
      <c r="F113" s="360"/>
      <c r="G113" s="360"/>
      <c r="H113" s="360"/>
      <c r="I113" s="360"/>
      <c r="J113" s="360"/>
      <c r="K113" s="360"/>
      <c r="L113" s="360"/>
      <c r="M113" s="360"/>
      <c r="N113" s="356"/>
      <c r="O113" s="361" t="str">
        <f>E60</f>
        <v/>
      </c>
      <c r="P113" s="360"/>
      <c r="Q113" s="360"/>
      <c r="W113" s="357"/>
      <c r="AC113" s="358">
        <v>13</v>
      </c>
      <c r="AG113" s="358">
        <v>0.61</v>
      </c>
      <c r="AH113" s="358"/>
      <c r="AI113" s="358"/>
    </row>
    <row r="114" spans="1:35" ht="13" hidden="1" x14ac:dyDescent="0.3">
      <c r="A114" s="359"/>
      <c r="B114" s="359"/>
      <c r="C114" s="360"/>
      <c r="D114" s="360"/>
      <c r="E114" s="355" t="s">
        <v>1097</v>
      </c>
      <c r="F114" s="360"/>
      <c r="G114" s="360"/>
      <c r="H114" s="360"/>
      <c r="I114" s="360"/>
      <c r="J114" s="360"/>
      <c r="K114" s="360"/>
      <c r="L114" s="360"/>
      <c r="M114" s="360"/>
      <c r="N114" s="356"/>
      <c r="O114" s="361" t="str">
        <f>E63</f>
        <v/>
      </c>
      <c r="P114" s="360"/>
      <c r="Q114" s="360"/>
      <c r="W114" s="357"/>
      <c r="AC114" s="358">
        <v>14</v>
      </c>
      <c r="AG114" s="358">
        <v>0.31</v>
      </c>
      <c r="AH114" s="358"/>
      <c r="AI114" s="358"/>
    </row>
    <row r="115" spans="1:35" hidden="1" x14ac:dyDescent="0.25">
      <c r="A115" s="359"/>
      <c r="B115" s="359"/>
      <c r="C115" s="359"/>
      <c r="D115" s="359"/>
      <c r="E115" s="355" t="s">
        <v>1098</v>
      </c>
      <c r="F115" s="359"/>
      <c r="G115" s="359"/>
      <c r="H115" s="359"/>
      <c r="I115" s="359"/>
      <c r="J115" s="359"/>
      <c r="K115" s="359"/>
      <c r="L115" s="359"/>
      <c r="M115" s="359"/>
      <c r="N115" s="359"/>
      <c r="O115" s="360"/>
      <c r="P115" s="360"/>
      <c r="Q115" s="360"/>
      <c r="W115" s="357"/>
      <c r="AC115" s="358">
        <v>15</v>
      </c>
      <c r="AG115" s="358">
        <v>-0.06</v>
      </c>
      <c r="AH115" s="358"/>
      <c r="AI115" s="358"/>
    </row>
    <row r="116" spans="1:35" hidden="1" x14ac:dyDescent="0.25">
      <c r="A116" s="359"/>
      <c r="B116" s="359"/>
      <c r="C116" s="360"/>
      <c r="D116" s="360"/>
      <c r="E116" s="355" t="s">
        <v>1099</v>
      </c>
      <c r="F116" s="360"/>
      <c r="G116" s="360"/>
      <c r="H116" s="360"/>
      <c r="I116" s="360"/>
      <c r="J116" s="360"/>
      <c r="K116" s="360"/>
      <c r="L116" s="360"/>
      <c r="M116" s="360"/>
      <c r="N116" s="360"/>
      <c r="O116" s="360"/>
      <c r="P116" s="360"/>
      <c r="Q116" s="360"/>
      <c r="W116" s="357"/>
      <c r="AC116" s="358">
        <v>16</v>
      </c>
      <c r="AG116" s="358">
        <v>0.21</v>
      </c>
      <c r="AH116" s="358"/>
      <c r="AI116" s="358"/>
    </row>
    <row r="117" spans="1:35" hidden="1" x14ac:dyDescent="0.25">
      <c r="A117" s="359"/>
      <c r="B117" s="359"/>
      <c r="C117" s="360"/>
      <c r="D117" s="360"/>
      <c r="E117" s="355" t="s">
        <v>1100</v>
      </c>
      <c r="F117" s="360"/>
      <c r="G117" s="360"/>
      <c r="H117" s="360"/>
      <c r="I117" s="360"/>
      <c r="J117" s="360"/>
      <c r="K117" s="360"/>
      <c r="L117" s="360"/>
      <c r="M117" s="360"/>
      <c r="N117" s="360"/>
      <c r="O117" s="359"/>
      <c r="P117" s="359"/>
      <c r="Q117" s="359"/>
      <c r="W117" s="357"/>
      <c r="AC117" s="358">
        <v>17</v>
      </c>
      <c r="AG117" s="358">
        <v>0.06</v>
      </c>
      <c r="AH117" s="358"/>
      <c r="AI117" s="358"/>
    </row>
    <row r="118" spans="1:35" hidden="1" x14ac:dyDescent="0.25">
      <c r="A118" s="359"/>
      <c r="B118" s="359"/>
      <c r="C118" s="359"/>
      <c r="D118" s="359"/>
      <c r="E118" s="355" t="s">
        <v>1101</v>
      </c>
      <c r="F118" s="359"/>
      <c r="G118" s="359"/>
      <c r="H118" s="359"/>
      <c r="I118" s="359"/>
      <c r="J118" s="359"/>
      <c r="K118" s="359"/>
      <c r="L118" s="359"/>
      <c r="M118" s="359"/>
      <c r="N118" s="359"/>
      <c r="O118" s="360"/>
      <c r="P118" s="360"/>
      <c r="Q118" s="360"/>
      <c r="W118" s="357"/>
    </row>
    <row r="119" spans="1:35" hidden="1" x14ac:dyDescent="0.25">
      <c r="A119" s="359"/>
      <c r="B119" s="359"/>
      <c r="C119" s="360"/>
      <c r="D119" s="360"/>
      <c r="E119" s="355" t="s">
        <v>1102</v>
      </c>
      <c r="F119" s="360"/>
      <c r="G119" s="360"/>
      <c r="H119" s="360"/>
      <c r="I119" s="360"/>
      <c r="J119" s="360"/>
      <c r="K119" s="360"/>
      <c r="L119" s="360"/>
      <c r="M119" s="360"/>
      <c r="N119" s="360"/>
      <c r="O119" s="360"/>
      <c r="P119" s="360"/>
      <c r="Q119" s="360"/>
      <c r="W119" s="357"/>
    </row>
    <row r="120" spans="1:35" hidden="1" x14ac:dyDescent="0.25">
      <c r="A120" s="359"/>
      <c r="B120" s="359"/>
      <c r="C120" s="359"/>
      <c r="D120" s="359"/>
      <c r="E120" s="355" t="s">
        <v>1103</v>
      </c>
      <c r="F120" s="359"/>
      <c r="G120" s="359"/>
      <c r="H120" s="359"/>
      <c r="I120" s="359"/>
      <c r="J120" s="359"/>
      <c r="K120" s="359"/>
      <c r="L120" s="359"/>
      <c r="M120" s="359"/>
      <c r="N120" s="359"/>
      <c r="O120" s="359"/>
      <c r="P120" s="359"/>
      <c r="Q120" s="359"/>
      <c r="W120" s="357"/>
    </row>
    <row r="121" spans="1:35" hidden="1" x14ac:dyDescent="0.25">
      <c r="A121" s="359"/>
      <c r="B121" s="359"/>
      <c r="C121" s="360"/>
      <c r="D121" s="360"/>
      <c r="E121" s="355" t="s">
        <v>1104</v>
      </c>
      <c r="F121" s="360"/>
      <c r="G121" s="360"/>
      <c r="H121" s="360"/>
      <c r="I121" s="360"/>
      <c r="J121" s="360"/>
      <c r="K121" s="360"/>
      <c r="L121" s="360"/>
      <c r="M121" s="360"/>
      <c r="N121" s="360"/>
      <c r="O121" s="360"/>
      <c r="P121" s="360"/>
      <c r="Q121" s="360"/>
      <c r="W121" s="357"/>
    </row>
    <row r="122" spans="1:35" hidden="1" x14ac:dyDescent="0.25">
      <c r="A122" s="359"/>
      <c r="B122" s="359"/>
      <c r="C122" s="360"/>
      <c r="D122" s="360"/>
      <c r="E122" s="355" t="s">
        <v>1105</v>
      </c>
      <c r="F122" s="360"/>
      <c r="G122" s="360"/>
      <c r="H122" s="360"/>
      <c r="I122" s="360"/>
      <c r="J122" s="360"/>
      <c r="K122" s="360"/>
      <c r="L122" s="360"/>
      <c r="M122" s="360"/>
      <c r="N122" s="360"/>
      <c r="O122" s="359"/>
      <c r="P122" s="359"/>
      <c r="Q122" s="359"/>
      <c r="W122" s="357"/>
    </row>
    <row r="123" spans="1:35" hidden="1" x14ac:dyDescent="0.25">
      <c r="A123" s="359"/>
      <c r="B123" s="359"/>
      <c r="C123" s="360"/>
      <c r="D123" s="360"/>
      <c r="E123" s="355" t="s">
        <v>1106</v>
      </c>
      <c r="F123" s="360"/>
      <c r="G123" s="360"/>
      <c r="H123" s="360"/>
      <c r="I123" s="360"/>
      <c r="J123" s="360"/>
      <c r="K123" s="360"/>
      <c r="L123" s="360"/>
      <c r="M123" s="360"/>
      <c r="N123" s="360"/>
      <c r="O123" s="360"/>
      <c r="P123" s="360"/>
      <c r="Q123" s="360"/>
      <c r="W123" s="357"/>
    </row>
    <row r="124" spans="1:35" hidden="1" x14ac:dyDescent="0.25">
      <c r="A124" s="359"/>
      <c r="B124" s="359"/>
      <c r="C124" s="359"/>
      <c r="D124" s="359"/>
      <c r="E124" s="355" t="s">
        <v>1107</v>
      </c>
      <c r="F124" s="359"/>
      <c r="G124" s="359"/>
      <c r="H124" s="359"/>
      <c r="I124" s="359"/>
      <c r="J124" s="359"/>
      <c r="K124" s="359"/>
      <c r="L124" s="359"/>
      <c r="M124" s="359"/>
      <c r="N124" s="359"/>
      <c r="O124" s="360"/>
      <c r="P124" s="360"/>
      <c r="Q124" s="360"/>
      <c r="W124" s="357"/>
    </row>
    <row r="125" spans="1:35" hidden="1" x14ac:dyDescent="0.25">
      <c r="A125" s="359"/>
      <c r="B125" s="359"/>
      <c r="C125" s="360"/>
      <c r="D125" s="360"/>
      <c r="E125" s="355" t="s">
        <v>1108</v>
      </c>
      <c r="F125" s="360"/>
      <c r="G125" s="360"/>
      <c r="H125" s="360"/>
      <c r="I125" s="360"/>
      <c r="J125" s="360"/>
      <c r="K125" s="360"/>
      <c r="L125" s="360"/>
      <c r="M125" s="360"/>
      <c r="N125" s="360"/>
      <c r="O125" s="360"/>
      <c r="P125" s="360"/>
      <c r="Q125" s="360"/>
      <c r="W125" s="357"/>
    </row>
    <row r="126" spans="1:35" hidden="1" x14ac:dyDescent="0.25">
      <c r="A126" s="359"/>
      <c r="B126" s="359"/>
      <c r="C126" s="360"/>
      <c r="D126" s="360"/>
      <c r="E126" s="355" t="s">
        <v>1109</v>
      </c>
      <c r="F126" s="360"/>
      <c r="G126" s="360"/>
      <c r="H126" s="360"/>
      <c r="I126" s="360"/>
      <c r="J126" s="360"/>
      <c r="K126" s="360"/>
      <c r="L126" s="360"/>
      <c r="M126" s="360"/>
      <c r="N126" s="360"/>
      <c r="O126" s="359"/>
      <c r="P126" s="359"/>
      <c r="Q126" s="359"/>
      <c r="W126" s="357"/>
    </row>
    <row r="127" spans="1:35" hidden="1" x14ac:dyDescent="0.25">
      <c r="A127" s="359"/>
      <c r="B127" s="359"/>
      <c r="C127" s="360"/>
      <c r="D127" s="360"/>
      <c r="E127" s="355" t="s">
        <v>1110</v>
      </c>
      <c r="F127" s="360"/>
      <c r="G127" s="360"/>
      <c r="H127" s="360"/>
      <c r="I127" s="360"/>
      <c r="J127" s="360"/>
      <c r="K127" s="360"/>
      <c r="L127" s="360"/>
      <c r="M127" s="360"/>
      <c r="N127" s="360"/>
      <c r="O127" s="360"/>
      <c r="P127" s="360"/>
      <c r="Q127" s="360"/>
      <c r="W127" s="357"/>
    </row>
    <row r="128" spans="1:35" hidden="1" x14ac:dyDescent="0.25">
      <c r="A128" s="359"/>
      <c r="B128" s="359"/>
      <c r="C128" s="360"/>
      <c r="D128" s="360"/>
      <c r="E128" s="355" t="s">
        <v>1111</v>
      </c>
      <c r="F128" s="360"/>
      <c r="G128" s="360"/>
      <c r="H128" s="360"/>
      <c r="I128" s="360"/>
      <c r="J128" s="360"/>
      <c r="K128" s="360"/>
      <c r="L128" s="360"/>
      <c r="M128" s="360"/>
      <c r="N128" s="360"/>
      <c r="O128" s="360"/>
      <c r="P128" s="360"/>
      <c r="Q128" s="360"/>
      <c r="W128" s="357"/>
    </row>
    <row r="129" spans="1:23" hidden="1" x14ac:dyDescent="0.25">
      <c r="A129" s="359"/>
      <c r="B129" s="359"/>
      <c r="C129" s="360"/>
      <c r="D129" s="360"/>
      <c r="E129" s="355" t="s">
        <v>1112</v>
      </c>
      <c r="F129" s="360"/>
      <c r="G129" s="360"/>
      <c r="H129" s="360"/>
      <c r="I129" s="360"/>
      <c r="J129" s="360"/>
      <c r="K129" s="360"/>
      <c r="L129" s="360"/>
      <c r="M129" s="360"/>
      <c r="N129" s="360"/>
      <c r="O129" s="360"/>
      <c r="P129" s="360"/>
      <c r="Q129" s="360"/>
      <c r="W129" s="357"/>
    </row>
    <row r="130" spans="1:23" hidden="1" x14ac:dyDescent="0.25">
      <c r="A130" s="248"/>
      <c r="B130" s="359"/>
      <c r="C130" s="360"/>
      <c r="D130" s="360"/>
      <c r="E130" s="355" t="s">
        <v>1113</v>
      </c>
      <c r="F130" s="360"/>
      <c r="G130" s="360"/>
      <c r="H130" s="360"/>
      <c r="I130" s="360"/>
      <c r="J130" s="360"/>
      <c r="K130" s="360"/>
      <c r="L130" s="360"/>
      <c r="M130" s="360"/>
      <c r="N130" s="360"/>
      <c r="O130" s="360"/>
      <c r="P130" s="360"/>
      <c r="Q130" s="360"/>
      <c r="W130" s="357"/>
    </row>
    <row r="131" spans="1:23" hidden="1" x14ac:dyDescent="0.25">
      <c r="A131" s="248"/>
      <c r="E131" s="355" t="s">
        <v>1114</v>
      </c>
      <c r="O131" s="360"/>
      <c r="P131" s="360"/>
      <c r="Q131" s="360"/>
      <c r="W131" s="357"/>
    </row>
    <row r="132" spans="1:23" hidden="1" x14ac:dyDescent="0.25">
      <c r="A132" s="248"/>
      <c r="E132" s="355" t="s">
        <v>1115</v>
      </c>
      <c r="O132" s="360"/>
      <c r="P132" s="360"/>
      <c r="Q132" s="360"/>
      <c r="W132" s="357"/>
    </row>
    <row r="133" spans="1:23" hidden="1" x14ac:dyDescent="0.25">
      <c r="A133" s="248"/>
      <c r="E133" s="355" t="s">
        <v>1116</v>
      </c>
      <c r="W133" s="357"/>
    </row>
    <row r="134" spans="1:23" hidden="1" x14ac:dyDescent="0.25">
      <c r="A134" s="248"/>
      <c r="E134" s="355" t="s">
        <v>1117</v>
      </c>
      <c r="W134" s="357"/>
    </row>
    <row r="135" spans="1:23" hidden="1" x14ac:dyDescent="0.25">
      <c r="A135" s="248"/>
      <c r="E135" s="355" t="s">
        <v>1118</v>
      </c>
      <c r="W135" s="357"/>
    </row>
    <row r="136" spans="1:23" hidden="1" x14ac:dyDescent="0.25">
      <c r="A136" s="248"/>
      <c r="E136" s="355" t="s">
        <v>1119</v>
      </c>
      <c r="W136" s="357"/>
    </row>
    <row r="137" spans="1:23" hidden="1" x14ac:dyDescent="0.25">
      <c r="A137" s="248"/>
      <c r="E137" s="355" t="s">
        <v>1120</v>
      </c>
      <c r="W137" s="357"/>
    </row>
    <row r="138" spans="1:23" hidden="1" x14ac:dyDescent="0.25">
      <c r="A138" s="248"/>
      <c r="E138" s="355" t="s">
        <v>1121</v>
      </c>
      <c r="W138" s="357"/>
    </row>
    <row r="139" spans="1:23" hidden="1" x14ac:dyDescent="0.25">
      <c r="A139" s="248"/>
      <c r="E139" s="355" t="s">
        <v>1122</v>
      </c>
      <c r="W139" s="357"/>
    </row>
    <row r="140" spans="1:23" hidden="1" x14ac:dyDescent="0.25">
      <c r="A140" s="248"/>
      <c r="E140" s="355" t="s">
        <v>1123</v>
      </c>
      <c r="W140" s="357"/>
    </row>
    <row r="141" spans="1:23" hidden="1" x14ac:dyDescent="0.25">
      <c r="A141" s="248"/>
      <c r="E141" s="355" t="s">
        <v>1124</v>
      </c>
      <c r="W141" s="357"/>
    </row>
    <row r="142" spans="1:23" hidden="1" x14ac:dyDescent="0.25">
      <c r="E142" s="355" t="s">
        <v>40</v>
      </c>
      <c r="W142" s="357"/>
    </row>
    <row r="143" spans="1:23" hidden="1" x14ac:dyDescent="0.25">
      <c r="E143" s="355" t="s">
        <v>1125</v>
      </c>
      <c r="W143" s="357"/>
    </row>
    <row r="144" spans="1:23" hidden="1" x14ac:dyDescent="0.25">
      <c r="E144" s="355" t="s">
        <v>1126</v>
      </c>
      <c r="W144" s="357"/>
    </row>
    <row r="145" spans="5:23" hidden="1" x14ac:dyDescent="0.25">
      <c r="E145" s="355" t="s">
        <v>1127</v>
      </c>
      <c r="W145" s="357"/>
    </row>
    <row r="146" spans="5:23" hidden="1" x14ac:dyDescent="0.25">
      <c r="E146" s="355" t="s">
        <v>1128</v>
      </c>
      <c r="W146" s="357"/>
    </row>
    <row r="147" spans="5:23" hidden="1" x14ac:dyDescent="0.25">
      <c r="E147" s="355" t="s">
        <v>1129</v>
      </c>
      <c r="W147" s="357"/>
    </row>
    <row r="148" spans="5:23" hidden="1" x14ac:dyDescent="0.25">
      <c r="E148" s="355" t="s">
        <v>1130</v>
      </c>
      <c r="W148" s="357"/>
    </row>
    <row r="149" spans="5:23" hidden="1" x14ac:dyDescent="0.25">
      <c r="E149" s="355" t="s">
        <v>1131</v>
      </c>
      <c r="W149" s="357"/>
    </row>
    <row r="150" spans="5:23" hidden="1" x14ac:dyDescent="0.25">
      <c r="E150" s="355" t="s">
        <v>1132</v>
      </c>
      <c r="W150" s="357"/>
    </row>
    <row r="151" spans="5:23" hidden="1" x14ac:dyDescent="0.25">
      <c r="E151" s="355" t="s">
        <v>1133</v>
      </c>
      <c r="W151" s="357"/>
    </row>
    <row r="152" spans="5:23" hidden="1" x14ac:dyDescent="0.25">
      <c r="E152" s="355" t="s">
        <v>1134</v>
      </c>
      <c r="W152" s="357"/>
    </row>
    <row r="153" spans="5:23" hidden="1" x14ac:dyDescent="0.25">
      <c r="E153" s="355" t="s">
        <v>1135</v>
      </c>
      <c r="W153" s="357"/>
    </row>
    <row r="154" spans="5:23" hidden="1" x14ac:dyDescent="0.25">
      <c r="E154" s="355" t="s">
        <v>1136</v>
      </c>
      <c r="W154" s="357"/>
    </row>
    <row r="155" spans="5:23" hidden="1" x14ac:dyDescent="0.25">
      <c r="E155" s="355" t="s">
        <v>1137</v>
      </c>
      <c r="W155" s="357"/>
    </row>
    <row r="156" spans="5:23" hidden="1" x14ac:dyDescent="0.25">
      <c r="E156" s="355" t="s">
        <v>1138</v>
      </c>
      <c r="W156" s="357"/>
    </row>
    <row r="157" spans="5:23" hidden="1" x14ac:dyDescent="0.25">
      <c r="E157" s="355" t="s">
        <v>1139</v>
      </c>
      <c r="W157" s="357"/>
    </row>
    <row r="158" spans="5:23" hidden="1" x14ac:dyDescent="0.25">
      <c r="E158" s="355" t="s">
        <v>1140</v>
      </c>
      <c r="W158" s="357"/>
    </row>
    <row r="159" spans="5:23" hidden="1" x14ac:dyDescent="0.25">
      <c r="E159" s="355" t="s">
        <v>1141</v>
      </c>
      <c r="W159" s="357"/>
    </row>
    <row r="160" spans="5:23" hidden="1" x14ac:dyDescent="0.25">
      <c r="E160" s="355" t="s">
        <v>1142</v>
      </c>
      <c r="W160" s="357"/>
    </row>
    <row r="161" spans="5:23" hidden="1" x14ac:dyDescent="0.25">
      <c r="E161" s="355" t="s">
        <v>1143</v>
      </c>
      <c r="W161" s="357"/>
    </row>
    <row r="162" spans="5:23" hidden="1" x14ac:dyDescent="0.25">
      <c r="E162" s="355" t="s">
        <v>1144</v>
      </c>
      <c r="W162" s="357"/>
    </row>
    <row r="163" spans="5:23" hidden="1" x14ac:dyDescent="0.25">
      <c r="E163" s="355" t="s">
        <v>1145</v>
      </c>
      <c r="W163" s="357"/>
    </row>
    <row r="164" spans="5:23" hidden="1" x14ac:dyDescent="0.25">
      <c r="E164" s="355" t="s">
        <v>1146</v>
      </c>
      <c r="W164" s="357"/>
    </row>
    <row r="165" spans="5:23" hidden="1" x14ac:dyDescent="0.25">
      <c r="E165" s="355" t="s">
        <v>1147</v>
      </c>
      <c r="W165" s="357"/>
    </row>
    <row r="166" spans="5:23" x14ac:dyDescent="0.25">
      <c r="W166" s="357"/>
    </row>
    <row r="256" spans="5:5" x14ac:dyDescent="0.25">
      <c r="E256" s="248"/>
    </row>
    <row r="257" spans="1:17" x14ac:dyDescent="0.25">
      <c r="B257" s="248"/>
      <c r="C257" s="248"/>
      <c r="D257" s="248"/>
      <c r="F257" s="248"/>
      <c r="G257" s="248"/>
      <c r="H257" s="248"/>
      <c r="I257" s="248"/>
      <c r="J257" s="248"/>
      <c r="K257" s="248"/>
      <c r="L257" s="248"/>
      <c r="M257" s="248"/>
      <c r="N257" s="248"/>
    </row>
    <row r="259" spans="1:17" x14ac:dyDescent="0.25">
      <c r="O259" s="248"/>
      <c r="P259" s="248"/>
      <c r="Q259" s="248"/>
    </row>
    <row r="267" spans="1:17" x14ac:dyDescent="0.25">
      <c r="A267" s="248"/>
    </row>
  </sheetData>
  <sheetProtection algorithmName="SHA-512" hashValue="Do+3oJAAHcIBXFNsIdCQAoNU2ZDs5UGbhgN2/4g35RyczN7+mDzjIBwN+X2vf8H9jku5rZP6wP0YLFmlGGSgUg==" saltValue="xSNrZjjfGgV+/K6ePVBQ7w==" spinCount="100000" sheet="1"/>
  <mergeCells count="7">
    <mergeCell ref="AA5:AG5"/>
    <mergeCell ref="AC7:AE7"/>
    <mergeCell ref="B98:E98"/>
    <mergeCell ref="G3:L3"/>
    <mergeCell ref="U3:V3"/>
    <mergeCell ref="G5:L5"/>
    <mergeCell ref="O5:T5"/>
  </mergeCells>
  <conditionalFormatting sqref="AG96:AI98">
    <cfRule type="containsBlanks" dxfId="11" priority="7">
      <formula>LEN(TRIM(AG96))=0</formula>
    </cfRule>
    <cfRule type="cellIs" dxfId="10" priority="8" operator="greaterThan">
      <formula>0.8</formula>
    </cfRule>
    <cfRule type="cellIs" dxfId="9" priority="9" operator="between">
      <formula>0.6</formula>
      <formula>0.7999999999</formula>
    </cfRule>
    <cfRule type="cellIs" dxfId="8" priority="10" operator="between">
      <formula>0.4</formula>
      <formula>0.5999999999</formula>
    </cfRule>
    <cfRule type="cellIs" dxfId="7" priority="11" operator="between">
      <formula>0.2</formula>
      <formula>0.39999999999999</formula>
    </cfRule>
    <cfRule type="cellIs" dxfId="6" priority="12" operator="between">
      <formula>0</formula>
      <formula>0.199999999999999</formula>
    </cfRule>
  </conditionalFormatting>
  <conditionalFormatting sqref="AG99:AI99">
    <cfRule type="containsBlanks" dxfId="5" priority="1">
      <formula>LEN(TRIM(AG99))=0</formula>
    </cfRule>
    <cfRule type="cellIs" dxfId="4" priority="2" operator="greaterThan">
      <formula>0.8</formula>
    </cfRule>
    <cfRule type="cellIs" dxfId="3" priority="3" operator="between">
      <formula>0.6</formula>
      <formula>0.7999999999</formula>
    </cfRule>
    <cfRule type="cellIs" dxfId="2" priority="4" operator="between">
      <formula>0.4</formula>
      <formula>0.5999999999</formula>
    </cfRule>
    <cfRule type="cellIs" dxfId="1" priority="5" operator="between">
      <formula>0.2</formula>
      <formula>0.39999999999999</formula>
    </cfRule>
    <cfRule type="cellIs" dxfId="0" priority="6" operator="between">
      <formula>0</formula>
      <formula>0.199999999999999</formula>
    </cfRule>
  </conditionalFormatting>
  <dataValidations count="6">
    <dataValidation type="textLength" allowBlank="1" showInputMessage="1" showErrorMessage="1" errorTitle="Attention plage de valeurs" error="Texte libre; max. 10 signes_x000a_p.ex. oui/non" sqref="U3:V3 Y3 AB3 AG3">
      <formula1>1</formula1>
      <formula2>10</formula2>
    </dataValidation>
    <dataValidation type="textLength" allowBlank="1" showInputMessage="1" showErrorMessage="1" errorTitle="Attention plage de valeurs" error="Texte libre; max. 50 signes_x000a_" sqref="G5:L5 G3:L3">
      <formula1>1</formula1>
      <formula2>50</formula2>
    </dataValidation>
    <dataValidation type="list" allowBlank="1" showInputMessage="1" showErrorMessage="1" sqref="AC7:AE7">
      <formula1>$AC$101:$AC$117</formula1>
    </dataValidation>
    <dataValidation allowBlank="1" showInputMessage="1" sqref="E9:E11 E14:E17 E21:E24 E88:E94 E30:E40 E42:E45 E49 E51 E53:E55 E26 E57:E58 E60 E62:E63 E78:E86 E66:E76"/>
    <dataValidation allowBlank="1" showInputMessage="1" error="insérer un nombre entier &lt;10000" sqref="W10:W20 W22 W24:W25 W27:W43 W45 W47:W67 W69 W71:W94"/>
    <dataValidation type="textLength" allowBlank="1" showInputMessage="1" showErrorMessage="1" errorTitle="Attention plage de valeurs" error="Texte libre; max. 50 signes" sqref="O5:T5 AA5:AG5 AD1:AG1">
      <formula1>1</formula1>
      <formula2>50</formula2>
    </dataValidation>
  </dataValidations>
  <printOptions horizontalCentered="1" verticalCentered="1"/>
  <pageMargins left="0.19685039370078741" right="0.19685039370078741" top="0.19685039370078741" bottom="0.19685039370078741" header="0.31496062992125984" footer="0.31496062992125984"/>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45"/>
  <sheetViews>
    <sheetView view="pageBreakPreview" zoomScaleNormal="100" zoomScaleSheetLayoutView="100" workbookViewId="0">
      <selection activeCell="N667" sqref="N667"/>
    </sheetView>
  </sheetViews>
  <sheetFormatPr baseColWidth="10" defaultColWidth="5.1796875" defaultRowHeight="13" x14ac:dyDescent="0.3"/>
  <cols>
    <col min="1" max="1" width="3" style="1" customWidth="1"/>
    <col min="2" max="2" width="6.453125" style="1" customWidth="1"/>
    <col min="3" max="14" width="5.1796875" style="1" customWidth="1"/>
    <col min="15" max="15" width="5.1796875" style="1" hidden="1" customWidth="1"/>
    <col min="16" max="19" width="5.1796875" style="1" customWidth="1"/>
    <col min="20" max="20" width="2.81640625" style="1" customWidth="1"/>
    <col min="21" max="23" width="2.81640625" style="17" customWidth="1"/>
    <col min="24" max="24" width="2.81640625" style="1" hidden="1" customWidth="1"/>
    <col min="25" max="16384" width="5.1796875" style="1"/>
  </cols>
  <sheetData>
    <row r="1" spans="1:62" ht="18.5" x14ac:dyDescent="0.3">
      <c r="A1" s="75"/>
      <c r="B1" s="76" t="s">
        <v>863</v>
      </c>
      <c r="C1" s="76"/>
      <c r="D1" s="76"/>
      <c r="E1" s="77"/>
      <c r="F1" s="78"/>
      <c r="G1" s="77"/>
      <c r="H1" s="78"/>
      <c r="I1" s="75"/>
      <c r="J1" s="75"/>
      <c r="K1" s="75"/>
      <c r="L1" s="75"/>
      <c r="M1" s="75"/>
      <c r="N1" s="75"/>
      <c r="O1" s="75"/>
      <c r="P1" s="75"/>
      <c r="Q1" s="75"/>
      <c r="R1" s="75"/>
      <c r="S1" s="75"/>
      <c r="T1" s="75"/>
      <c r="U1" s="75"/>
      <c r="V1" s="75"/>
      <c r="W1" s="75"/>
    </row>
    <row r="2" spans="1:62" ht="15.5" x14ac:dyDescent="0.3">
      <c r="A2" s="79"/>
      <c r="B2" s="32"/>
      <c r="C2" s="80" t="s">
        <v>1491</v>
      </c>
      <c r="D2" s="81"/>
      <c r="E2" s="82"/>
      <c r="F2" s="83"/>
      <c r="G2" s="84"/>
      <c r="H2" s="83"/>
      <c r="I2" s="79"/>
      <c r="J2" s="79"/>
      <c r="K2" s="79"/>
      <c r="L2" s="79"/>
      <c r="M2" s="79"/>
      <c r="N2" s="79"/>
      <c r="O2" s="79"/>
      <c r="P2" s="79"/>
      <c r="Q2" s="79"/>
      <c r="R2" s="79"/>
      <c r="S2" s="79"/>
      <c r="T2" s="79"/>
      <c r="U2" s="79"/>
      <c r="V2" s="79"/>
      <c r="W2" s="7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1:62" ht="14.5" x14ac:dyDescent="0.3">
      <c r="A3" s="85"/>
      <c r="B3" s="86"/>
      <c r="C3" s="86"/>
      <c r="D3" s="86"/>
      <c r="E3" s="86"/>
      <c r="F3" s="86"/>
      <c r="G3" s="86"/>
      <c r="H3" s="86"/>
      <c r="I3" s="85"/>
      <c r="J3" s="85"/>
      <c r="K3" s="85"/>
      <c r="L3" s="85"/>
      <c r="M3" s="85"/>
      <c r="N3" s="85"/>
      <c r="O3" s="85"/>
      <c r="P3" s="85"/>
      <c r="Q3" s="85"/>
      <c r="R3" s="85"/>
      <c r="S3" s="85"/>
      <c r="T3" s="85"/>
      <c r="U3" s="85"/>
      <c r="V3" s="85"/>
      <c r="W3" s="8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row>
    <row r="4" spans="1:62" ht="6" customHeight="1" x14ac:dyDescent="0.3">
      <c r="A4" s="32"/>
      <c r="B4" s="32"/>
      <c r="C4" s="30"/>
      <c r="D4" s="32"/>
      <c r="E4" s="32"/>
      <c r="F4" s="32"/>
      <c r="G4" s="87"/>
      <c r="H4" s="87"/>
      <c r="I4" s="87"/>
      <c r="J4" s="87"/>
      <c r="K4" s="87"/>
      <c r="L4" s="87"/>
      <c r="M4" s="88"/>
      <c r="N4" s="30"/>
      <c r="O4" s="30"/>
      <c r="P4" s="30"/>
      <c r="Q4" s="30"/>
      <c r="R4" s="30"/>
      <c r="S4" s="30"/>
      <c r="T4" s="30"/>
      <c r="U4" s="31"/>
      <c r="V4" s="31"/>
      <c r="W4" s="31"/>
      <c r="X4" s="6"/>
      <c r="Y4" s="6"/>
      <c r="Z4" s="6"/>
      <c r="AA4" s="6"/>
      <c r="AB4" s="6"/>
      <c r="AC4" s="6"/>
      <c r="AD4" s="6"/>
      <c r="AE4" s="6"/>
      <c r="AF4" s="6"/>
      <c r="AG4" s="6"/>
      <c r="AH4" s="6"/>
      <c r="AI4" s="6"/>
      <c r="AJ4" s="6"/>
      <c r="AK4" s="6"/>
      <c r="AL4" s="6"/>
      <c r="AM4" s="7"/>
      <c r="AN4" s="7"/>
      <c r="AO4" s="6"/>
      <c r="AP4" s="6"/>
      <c r="AQ4" s="6"/>
      <c r="AR4" s="7"/>
      <c r="AS4" s="6"/>
      <c r="AT4" s="6"/>
      <c r="AU4" s="6"/>
      <c r="AV4" s="6"/>
      <c r="AW4" s="6"/>
      <c r="AX4" s="6"/>
      <c r="AY4" s="6"/>
      <c r="AZ4" s="6"/>
      <c r="BA4" s="6"/>
      <c r="BB4" s="6"/>
      <c r="BC4" s="6"/>
      <c r="BD4" s="6"/>
      <c r="BE4" s="6"/>
      <c r="BF4" s="6"/>
      <c r="BG4" s="6"/>
      <c r="BH4" s="6"/>
      <c r="BI4" s="6"/>
      <c r="BJ4" s="5"/>
    </row>
    <row r="5" spans="1:62" x14ac:dyDescent="0.3">
      <c r="A5" s="61" t="s">
        <v>864</v>
      </c>
      <c r="C5" s="7"/>
      <c r="E5" s="418"/>
      <c r="F5" s="419"/>
      <c r="G5" s="419"/>
      <c r="H5" s="420"/>
      <c r="I5" s="424" t="s">
        <v>869</v>
      </c>
      <c r="J5" s="425"/>
      <c r="K5" s="426"/>
      <c r="L5" s="427"/>
      <c r="M5" s="427"/>
      <c r="N5" s="427"/>
      <c r="O5" s="427"/>
      <c r="P5" s="427"/>
      <c r="Q5" s="427"/>
      <c r="R5" s="428"/>
      <c r="S5" s="71"/>
      <c r="T5" s="72"/>
      <c r="V5" s="73"/>
      <c r="W5" s="73"/>
      <c r="X5" s="6"/>
      <c r="Y5" s="6"/>
      <c r="Z5" s="6"/>
      <c r="AA5" s="6"/>
      <c r="AB5" s="6"/>
      <c r="AC5" s="6"/>
      <c r="AD5" s="6"/>
      <c r="AE5" s="6"/>
      <c r="AF5" s="6"/>
      <c r="AG5" s="6"/>
      <c r="AH5" s="6"/>
      <c r="AI5" s="6"/>
      <c r="AJ5" s="6"/>
      <c r="AK5" s="6"/>
      <c r="AL5" s="6"/>
      <c r="AM5" s="7"/>
      <c r="AN5" s="6"/>
      <c r="AO5" s="6"/>
      <c r="AP5" s="6"/>
      <c r="AQ5" s="6"/>
      <c r="AR5" s="6"/>
      <c r="AS5" s="5"/>
      <c r="AT5" s="6"/>
      <c r="AU5" s="6"/>
      <c r="AV5" s="6"/>
      <c r="AW5" s="6"/>
      <c r="AX5" s="5"/>
      <c r="AY5" s="6"/>
      <c r="AZ5" s="6"/>
      <c r="BA5" s="6"/>
      <c r="BB5" s="6"/>
      <c r="BC5" s="6"/>
      <c r="BD5" s="6"/>
      <c r="BE5" s="6"/>
      <c r="BF5" s="6"/>
      <c r="BG5" s="6"/>
      <c r="BH5" s="6"/>
      <c r="BI5" s="6"/>
      <c r="BJ5" s="5"/>
    </row>
    <row r="6" spans="1:62" x14ac:dyDescent="0.3">
      <c r="A6" s="62" t="s">
        <v>865</v>
      </c>
      <c r="E6" s="418"/>
      <c r="F6" s="419"/>
      <c r="G6" s="419"/>
      <c r="H6" s="420"/>
      <c r="I6" s="120"/>
      <c r="J6" s="106" t="s">
        <v>870</v>
      </c>
      <c r="K6" s="102" t="s">
        <v>892</v>
      </c>
      <c r="L6" s="137"/>
      <c r="N6" s="103" t="s">
        <v>893</v>
      </c>
      <c r="O6" s="112"/>
      <c r="P6" s="139"/>
      <c r="R6" s="104" t="s">
        <v>894</v>
      </c>
      <c r="S6" s="139"/>
      <c r="T6" s="25"/>
      <c r="U6" s="105" t="s">
        <v>895</v>
      </c>
      <c r="V6" s="429"/>
      <c r="W6" s="430"/>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row>
    <row r="7" spans="1:62" x14ac:dyDescent="0.3">
      <c r="A7" s="8" t="s">
        <v>866</v>
      </c>
      <c r="D7" s="107" t="s">
        <v>867</v>
      </c>
      <c r="E7" s="136"/>
      <c r="G7" s="106" t="s">
        <v>868</v>
      </c>
      <c r="H7" s="136"/>
      <c r="J7" s="106" t="s">
        <v>871</v>
      </c>
      <c r="K7" s="138"/>
      <c r="L7" s="6"/>
      <c r="M7" s="61" t="s">
        <v>1490</v>
      </c>
      <c r="P7" s="10"/>
      <c r="R7" s="431"/>
      <c r="S7" s="432"/>
      <c r="T7" s="432"/>
      <c r="U7" s="432"/>
      <c r="V7" s="432"/>
      <c r="W7" s="432"/>
      <c r="X7" s="433"/>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row>
    <row r="8" spans="1:62" ht="12.75" customHeight="1" x14ac:dyDescent="0.3">
      <c r="A8" s="32"/>
      <c r="Q8" s="365" t="s">
        <v>1152</v>
      </c>
      <c r="R8" s="431"/>
      <c r="S8" s="432"/>
      <c r="T8" s="432"/>
      <c r="U8" s="432"/>
      <c r="V8" s="432"/>
      <c r="W8" s="432"/>
      <c r="X8" s="433"/>
      <c r="AA8" s="6"/>
      <c r="AB8" s="6"/>
      <c r="AC8" s="6"/>
      <c r="AD8" s="6"/>
      <c r="AE8" s="6"/>
      <c r="AF8" s="6"/>
      <c r="AG8" s="5"/>
      <c r="AH8" s="6"/>
      <c r="AI8" s="6"/>
      <c r="AJ8" s="6"/>
      <c r="AK8" s="6"/>
      <c r="AL8" s="6"/>
      <c r="AM8" s="6"/>
      <c r="AN8" s="6"/>
      <c r="AO8" s="6"/>
      <c r="AP8" s="6"/>
      <c r="AQ8" s="6"/>
      <c r="AR8" s="6"/>
      <c r="AS8" s="6"/>
      <c r="AT8" s="6"/>
      <c r="AU8" s="6"/>
      <c r="AV8" s="6"/>
      <c r="AW8" s="6"/>
      <c r="AX8" s="11"/>
      <c r="AY8" s="12"/>
      <c r="AZ8" s="5"/>
      <c r="BA8" s="5"/>
      <c r="BB8" s="5"/>
      <c r="BC8" s="5"/>
      <c r="BD8" s="5"/>
      <c r="BE8" s="5"/>
      <c r="BF8" s="5"/>
      <c r="BG8" s="5"/>
      <c r="BH8" s="5"/>
      <c r="BI8" s="5"/>
      <c r="BJ8" s="5"/>
    </row>
    <row r="9" spans="1:62" ht="13" customHeight="1" x14ac:dyDescent="0.3">
      <c r="A9" s="32"/>
      <c r="B9" s="32"/>
      <c r="C9" s="32"/>
      <c r="D9" s="32"/>
      <c r="E9" s="32"/>
      <c r="F9" s="421" t="s">
        <v>872</v>
      </c>
      <c r="G9" s="421"/>
      <c r="H9" s="421"/>
      <c r="I9" s="421"/>
      <c r="J9" s="421"/>
      <c r="K9" s="421"/>
      <c r="L9" s="421"/>
      <c r="M9" s="421"/>
      <c r="N9" s="421"/>
      <c r="O9" s="118"/>
      <c r="P9" s="32"/>
      <c r="Q9" s="32"/>
      <c r="R9" s="32"/>
      <c r="S9" s="30"/>
      <c r="T9" s="30"/>
      <c r="U9" s="31"/>
      <c r="V9" s="31"/>
      <c r="W9" s="31"/>
      <c r="X9" s="6"/>
      <c r="Y9" s="5"/>
      <c r="Z9" s="6"/>
      <c r="AA9" s="6"/>
      <c r="AB9" s="6"/>
      <c r="AC9" s="6"/>
      <c r="AD9" s="6"/>
      <c r="AE9" s="6"/>
      <c r="AF9" s="6"/>
      <c r="AG9" s="5"/>
      <c r="AH9" s="6"/>
      <c r="AI9" s="6"/>
      <c r="AJ9" s="6"/>
      <c r="AK9" s="6"/>
      <c r="AL9" s="6"/>
      <c r="AM9" s="6"/>
      <c r="AN9" s="6"/>
      <c r="AO9" s="6"/>
      <c r="AP9" s="6"/>
      <c r="AQ9" s="6"/>
      <c r="AR9" s="6"/>
      <c r="AS9" s="6"/>
      <c r="AT9" s="6"/>
      <c r="AU9" s="6"/>
      <c r="AV9" s="6"/>
      <c r="AW9" s="6"/>
      <c r="AX9" s="11"/>
      <c r="AY9" s="12"/>
      <c r="AZ9" s="5"/>
      <c r="BA9" s="5"/>
      <c r="BB9" s="5"/>
      <c r="BC9" s="5"/>
      <c r="BD9" s="5"/>
      <c r="BE9" s="5"/>
      <c r="BF9" s="5"/>
      <c r="BG9" s="5"/>
      <c r="BH9" s="5"/>
      <c r="BI9" s="5"/>
      <c r="BJ9" s="5"/>
    </row>
    <row r="10" spans="1:62" ht="11.15" customHeight="1" x14ac:dyDescent="0.3">
      <c r="A10" s="32"/>
      <c r="B10" s="89"/>
      <c r="C10" s="32"/>
      <c r="D10" s="32"/>
      <c r="E10" s="32"/>
      <c r="F10" s="421"/>
      <c r="G10" s="421"/>
      <c r="H10" s="421"/>
      <c r="I10" s="421"/>
      <c r="J10" s="421"/>
      <c r="K10" s="421"/>
      <c r="L10" s="421"/>
      <c r="M10" s="421"/>
      <c r="N10" s="421"/>
      <c r="O10" s="118"/>
      <c r="P10" s="32"/>
      <c r="Q10" s="32"/>
      <c r="R10" s="32"/>
      <c r="S10" s="32"/>
      <c r="T10" s="32"/>
      <c r="U10" s="29"/>
      <c r="V10" s="29"/>
      <c r="W10" s="29"/>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2" ht="50" x14ac:dyDescent="0.45">
      <c r="A11" s="32"/>
      <c r="B11" s="422" t="s">
        <v>873</v>
      </c>
      <c r="C11" s="422"/>
      <c r="D11" s="422"/>
      <c r="E11" s="422"/>
      <c r="F11" s="90" t="s">
        <v>41</v>
      </c>
      <c r="G11" s="119">
        <v>1</v>
      </c>
      <c r="H11" s="91">
        <v>2</v>
      </c>
      <c r="I11" s="91">
        <v>3</v>
      </c>
      <c r="J11" s="91">
        <v>4</v>
      </c>
      <c r="K11" s="91">
        <v>5</v>
      </c>
      <c r="L11" s="91">
        <v>6</v>
      </c>
      <c r="M11" s="91">
        <v>7</v>
      </c>
      <c r="N11" s="119">
        <v>8</v>
      </c>
      <c r="O11" s="119"/>
      <c r="P11" s="423" t="s">
        <v>874</v>
      </c>
      <c r="Q11" s="423"/>
      <c r="R11" s="423"/>
      <c r="S11" s="423"/>
      <c r="T11" s="33" t="s">
        <v>875</v>
      </c>
      <c r="U11" s="34" t="s">
        <v>859</v>
      </c>
      <c r="V11" s="34" t="s">
        <v>876</v>
      </c>
      <c r="W11" s="34" t="s">
        <v>861</v>
      </c>
      <c r="X11" s="24" t="s">
        <v>560</v>
      </c>
    </row>
    <row r="12" spans="1:62" x14ac:dyDescent="0.3">
      <c r="A12" s="27">
        <v>1</v>
      </c>
      <c r="B12" s="434"/>
      <c r="C12" s="435"/>
      <c r="D12" s="435"/>
      <c r="E12" s="436"/>
      <c r="F12" s="46" t="str">
        <f>IF(O12&gt;0,O12,"")</f>
        <v/>
      </c>
      <c r="G12" s="2"/>
      <c r="H12" s="3"/>
      <c r="I12" s="3"/>
      <c r="J12" s="3"/>
      <c r="K12" s="3"/>
      <c r="L12" s="3"/>
      <c r="M12" s="3"/>
      <c r="N12" s="4"/>
      <c r="O12" s="45">
        <f>SUM(G12:N12)</f>
        <v>0</v>
      </c>
      <c r="P12" s="439"/>
      <c r="Q12" s="440"/>
      <c r="R12" s="440"/>
      <c r="S12" s="440"/>
      <c r="T12" s="395" t="str">
        <f t="shared" ref="T12:T43" si="0">IF($B12&lt;&gt;"",IF(VLOOKUP($B12,$B$128:$H$645,2,FALSE)&lt;&gt;"",VLOOKUP($B12,$B$128:$H$645,2,FALSE),""),"")</f>
        <v/>
      </c>
      <c r="U12" s="36" t="str">
        <f t="shared" ref="U12:U43" si="1">IF($B12&lt;&gt;"",IF(VLOOKUP($B12,$B$128:$H$645,3,FALSE)&lt;&gt;"",VLOOKUP($B12,$B$128:$H$645,3,FALSE),""),"")</f>
        <v/>
      </c>
      <c r="V12" s="36" t="str">
        <f t="shared" ref="V12:V43" si="2">IF($B12&lt;&gt;"",IF(VLOOKUP($B12,$B$128:$H$645,4,FALSE)&lt;&gt;"",VLOOKUP($B12,$B$128:$H$645,4,FALSE),""),"")</f>
        <v/>
      </c>
      <c r="W12" s="36" t="str">
        <f t="shared" ref="W12:W43" si="3">IF($B12&lt;&gt;"",IF(VLOOKUP($B12,$B$128:$H$645,5,FALSE)&lt;&gt;"",VLOOKUP($B12,$B$128:$H$645,5,FALSE),""),"")</f>
        <v/>
      </c>
      <c r="X12" s="26" t="str">
        <f>IF($B12&lt;&gt;"",IF(VLOOKUP($B12,$B$128:$H$645,6,FALSE)&lt;&gt;"",VLOOKUP($B12,$B$128:$H$645,6,FALSE),""),"")</f>
        <v/>
      </c>
    </row>
    <row r="13" spans="1:62" x14ac:dyDescent="0.3">
      <c r="A13" s="27">
        <v>2</v>
      </c>
      <c r="B13" s="434"/>
      <c r="C13" s="435"/>
      <c r="D13" s="435"/>
      <c r="E13" s="436"/>
      <c r="F13" s="46" t="str">
        <f t="shared" ref="F13:F76" si="4">IF(O13&gt;0,O13,"")</f>
        <v/>
      </c>
      <c r="G13" s="2"/>
      <c r="H13" s="3"/>
      <c r="I13" s="3"/>
      <c r="J13" s="3"/>
      <c r="K13" s="3"/>
      <c r="L13" s="3"/>
      <c r="M13" s="3"/>
      <c r="N13" s="4"/>
      <c r="O13" s="45">
        <f t="shared" ref="O13:O76" si="5">SUM(G13:N13)</f>
        <v>0</v>
      </c>
      <c r="P13" s="437"/>
      <c r="Q13" s="438"/>
      <c r="R13" s="438"/>
      <c r="S13" s="438"/>
      <c r="T13" s="395" t="str">
        <f t="shared" si="0"/>
        <v/>
      </c>
      <c r="U13" s="36" t="str">
        <f t="shared" si="1"/>
        <v/>
      </c>
      <c r="V13" s="36" t="str">
        <f t="shared" si="2"/>
        <v/>
      </c>
      <c r="W13" s="36" t="str">
        <f t="shared" si="3"/>
        <v/>
      </c>
      <c r="X13" s="26" t="str">
        <f t="shared" ref="X13:X76" si="6">IF($B13&lt;&gt;"",IF(VLOOKUP($B13,$B$128:$H$645,6,FALSE)&lt;&gt;"",VLOOKUP($B13,$B$128:$H$645,6,FALSE),""),"")</f>
        <v/>
      </c>
    </row>
    <row r="14" spans="1:62" x14ac:dyDescent="0.3">
      <c r="A14" s="27">
        <v>3</v>
      </c>
      <c r="B14" s="434"/>
      <c r="C14" s="435"/>
      <c r="D14" s="435"/>
      <c r="E14" s="436"/>
      <c r="F14" s="46" t="str">
        <f t="shared" si="4"/>
        <v/>
      </c>
      <c r="G14" s="2"/>
      <c r="H14" s="3"/>
      <c r="I14" s="3"/>
      <c r="J14" s="3"/>
      <c r="K14" s="3"/>
      <c r="L14" s="3"/>
      <c r="M14" s="3"/>
      <c r="N14" s="4"/>
      <c r="O14" s="45">
        <f t="shared" si="5"/>
        <v>0</v>
      </c>
      <c r="P14" s="437"/>
      <c r="Q14" s="438"/>
      <c r="R14" s="438"/>
      <c r="S14" s="438"/>
      <c r="T14" s="395" t="str">
        <f t="shared" si="0"/>
        <v/>
      </c>
      <c r="U14" s="36" t="str">
        <f t="shared" si="1"/>
        <v/>
      </c>
      <c r="V14" s="36" t="str">
        <f t="shared" si="2"/>
        <v/>
      </c>
      <c r="W14" s="36" t="str">
        <f t="shared" si="3"/>
        <v/>
      </c>
      <c r="X14" s="26" t="str">
        <f t="shared" si="6"/>
        <v/>
      </c>
    </row>
    <row r="15" spans="1:62" x14ac:dyDescent="0.3">
      <c r="A15" s="27">
        <v>4</v>
      </c>
      <c r="B15" s="434"/>
      <c r="C15" s="435"/>
      <c r="D15" s="435"/>
      <c r="E15" s="436"/>
      <c r="F15" s="46" t="str">
        <f t="shared" si="4"/>
        <v/>
      </c>
      <c r="G15" s="2"/>
      <c r="H15" s="3"/>
      <c r="I15" s="3"/>
      <c r="J15" s="3"/>
      <c r="K15" s="3"/>
      <c r="L15" s="3"/>
      <c r="M15" s="3"/>
      <c r="N15" s="4"/>
      <c r="O15" s="45">
        <f t="shared" si="5"/>
        <v>0</v>
      </c>
      <c r="P15" s="437"/>
      <c r="Q15" s="438"/>
      <c r="R15" s="438"/>
      <c r="S15" s="438"/>
      <c r="T15" s="395" t="str">
        <f t="shared" si="0"/>
        <v/>
      </c>
      <c r="U15" s="36" t="str">
        <f t="shared" si="1"/>
        <v/>
      </c>
      <c r="V15" s="36" t="str">
        <f t="shared" si="2"/>
        <v/>
      </c>
      <c r="W15" s="36" t="str">
        <f t="shared" si="3"/>
        <v/>
      </c>
      <c r="X15" s="26" t="str">
        <f t="shared" si="6"/>
        <v/>
      </c>
    </row>
    <row r="16" spans="1:62" x14ac:dyDescent="0.3">
      <c r="A16" s="27">
        <v>5</v>
      </c>
      <c r="B16" s="434"/>
      <c r="C16" s="435"/>
      <c r="D16" s="435"/>
      <c r="E16" s="436"/>
      <c r="F16" s="46" t="str">
        <f t="shared" si="4"/>
        <v/>
      </c>
      <c r="G16" s="2"/>
      <c r="H16" s="3"/>
      <c r="I16" s="3"/>
      <c r="J16" s="3"/>
      <c r="K16" s="3"/>
      <c r="L16" s="3"/>
      <c r="M16" s="3"/>
      <c r="N16" s="4"/>
      <c r="O16" s="45">
        <f t="shared" si="5"/>
        <v>0</v>
      </c>
      <c r="P16" s="437"/>
      <c r="Q16" s="438"/>
      <c r="R16" s="438"/>
      <c r="S16" s="438"/>
      <c r="T16" s="395" t="str">
        <f t="shared" si="0"/>
        <v/>
      </c>
      <c r="U16" s="36" t="str">
        <f t="shared" si="1"/>
        <v/>
      </c>
      <c r="V16" s="36" t="str">
        <f t="shared" si="2"/>
        <v/>
      </c>
      <c r="W16" s="36" t="str">
        <f t="shared" si="3"/>
        <v/>
      </c>
      <c r="X16" s="26" t="str">
        <f t="shared" si="6"/>
        <v/>
      </c>
    </row>
    <row r="17" spans="1:24" x14ac:dyDescent="0.3">
      <c r="A17" s="27">
        <v>6</v>
      </c>
      <c r="B17" s="434"/>
      <c r="C17" s="435"/>
      <c r="D17" s="435"/>
      <c r="E17" s="436"/>
      <c r="F17" s="46" t="str">
        <f t="shared" si="4"/>
        <v/>
      </c>
      <c r="G17" s="2"/>
      <c r="H17" s="3"/>
      <c r="I17" s="3"/>
      <c r="J17" s="3"/>
      <c r="K17" s="3"/>
      <c r="L17" s="3"/>
      <c r="M17" s="3"/>
      <c r="N17" s="4"/>
      <c r="O17" s="45">
        <f t="shared" si="5"/>
        <v>0</v>
      </c>
      <c r="P17" s="437"/>
      <c r="Q17" s="438"/>
      <c r="R17" s="438"/>
      <c r="S17" s="438"/>
      <c r="T17" s="395" t="str">
        <f t="shared" si="0"/>
        <v/>
      </c>
      <c r="U17" s="36" t="str">
        <f t="shared" si="1"/>
        <v/>
      </c>
      <c r="V17" s="36" t="str">
        <f t="shared" si="2"/>
        <v/>
      </c>
      <c r="W17" s="36" t="str">
        <f t="shared" si="3"/>
        <v/>
      </c>
      <c r="X17" s="26" t="str">
        <f t="shared" si="6"/>
        <v/>
      </c>
    </row>
    <row r="18" spans="1:24" x14ac:dyDescent="0.3">
      <c r="A18" s="27">
        <v>7</v>
      </c>
      <c r="B18" s="434"/>
      <c r="C18" s="435"/>
      <c r="D18" s="435"/>
      <c r="E18" s="436"/>
      <c r="F18" s="46" t="str">
        <f t="shared" si="4"/>
        <v/>
      </c>
      <c r="G18" s="2"/>
      <c r="H18" s="3"/>
      <c r="I18" s="3"/>
      <c r="J18" s="3"/>
      <c r="K18" s="3"/>
      <c r="L18" s="3"/>
      <c r="M18" s="3"/>
      <c r="N18" s="4"/>
      <c r="O18" s="45">
        <f t="shared" si="5"/>
        <v>0</v>
      </c>
      <c r="P18" s="437"/>
      <c r="Q18" s="438"/>
      <c r="R18" s="438"/>
      <c r="S18" s="438"/>
      <c r="T18" s="395" t="str">
        <f t="shared" si="0"/>
        <v/>
      </c>
      <c r="U18" s="36" t="str">
        <f t="shared" si="1"/>
        <v/>
      </c>
      <c r="V18" s="36" t="str">
        <f t="shared" si="2"/>
        <v/>
      </c>
      <c r="W18" s="36" t="str">
        <f t="shared" si="3"/>
        <v/>
      </c>
      <c r="X18" s="26" t="str">
        <f t="shared" si="6"/>
        <v/>
      </c>
    </row>
    <row r="19" spans="1:24" x14ac:dyDescent="0.3">
      <c r="A19" s="27">
        <v>8</v>
      </c>
      <c r="B19" s="434"/>
      <c r="C19" s="435"/>
      <c r="D19" s="435"/>
      <c r="E19" s="436"/>
      <c r="F19" s="46" t="str">
        <f t="shared" si="4"/>
        <v/>
      </c>
      <c r="G19" s="2"/>
      <c r="H19" s="3"/>
      <c r="I19" s="3"/>
      <c r="J19" s="3"/>
      <c r="K19" s="3"/>
      <c r="L19" s="3"/>
      <c r="M19" s="3"/>
      <c r="N19" s="4"/>
      <c r="O19" s="45">
        <f t="shared" si="5"/>
        <v>0</v>
      </c>
      <c r="P19" s="437"/>
      <c r="Q19" s="438"/>
      <c r="R19" s="438"/>
      <c r="S19" s="438"/>
      <c r="T19" s="395" t="str">
        <f t="shared" si="0"/>
        <v/>
      </c>
      <c r="U19" s="36" t="str">
        <f t="shared" si="1"/>
        <v/>
      </c>
      <c r="V19" s="36" t="str">
        <f t="shared" si="2"/>
        <v/>
      </c>
      <c r="W19" s="36" t="str">
        <f t="shared" si="3"/>
        <v/>
      </c>
      <c r="X19" s="26" t="str">
        <f t="shared" si="6"/>
        <v/>
      </c>
    </row>
    <row r="20" spans="1:24" x14ac:dyDescent="0.3">
      <c r="A20" s="27">
        <v>9</v>
      </c>
      <c r="B20" s="434"/>
      <c r="C20" s="435"/>
      <c r="D20" s="435"/>
      <c r="E20" s="436"/>
      <c r="F20" s="46" t="str">
        <f t="shared" si="4"/>
        <v/>
      </c>
      <c r="G20" s="2"/>
      <c r="H20" s="3"/>
      <c r="I20" s="3"/>
      <c r="J20" s="3"/>
      <c r="K20" s="3"/>
      <c r="L20" s="3"/>
      <c r="M20" s="3"/>
      <c r="N20" s="4"/>
      <c r="O20" s="45">
        <f t="shared" si="5"/>
        <v>0</v>
      </c>
      <c r="P20" s="437"/>
      <c r="Q20" s="438"/>
      <c r="R20" s="438"/>
      <c r="S20" s="438"/>
      <c r="T20" s="395" t="str">
        <f t="shared" si="0"/>
        <v/>
      </c>
      <c r="U20" s="36" t="str">
        <f t="shared" si="1"/>
        <v/>
      </c>
      <c r="V20" s="36" t="str">
        <f t="shared" si="2"/>
        <v/>
      </c>
      <c r="W20" s="36" t="str">
        <f t="shared" si="3"/>
        <v/>
      </c>
      <c r="X20" s="26" t="str">
        <f t="shared" si="6"/>
        <v/>
      </c>
    </row>
    <row r="21" spans="1:24" x14ac:dyDescent="0.3">
      <c r="A21" s="27">
        <v>10</v>
      </c>
      <c r="B21" s="434"/>
      <c r="C21" s="435"/>
      <c r="D21" s="435"/>
      <c r="E21" s="436"/>
      <c r="F21" s="46" t="str">
        <f t="shared" si="4"/>
        <v/>
      </c>
      <c r="G21" s="2"/>
      <c r="H21" s="3"/>
      <c r="I21" s="3"/>
      <c r="J21" s="3"/>
      <c r="K21" s="3"/>
      <c r="L21" s="3"/>
      <c r="M21" s="3"/>
      <c r="N21" s="4"/>
      <c r="O21" s="45">
        <f t="shared" si="5"/>
        <v>0</v>
      </c>
      <c r="P21" s="437"/>
      <c r="Q21" s="438"/>
      <c r="R21" s="438"/>
      <c r="S21" s="438"/>
      <c r="T21" s="395" t="str">
        <f t="shared" si="0"/>
        <v/>
      </c>
      <c r="U21" s="36" t="str">
        <f t="shared" si="1"/>
        <v/>
      </c>
      <c r="V21" s="36" t="str">
        <f t="shared" si="2"/>
        <v/>
      </c>
      <c r="W21" s="36" t="str">
        <f t="shared" si="3"/>
        <v/>
      </c>
      <c r="X21" s="26" t="str">
        <f t="shared" si="6"/>
        <v/>
      </c>
    </row>
    <row r="22" spans="1:24" x14ac:dyDescent="0.3">
      <c r="A22" s="27">
        <v>11</v>
      </c>
      <c r="B22" s="434"/>
      <c r="C22" s="435"/>
      <c r="D22" s="435"/>
      <c r="E22" s="436"/>
      <c r="F22" s="46" t="str">
        <f t="shared" si="4"/>
        <v/>
      </c>
      <c r="G22" s="2"/>
      <c r="H22" s="3"/>
      <c r="I22" s="3"/>
      <c r="J22" s="3"/>
      <c r="K22" s="3"/>
      <c r="L22" s="3"/>
      <c r="M22" s="3"/>
      <c r="N22" s="4"/>
      <c r="O22" s="45">
        <f t="shared" si="5"/>
        <v>0</v>
      </c>
      <c r="P22" s="437"/>
      <c r="Q22" s="438"/>
      <c r="R22" s="438"/>
      <c r="S22" s="438"/>
      <c r="T22" s="395" t="str">
        <f t="shared" si="0"/>
        <v/>
      </c>
      <c r="U22" s="36" t="str">
        <f t="shared" si="1"/>
        <v/>
      </c>
      <c r="V22" s="36" t="str">
        <f t="shared" si="2"/>
        <v/>
      </c>
      <c r="W22" s="36" t="str">
        <f t="shared" si="3"/>
        <v/>
      </c>
      <c r="X22" s="26" t="str">
        <f t="shared" si="6"/>
        <v/>
      </c>
    </row>
    <row r="23" spans="1:24" x14ac:dyDescent="0.3">
      <c r="A23" s="27">
        <v>12</v>
      </c>
      <c r="B23" s="434"/>
      <c r="C23" s="435"/>
      <c r="D23" s="435"/>
      <c r="E23" s="436"/>
      <c r="F23" s="46" t="str">
        <f t="shared" si="4"/>
        <v/>
      </c>
      <c r="G23" s="2"/>
      <c r="H23" s="3"/>
      <c r="I23" s="3"/>
      <c r="J23" s="3"/>
      <c r="K23" s="3"/>
      <c r="L23" s="3"/>
      <c r="M23" s="3"/>
      <c r="N23" s="4"/>
      <c r="O23" s="45">
        <f t="shared" si="5"/>
        <v>0</v>
      </c>
      <c r="P23" s="437"/>
      <c r="Q23" s="438"/>
      <c r="R23" s="438"/>
      <c r="S23" s="438"/>
      <c r="T23" s="395" t="str">
        <f t="shared" si="0"/>
        <v/>
      </c>
      <c r="U23" s="36" t="str">
        <f t="shared" si="1"/>
        <v/>
      </c>
      <c r="V23" s="36" t="str">
        <f t="shared" si="2"/>
        <v/>
      </c>
      <c r="W23" s="36" t="str">
        <f t="shared" si="3"/>
        <v/>
      </c>
      <c r="X23" s="26" t="str">
        <f t="shared" si="6"/>
        <v/>
      </c>
    </row>
    <row r="24" spans="1:24" x14ac:dyDescent="0.3">
      <c r="A24" s="27">
        <v>13</v>
      </c>
      <c r="B24" s="434"/>
      <c r="C24" s="435"/>
      <c r="D24" s="435"/>
      <c r="E24" s="436"/>
      <c r="F24" s="46" t="str">
        <f t="shared" si="4"/>
        <v/>
      </c>
      <c r="G24" s="2"/>
      <c r="H24" s="3"/>
      <c r="I24" s="3"/>
      <c r="J24" s="3"/>
      <c r="K24" s="3"/>
      <c r="L24" s="3"/>
      <c r="M24" s="3"/>
      <c r="N24" s="4"/>
      <c r="O24" s="45">
        <f t="shared" si="5"/>
        <v>0</v>
      </c>
      <c r="P24" s="437"/>
      <c r="Q24" s="438"/>
      <c r="R24" s="438"/>
      <c r="S24" s="438"/>
      <c r="T24" s="395" t="str">
        <f t="shared" si="0"/>
        <v/>
      </c>
      <c r="U24" s="36" t="str">
        <f t="shared" si="1"/>
        <v/>
      </c>
      <c r="V24" s="36" t="str">
        <f t="shared" si="2"/>
        <v/>
      </c>
      <c r="W24" s="36" t="str">
        <f t="shared" si="3"/>
        <v/>
      </c>
      <c r="X24" s="26" t="str">
        <f t="shared" si="6"/>
        <v/>
      </c>
    </row>
    <row r="25" spans="1:24" x14ac:dyDescent="0.3">
      <c r="A25" s="27">
        <v>14</v>
      </c>
      <c r="B25" s="434"/>
      <c r="C25" s="435"/>
      <c r="D25" s="435"/>
      <c r="E25" s="436"/>
      <c r="F25" s="46" t="str">
        <f t="shared" si="4"/>
        <v/>
      </c>
      <c r="G25" s="2"/>
      <c r="H25" s="3"/>
      <c r="I25" s="3"/>
      <c r="J25" s="3"/>
      <c r="K25" s="3"/>
      <c r="L25" s="3"/>
      <c r="M25" s="3"/>
      <c r="N25" s="4"/>
      <c r="O25" s="45">
        <f t="shared" si="5"/>
        <v>0</v>
      </c>
      <c r="P25" s="437"/>
      <c r="Q25" s="438"/>
      <c r="R25" s="438"/>
      <c r="S25" s="438"/>
      <c r="T25" s="395" t="str">
        <f t="shared" si="0"/>
        <v/>
      </c>
      <c r="U25" s="36" t="str">
        <f t="shared" si="1"/>
        <v/>
      </c>
      <c r="V25" s="36" t="str">
        <f t="shared" si="2"/>
        <v/>
      </c>
      <c r="W25" s="36" t="str">
        <f t="shared" si="3"/>
        <v/>
      </c>
      <c r="X25" s="26" t="str">
        <f t="shared" si="6"/>
        <v/>
      </c>
    </row>
    <row r="26" spans="1:24" x14ac:dyDescent="0.3">
      <c r="A26" s="27">
        <v>15</v>
      </c>
      <c r="B26" s="434"/>
      <c r="C26" s="435"/>
      <c r="D26" s="435"/>
      <c r="E26" s="436"/>
      <c r="F26" s="46" t="str">
        <f t="shared" si="4"/>
        <v/>
      </c>
      <c r="G26" s="2"/>
      <c r="H26" s="3"/>
      <c r="I26" s="3"/>
      <c r="J26" s="3"/>
      <c r="K26" s="3"/>
      <c r="L26" s="3"/>
      <c r="M26" s="3"/>
      <c r="N26" s="4"/>
      <c r="O26" s="45">
        <f t="shared" si="5"/>
        <v>0</v>
      </c>
      <c r="P26" s="437"/>
      <c r="Q26" s="438"/>
      <c r="R26" s="438"/>
      <c r="S26" s="438"/>
      <c r="T26" s="395" t="str">
        <f t="shared" si="0"/>
        <v/>
      </c>
      <c r="U26" s="36" t="str">
        <f t="shared" si="1"/>
        <v/>
      </c>
      <c r="V26" s="36" t="str">
        <f t="shared" si="2"/>
        <v/>
      </c>
      <c r="W26" s="36" t="str">
        <f t="shared" si="3"/>
        <v/>
      </c>
      <c r="X26" s="26" t="str">
        <f t="shared" si="6"/>
        <v/>
      </c>
    </row>
    <row r="27" spans="1:24" x14ac:dyDescent="0.3">
      <c r="A27" s="27">
        <v>16</v>
      </c>
      <c r="B27" s="434"/>
      <c r="C27" s="435"/>
      <c r="D27" s="435"/>
      <c r="E27" s="436"/>
      <c r="F27" s="46" t="str">
        <f t="shared" si="4"/>
        <v/>
      </c>
      <c r="G27" s="2"/>
      <c r="H27" s="3"/>
      <c r="I27" s="3"/>
      <c r="J27" s="3"/>
      <c r="K27" s="3"/>
      <c r="L27" s="3"/>
      <c r="M27" s="3"/>
      <c r="N27" s="4"/>
      <c r="O27" s="45">
        <f t="shared" si="5"/>
        <v>0</v>
      </c>
      <c r="P27" s="437"/>
      <c r="Q27" s="438"/>
      <c r="R27" s="438"/>
      <c r="S27" s="438"/>
      <c r="T27" s="395" t="str">
        <f t="shared" si="0"/>
        <v/>
      </c>
      <c r="U27" s="36" t="str">
        <f t="shared" si="1"/>
        <v/>
      </c>
      <c r="V27" s="36" t="str">
        <f t="shared" si="2"/>
        <v/>
      </c>
      <c r="W27" s="36" t="str">
        <f t="shared" si="3"/>
        <v/>
      </c>
      <c r="X27" s="26" t="str">
        <f t="shared" si="6"/>
        <v/>
      </c>
    </row>
    <row r="28" spans="1:24" x14ac:dyDescent="0.3">
      <c r="A28" s="27">
        <v>17</v>
      </c>
      <c r="B28" s="434"/>
      <c r="C28" s="435"/>
      <c r="D28" s="435"/>
      <c r="E28" s="436"/>
      <c r="F28" s="46" t="str">
        <f t="shared" si="4"/>
        <v/>
      </c>
      <c r="G28" s="2"/>
      <c r="H28" s="3"/>
      <c r="I28" s="3"/>
      <c r="J28" s="3"/>
      <c r="K28" s="3"/>
      <c r="L28" s="3"/>
      <c r="M28" s="3"/>
      <c r="N28" s="4"/>
      <c r="O28" s="45">
        <f t="shared" si="5"/>
        <v>0</v>
      </c>
      <c r="P28" s="437"/>
      <c r="Q28" s="438"/>
      <c r="R28" s="438"/>
      <c r="S28" s="438"/>
      <c r="T28" s="395" t="str">
        <f t="shared" si="0"/>
        <v/>
      </c>
      <c r="U28" s="36" t="str">
        <f t="shared" si="1"/>
        <v/>
      </c>
      <c r="V28" s="36" t="str">
        <f t="shared" si="2"/>
        <v/>
      </c>
      <c r="W28" s="36" t="str">
        <f t="shared" si="3"/>
        <v/>
      </c>
      <c r="X28" s="26" t="str">
        <f t="shared" si="6"/>
        <v/>
      </c>
    </row>
    <row r="29" spans="1:24" x14ac:dyDescent="0.3">
      <c r="A29" s="27">
        <v>18</v>
      </c>
      <c r="B29" s="434"/>
      <c r="C29" s="435"/>
      <c r="D29" s="435"/>
      <c r="E29" s="436"/>
      <c r="F29" s="46" t="str">
        <f t="shared" si="4"/>
        <v/>
      </c>
      <c r="G29" s="2"/>
      <c r="H29" s="3"/>
      <c r="I29" s="3"/>
      <c r="J29" s="3"/>
      <c r="K29" s="3"/>
      <c r="L29" s="3"/>
      <c r="M29" s="3"/>
      <c r="N29" s="4"/>
      <c r="O29" s="45">
        <f t="shared" si="5"/>
        <v>0</v>
      </c>
      <c r="P29" s="437"/>
      <c r="Q29" s="438"/>
      <c r="R29" s="438"/>
      <c r="S29" s="438"/>
      <c r="T29" s="395" t="str">
        <f t="shared" si="0"/>
        <v/>
      </c>
      <c r="U29" s="36" t="str">
        <f t="shared" si="1"/>
        <v/>
      </c>
      <c r="V29" s="36" t="str">
        <f t="shared" si="2"/>
        <v/>
      </c>
      <c r="W29" s="36" t="str">
        <f t="shared" si="3"/>
        <v/>
      </c>
      <c r="X29" s="26" t="str">
        <f t="shared" si="6"/>
        <v/>
      </c>
    </row>
    <row r="30" spans="1:24" x14ac:dyDescent="0.3">
      <c r="A30" s="27">
        <v>19</v>
      </c>
      <c r="B30" s="434"/>
      <c r="C30" s="435"/>
      <c r="D30" s="435"/>
      <c r="E30" s="436"/>
      <c r="F30" s="46" t="str">
        <f t="shared" si="4"/>
        <v/>
      </c>
      <c r="G30" s="2"/>
      <c r="H30" s="3"/>
      <c r="I30" s="3"/>
      <c r="J30" s="3"/>
      <c r="K30" s="3"/>
      <c r="L30" s="3"/>
      <c r="M30" s="3"/>
      <c r="N30" s="4"/>
      <c r="O30" s="45">
        <f t="shared" si="5"/>
        <v>0</v>
      </c>
      <c r="P30" s="437"/>
      <c r="Q30" s="438"/>
      <c r="R30" s="438"/>
      <c r="S30" s="438"/>
      <c r="T30" s="395" t="str">
        <f t="shared" si="0"/>
        <v/>
      </c>
      <c r="U30" s="36" t="str">
        <f t="shared" si="1"/>
        <v/>
      </c>
      <c r="V30" s="36" t="str">
        <f t="shared" si="2"/>
        <v/>
      </c>
      <c r="W30" s="36" t="str">
        <f t="shared" si="3"/>
        <v/>
      </c>
      <c r="X30" s="26" t="str">
        <f t="shared" si="6"/>
        <v/>
      </c>
    </row>
    <row r="31" spans="1:24" x14ac:dyDescent="0.3">
      <c r="A31" s="27">
        <v>20</v>
      </c>
      <c r="B31" s="434"/>
      <c r="C31" s="435"/>
      <c r="D31" s="435"/>
      <c r="E31" s="436"/>
      <c r="F31" s="46" t="str">
        <f t="shared" si="4"/>
        <v/>
      </c>
      <c r="G31" s="2"/>
      <c r="H31" s="3"/>
      <c r="I31" s="3"/>
      <c r="J31" s="3"/>
      <c r="K31" s="3"/>
      <c r="L31" s="3"/>
      <c r="M31" s="3"/>
      <c r="N31" s="4"/>
      <c r="O31" s="45">
        <f t="shared" si="5"/>
        <v>0</v>
      </c>
      <c r="P31" s="437"/>
      <c r="Q31" s="438"/>
      <c r="R31" s="438"/>
      <c r="S31" s="438"/>
      <c r="T31" s="395" t="str">
        <f t="shared" si="0"/>
        <v/>
      </c>
      <c r="U31" s="36" t="str">
        <f t="shared" si="1"/>
        <v/>
      </c>
      <c r="V31" s="36" t="str">
        <f t="shared" si="2"/>
        <v/>
      </c>
      <c r="W31" s="36" t="str">
        <f t="shared" si="3"/>
        <v/>
      </c>
      <c r="X31" s="26" t="str">
        <f t="shared" si="6"/>
        <v/>
      </c>
    </row>
    <row r="32" spans="1:24" x14ac:dyDescent="0.3">
      <c r="A32" s="27">
        <v>21</v>
      </c>
      <c r="B32" s="434"/>
      <c r="C32" s="435"/>
      <c r="D32" s="435"/>
      <c r="E32" s="436"/>
      <c r="F32" s="46" t="str">
        <f t="shared" si="4"/>
        <v/>
      </c>
      <c r="G32" s="2"/>
      <c r="H32" s="3"/>
      <c r="I32" s="3"/>
      <c r="J32" s="3"/>
      <c r="K32" s="3"/>
      <c r="L32" s="3"/>
      <c r="M32" s="3"/>
      <c r="N32" s="4"/>
      <c r="O32" s="45">
        <f t="shared" si="5"/>
        <v>0</v>
      </c>
      <c r="P32" s="437"/>
      <c r="Q32" s="438"/>
      <c r="R32" s="438"/>
      <c r="S32" s="438"/>
      <c r="T32" s="395" t="str">
        <f t="shared" si="0"/>
        <v/>
      </c>
      <c r="U32" s="36" t="str">
        <f t="shared" si="1"/>
        <v/>
      </c>
      <c r="V32" s="36" t="str">
        <f t="shared" si="2"/>
        <v/>
      </c>
      <c r="W32" s="36" t="str">
        <f t="shared" si="3"/>
        <v/>
      </c>
      <c r="X32" s="26" t="str">
        <f t="shared" si="6"/>
        <v/>
      </c>
    </row>
    <row r="33" spans="1:24" x14ac:dyDescent="0.3">
      <c r="A33" s="27">
        <v>22</v>
      </c>
      <c r="B33" s="434"/>
      <c r="C33" s="435"/>
      <c r="D33" s="435"/>
      <c r="E33" s="436"/>
      <c r="F33" s="46" t="str">
        <f t="shared" si="4"/>
        <v/>
      </c>
      <c r="G33" s="2"/>
      <c r="H33" s="3"/>
      <c r="I33" s="3"/>
      <c r="J33" s="3"/>
      <c r="K33" s="3"/>
      <c r="L33" s="3"/>
      <c r="M33" s="3"/>
      <c r="N33" s="4"/>
      <c r="O33" s="45">
        <f t="shared" si="5"/>
        <v>0</v>
      </c>
      <c r="P33" s="437"/>
      <c r="Q33" s="438"/>
      <c r="R33" s="438"/>
      <c r="S33" s="438"/>
      <c r="T33" s="395" t="str">
        <f t="shared" si="0"/>
        <v/>
      </c>
      <c r="U33" s="36" t="str">
        <f t="shared" si="1"/>
        <v/>
      </c>
      <c r="V33" s="36" t="str">
        <f t="shared" si="2"/>
        <v/>
      </c>
      <c r="W33" s="36" t="str">
        <f t="shared" si="3"/>
        <v/>
      </c>
      <c r="X33" s="26" t="str">
        <f t="shared" si="6"/>
        <v/>
      </c>
    </row>
    <row r="34" spans="1:24" x14ac:dyDescent="0.3">
      <c r="A34" s="27">
        <v>23</v>
      </c>
      <c r="B34" s="434"/>
      <c r="C34" s="435"/>
      <c r="D34" s="435"/>
      <c r="E34" s="436"/>
      <c r="F34" s="46" t="str">
        <f t="shared" si="4"/>
        <v/>
      </c>
      <c r="G34" s="2"/>
      <c r="H34" s="3"/>
      <c r="I34" s="3"/>
      <c r="J34" s="3"/>
      <c r="K34" s="3"/>
      <c r="L34" s="3"/>
      <c r="M34" s="3"/>
      <c r="N34" s="4"/>
      <c r="O34" s="45">
        <f t="shared" si="5"/>
        <v>0</v>
      </c>
      <c r="P34" s="437"/>
      <c r="Q34" s="438"/>
      <c r="R34" s="438"/>
      <c r="S34" s="438"/>
      <c r="T34" s="395" t="str">
        <f t="shared" si="0"/>
        <v/>
      </c>
      <c r="U34" s="36" t="str">
        <f t="shared" si="1"/>
        <v/>
      </c>
      <c r="V34" s="36" t="str">
        <f t="shared" si="2"/>
        <v/>
      </c>
      <c r="W34" s="36" t="str">
        <f t="shared" si="3"/>
        <v/>
      </c>
      <c r="X34" s="26" t="str">
        <f t="shared" si="6"/>
        <v/>
      </c>
    </row>
    <row r="35" spans="1:24" x14ac:dyDescent="0.3">
      <c r="A35" s="27">
        <v>24</v>
      </c>
      <c r="B35" s="434"/>
      <c r="C35" s="435"/>
      <c r="D35" s="435"/>
      <c r="E35" s="436"/>
      <c r="F35" s="46" t="str">
        <f t="shared" si="4"/>
        <v/>
      </c>
      <c r="G35" s="2"/>
      <c r="H35" s="3"/>
      <c r="I35" s="3"/>
      <c r="J35" s="3"/>
      <c r="K35" s="3"/>
      <c r="L35" s="3"/>
      <c r="M35" s="3"/>
      <c r="N35" s="4"/>
      <c r="O35" s="45">
        <f t="shared" si="5"/>
        <v>0</v>
      </c>
      <c r="P35" s="437"/>
      <c r="Q35" s="438"/>
      <c r="R35" s="438"/>
      <c r="S35" s="438"/>
      <c r="T35" s="395" t="str">
        <f t="shared" si="0"/>
        <v/>
      </c>
      <c r="U35" s="36" t="str">
        <f t="shared" si="1"/>
        <v/>
      </c>
      <c r="V35" s="36" t="str">
        <f t="shared" si="2"/>
        <v/>
      </c>
      <c r="W35" s="36" t="str">
        <f t="shared" si="3"/>
        <v/>
      </c>
      <c r="X35" s="26" t="str">
        <f t="shared" si="6"/>
        <v/>
      </c>
    </row>
    <row r="36" spans="1:24" x14ac:dyDescent="0.3">
      <c r="A36" s="27">
        <v>25</v>
      </c>
      <c r="B36" s="434"/>
      <c r="C36" s="435"/>
      <c r="D36" s="435"/>
      <c r="E36" s="436"/>
      <c r="F36" s="46" t="str">
        <f t="shared" si="4"/>
        <v/>
      </c>
      <c r="G36" s="2"/>
      <c r="H36" s="3"/>
      <c r="I36" s="3"/>
      <c r="J36" s="3"/>
      <c r="K36" s="3"/>
      <c r="L36" s="3"/>
      <c r="M36" s="3"/>
      <c r="N36" s="4"/>
      <c r="O36" s="45">
        <f t="shared" si="5"/>
        <v>0</v>
      </c>
      <c r="P36" s="437"/>
      <c r="Q36" s="438"/>
      <c r="R36" s="438"/>
      <c r="S36" s="438"/>
      <c r="T36" s="395" t="str">
        <f t="shared" si="0"/>
        <v/>
      </c>
      <c r="U36" s="36" t="str">
        <f t="shared" si="1"/>
        <v/>
      </c>
      <c r="V36" s="36" t="str">
        <f t="shared" si="2"/>
        <v/>
      </c>
      <c r="W36" s="36" t="str">
        <f t="shared" si="3"/>
        <v/>
      </c>
      <c r="X36" s="26" t="str">
        <f t="shared" si="6"/>
        <v/>
      </c>
    </row>
    <row r="37" spans="1:24" x14ac:dyDescent="0.3">
      <c r="A37" s="27">
        <v>26</v>
      </c>
      <c r="B37" s="434"/>
      <c r="C37" s="435"/>
      <c r="D37" s="435"/>
      <c r="E37" s="436"/>
      <c r="F37" s="46" t="str">
        <f t="shared" si="4"/>
        <v/>
      </c>
      <c r="G37" s="2"/>
      <c r="H37" s="3"/>
      <c r="I37" s="3"/>
      <c r="J37" s="3"/>
      <c r="K37" s="3"/>
      <c r="L37" s="3"/>
      <c r="M37" s="3"/>
      <c r="N37" s="4"/>
      <c r="O37" s="45">
        <f t="shared" si="5"/>
        <v>0</v>
      </c>
      <c r="P37" s="437"/>
      <c r="Q37" s="438"/>
      <c r="R37" s="438"/>
      <c r="S37" s="438"/>
      <c r="T37" s="395" t="str">
        <f t="shared" si="0"/>
        <v/>
      </c>
      <c r="U37" s="36" t="str">
        <f t="shared" si="1"/>
        <v/>
      </c>
      <c r="V37" s="36" t="str">
        <f t="shared" si="2"/>
        <v/>
      </c>
      <c r="W37" s="36" t="str">
        <f t="shared" si="3"/>
        <v/>
      </c>
      <c r="X37" s="26" t="str">
        <f t="shared" si="6"/>
        <v/>
      </c>
    </row>
    <row r="38" spans="1:24" x14ac:dyDescent="0.3">
      <c r="A38" s="27">
        <v>27</v>
      </c>
      <c r="B38" s="434"/>
      <c r="C38" s="435"/>
      <c r="D38" s="435"/>
      <c r="E38" s="436"/>
      <c r="F38" s="46" t="str">
        <f t="shared" si="4"/>
        <v/>
      </c>
      <c r="G38" s="2"/>
      <c r="H38" s="3"/>
      <c r="I38" s="3"/>
      <c r="J38" s="3"/>
      <c r="K38" s="3"/>
      <c r="L38" s="3"/>
      <c r="M38" s="3"/>
      <c r="N38" s="4"/>
      <c r="O38" s="45">
        <f t="shared" si="5"/>
        <v>0</v>
      </c>
      <c r="P38" s="437"/>
      <c r="Q38" s="438"/>
      <c r="R38" s="438"/>
      <c r="S38" s="438"/>
      <c r="T38" s="395" t="str">
        <f t="shared" si="0"/>
        <v/>
      </c>
      <c r="U38" s="36" t="str">
        <f t="shared" si="1"/>
        <v/>
      </c>
      <c r="V38" s="36" t="str">
        <f t="shared" si="2"/>
        <v/>
      </c>
      <c r="W38" s="36" t="str">
        <f t="shared" si="3"/>
        <v/>
      </c>
      <c r="X38" s="26" t="str">
        <f t="shared" si="6"/>
        <v/>
      </c>
    </row>
    <row r="39" spans="1:24" x14ac:dyDescent="0.3">
      <c r="A39" s="27">
        <v>28</v>
      </c>
      <c r="B39" s="434"/>
      <c r="C39" s="435"/>
      <c r="D39" s="435"/>
      <c r="E39" s="436"/>
      <c r="F39" s="46" t="str">
        <f t="shared" si="4"/>
        <v/>
      </c>
      <c r="G39" s="2"/>
      <c r="H39" s="3"/>
      <c r="I39" s="3"/>
      <c r="J39" s="3"/>
      <c r="K39" s="3"/>
      <c r="L39" s="3"/>
      <c r="M39" s="3"/>
      <c r="N39" s="4"/>
      <c r="O39" s="45">
        <f t="shared" si="5"/>
        <v>0</v>
      </c>
      <c r="P39" s="437"/>
      <c r="Q39" s="438"/>
      <c r="R39" s="438"/>
      <c r="S39" s="438"/>
      <c r="T39" s="395" t="str">
        <f t="shared" si="0"/>
        <v/>
      </c>
      <c r="U39" s="36" t="str">
        <f t="shared" si="1"/>
        <v/>
      </c>
      <c r="V39" s="36" t="str">
        <f t="shared" si="2"/>
        <v/>
      </c>
      <c r="W39" s="36" t="str">
        <f t="shared" si="3"/>
        <v/>
      </c>
      <c r="X39" s="26" t="str">
        <f t="shared" si="6"/>
        <v/>
      </c>
    </row>
    <row r="40" spans="1:24" x14ac:dyDescent="0.3">
      <c r="A40" s="27">
        <v>29</v>
      </c>
      <c r="B40" s="434"/>
      <c r="C40" s="435"/>
      <c r="D40" s="435"/>
      <c r="E40" s="436"/>
      <c r="F40" s="46" t="str">
        <f t="shared" si="4"/>
        <v/>
      </c>
      <c r="G40" s="2"/>
      <c r="H40" s="3"/>
      <c r="I40" s="3"/>
      <c r="J40" s="3"/>
      <c r="K40" s="3"/>
      <c r="L40" s="3"/>
      <c r="M40" s="3"/>
      <c r="N40" s="4"/>
      <c r="O40" s="45">
        <f t="shared" si="5"/>
        <v>0</v>
      </c>
      <c r="P40" s="437"/>
      <c r="Q40" s="438"/>
      <c r="R40" s="438"/>
      <c r="S40" s="438"/>
      <c r="T40" s="395" t="str">
        <f t="shared" si="0"/>
        <v/>
      </c>
      <c r="U40" s="36" t="str">
        <f t="shared" si="1"/>
        <v/>
      </c>
      <c r="V40" s="36" t="str">
        <f t="shared" si="2"/>
        <v/>
      </c>
      <c r="W40" s="36" t="str">
        <f t="shared" si="3"/>
        <v/>
      </c>
      <c r="X40" s="26" t="str">
        <f t="shared" si="6"/>
        <v/>
      </c>
    </row>
    <row r="41" spans="1:24" x14ac:dyDescent="0.3">
      <c r="A41" s="27">
        <v>30</v>
      </c>
      <c r="B41" s="434"/>
      <c r="C41" s="435"/>
      <c r="D41" s="435"/>
      <c r="E41" s="436"/>
      <c r="F41" s="46" t="str">
        <f t="shared" si="4"/>
        <v/>
      </c>
      <c r="G41" s="2"/>
      <c r="H41" s="3"/>
      <c r="I41" s="3"/>
      <c r="J41" s="3"/>
      <c r="K41" s="3"/>
      <c r="L41" s="3"/>
      <c r="M41" s="3"/>
      <c r="N41" s="4"/>
      <c r="O41" s="45">
        <f t="shared" si="5"/>
        <v>0</v>
      </c>
      <c r="P41" s="437"/>
      <c r="Q41" s="438"/>
      <c r="R41" s="438"/>
      <c r="S41" s="438"/>
      <c r="T41" s="395" t="str">
        <f t="shared" si="0"/>
        <v/>
      </c>
      <c r="U41" s="36" t="str">
        <f t="shared" si="1"/>
        <v/>
      </c>
      <c r="V41" s="36" t="str">
        <f t="shared" si="2"/>
        <v/>
      </c>
      <c r="W41" s="36" t="str">
        <f t="shared" si="3"/>
        <v/>
      </c>
      <c r="X41" s="26" t="str">
        <f t="shared" si="6"/>
        <v/>
      </c>
    </row>
    <row r="42" spans="1:24" x14ac:dyDescent="0.3">
      <c r="A42" s="27">
        <v>31</v>
      </c>
      <c r="B42" s="434"/>
      <c r="C42" s="435"/>
      <c r="D42" s="435"/>
      <c r="E42" s="436"/>
      <c r="F42" s="46" t="str">
        <f t="shared" si="4"/>
        <v/>
      </c>
      <c r="G42" s="2"/>
      <c r="H42" s="3"/>
      <c r="I42" s="3"/>
      <c r="J42" s="3"/>
      <c r="K42" s="3"/>
      <c r="L42" s="3"/>
      <c r="M42" s="3"/>
      <c r="N42" s="4"/>
      <c r="O42" s="45">
        <f t="shared" si="5"/>
        <v>0</v>
      </c>
      <c r="P42" s="437"/>
      <c r="Q42" s="438"/>
      <c r="R42" s="438"/>
      <c r="S42" s="438"/>
      <c r="T42" s="395" t="str">
        <f t="shared" si="0"/>
        <v/>
      </c>
      <c r="U42" s="36" t="str">
        <f t="shared" si="1"/>
        <v/>
      </c>
      <c r="V42" s="36" t="str">
        <f t="shared" si="2"/>
        <v/>
      </c>
      <c r="W42" s="36" t="str">
        <f t="shared" si="3"/>
        <v/>
      </c>
      <c r="X42" s="26" t="str">
        <f t="shared" si="6"/>
        <v/>
      </c>
    </row>
    <row r="43" spans="1:24" x14ac:dyDescent="0.3">
      <c r="A43" s="27">
        <v>32</v>
      </c>
      <c r="B43" s="434"/>
      <c r="C43" s="435"/>
      <c r="D43" s="435"/>
      <c r="E43" s="436"/>
      <c r="F43" s="46" t="str">
        <f t="shared" si="4"/>
        <v/>
      </c>
      <c r="G43" s="2"/>
      <c r="H43" s="3"/>
      <c r="I43" s="3"/>
      <c r="J43" s="3"/>
      <c r="K43" s="3"/>
      <c r="L43" s="3"/>
      <c r="M43" s="3"/>
      <c r="N43" s="4"/>
      <c r="O43" s="45">
        <f t="shared" si="5"/>
        <v>0</v>
      </c>
      <c r="P43" s="437"/>
      <c r="Q43" s="438"/>
      <c r="R43" s="438"/>
      <c r="S43" s="438"/>
      <c r="T43" s="395" t="str">
        <f t="shared" si="0"/>
        <v/>
      </c>
      <c r="U43" s="36" t="str">
        <f t="shared" si="1"/>
        <v/>
      </c>
      <c r="V43" s="36" t="str">
        <f t="shared" si="2"/>
        <v/>
      </c>
      <c r="W43" s="36" t="str">
        <f t="shared" si="3"/>
        <v/>
      </c>
      <c r="X43" s="26" t="str">
        <f t="shared" si="6"/>
        <v/>
      </c>
    </row>
    <row r="44" spans="1:24" x14ac:dyDescent="0.3">
      <c r="A44" s="27">
        <v>33</v>
      </c>
      <c r="B44" s="434"/>
      <c r="C44" s="435"/>
      <c r="D44" s="435"/>
      <c r="E44" s="436"/>
      <c r="F44" s="46" t="str">
        <f t="shared" si="4"/>
        <v/>
      </c>
      <c r="G44" s="2"/>
      <c r="H44" s="3"/>
      <c r="I44" s="3"/>
      <c r="J44" s="3"/>
      <c r="K44" s="3"/>
      <c r="L44" s="3"/>
      <c r="M44" s="3"/>
      <c r="N44" s="4"/>
      <c r="O44" s="45">
        <f t="shared" si="5"/>
        <v>0</v>
      </c>
      <c r="P44" s="437"/>
      <c r="Q44" s="438"/>
      <c r="R44" s="438"/>
      <c r="S44" s="438"/>
      <c r="T44" s="395" t="str">
        <f t="shared" ref="T44:T75" si="7">IF($B44&lt;&gt;"",IF(VLOOKUP($B44,$B$128:$H$645,2,FALSE)&lt;&gt;"",VLOOKUP($B44,$B$128:$H$645,2,FALSE),""),"")</f>
        <v/>
      </c>
      <c r="U44" s="36" t="str">
        <f t="shared" ref="U44:U75" si="8">IF($B44&lt;&gt;"",IF(VLOOKUP($B44,$B$128:$H$645,3,FALSE)&lt;&gt;"",VLOOKUP($B44,$B$128:$H$645,3,FALSE),""),"")</f>
        <v/>
      </c>
      <c r="V44" s="36" t="str">
        <f t="shared" ref="V44:V75" si="9">IF($B44&lt;&gt;"",IF(VLOOKUP($B44,$B$128:$H$645,4,FALSE)&lt;&gt;"",VLOOKUP($B44,$B$128:$H$645,4,FALSE),""),"")</f>
        <v/>
      </c>
      <c r="W44" s="36" t="str">
        <f t="shared" ref="W44:W75" si="10">IF($B44&lt;&gt;"",IF(VLOOKUP($B44,$B$128:$H$645,5,FALSE)&lt;&gt;"",VLOOKUP($B44,$B$128:$H$645,5,FALSE),""),"")</f>
        <v/>
      </c>
      <c r="X44" s="26" t="str">
        <f t="shared" si="6"/>
        <v/>
      </c>
    </row>
    <row r="45" spans="1:24" x14ac:dyDescent="0.3">
      <c r="A45" s="27">
        <v>34</v>
      </c>
      <c r="B45" s="434"/>
      <c r="C45" s="435"/>
      <c r="D45" s="435"/>
      <c r="E45" s="436"/>
      <c r="F45" s="46" t="str">
        <f t="shared" si="4"/>
        <v/>
      </c>
      <c r="G45" s="2"/>
      <c r="H45" s="3"/>
      <c r="I45" s="3"/>
      <c r="J45" s="3"/>
      <c r="K45" s="3"/>
      <c r="L45" s="3"/>
      <c r="M45" s="3"/>
      <c r="N45" s="4"/>
      <c r="O45" s="45">
        <f t="shared" si="5"/>
        <v>0</v>
      </c>
      <c r="P45" s="437"/>
      <c r="Q45" s="438"/>
      <c r="R45" s="438"/>
      <c r="S45" s="438"/>
      <c r="T45" s="395" t="str">
        <f t="shared" si="7"/>
        <v/>
      </c>
      <c r="U45" s="36" t="str">
        <f t="shared" si="8"/>
        <v/>
      </c>
      <c r="V45" s="36" t="str">
        <f t="shared" si="9"/>
        <v/>
      </c>
      <c r="W45" s="36" t="str">
        <f t="shared" si="10"/>
        <v/>
      </c>
      <c r="X45" s="26" t="str">
        <f t="shared" si="6"/>
        <v/>
      </c>
    </row>
    <row r="46" spans="1:24" x14ac:dyDescent="0.3">
      <c r="A46" s="27">
        <v>35</v>
      </c>
      <c r="B46" s="434"/>
      <c r="C46" s="435"/>
      <c r="D46" s="435"/>
      <c r="E46" s="436"/>
      <c r="F46" s="46" t="str">
        <f t="shared" si="4"/>
        <v/>
      </c>
      <c r="G46" s="2"/>
      <c r="H46" s="3"/>
      <c r="I46" s="3"/>
      <c r="J46" s="3"/>
      <c r="K46" s="3"/>
      <c r="L46" s="3"/>
      <c r="M46" s="3"/>
      <c r="N46" s="4"/>
      <c r="O46" s="45">
        <f t="shared" si="5"/>
        <v>0</v>
      </c>
      <c r="P46" s="437"/>
      <c r="Q46" s="438"/>
      <c r="R46" s="438"/>
      <c r="S46" s="438"/>
      <c r="T46" s="395" t="str">
        <f t="shared" si="7"/>
        <v/>
      </c>
      <c r="U46" s="36" t="str">
        <f t="shared" si="8"/>
        <v/>
      </c>
      <c r="V46" s="36" t="str">
        <f t="shared" si="9"/>
        <v/>
      </c>
      <c r="W46" s="36" t="str">
        <f t="shared" si="10"/>
        <v/>
      </c>
      <c r="X46" s="26" t="str">
        <f t="shared" si="6"/>
        <v/>
      </c>
    </row>
    <row r="47" spans="1:24" x14ac:dyDescent="0.3">
      <c r="A47" s="27">
        <v>36</v>
      </c>
      <c r="B47" s="434"/>
      <c r="C47" s="435"/>
      <c r="D47" s="435"/>
      <c r="E47" s="436"/>
      <c r="F47" s="46" t="str">
        <f t="shared" si="4"/>
        <v/>
      </c>
      <c r="G47" s="2"/>
      <c r="H47" s="3"/>
      <c r="I47" s="3"/>
      <c r="J47" s="3"/>
      <c r="K47" s="3"/>
      <c r="L47" s="3"/>
      <c r="M47" s="3"/>
      <c r="N47" s="4"/>
      <c r="O47" s="45">
        <f t="shared" si="5"/>
        <v>0</v>
      </c>
      <c r="P47" s="437"/>
      <c r="Q47" s="438"/>
      <c r="R47" s="438"/>
      <c r="S47" s="438"/>
      <c r="T47" s="395" t="str">
        <f t="shared" si="7"/>
        <v/>
      </c>
      <c r="U47" s="36" t="str">
        <f t="shared" si="8"/>
        <v/>
      </c>
      <c r="V47" s="36" t="str">
        <f t="shared" si="9"/>
        <v/>
      </c>
      <c r="W47" s="36" t="str">
        <f t="shared" si="10"/>
        <v/>
      </c>
      <c r="X47" s="26" t="str">
        <f t="shared" si="6"/>
        <v/>
      </c>
    </row>
    <row r="48" spans="1:24" x14ac:dyDescent="0.3">
      <c r="A48" s="27">
        <v>37</v>
      </c>
      <c r="B48" s="434"/>
      <c r="C48" s="435"/>
      <c r="D48" s="435"/>
      <c r="E48" s="436"/>
      <c r="F48" s="46" t="str">
        <f t="shared" si="4"/>
        <v/>
      </c>
      <c r="G48" s="2"/>
      <c r="H48" s="3"/>
      <c r="I48" s="3"/>
      <c r="J48" s="3"/>
      <c r="K48" s="3"/>
      <c r="L48" s="3"/>
      <c r="M48" s="3"/>
      <c r="N48" s="4"/>
      <c r="O48" s="45">
        <f t="shared" si="5"/>
        <v>0</v>
      </c>
      <c r="P48" s="437"/>
      <c r="Q48" s="438"/>
      <c r="R48" s="438"/>
      <c r="S48" s="438"/>
      <c r="T48" s="395" t="str">
        <f t="shared" si="7"/>
        <v/>
      </c>
      <c r="U48" s="36" t="str">
        <f t="shared" si="8"/>
        <v/>
      </c>
      <c r="V48" s="36" t="str">
        <f t="shared" si="9"/>
        <v/>
      </c>
      <c r="W48" s="36" t="str">
        <f t="shared" si="10"/>
        <v/>
      </c>
      <c r="X48" s="26" t="str">
        <f t="shared" si="6"/>
        <v/>
      </c>
    </row>
    <row r="49" spans="1:24" x14ac:dyDescent="0.3">
      <c r="A49" s="27">
        <v>38</v>
      </c>
      <c r="B49" s="434"/>
      <c r="C49" s="435"/>
      <c r="D49" s="435"/>
      <c r="E49" s="436"/>
      <c r="F49" s="46" t="str">
        <f t="shared" si="4"/>
        <v/>
      </c>
      <c r="G49" s="2"/>
      <c r="H49" s="3"/>
      <c r="I49" s="3"/>
      <c r="J49" s="3"/>
      <c r="K49" s="3"/>
      <c r="L49" s="3"/>
      <c r="M49" s="3"/>
      <c r="N49" s="4"/>
      <c r="O49" s="45">
        <f t="shared" si="5"/>
        <v>0</v>
      </c>
      <c r="P49" s="437"/>
      <c r="Q49" s="438"/>
      <c r="R49" s="438"/>
      <c r="S49" s="438"/>
      <c r="T49" s="395" t="str">
        <f t="shared" si="7"/>
        <v/>
      </c>
      <c r="U49" s="36" t="str">
        <f t="shared" si="8"/>
        <v/>
      </c>
      <c r="V49" s="36" t="str">
        <f t="shared" si="9"/>
        <v/>
      </c>
      <c r="W49" s="36" t="str">
        <f t="shared" si="10"/>
        <v/>
      </c>
      <c r="X49" s="26" t="str">
        <f t="shared" si="6"/>
        <v/>
      </c>
    </row>
    <row r="50" spans="1:24" x14ac:dyDescent="0.3">
      <c r="A50" s="27">
        <v>39</v>
      </c>
      <c r="B50" s="434"/>
      <c r="C50" s="435"/>
      <c r="D50" s="435"/>
      <c r="E50" s="436"/>
      <c r="F50" s="46" t="str">
        <f t="shared" si="4"/>
        <v/>
      </c>
      <c r="G50" s="2"/>
      <c r="H50" s="3"/>
      <c r="I50" s="3"/>
      <c r="J50" s="3"/>
      <c r="K50" s="3"/>
      <c r="L50" s="3"/>
      <c r="M50" s="3"/>
      <c r="N50" s="4"/>
      <c r="O50" s="45">
        <f t="shared" si="5"/>
        <v>0</v>
      </c>
      <c r="P50" s="437"/>
      <c r="Q50" s="438"/>
      <c r="R50" s="438"/>
      <c r="S50" s="438"/>
      <c r="T50" s="395" t="str">
        <f t="shared" si="7"/>
        <v/>
      </c>
      <c r="U50" s="36" t="str">
        <f t="shared" si="8"/>
        <v/>
      </c>
      <c r="V50" s="36" t="str">
        <f t="shared" si="9"/>
        <v/>
      </c>
      <c r="W50" s="36" t="str">
        <f t="shared" si="10"/>
        <v/>
      </c>
      <c r="X50" s="26" t="str">
        <f t="shared" si="6"/>
        <v/>
      </c>
    </row>
    <row r="51" spans="1:24" x14ac:dyDescent="0.3">
      <c r="A51" s="27">
        <v>40</v>
      </c>
      <c r="B51" s="434"/>
      <c r="C51" s="435"/>
      <c r="D51" s="435"/>
      <c r="E51" s="436"/>
      <c r="F51" s="46" t="str">
        <f t="shared" si="4"/>
        <v/>
      </c>
      <c r="G51" s="2"/>
      <c r="H51" s="3"/>
      <c r="I51" s="3"/>
      <c r="J51" s="3"/>
      <c r="K51" s="3"/>
      <c r="L51" s="3"/>
      <c r="M51" s="3"/>
      <c r="N51" s="4"/>
      <c r="O51" s="45">
        <f t="shared" si="5"/>
        <v>0</v>
      </c>
      <c r="P51" s="437"/>
      <c r="Q51" s="438"/>
      <c r="R51" s="438"/>
      <c r="S51" s="438"/>
      <c r="T51" s="395" t="str">
        <f t="shared" si="7"/>
        <v/>
      </c>
      <c r="U51" s="36" t="str">
        <f t="shared" si="8"/>
        <v/>
      </c>
      <c r="V51" s="36" t="str">
        <f t="shared" si="9"/>
        <v/>
      </c>
      <c r="W51" s="36" t="str">
        <f t="shared" si="10"/>
        <v/>
      </c>
      <c r="X51" s="26" t="str">
        <f t="shared" si="6"/>
        <v/>
      </c>
    </row>
    <row r="52" spans="1:24" x14ac:dyDescent="0.3">
      <c r="A52" s="27">
        <v>41</v>
      </c>
      <c r="B52" s="434"/>
      <c r="C52" s="435"/>
      <c r="D52" s="435"/>
      <c r="E52" s="436"/>
      <c r="F52" s="46" t="str">
        <f t="shared" si="4"/>
        <v/>
      </c>
      <c r="G52" s="2"/>
      <c r="H52" s="3"/>
      <c r="I52" s="3"/>
      <c r="J52" s="3"/>
      <c r="K52" s="3"/>
      <c r="L52" s="3"/>
      <c r="M52" s="3"/>
      <c r="N52" s="4"/>
      <c r="O52" s="45">
        <f t="shared" si="5"/>
        <v>0</v>
      </c>
      <c r="P52" s="437"/>
      <c r="Q52" s="438"/>
      <c r="R52" s="438"/>
      <c r="S52" s="438"/>
      <c r="T52" s="395" t="str">
        <f t="shared" si="7"/>
        <v/>
      </c>
      <c r="U52" s="36" t="str">
        <f t="shared" si="8"/>
        <v/>
      </c>
      <c r="V52" s="36" t="str">
        <f t="shared" si="9"/>
        <v/>
      </c>
      <c r="W52" s="36" t="str">
        <f t="shared" si="10"/>
        <v/>
      </c>
      <c r="X52" s="26" t="str">
        <f t="shared" si="6"/>
        <v/>
      </c>
    </row>
    <row r="53" spans="1:24" x14ac:dyDescent="0.3">
      <c r="A53" s="27">
        <v>42</v>
      </c>
      <c r="B53" s="434"/>
      <c r="C53" s="435"/>
      <c r="D53" s="435"/>
      <c r="E53" s="436"/>
      <c r="F53" s="46" t="str">
        <f t="shared" si="4"/>
        <v/>
      </c>
      <c r="G53" s="2"/>
      <c r="H53" s="3"/>
      <c r="I53" s="3"/>
      <c r="J53" s="3"/>
      <c r="K53" s="3"/>
      <c r="L53" s="3"/>
      <c r="M53" s="3"/>
      <c r="N53" s="4"/>
      <c r="O53" s="45">
        <f t="shared" si="5"/>
        <v>0</v>
      </c>
      <c r="P53" s="437"/>
      <c r="Q53" s="438"/>
      <c r="R53" s="438"/>
      <c r="S53" s="438"/>
      <c r="T53" s="395" t="str">
        <f t="shared" si="7"/>
        <v/>
      </c>
      <c r="U53" s="36" t="str">
        <f t="shared" si="8"/>
        <v/>
      </c>
      <c r="V53" s="36" t="str">
        <f t="shared" si="9"/>
        <v/>
      </c>
      <c r="W53" s="36" t="str">
        <f t="shared" si="10"/>
        <v/>
      </c>
      <c r="X53" s="26" t="str">
        <f t="shared" si="6"/>
        <v/>
      </c>
    </row>
    <row r="54" spans="1:24" x14ac:dyDescent="0.3">
      <c r="A54" s="27">
        <v>43</v>
      </c>
      <c r="B54" s="434"/>
      <c r="C54" s="435"/>
      <c r="D54" s="435"/>
      <c r="E54" s="436"/>
      <c r="F54" s="46" t="str">
        <f t="shared" si="4"/>
        <v/>
      </c>
      <c r="G54" s="2"/>
      <c r="H54" s="3"/>
      <c r="I54" s="3"/>
      <c r="J54" s="3"/>
      <c r="K54" s="3"/>
      <c r="L54" s="3"/>
      <c r="M54" s="3"/>
      <c r="N54" s="4"/>
      <c r="O54" s="45">
        <f t="shared" si="5"/>
        <v>0</v>
      </c>
      <c r="P54" s="437"/>
      <c r="Q54" s="438"/>
      <c r="R54" s="438"/>
      <c r="S54" s="438"/>
      <c r="T54" s="395" t="str">
        <f t="shared" si="7"/>
        <v/>
      </c>
      <c r="U54" s="36" t="str">
        <f t="shared" si="8"/>
        <v/>
      </c>
      <c r="V54" s="36" t="str">
        <f t="shared" si="9"/>
        <v/>
      </c>
      <c r="W54" s="36" t="str">
        <f t="shared" si="10"/>
        <v/>
      </c>
      <c r="X54" s="26" t="str">
        <f t="shared" si="6"/>
        <v/>
      </c>
    </row>
    <row r="55" spans="1:24" x14ac:dyDescent="0.3">
      <c r="A55" s="27">
        <v>44</v>
      </c>
      <c r="B55" s="434"/>
      <c r="C55" s="435"/>
      <c r="D55" s="435"/>
      <c r="E55" s="436"/>
      <c r="F55" s="46" t="str">
        <f t="shared" si="4"/>
        <v/>
      </c>
      <c r="G55" s="2"/>
      <c r="H55" s="3"/>
      <c r="I55" s="3"/>
      <c r="J55" s="3"/>
      <c r="K55" s="3"/>
      <c r="L55" s="3"/>
      <c r="M55" s="3"/>
      <c r="N55" s="4"/>
      <c r="O55" s="45">
        <f t="shared" si="5"/>
        <v>0</v>
      </c>
      <c r="P55" s="437"/>
      <c r="Q55" s="438"/>
      <c r="R55" s="438"/>
      <c r="S55" s="438"/>
      <c r="T55" s="395" t="str">
        <f t="shared" si="7"/>
        <v/>
      </c>
      <c r="U55" s="36" t="str">
        <f t="shared" si="8"/>
        <v/>
      </c>
      <c r="V55" s="36" t="str">
        <f t="shared" si="9"/>
        <v/>
      </c>
      <c r="W55" s="36" t="str">
        <f t="shared" si="10"/>
        <v/>
      </c>
      <c r="X55" s="26" t="str">
        <f t="shared" si="6"/>
        <v/>
      </c>
    </row>
    <row r="56" spans="1:24" x14ac:dyDescent="0.3">
      <c r="A56" s="27">
        <v>45</v>
      </c>
      <c r="B56" s="434"/>
      <c r="C56" s="435"/>
      <c r="D56" s="435"/>
      <c r="E56" s="436"/>
      <c r="F56" s="46" t="str">
        <f t="shared" si="4"/>
        <v/>
      </c>
      <c r="G56" s="2"/>
      <c r="H56" s="3"/>
      <c r="I56" s="3"/>
      <c r="J56" s="3"/>
      <c r="K56" s="3"/>
      <c r="L56" s="3"/>
      <c r="M56" s="3"/>
      <c r="N56" s="4"/>
      <c r="O56" s="45">
        <f t="shared" si="5"/>
        <v>0</v>
      </c>
      <c r="P56" s="437"/>
      <c r="Q56" s="438"/>
      <c r="R56" s="438"/>
      <c r="S56" s="438"/>
      <c r="T56" s="395" t="str">
        <f t="shared" si="7"/>
        <v/>
      </c>
      <c r="U56" s="36" t="str">
        <f t="shared" si="8"/>
        <v/>
      </c>
      <c r="V56" s="36" t="str">
        <f t="shared" si="9"/>
        <v/>
      </c>
      <c r="W56" s="36" t="str">
        <f t="shared" si="10"/>
        <v/>
      </c>
      <c r="X56" s="26" t="str">
        <f t="shared" si="6"/>
        <v/>
      </c>
    </row>
    <row r="57" spans="1:24" x14ac:dyDescent="0.3">
      <c r="A57" s="27">
        <v>46</v>
      </c>
      <c r="B57" s="434"/>
      <c r="C57" s="435"/>
      <c r="D57" s="435"/>
      <c r="E57" s="436"/>
      <c r="F57" s="46" t="str">
        <f t="shared" si="4"/>
        <v/>
      </c>
      <c r="G57" s="2"/>
      <c r="H57" s="3"/>
      <c r="I57" s="3"/>
      <c r="J57" s="3"/>
      <c r="K57" s="3"/>
      <c r="L57" s="3"/>
      <c r="M57" s="3"/>
      <c r="N57" s="4"/>
      <c r="O57" s="45">
        <f t="shared" si="5"/>
        <v>0</v>
      </c>
      <c r="P57" s="437"/>
      <c r="Q57" s="438"/>
      <c r="R57" s="438"/>
      <c r="S57" s="438"/>
      <c r="T57" s="395" t="str">
        <f t="shared" si="7"/>
        <v/>
      </c>
      <c r="U57" s="36" t="str">
        <f t="shared" si="8"/>
        <v/>
      </c>
      <c r="V57" s="36" t="str">
        <f t="shared" si="9"/>
        <v/>
      </c>
      <c r="W57" s="36" t="str">
        <f t="shared" si="10"/>
        <v/>
      </c>
      <c r="X57" s="26" t="str">
        <f t="shared" si="6"/>
        <v/>
      </c>
    </row>
    <row r="58" spans="1:24" x14ac:dyDescent="0.3">
      <c r="A58" s="27">
        <v>47</v>
      </c>
      <c r="B58" s="434"/>
      <c r="C58" s="435"/>
      <c r="D58" s="435"/>
      <c r="E58" s="436"/>
      <c r="F58" s="46" t="str">
        <f t="shared" si="4"/>
        <v/>
      </c>
      <c r="G58" s="2"/>
      <c r="H58" s="3"/>
      <c r="I58" s="3"/>
      <c r="J58" s="3"/>
      <c r="K58" s="3"/>
      <c r="L58" s="3"/>
      <c r="M58" s="3"/>
      <c r="N58" s="4"/>
      <c r="O58" s="45">
        <f t="shared" si="5"/>
        <v>0</v>
      </c>
      <c r="P58" s="437"/>
      <c r="Q58" s="438"/>
      <c r="R58" s="438"/>
      <c r="S58" s="438"/>
      <c r="T58" s="395" t="str">
        <f t="shared" si="7"/>
        <v/>
      </c>
      <c r="U58" s="36" t="str">
        <f t="shared" si="8"/>
        <v/>
      </c>
      <c r="V58" s="36" t="str">
        <f t="shared" si="9"/>
        <v/>
      </c>
      <c r="W58" s="36" t="str">
        <f t="shared" si="10"/>
        <v/>
      </c>
      <c r="X58" s="26" t="str">
        <f t="shared" si="6"/>
        <v/>
      </c>
    </row>
    <row r="59" spans="1:24" x14ac:dyDescent="0.3">
      <c r="A59" s="27">
        <v>48</v>
      </c>
      <c r="B59" s="434"/>
      <c r="C59" s="435"/>
      <c r="D59" s="435"/>
      <c r="E59" s="436"/>
      <c r="F59" s="46" t="str">
        <f t="shared" si="4"/>
        <v/>
      </c>
      <c r="G59" s="2"/>
      <c r="H59" s="3"/>
      <c r="I59" s="3"/>
      <c r="J59" s="3"/>
      <c r="K59" s="3"/>
      <c r="L59" s="3"/>
      <c r="M59" s="3"/>
      <c r="N59" s="4"/>
      <c r="O59" s="45">
        <f t="shared" si="5"/>
        <v>0</v>
      </c>
      <c r="P59" s="437"/>
      <c r="Q59" s="438"/>
      <c r="R59" s="438"/>
      <c r="S59" s="438"/>
      <c r="T59" s="395" t="str">
        <f t="shared" si="7"/>
        <v/>
      </c>
      <c r="U59" s="36" t="str">
        <f t="shared" si="8"/>
        <v/>
      </c>
      <c r="V59" s="36" t="str">
        <f t="shared" si="9"/>
        <v/>
      </c>
      <c r="W59" s="36" t="str">
        <f t="shared" si="10"/>
        <v/>
      </c>
      <c r="X59" s="26" t="str">
        <f t="shared" si="6"/>
        <v/>
      </c>
    </row>
    <row r="60" spans="1:24" x14ac:dyDescent="0.3">
      <c r="A60" s="27">
        <v>49</v>
      </c>
      <c r="B60" s="434"/>
      <c r="C60" s="435"/>
      <c r="D60" s="435"/>
      <c r="E60" s="436"/>
      <c r="F60" s="46" t="str">
        <f t="shared" si="4"/>
        <v/>
      </c>
      <c r="G60" s="2"/>
      <c r="H60" s="3"/>
      <c r="I60" s="3"/>
      <c r="J60" s="3"/>
      <c r="K60" s="3"/>
      <c r="L60" s="3"/>
      <c r="M60" s="3"/>
      <c r="N60" s="4"/>
      <c r="O60" s="45">
        <f t="shared" si="5"/>
        <v>0</v>
      </c>
      <c r="P60" s="437"/>
      <c r="Q60" s="438"/>
      <c r="R60" s="438"/>
      <c r="S60" s="438"/>
      <c r="T60" s="395" t="str">
        <f t="shared" si="7"/>
        <v/>
      </c>
      <c r="U60" s="36" t="str">
        <f t="shared" si="8"/>
        <v/>
      </c>
      <c r="V60" s="36" t="str">
        <f t="shared" si="9"/>
        <v/>
      </c>
      <c r="W60" s="36" t="str">
        <f t="shared" si="10"/>
        <v/>
      </c>
      <c r="X60" s="26" t="str">
        <f t="shared" si="6"/>
        <v/>
      </c>
    </row>
    <row r="61" spans="1:24" x14ac:dyDescent="0.3">
      <c r="A61" s="27">
        <v>50</v>
      </c>
      <c r="B61" s="434"/>
      <c r="C61" s="435"/>
      <c r="D61" s="435"/>
      <c r="E61" s="436"/>
      <c r="F61" s="46" t="str">
        <f t="shared" si="4"/>
        <v/>
      </c>
      <c r="G61" s="2"/>
      <c r="H61" s="3"/>
      <c r="I61" s="3"/>
      <c r="J61" s="3"/>
      <c r="K61" s="3"/>
      <c r="L61" s="3"/>
      <c r="M61" s="3"/>
      <c r="N61" s="4"/>
      <c r="O61" s="45">
        <f t="shared" si="5"/>
        <v>0</v>
      </c>
      <c r="P61" s="437"/>
      <c r="Q61" s="438"/>
      <c r="R61" s="438"/>
      <c r="S61" s="438"/>
      <c r="T61" s="395" t="str">
        <f t="shared" si="7"/>
        <v/>
      </c>
      <c r="U61" s="36" t="str">
        <f t="shared" si="8"/>
        <v/>
      </c>
      <c r="V61" s="36" t="str">
        <f t="shared" si="9"/>
        <v/>
      </c>
      <c r="W61" s="36" t="str">
        <f t="shared" si="10"/>
        <v/>
      </c>
      <c r="X61" s="26" t="str">
        <f t="shared" si="6"/>
        <v/>
      </c>
    </row>
    <row r="62" spans="1:24" x14ac:dyDescent="0.3">
      <c r="A62" s="27">
        <v>51</v>
      </c>
      <c r="B62" s="434"/>
      <c r="C62" s="435"/>
      <c r="D62" s="435"/>
      <c r="E62" s="436"/>
      <c r="F62" s="46" t="str">
        <f t="shared" si="4"/>
        <v/>
      </c>
      <c r="G62" s="2"/>
      <c r="H62" s="3"/>
      <c r="I62" s="3"/>
      <c r="J62" s="3"/>
      <c r="K62" s="3"/>
      <c r="L62" s="3"/>
      <c r="M62" s="3"/>
      <c r="N62" s="4"/>
      <c r="O62" s="45">
        <f t="shared" si="5"/>
        <v>0</v>
      </c>
      <c r="P62" s="437"/>
      <c r="Q62" s="438"/>
      <c r="R62" s="438"/>
      <c r="S62" s="438"/>
      <c r="T62" s="395" t="str">
        <f t="shared" si="7"/>
        <v/>
      </c>
      <c r="U62" s="36" t="str">
        <f t="shared" si="8"/>
        <v/>
      </c>
      <c r="V62" s="36" t="str">
        <f t="shared" si="9"/>
        <v/>
      </c>
      <c r="W62" s="36" t="str">
        <f t="shared" si="10"/>
        <v/>
      </c>
      <c r="X62" s="26" t="str">
        <f t="shared" si="6"/>
        <v/>
      </c>
    </row>
    <row r="63" spans="1:24" x14ac:dyDescent="0.3">
      <c r="A63" s="27">
        <v>52</v>
      </c>
      <c r="B63" s="434"/>
      <c r="C63" s="435"/>
      <c r="D63" s="435"/>
      <c r="E63" s="436"/>
      <c r="F63" s="46" t="str">
        <f t="shared" si="4"/>
        <v/>
      </c>
      <c r="G63" s="2"/>
      <c r="H63" s="3"/>
      <c r="I63" s="3"/>
      <c r="J63" s="3"/>
      <c r="K63" s="3"/>
      <c r="L63" s="3"/>
      <c r="M63" s="3"/>
      <c r="N63" s="4"/>
      <c r="O63" s="45">
        <f t="shared" si="5"/>
        <v>0</v>
      </c>
      <c r="P63" s="437"/>
      <c r="Q63" s="438"/>
      <c r="R63" s="438"/>
      <c r="S63" s="438"/>
      <c r="T63" s="395" t="str">
        <f t="shared" si="7"/>
        <v/>
      </c>
      <c r="U63" s="36" t="str">
        <f t="shared" si="8"/>
        <v/>
      </c>
      <c r="V63" s="36" t="str">
        <f t="shared" si="9"/>
        <v/>
      </c>
      <c r="W63" s="36" t="str">
        <f t="shared" si="10"/>
        <v/>
      </c>
      <c r="X63" s="26" t="str">
        <f t="shared" si="6"/>
        <v/>
      </c>
    </row>
    <row r="64" spans="1:24" x14ac:dyDescent="0.3">
      <c r="A64" s="27">
        <v>53</v>
      </c>
      <c r="B64" s="434"/>
      <c r="C64" s="435"/>
      <c r="D64" s="435"/>
      <c r="E64" s="436"/>
      <c r="F64" s="46" t="str">
        <f t="shared" si="4"/>
        <v/>
      </c>
      <c r="G64" s="2"/>
      <c r="H64" s="3"/>
      <c r="I64" s="3"/>
      <c r="J64" s="3"/>
      <c r="K64" s="3"/>
      <c r="L64" s="3"/>
      <c r="M64" s="3"/>
      <c r="N64" s="4"/>
      <c r="O64" s="45">
        <f t="shared" si="5"/>
        <v>0</v>
      </c>
      <c r="P64" s="437"/>
      <c r="Q64" s="438"/>
      <c r="R64" s="438"/>
      <c r="S64" s="438"/>
      <c r="T64" s="395" t="str">
        <f t="shared" si="7"/>
        <v/>
      </c>
      <c r="U64" s="36" t="str">
        <f t="shared" si="8"/>
        <v/>
      </c>
      <c r="V64" s="36" t="str">
        <f t="shared" si="9"/>
        <v/>
      </c>
      <c r="W64" s="36" t="str">
        <f t="shared" si="10"/>
        <v/>
      </c>
      <c r="X64" s="26" t="str">
        <f t="shared" si="6"/>
        <v/>
      </c>
    </row>
    <row r="65" spans="1:24" x14ac:dyDescent="0.3">
      <c r="A65" s="27">
        <v>54</v>
      </c>
      <c r="B65" s="434"/>
      <c r="C65" s="435"/>
      <c r="D65" s="435"/>
      <c r="E65" s="436"/>
      <c r="F65" s="46" t="str">
        <f t="shared" si="4"/>
        <v/>
      </c>
      <c r="G65" s="2"/>
      <c r="H65" s="3"/>
      <c r="I65" s="3"/>
      <c r="J65" s="3"/>
      <c r="K65" s="3"/>
      <c r="L65" s="3"/>
      <c r="M65" s="3"/>
      <c r="N65" s="4"/>
      <c r="O65" s="45">
        <f t="shared" si="5"/>
        <v>0</v>
      </c>
      <c r="P65" s="437"/>
      <c r="Q65" s="438"/>
      <c r="R65" s="438"/>
      <c r="S65" s="438"/>
      <c r="T65" s="395" t="str">
        <f t="shared" si="7"/>
        <v/>
      </c>
      <c r="U65" s="36" t="str">
        <f t="shared" si="8"/>
        <v/>
      </c>
      <c r="V65" s="36" t="str">
        <f t="shared" si="9"/>
        <v/>
      </c>
      <c r="W65" s="36" t="str">
        <f t="shared" si="10"/>
        <v/>
      </c>
      <c r="X65" s="26" t="str">
        <f t="shared" si="6"/>
        <v/>
      </c>
    </row>
    <row r="66" spans="1:24" x14ac:dyDescent="0.3">
      <c r="A66" s="27">
        <v>55</v>
      </c>
      <c r="B66" s="434"/>
      <c r="C66" s="435"/>
      <c r="D66" s="435"/>
      <c r="E66" s="436"/>
      <c r="F66" s="46" t="str">
        <f t="shared" si="4"/>
        <v/>
      </c>
      <c r="G66" s="2"/>
      <c r="H66" s="3"/>
      <c r="I66" s="3"/>
      <c r="J66" s="3"/>
      <c r="K66" s="3"/>
      <c r="L66" s="3"/>
      <c r="M66" s="3"/>
      <c r="N66" s="4"/>
      <c r="O66" s="45">
        <f t="shared" si="5"/>
        <v>0</v>
      </c>
      <c r="P66" s="437"/>
      <c r="Q66" s="438"/>
      <c r="R66" s="438"/>
      <c r="S66" s="438"/>
      <c r="T66" s="395" t="str">
        <f t="shared" si="7"/>
        <v/>
      </c>
      <c r="U66" s="36" t="str">
        <f t="shared" si="8"/>
        <v/>
      </c>
      <c r="V66" s="36" t="str">
        <f t="shared" si="9"/>
        <v/>
      </c>
      <c r="W66" s="36" t="str">
        <f t="shared" si="10"/>
        <v/>
      </c>
      <c r="X66" s="26" t="str">
        <f t="shared" si="6"/>
        <v/>
      </c>
    </row>
    <row r="67" spans="1:24" x14ac:dyDescent="0.3">
      <c r="A67" s="27">
        <v>56</v>
      </c>
      <c r="B67" s="434"/>
      <c r="C67" s="435"/>
      <c r="D67" s="435"/>
      <c r="E67" s="436"/>
      <c r="F67" s="46" t="str">
        <f t="shared" si="4"/>
        <v/>
      </c>
      <c r="G67" s="2"/>
      <c r="H67" s="3"/>
      <c r="I67" s="3"/>
      <c r="J67" s="3"/>
      <c r="K67" s="3"/>
      <c r="L67" s="3"/>
      <c r="M67" s="3"/>
      <c r="N67" s="4"/>
      <c r="O67" s="45">
        <f t="shared" si="5"/>
        <v>0</v>
      </c>
      <c r="P67" s="437"/>
      <c r="Q67" s="438"/>
      <c r="R67" s="438"/>
      <c r="S67" s="438"/>
      <c r="T67" s="395" t="str">
        <f t="shared" si="7"/>
        <v/>
      </c>
      <c r="U67" s="36" t="str">
        <f t="shared" si="8"/>
        <v/>
      </c>
      <c r="V67" s="36" t="str">
        <f t="shared" si="9"/>
        <v/>
      </c>
      <c r="W67" s="36" t="str">
        <f t="shared" si="10"/>
        <v/>
      </c>
      <c r="X67" s="26" t="str">
        <f t="shared" si="6"/>
        <v/>
      </c>
    </row>
    <row r="68" spans="1:24" x14ac:dyDescent="0.3">
      <c r="A68" s="27">
        <v>57</v>
      </c>
      <c r="B68" s="434"/>
      <c r="C68" s="435"/>
      <c r="D68" s="435"/>
      <c r="E68" s="436"/>
      <c r="F68" s="46" t="str">
        <f t="shared" si="4"/>
        <v/>
      </c>
      <c r="G68" s="2"/>
      <c r="H68" s="3"/>
      <c r="I68" s="3"/>
      <c r="J68" s="3"/>
      <c r="K68" s="3"/>
      <c r="L68" s="3"/>
      <c r="M68" s="3"/>
      <c r="N68" s="4"/>
      <c r="O68" s="45">
        <f t="shared" si="5"/>
        <v>0</v>
      </c>
      <c r="P68" s="437"/>
      <c r="Q68" s="438"/>
      <c r="R68" s="438"/>
      <c r="S68" s="438"/>
      <c r="T68" s="395" t="str">
        <f t="shared" si="7"/>
        <v/>
      </c>
      <c r="U68" s="36" t="str">
        <f t="shared" si="8"/>
        <v/>
      </c>
      <c r="V68" s="36" t="str">
        <f t="shared" si="9"/>
        <v/>
      </c>
      <c r="W68" s="36" t="str">
        <f t="shared" si="10"/>
        <v/>
      </c>
      <c r="X68" s="26" t="str">
        <f t="shared" si="6"/>
        <v/>
      </c>
    </row>
    <row r="69" spans="1:24" x14ac:dyDescent="0.3">
      <c r="A69" s="27">
        <v>58</v>
      </c>
      <c r="B69" s="434"/>
      <c r="C69" s="435"/>
      <c r="D69" s="435"/>
      <c r="E69" s="436"/>
      <c r="F69" s="46" t="str">
        <f t="shared" si="4"/>
        <v/>
      </c>
      <c r="G69" s="2"/>
      <c r="H69" s="3"/>
      <c r="I69" s="3"/>
      <c r="J69" s="3"/>
      <c r="K69" s="3"/>
      <c r="L69" s="3"/>
      <c r="M69" s="3"/>
      <c r="N69" s="4"/>
      <c r="O69" s="45">
        <f t="shared" si="5"/>
        <v>0</v>
      </c>
      <c r="P69" s="437"/>
      <c r="Q69" s="438"/>
      <c r="R69" s="438"/>
      <c r="S69" s="438"/>
      <c r="T69" s="395" t="str">
        <f t="shared" si="7"/>
        <v/>
      </c>
      <c r="U69" s="36" t="str">
        <f t="shared" si="8"/>
        <v/>
      </c>
      <c r="V69" s="36" t="str">
        <f t="shared" si="9"/>
        <v/>
      </c>
      <c r="W69" s="36" t="str">
        <f t="shared" si="10"/>
        <v/>
      </c>
      <c r="X69" s="26" t="str">
        <f t="shared" si="6"/>
        <v/>
      </c>
    </row>
    <row r="70" spans="1:24" x14ac:dyDescent="0.3">
      <c r="A70" s="27">
        <v>59</v>
      </c>
      <c r="B70" s="434"/>
      <c r="C70" s="435"/>
      <c r="D70" s="435"/>
      <c r="E70" s="436"/>
      <c r="F70" s="46" t="str">
        <f t="shared" si="4"/>
        <v/>
      </c>
      <c r="G70" s="2"/>
      <c r="H70" s="3"/>
      <c r="I70" s="3"/>
      <c r="J70" s="3"/>
      <c r="K70" s="3"/>
      <c r="L70" s="3"/>
      <c r="M70" s="3"/>
      <c r="N70" s="4"/>
      <c r="O70" s="45">
        <f t="shared" si="5"/>
        <v>0</v>
      </c>
      <c r="P70" s="437"/>
      <c r="Q70" s="438"/>
      <c r="R70" s="438"/>
      <c r="S70" s="438"/>
      <c r="T70" s="395" t="str">
        <f t="shared" si="7"/>
        <v/>
      </c>
      <c r="U70" s="36" t="str">
        <f t="shared" si="8"/>
        <v/>
      </c>
      <c r="V70" s="36" t="str">
        <f t="shared" si="9"/>
        <v/>
      </c>
      <c r="W70" s="36" t="str">
        <f t="shared" si="10"/>
        <v/>
      </c>
      <c r="X70" s="26" t="str">
        <f t="shared" si="6"/>
        <v/>
      </c>
    </row>
    <row r="71" spans="1:24" x14ac:dyDescent="0.3">
      <c r="A71" s="27">
        <v>60</v>
      </c>
      <c r="B71" s="434"/>
      <c r="C71" s="435"/>
      <c r="D71" s="435"/>
      <c r="E71" s="436"/>
      <c r="F71" s="46" t="str">
        <f t="shared" si="4"/>
        <v/>
      </c>
      <c r="G71" s="2"/>
      <c r="H71" s="3"/>
      <c r="I71" s="3"/>
      <c r="J71" s="3"/>
      <c r="K71" s="3"/>
      <c r="L71" s="3"/>
      <c r="M71" s="3"/>
      <c r="N71" s="4"/>
      <c r="O71" s="45">
        <f t="shared" si="5"/>
        <v>0</v>
      </c>
      <c r="P71" s="437"/>
      <c r="Q71" s="438"/>
      <c r="R71" s="438"/>
      <c r="S71" s="438"/>
      <c r="T71" s="395" t="str">
        <f t="shared" si="7"/>
        <v/>
      </c>
      <c r="U71" s="36" t="str">
        <f t="shared" si="8"/>
        <v/>
      </c>
      <c r="V71" s="36" t="str">
        <f t="shared" si="9"/>
        <v/>
      </c>
      <c r="W71" s="36" t="str">
        <f t="shared" si="10"/>
        <v/>
      </c>
      <c r="X71" s="26" t="str">
        <f t="shared" si="6"/>
        <v/>
      </c>
    </row>
    <row r="72" spans="1:24" x14ac:dyDescent="0.3">
      <c r="A72" s="27">
        <v>61</v>
      </c>
      <c r="B72" s="434"/>
      <c r="C72" s="435"/>
      <c r="D72" s="435"/>
      <c r="E72" s="436"/>
      <c r="F72" s="46" t="str">
        <f t="shared" si="4"/>
        <v/>
      </c>
      <c r="G72" s="2"/>
      <c r="H72" s="3"/>
      <c r="I72" s="3"/>
      <c r="J72" s="3"/>
      <c r="K72" s="3"/>
      <c r="L72" s="3"/>
      <c r="M72" s="3"/>
      <c r="N72" s="4"/>
      <c r="O72" s="45">
        <f t="shared" si="5"/>
        <v>0</v>
      </c>
      <c r="P72" s="437"/>
      <c r="Q72" s="438"/>
      <c r="R72" s="438"/>
      <c r="S72" s="438"/>
      <c r="T72" s="395" t="str">
        <f t="shared" si="7"/>
        <v/>
      </c>
      <c r="U72" s="36" t="str">
        <f t="shared" si="8"/>
        <v/>
      </c>
      <c r="V72" s="36" t="str">
        <f t="shared" si="9"/>
        <v/>
      </c>
      <c r="W72" s="36" t="str">
        <f t="shared" si="10"/>
        <v/>
      </c>
      <c r="X72" s="26" t="str">
        <f t="shared" si="6"/>
        <v/>
      </c>
    </row>
    <row r="73" spans="1:24" x14ac:dyDescent="0.3">
      <c r="A73" s="27">
        <v>62</v>
      </c>
      <c r="B73" s="434"/>
      <c r="C73" s="435"/>
      <c r="D73" s="435"/>
      <c r="E73" s="436"/>
      <c r="F73" s="46" t="str">
        <f t="shared" si="4"/>
        <v/>
      </c>
      <c r="G73" s="2"/>
      <c r="H73" s="3"/>
      <c r="I73" s="3"/>
      <c r="J73" s="3"/>
      <c r="K73" s="3"/>
      <c r="L73" s="3"/>
      <c r="M73" s="3"/>
      <c r="N73" s="4"/>
      <c r="O73" s="45">
        <f t="shared" si="5"/>
        <v>0</v>
      </c>
      <c r="P73" s="437"/>
      <c r="Q73" s="438"/>
      <c r="R73" s="438"/>
      <c r="S73" s="438"/>
      <c r="T73" s="395" t="str">
        <f t="shared" si="7"/>
        <v/>
      </c>
      <c r="U73" s="36" t="str">
        <f t="shared" si="8"/>
        <v/>
      </c>
      <c r="V73" s="36" t="str">
        <f t="shared" si="9"/>
        <v/>
      </c>
      <c r="W73" s="36" t="str">
        <f t="shared" si="10"/>
        <v/>
      </c>
      <c r="X73" s="26" t="str">
        <f t="shared" si="6"/>
        <v/>
      </c>
    </row>
    <row r="74" spans="1:24" x14ac:dyDescent="0.3">
      <c r="A74" s="27">
        <v>63</v>
      </c>
      <c r="B74" s="434"/>
      <c r="C74" s="435"/>
      <c r="D74" s="435"/>
      <c r="E74" s="436"/>
      <c r="F74" s="46" t="str">
        <f t="shared" si="4"/>
        <v/>
      </c>
      <c r="G74" s="2"/>
      <c r="H74" s="3"/>
      <c r="I74" s="3"/>
      <c r="J74" s="3"/>
      <c r="K74" s="3"/>
      <c r="L74" s="3"/>
      <c r="M74" s="3"/>
      <c r="N74" s="4"/>
      <c r="O74" s="45">
        <f t="shared" si="5"/>
        <v>0</v>
      </c>
      <c r="P74" s="437"/>
      <c r="Q74" s="438"/>
      <c r="R74" s="438"/>
      <c r="S74" s="438"/>
      <c r="T74" s="395" t="str">
        <f t="shared" si="7"/>
        <v/>
      </c>
      <c r="U74" s="36" t="str">
        <f t="shared" si="8"/>
        <v/>
      </c>
      <c r="V74" s="36" t="str">
        <f t="shared" si="9"/>
        <v/>
      </c>
      <c r="W74" s="36" t="str">
        <f t="shared" si="10"/>
        <v/>
      </c>
      <c r="X74" s="26" t="str">
        <f t="shared" si="6"/>
        <v/>
      </c>
    </row>
    <row r="75" spans="1:24" x14ac:dyDescent="0.3">
      <c r="A75" s="27">
        <v>64</v>
      </c>
      <c r="B75" s="434"/>
      <c r="C75" s="435"/>
      <c r="D75" s="435"/>
      <c r="E75" s="436"/>
      <c r="F75" s="46" t="str">
        <f t="shared" si="4"/>
        <v/>
      </c>
      <c r="G75" s="2"/>
      <c r="H75" s="3"/>
      <c r="I75" s="3"/>
      <c r="J75" s="3"/>
      <c r="K75" s="3"/>
      <c r="L75" s="3"/>
      <c r="M75" s="3"/>
      <c r="N75" s="4"/>
      <c r="O75" s="45">
        <f t="shared" si="5"/>
        <v>0</v>
      </c>
      <c r="P75" s="437"/>
      <c r="Q75" s="438"/>
      <c r="R75" s="438"/>
      <c r="S75" s="438"/>
      <c r="T75" s="395" t="str">
        <f t="shared" si="7"/>
        <v/>
      </c>
      <c r="U75" s="36" t="str">
        <f t="shared" si="8"/>
        <v/>
      </c>
      <c r="V75" s="36" t="str">
        <f t="shared" si="9"/>
        <v/>
      </c>
      <c r="W75" s="36" t="str">
        <f t="shared" si="10"/>
        <v/>
      </c>
      <c r="X75" s="26" t="str">
        <f t="shared" si="6"/>
        <v/>
      </c>
    </row>
    <row r="76" spans="1:24" x14ac:dyDescent="0.3">
      <c r="A76" s="27">
        <v>65</v>
      </c>
      <c r="B76" s="434"/>
      <c r="C76" s="435"/>
      <c r="D76" s="435"/>
      <c r="E76" s="436"/>
      <c r="F76" s="46" t="str">
        <f t="shared" si="4"/>
        <v/>
      </c>
      <c r="G76" s="2"/>
      <c r="H76" s="3"/>
      <c r="I76" s="3"/>
      <c r="J76" s="3"/>
      <c r="K76" s="3"/>
      <c r="L76" s="3"/>
      <c r="M76" s="3"/>
      <c r="N76" s="4"/>
      <c r="O76" s="45">
        <f t="shared" si="5"/>
        <v>0</v>
      </c>
      <c r="P76" s="437"/>
      <c r="Q76" s="438"/>
      <c r="R76" s="438"/>
      <c r="S76" s="438"/>
      <c r="T76" s="395" t="str">
        <f t="shared" ref="T76:T111" si="11">IF($B76&lt;&gt;"",IF(VLOOKUP($B76,$B$128:$H$645,2,FALSE)&lt;&gt;"",VLOOKUP($B76,$B$128:$H$645,2,FALSE),""),"")</f>
        <v/>
      </c>
      <c r="U76" s="36" t="str">
        <f t="shared" ref="U76:U111" si="12">IF($B76&lt;&gt;"",IF(VLOOKUP($B76,$B$128:$H$645,3,FALSE)&lt;&gt;"",VLOOKUP($B76,$B$128:$H$645,3,FALSE),""),"")</f>
        <v/>
      </c>
      <c r="V76" s="36" t="str">
        <f t="shared" ref="V76:V111" si="13">IF($B76&lt;&gt;"",IF(VLOOKUP($B76,$B$128:$H$645,4,FALSE)&lt;&gt;"",VLOOKUP($B76,$B$128:$H$645,4,FALSE),""),"")</f>
        <v/>
      </c>
      <c r="W76" s="36" t="str">
        <f t="shared" ref="W76:W111" si="14">IF($B76&lt;&gt;"",IF(VLOOKUP($B76,$B$128:$H$645,5,FALSE)&lt;&gt;"",VLOOKUP($B76,$B$128:$H$645,5,FALSE),""),"")</f>
        <v/>
      </c>
      <c r="X76" s="26" t="str">
        <f t="shared" si="6"/>
        <v/>
      </c>
    </row>
    <row r="77" spans="1:24" x14ac:dyDescent="0.3">
      <c r="A77" s="27">
        <v>66</v>
      </c>
      <c r="B77" s="434"/>
      <c r="C77" s="435"/>
      <c r="D77" s="435"/>
      <c r="E77" s="436"/>
      <c r="F77" s="46" t="str">
        <f t="shared" ref="F77:F111" si="15">IF(O77&gt;0,O77,"")</f>
        <v/>
      </c>
      <c r="G77" s="2"/>
      <c r="H77" s="3"/>
      <c r="I77" s="3"/>
      <c r="J77" s="3"/>
      <c r="K77" s="3"/>
      <c r="L77" s="3"/>
      <c r="M77" s="3"/>
      <c r="N77" s="4"/>
      <c r="O77" s="45">
        <f t="shared" ref="O77:O111" si="16">SUM(G77:N77)</f>
        <v>0</v>
      </c>
      <c r="P77" s="437"/>
      <c r="Q77" s="438"/>
      <c r="R77" s="438"/>
      <c r="S77" s="438"/>
      <c r="T77" s="395" t="str">
        <f t="shared" si="11"/>
        <v/>
      </c>
      <c r="U77" s="36" t="str">
        <f t="shared" si="12"/>
        <v/>
      </c>
      <c r="V77" s="36" t="str">
        <f t="shared" si="13"/>
        <v/>
      </c>
      <c r="W77" s="36" t="str">
        <f t="shared" si="14"/>
        <v/>
      </c>
      <c r="X77" s="26" t="str">
        <f t="shared" ref="X77:X111" si="17">IF($B77&lt;&gt;"",IF(VLOOKUP($B77,$B$128:$H$645,6,FALSE)&lt;&gt;"",VLOOKUP($B77,$B$128:$H$645,6,FALSE),""),"")</f>
        <v/>
      </c>
    </row>
    <row r="78" spans="1:24" x14ac:dyDescent="0.3">
      <c r="A78" s="27">
        <v>67</v>
      </c>
      <c r="B78" s="434"/>
      <c r="C78" s="435"/>
      <c r="D78" s="435"/>
      <c r="E78" s="436"/>
      <c r="F78" s="46" t="str">
        <f t="shared" si="15"/>
        <v/>
      </c>
      <c r="G78" s="2"/>
      <c r="H78" s="3"/>
      <c r="I78" s="3"/>
      <c r="J78" s="3"/>
      <c r="K78" s="3"/>
      <c r="L78" s="3"/>
      <c r="M78" s="3"/>
      <c r="N78" s="4"/>
      <c r="O78" s="45">
        <f t="shared" si="16"/>
        <v>0</v>
      </c>
      <c r="P78" s="437"/>
      <c r="Q78" s="438"/>
      <c r="R78" s="438"/>
      <c r="S78" s="438"/>
      <c r="T78" s="395" t="str">
        <f t="shared" si="11"/>
        <v/>
      </c>
      <c r="U78" s="36" t="str">
        <f t="shared" si="12"/>
        <v/>
      </c>
      <c r="V78" s="36" t="str">
        <f t="shared" si="13"/>
        <v/>
      </c>
      <c r="W78" s="36" t="str">
        <f t="shared" si="14"/>
        <v/>
      </c>
      <c r="X78" s="26" t="str">
        <f t="shared" si="17"/>
        <v/>
      </c>
    </row>
    <row r="79" spans="1:24" x14ac:dyDescent="0.3">
      <c r="A79" s="27">
        <v>68</v>
      </c>
      <c r="B79" s="434"/>
      <c r="C79" s="435"/>
      <c r="D79" s="435"/>
      <c r="E79" s="436"/>
      <c r="F79" s="46" t="str">
        <f t="shared" si="15"/>
        <v/>
      </c>
      <c r="G79" s="2"/>
      <c r="H79" s="3"/>
      <c r="I79" s="3"/>
      <c r="J79" s="3"/>
      <c r="K79" s="3"/>
      <c r="L79" s="3"/>
      <c r="M79" s="3"/>
      <c r="N79" s="4"/>
      <c r="O79" s="45">
        <f t="shared" si="16"/>
        <v>0</v>
      </c>
      <c r="P79" s="437"/>
      <c r="Q79" s="438"/>
      <c r="R79" s="438"/>
      <c r="S79" s="438"/>
      <c r="T79" s="395" t="str">
        <f t="shared" si="11"/>
        <v/>
      </c>
      <c r="U79" s="36" t="str">
        <f t="shared" si="12"/>
        <v/>
      </c>
      <c r="V79" s="36" t="str">
        <f t="shared" si="13"/>
        <v/>
      </c>
      <c r="W79" s="36" t="str">
        <f t="shared" si="14"/>
        <v/>
      </c>
      <c r="X79" s="26" t="str">
        <f t="shared" si="17"/>
        <v/>
      </c>
    </row>
    <row r="80" spans="1:24" x14ac:dyDescent="0.3">
      <c r="A80" s="27">
        <v>69</v>
      </c>
      <c r="B80" s="434"/>
      <c r="C80" s="435"/>
      <c r="D80" s="435"/>
      <c r="E80" s="436"/>
      <c r="F80" s="46" t="str">
        <f t="shared" si="15"/>
        <v/>
      </c>
      <c r="G80" s="2"/>
      <c r="H80" s="3"/>
      <c r="I80" s="3"/>
      <c r="J80" s="3"/>
      <c r="K80" s="3"/>
      <c r="L80" s="3"/>
      <c r="M80" s="3"/>
      <c r="N80" s="4"/>
      <c r="O80" s="45">
        <f t="shared" si="16"/>
        <v>0</v>
      </c>
      <c r="P80" s="437"/>
      <c r="Q80" s="438"/>
      <c r="R80" s="438"/>
      <c r="S80" s="438"/>
      <c r="T80" s="395" t="str">
        <f t="shared" si="11"/>
        <v/>
      </c>
      <c r="U80" s="36" t="str">
        <f t="shared" si="12"/>
        <v/>
      </c>
      <c r="V80" s="36" t="str">
        <f t="shared" si="13"/>
        <v/>
      </c>
      <c r="W80" s="36" t="str">
        <f t="shared" si="14"/>
        <v/>
      </c>
      <c r="X80" s="26" t="str">
        <f t="shared" si="17"/>
        <v/>
      </c>
    </row>
    <row r="81" spans="1:24" x14ac:dyDescent="0.3">
      <c r="A81" s="27">
        <v>70</v>
      </c>
      <c r="B81" s="434"/>
      <c r="C81" s="435"/>
      <c r="D81" s="435"/>
      <c r="E81" s="436"/>
      <c r="F81" s="46" t="str">
        <f t="shared" si="15"/>
        <v/>
      </c>
      <c r="G81" s="2"/>
      <c r="H81" s="3"/>
      <c r="I81" s="3"/>
      <c r="J81" s="3"/>
      <c r="K81" s="3"/>
      <c r="L81" s="3"/>
      <c r="M81" s="3"/>
      <c r="N81" s="4"/>
      <c r="O81" s="45">
        <f t="shared" si="16"/>
        <v>0</v>
      </c>
      <c r="P81" s="437"/>
      <c r="Q81" s="438"/>
      <c r="R81" s="438"/>
      <c r="S81" s="438"/>
      <c r="T81" s="395" t="str">
        <f t="shared" si="11"/>
        <v/>
      </c>
      <c r="U81" s="36" t="str">
        <f t="shared" si="12"/>
        <v/>
      </c>
      <c r="V81" s="36" t="str">
        <f t="shared" si="13"/>
        <v/>
      </c>
      <c r="W81" s="36" t="str">
        <f t="shared" si="14"/>
        <v/>
      </c>
      <c r="X81" s="26" t="str">
        <f t="shared" si="17"/>
        <v/>
      </c>
    </row>
    <row r="82" spans="1:24" x14ac:dyDescent="0.3">
      <c r="A82" s="27">
        <v>71</v>
      </c>
      <c r="B82" s="434"/>
      <c r="C82" s="435"/>
      <c r="D82" s="435"/>
      <c r="E82" s="436"/>
      <c r="F82" s="46" t="str">
        <f t="shared" si="15"/>
        <v/>
      </c>
      <c r="G82" s="2"/>
      <c r="H82" s="3"/>
      <c r="I82" s="3"/>
      <c r="J82" s="3"/>
      <c r="K82" s="3"/>
      <c r="L82" s="3"/>
      <c r="M82" s="3"/>
      <c r="N82" s="4"/>
      <c r="O82" s="45">
        <f t="shared" si="16"/>
        <v>0</v>
      </c>
      <c r="P82" s="437"/>
      <c r="Q82" s="438"/>
      <c r="R82" s="438"/>
      <c r="S82" s="438"/>
      <c r="T82" s="395" t="str">
        <f t="shared" si="11"/>
        <v/>
      </c>
      <c r="U82" s="36" t="str">
        <f t="shared" si="12"/>
        <v/>
      </c>
      <c r="V82" s="36" t="str">
        <f t="shared" si="13"/>
        <v/>
      </c>
      <c r="W82" s="36" t="str">
        <f t="shared" si="14"/>
        <v/>
      </c>
      <c r="X82" s="26" t="str">
        <f t="shared" si="17"/>
        <v/>
      </c>
    </row>
    <row r="83" spans="1:24" x14ac:dyDescent="0.3">
      <c r="A83" s="27">
        <v>72</v>
      </c>
      <c r="B83" s="434"/>
      <c r="C83" s="435"/>
      <c r="D83" s="435"/>
      <c r="E83" s="436"/>
      <c r="F83" s="46" t="str">
        <f t="shared" si="15"/>
        <v/>
      </c>
      <c r="G83" s="2"/>
      <c r="H83" s="3"/>
      <c r="I83" s="3"/>
      <c r="J83" s="3"/>
      <c r="K83" s="3"/>
      <c r="L83" s="3"/>
      <c r="M83" s="3"/>
      <c r="N83" s="4"/>
      <c r="O83" s="45">
        <f t="shared" si="16"/>
        <v>0</v>
      </c>
      <c r="P83" s="437"/>
      <c r="Q83" s="438"/>
      <c r="R83" s="438"/>
      <c r="S83" s="438"/>
      <c r="T83" s="395" t="str">
        <f t="shared" si="11"/>
        <v/>
      </c>
      <c r="U83" s="36" t="str">
        <f t="shared" si="12"/>
        <v/>
      </c>
      <c r="V83" s="36" t="str">
        <f t="shared" si="13"/>
        <v/>
      </c>
      <c r="W83" s="36" t="str">
        <f t="shared" si="14"/>
        <v/>
      </c>
      <c r="X83" s="26" t="str">
        <f t="shared" si="17"/>
        <v/>
      </c>
    </row>
    <row r="84" spans="1:24" x14ac:dyDescent="0.3">
      <c r="A84" s="27">
        <v>73</v>
      </c>
      <c r="B84" s="434"/>
      <c r="C84" s="435"/>
      <c r="D84" s="435"/>
      <c r="E84" s="436"/>
      <c r="F84" s="46" t="str">
        <f t="shared" si="15"/>
        <v/>
      </c>
      <c r="G84" s="2"/>
      <c r="H84" s="3"/>
      <c r="I84" s="3"/>
      <c r="J84" s="3"/>
      <c r="K84" s="3"/>
      <c r="L84" s="3"/>
      <c r="M84" s="3"/>
      <c r="N84" s="4"/>
      <c r="O84" s="45">
        <f t="shared" si="16"/>
        <v>0</v>
      </c>
      <c r="P84" s="437"/>
      <c r="Q84" s="438"/>
      <c r="R84" s="438"/>
      <c r="S84" s="438"/>
      <c r="T84" s="395" t="str">
        <f t="shared" si="11"/>
        <v/>
      </c>
      <c r="U84" s="36" t="str">
        <f t="shared" si="12"/>
        <v/>
      </c>
      <c r="V84" s="36" t="str">
        <f t="shared" si="13"/>
        <v/>
      </c>
      <c r="W84" s="36" t="str">
        <f t="shared" si="14"/>
        <v/>
      </c>
      <c r="X84" s="26" t="str">
        <f t="shared" si="17"/>
        <v/>
      </c>
    </row>
    <row r="85" spans="1:24" x14ac:dyDescent="0.3">
      <c r="A85" s="27">
        <v>74</v>
      </c>
      <c r="B85" s="434"/>
      <c r="C85" s="435"/>
      <c r="D85" s="435"/>
      <c r="E85" s="436"/>
      <c r="F85" s="46" t="str">
        <f t="shared" si="15"/>
        <v/>
      </c>
      <c r="G85" s="2"/>
      <c r="H85" s="3"/>
      <c r="I85" s="3"/>
      <c r="J85" s="3"/>
      <c r="K85" s="3"/>
      <c r="L85" s="3"/>
      <c r="M85" s="3"/>
      <c r="N85" s="4"/>
      <c r="O85" s="45">
        <f t="shared" si="16"/>
        <v>0</v>
      </c>
      <c r="P85" s="437"/>
      <c r="Q85" s="438"/>
      <c r="R85" s="438"/>
      <c r="S85" s="438"/>
      <c r="T85" s="395" t="str">
        <f t="shared" si="11"/>
        <v/>
      </c>
      <c r="U85" s="36" t="str">
        <f t="shared" si="12"/>
        <v/>
      </c>
      <c r="V85" s="36" t="str">
        <f t="shared" si="13"/>
        <v/>
      </c>
      <c r="W85" s="36" t="str">
        <f t="shared" si="14"/>
        <v/>
      </c>
      <c r="X85" s="26" t="str">
        <f t="shared" si="17"/>
        <v/>
      </c>
    </row>
    <row r="86" spans="1:24" x14ac:dyDescent="0.3">
      <c r="A86" s="27">
        <v>75</v>
      </c>
      <c r="B86" s="434"/>
      <c r="C86" s="435"/>
      <c r="D86" s="435"/>
      <c r="E86" s="436"/>
      <c r="F86" s="46" t="str">
        <f t="shared" si="15"/>
        <v/>
      </c>
      <c r="G86" s="2"/>
      <c r="H86" s="3"/>
      <c r="I86" s="3"/>
      <c r="J86" s="3"/>
      <c r="K86" s="3"/>
      <c r="L86" s="3"/>
      <c r="M86" s="3"/>
      <c r="N86" s="4"/>
      <c r="O86" s="45">
        <f t="shared" si="16"/>
        <v>0</v>
      </c>
      <c r="P86" s="437"/>
      <c r="Q86" s="438"/>
      <c r="R86" s="438"/>
      <c r="S86" s="438"/>
      <c r="T86" s="395" t="str">
        <f t="shared" si="11"/>
        <v/>
      </c>
      <c r="U86" s="36" t="str">
        <f t="shared" si="12"/>
        <v/>
      </c>
      <c r="V86" s="36" t="str">
        <f t="shared" si="13"/>
        <v/>
      </c>
      <c r="W86" s="36" t="str">
        <f t="shared" si="14"/>
        <v/>
      </c>
      <c r="X86" s="26" t="str">
        <f t="shared" si="17"/>
        <v/>
      </c>
    </row>
    <row r="87" spans="1:24" x14ac:dyDescent="0.3">
      <c r="A87" s="27">
        <v>76</v>
      </c>
      <c r="B87" s="434"/>
      <c r="C87" s="435"/>
      <c r="D87" s="435"/>
      <c r="E87" s="436"/>
      <c r="F87" s="46" t="str">
        <f t="shared" si="15"/>
        <v/>
      </c>
      <c r="G87" s="2"/>
      <c r="H87" s="3"/>
      <c r="I87" s="3"/>
      <c r="J87" s="3"/>
      <c r="K87" s="3"/>
      <c r="L87" s="3"/>
      <c r="M87" s="3"/>
      <c r="N87" s="4"/>
      <c r="O87" s="45">
        <f t="shared" si="16"/>
        <v>0</v>
      </c>
      <c r="P87" s="437"/>
      <c r="Q87" s="438"/>
      <c r="R87" s="438"/>
      <c r="S87" s="438"/>
      <c r="T87" s="395" t="str">
        <f t="shared" si="11"/>
        <v/>
      </c>
      <c r="U87" s="36" t="str">
        <f t="shared" si="12"/>
        <v/>
      </c>
      <c r="V87" s="36" t="str">
        <f t="shared" si="13"/>
        <v/>
      </c>
      <c r="W87" s="36" t="str">
        <f t="shared" si="14"/>
        <v/>
      </c>
      <c r="X87" s="26" t="str">
        <f t="shared" si="17"/>
        <v/>
      </c>
    </row>
    <row r="88" spans="1:24" x14ac:dyDescent="0.3">
      <c r="A88" s="27">
        <v>77</v>
      </c>
      <c r="B88" s="434"/>
      <c r="C88" s="435"/>
      <c r="D88" s="435"/>
      <c r="E88" s="436"/>
      <c r="F88" s="46" t="str">
        <f t="shared" si="15"/>
        <v/>
      </c>
      <c r="G88" s="2"/>
      <c r="H88" s="3"/>
      <c r="I88" s="3"/>
      <c r="J88" s="3"/>
      <c r="K88" s="3"/>
      <c r="L88" s="3"/>
      <c r="M88" s="3"/>
      <c r="N88" s="4"/>
      <c r="O88" s="45">
        <f t="shared" si="16"/>
        <v>0</v>
      </c>
      <c r="P88" s="437"/>
      <c r="Q88" s="438"/>
      <c r="R88" s="438"/>
      <c r="S88" s="438"/>
      <c r="T88" s="395" t="str">
        <f t="shared" si="11"/>
        <v/>
      </c>
      <c r="U88" s="36" t="str">
        <f t="shared" si="12"/>
        <v/>
      </c>
      <c r="V88" s="36" t="str">
        <f t="shared" si="13"/>
        <v/>
      </c>
      <c r="W88" s="36" t="str">
        <f t="shared" si="14"/>
        <v/>
      </c>
      <c r="X88" s="26" t="str">
        <f t="shared" si="17"/>
        <v/>
      </c>
    </row>
    <row r="89" spans="1:24" x14ac:dyDescent="0.3">
      <c r="A89" s="27">
        <v>78</v>
      </c>
      <c r="B89" s="434"/>
      <c r="C89" s="435"/>
      <c r="D89" s="435"/>
      <c r="E89" s="436"/>
      <c r="F89" s="46" t="str">
        <f t="shared" si="15"/>
        <v/>
      </c>
      <c r="G89" s="2"/>
      <c r="H89" s="3"/>
      <c r="I89" s="3"/>
      <c r="J89" s="3"/>
      <c r="K89" s="3"/>
      <c r="L89" s="3"/>
      <c r="M89" s="3"/>
      <c r="N89" s="4"/>
      <c r="O89" s="45">
        <f t="shared" si="16"/>
        <v>0</v>
      </c>
      <c r="P89" s="437"/>
      <c r="Q89" s="438"/>
      <c r="R89" s="438"/>
      <c r="S89" s="438"/>
      <c r="T89" s="395" t="str">
        <f t="shared" si="11"/>
        <v/>
      </c>
      <c r="U89" s="36" t="str">
        <f t="shared" si="12"/>
        <v/>
      </c>
      <c r="V89" s="36" t="str">
        <f t="shared" si="13"/>
        <v/>
      </c>
      <c r="W89" s="36" t="str">
        <f t="shared" si="14"/>
        <v/>
      </c>
      <c r="X89" s="26" t="str">
        <f t="shared" si="17"/>
        <v/>
      </c>
    </row>
    <row r="90" spans="1:24" x14ac:dyDescent="0.3">
      <c r="A90" s="27">
        <v>79</v>
      </c>
      <c r="B90" s="434"/>
      <c r="C90" s="435"/>
      <c r="D90" s="435"/>
      <c r="E90" s="436"/>
      <c r="F90" s="46" t="str">
        <f t="shared" si="15"/>
        <v/>
      </c>
      <c r="G90" s="2"/>
      <c r="H90" s="3"/>
      <c r="I90" s="3"/>
      <c r="J90" s="3"/>
      <c r="K90" s="3"/>
      <c r="L90" s="3"/>
      <c r="M90" s="3"/>
      <c r="N90" s="4"/>
      <c r="O90" s="45">
        <f t="shared" si="16"/>
        <v>0</v>
      </c>
      <c r="P90" s="437"/>
      <c r="Q90" s="438"/>
      <c r="R90" s="438"/>
      <c r="S90" s="438"/>
      <c r="T90" s="395" t="str">
        <f t="shared" si="11"/>
        <v/>
      </c>
      <c r="U90" s="36" t="str">
        <f t="shared" si="12"/>
        <v/>
      </c>
      <c r="V90" s="36" t="str">
        <f t="shared" si="13"/>
        <v/>
      </c>
      <c r="W90" s="36" t="str">
        <f t="shared" si="14"/>
        <v/>
      </c>
      <c r="X90" s="26" t="str">
        <f t="shared" si="17"/>
        <v/>
      </c>
    </row>
    <row r="91" spans="1:24" x14ac:dyDescent="0.3">
      <c r="A91" s="27">
        <v>80</v>
      </c>
      <c r="B91" s="434"/>
      <c r="C91" s="435"/>
      <c r="D91" s="435"/>
      <c r="E91" s="436"/>
      <c r="F91" s="46" t="str">
        <f t="shared" si="15"/>
        <v/>
      </c>
      <c r="G91" s="2"/>
      <c r="H91" s="3"/>
      <c r="I91" s="3"/>
      <c r="J91" s="3"/>
      <c r="K91" s="3"/>
      <c r="L91" s="3"/>
      <c r="M91" s="3"/>
      <c r="N91" s="4"/>
      <c r="O91" s="45">
        <f t="shared" si="16"/>
        <v>0</v>
      </c>
      <c r="P91" s="437"/>
      <c r="Q91" s="438"/>
      <c r="R91" s="438"/>
      <c r="S91" s="438"/>
      <c r="T91" s="395" t="str">
        <f t="shared" si="11"/>
        <v/>
      </c>
      <c r="U91" s="36" t="str">
        <f t="shared" si="12"/>
        <v/>
      </c>
      <c r="V91" s="36" t="str">
        <f t="shared" si="13"/>
        <v/>
      </c>
      <c r="W91" s="36" t="str">
        <f t="shared" si="14"/>
        <v/>
      </c>
      <c r="X91" s="26" t="str">
        <f t="shared" si="17"/>
        <v/>
      </c>
    </row>
    <row r="92" spans="1:24" x14ac:dyDescent="0.3">
      <c r="A92" s="27">
        <v>81</v>
      </c>
      <c r="B92" s="434"/>
      <c r="C92" s="435"/>
      <c r="D92" s="435"/>
      <c r="E92" s="436"/>
      <c r="F92" s="46" t="str">
        <f t="shared" si="15"/>
        <v/>
      </c>
      <c r="G92" s="2"/>
      <c r="H92" s="3"/>
      <c r="I92" s="3"/>
      <c r="J92" s="3"/>
      <c r="K92" s="3"/>
      <c r="L92" s="3"/>
      <c r="M92" s="3"/>
      <c r="N92" s="4"/>
      <c r="O92" s="45">
        <f t="shared" si="16"/>
        <v>0</v>
      </c>
      <c r="P92" s="437"/>
      <c r="Q92" s="438"/>
      <c r="R92" s="438"/>
      <c r="S92" s="438"/>
      <c r="T92" s="395" t="str">
        <f t="shared" si="11"/>
        <v/>
      </c>
      <c r="U92" s="36" t="str">
        <f t="shared" si="12"/>
        <v/>
      </c>
      <c r="V92" s="36" t="str">
        <f t="shared" si="13"/>
        <v/>
      </c>
      <c r="W92" s="36" t="str">
        <f t="shared" si="14"/>
        <v/>
      </c>
      <c r="X92" s="26" t="str">
        <f t="shared" si="17"/>
        <v/>
      </c>
    </row>
    <row r="93" spans="1:24" x14ac:dyDescent="0.3">
      <c r="A93" s="27">
        <v>82</v>
      </c>
      <c r="B93" s="434"/>
      <c r="C93" s="435"/>
      <c r="D93" s="435"/>
      <c r="E93" s="436"/>
      <c r="F93" s="46" t="str">
        <f t="shared" si="15"/>
        <v/>
      </c>
      <c r="G93" s="2"/>
      <c r="H93" s="3"/>
      <c r="I93" s="3"/>
      <c r="J93" s="3"/>
      <c r="K93" s="3"/>
      <c r="L93" s="3"/>
      <c r="M93" s="3"/>
      <c r="N93" s="4"/>
      <c r="O93" s="45">
        <f t="shared" si="16"/>
        <v>0</v>
      </c>
      <c r="P93" s="437"/>
      <c r="Q93" s="438"/>
      <c r="R93" s="438"/>
      <c r="S93" s="438"/>
      <c r="T93" s="395" t="str">
        <f t="shared" si="11"/>
        <v/>
      </c>
      <c r="U93" s="36" t="str">
        <f t="shared" si="12"/>
        <v/>
      </c>
      <c r="V93" s="36" t="str">
        <f t="shared" si="13"/>
        <v/>
      </c>
      <c r="W93" s="36" t="str">
        <f t="shared" si="14"/>
        <v/>
      </c>
      <c r="X93" s="26" t="str">
        <f t="shared" si="17"/>
        <v/>
      </c>
    </row>
    <row r="94" spans="1:24" x14ac:dyDescent="0.3">
      <c r="A94" s="27">
        <v>83</v>
      </c>
      <c r="B94" s="434"/>
      <c r="C94" s="435"/>
      <c r="D94" s="435"/>
      <c r="E94" s="436"/>
      <c r="F94" s="46" t="str">
        <f t="shared" si="15"/>
        <v/>
      </c>
      <c r="G94" s="2"/>
      <c r="H94" s="3"/>
      <c r="I94" s="3"/>
      <c r="J94" s="3"/>
      <c r="K94" s="3"/>
      <c r="L94" s="3"/>
      <c r="M94" s="3"/>
      <c r="N94" s="4"/>
      <c r="O94" s="45">
        <f t="shared" si="16"/>
        <v>0</v>
      </c>
      <c r="P94" s="437"/>
      <c r="Q94" s="438"/>
      <c r="R94" s="438"/>
      <c r="S94" s="438"/>
      <c r="T94" s="395" t="str">
        <f t="shared" si="11"/>
        <v/>
      </c>
      <c r="U94" s="36" t="str">
        <f t="shared" si="12"/>
        <v/>
      </c>
      <c r="V94" s="36" t="str">
        <f t="shared" si="13"/>
        <v/>
      </c>
      <c r="W94" s="36" t="str">
        <f t="shared" si="14"/>
        <v/>
      </c>
      <c r="X94" s="26" t="str">
        <f t="shared" si="17"/>
        <v/>
      </c>
    </row>
    <row r="95" spans="1:24" x14ac:dyDescent="0.3">
      <c r="A95" s="27">
        <v>84</v>
      </c>
      <c r="B95" s="434"/>
      <c r="C95" s="435"/>
      <c r="D95" s="435"/>
      <c r="E95" s="436"/>
      <c r="F95" s="46" t="str">
        <f t="shared" si="15"/>
        <v/>
      </c>
      <c r="G95" s="2"/>
      <c r="H95" s="3"/>
      <c r="I95" s="3"/>
      <c r="J95" s="3"/>
      <c r="K95" s="3"/>
      <c r="L95" s="3"/>
      <c r="M95" s="3"/>
      <c r="N95" s="4"/>
      <c r="O95" s="45">
        <f t="shared" si="16"/>
        <v>0</v>
      </c>
      <c r="P95" s="437"/>
      <c r="Q95" s="438"/>
      <c r="R95" s="438"/>
      <c r="S95" s="438"/>
      <c r="T95" s="395" t="str">
        <f t="shared" si="11"/>
        <v/>
      </c>
      <c r="U95" s="36" t="str">
        <f t="shared" si="12"/>
        <v/>
      </c>
      <c r="V95" s="36" t="str">
        <f t="shared" si="13"/>
        <v/>
      </c>
      <c r="W95" s="36" t="str">
        <f t="shared" si="14"/>
        <v/>
      </c>
      <c r="X95" s="26" t="str">
        <f t="shared" si="17"/>
        <v/>
      </c>
    </row>
    <row r="96" spans="1:24" x14ac:dyDescent="0.3">
      <c r="A96" s="27">
        <v>85</v>
      </c>
      <c r="B96" s="434"/>
      <c r="C96" s="435"/>
      <c r="D96" s="435"/>
      <c r="E96" s="436"/>
      <c r="F96" s="46" t="str">
        <f t="shared" si="15"/>
        <v/>
      </c>
      <c r="G96" s="2"/>
      <c r="H96" s="3"/>
      <c r="I96" s="3"/>
      <c r="J96" s="3"/>
      <c r="K96" s="3"/>
      <c r="L96" s="3"/>
      <c r="M96" s="3"/>
      <c r="N96" s="4"/>
      <c r="O96" s="45">
        <f t="shared" si="16"/>
        <v>0</v>
      </c>
      <c r="P96" s="437"/>
      <c r="Q96" s="438"/>
      <c r="R96" s="438"/>
      <c r="S96" s="438"/>
      <c r="T96" s="395" t="str">
        <f t="shared" si="11"/>
        <v/>
      </c>
      <c r="U96" s="36" t="str">
        <f t="shared" si="12"/>
        <v/>
      </c>
      <c r="V96" s="36" t="str">
        <f t="shared" si="13"/>
        <v/>
      </c>
      <c r="W96" s="36" t="str">
        <f t="shared" si="14"/>
        <v/>
      </c>
      <c r="X96" s="26" t="str">
        <f t="shared" si="17"/>
        <v/>
      </c>
    </row>
    <row r="97" spans="1:24" x14ac:dyDescent="0.3">
      <c r="A97" s="27">
        <v>86</v>
      </c>
      <c r="B97" s="434"/>
      <c r="C97" s="435"/>
      <c r="D97" s="435"/>
      <c r="E97" s="436"/>
      <c r="F97" s="46" t="str">
        <f t="shared" si="15"/>
        <v/>
      </c>
      <c r="G97" s="2"/>
      <c r="H97" s="3"/>
      <c r="I97" s="3"/>
      <c r="J97" s="3"/>
      <c r="K97" s="3"/>
      <c r="L97" s="3"/>
      <c r="M97" s="3"/>
      <c r="N97" s="4"/>
      <c r="O97" s="45">
        <f t="shared" si="16"/>
        <v>0</v>
      </c>
      <c r="P97" s="437"/>
      <c r="Q97" s="438"/>
      <c r="R97" s="438"/>
      <c r="S97" s="438"/>
      <c r="T97" s="395" t="str">
        <f t="shared" si="11"/>
        <v/>
      </c>
      <c r="U97" s="36" t="str">
        <f t="shared" si="12"/>
        <v/>
      </c>
      <c r="V97" s="36" t="str">
        <f t="shared" si="13"/>
        <v/>
      </c>
      <c r="W97" s="36" t="str">
        <f t="shared" si="14"/>
        <v/>
      </c>
      <c r="X97" s="26" t="str">
        <f t="shared" si="17"/>
        <v/>
      </c>
    </row>
    <row r="98" spans="1:24" x14ac:dyDescent="0.3">
      <c r="A98" s="27">
        <v>87</v>
      </c>
      <c r="B98" s="434"/>
      <c r="C98" s="435"/>
      <c r="D98" s="435"/>
      <c r="E98" s="436"/>
      <c r="F98" s="46" t="str">
        <f t="shared" si="15"/>
        <v/>
      </c>
      <c r="G98" s="2"/>
      <c r="H98" s="3"/>
      <c r="I98" s="3"/>
      <c r="J98" s="3"/>
      <c r="K98" s="3"/>
      <c r="L98" s="3"/>
      <c r="M98" s="3"/>
      <c r="N98" s="4"/>
      <c r="O98" s="45">
        <f t="shared" si="16"/>
        <v>0</v>
      </c>
      <c r="P98" s="437"/>
      <c r="Q98" s="438"/>
      <c r="R98" s="438"/>
      <c r="S98" s="438"/>
      <c r="T98" s="395" t="str">
        <f t="shared" si="11"/>
        <v/>
      </c>
      <c r="U98" s="36" t="str">
        <f t="shared" si="12"/>
        <v/>
      </c>
      <c r="V98" s="36" t="str">
        <f t="shared" si="13"/>
        <v/>
      </c>
      <c r="W98" s="36" t="str">
        <f t="shared" si="14"/>
        <v/>
      </c>
      <c r="X98" s="26" t="str">
        <f t="shared" si="17"/>
        <v/>
      </c>
    </row>
    <row r="99" spans="1:24" x14ac:dyDescent="0.3">
      <c r="A99" s="27">
        <v>88</v>
      </c>
      <c r="B99" s="434"/>
      <c r="C99" s="435"/>
      <c r="D99" s="435"/>
      <c r="E99" s="436"/>
      <c r="F99" s="46" t="str">
        <f t="shared" si="15"/>
        <v/>
      </c>
      <c r="G99" s="2"/>
      <c r="H99" s="3"/>
      <c r="I99" s="3"/>
      <c r="J99" s="3"/>
      <c r="K99" s="3"/>
      <c r="L99" s="3"/>
      <c r="M99" s="3"/>
      <c r="N99" s="4"/>
      <c r="O99" s="45">
        <f t="shared" si="16"/>
        <v>0</v>
      </c>
      <c r="P99" s="437"/>
      <c r="Q99" s="438"/>
      <c r="R99" s="438"/>
      <c r="S99" s="438"/>
      <c r="T99" s="395" t="str">
        <f t="shared" si="11"/>
        <v/>
      </c>
      <c r="U99" s="36" t="str">
        <f t="shared" si="12"/>
        <v/>
      </c>
      <c r="V99" s="36" t="str">
        <f t="shared" si="13"/>
        <v/>
      </c>
      <c r="W99" s="36" t="str">
        <f t="shared" si="14"/>
        <v/>
      </c>
      <c r="X99" s="26" t="str">
        <f t="shared" si="17"/>
        <v/>
      </c>
    </row>
    <row r="100" spans="1:24" x14ac:dyDescent="0.3">
      <c r="A100" s="27">
        <v>89</v>
      </c>
      <c r="B100" s="434"/>
      <c r="C100" s="435"/>
      <c r="D100" s="435"/>
      <c r="E100" s="436"/>
      <c r="F100" s="46" t="str">
        <f t="shared" si="15"/>
        <v/>
      </c>
      <c r="G100" s="2"/>
      <c r="H100" s="3"/>
      <c r="I100" s="3"/>
      <c r="J100" s="3"/>
      <c r="K100" s="3"/>
      <c r="L100" s="3"/>
      <c r="M100" s="3"/>
      <c r="N100" s="4"/>
      <c r="O100" s="45">
        <f t="shared" si="16"/>
        <v>0</v>
      </c>
      <c r="P100" s="437"/>
      <c r="Q100" s="438"/>
      <c r="R100" s="438"/>
      <c r="S100" s="438"/>
      <c r="T100" s="395" t="str">
        <f t="shared" si="11"/>
        <v/>
      </c>
      <c r="U100" s="36" t="str">
        <f t="shared" si="12"/>
        <v/>
      </c>
      <c r="V100" s="36" t="str">
        <f t="shared" si="13"/>
        <v/>
      </c>
      <c r="W100" s="36" t="str">
        <f t="shared" si="14"/>
        <v/>
      </c>
      <c r="X100" s="26" t="str">
        <f t="shared" si="17"/>
        <v/>
      </c>
    </row>
    <row r="101" spans="1:24" x14ac:dyDescent="0.3">
      <c r="A101" s="27">
        <v>90</v>
      </c>
      <c r="B101" s="434"/>
      <c r="C101" s="435"/>
      <c r="D101" s="435"/>
      <c r="E101" s="436"/>
      <c r="F101" s="46" t="str">
        <f t="shared" si="15"/>
        <v/>
      </c>
      <c r="G101" s="2"/>
      <c r="H101" s="3"/>
      <c r="I101" s="3"/>
      <c r="J101" s="3"/>
      <c r="K101" s="3"/>
      <c r="L101" s="3"/>
      <c r="M101" s="3"/>
      <c r="N101" s="4"/>
      <c r="O101" s="45">
        <f t="shared" si="16"/>
        <v>0</v>
      </c>
      <c r="P101" s="437"/>
      <c r="Q101" s="438"/>
      <c r="R101" s="438"/>
      <c r="S101" s="438"/>
      <c r="T101" s="395" t="str">
        <f t="shared" si="11"/>
        <v/>
      </c>
      <c r="U101" s="36" t="str">
        <f t="shared" si="12"/>
        <v/>
      </c>
      <c r="V101" s="36" t="str">
        <f t="shared" si="13"/>
        <v/>
      </c>
      <c r="W101" s="36" t="str">
        <f t="shared" si="14"/>
        <v/>
      </c>
      <c r="X101" s="26" t="str">
        <f t="shared" si="17"/>
        <v/>
      </c>
    </row>
    <row r="102" spans="1:24" x14ac:dyDescent="0.3">
      <c r="A102" s="27">
        <v>91</v>
      </c>
      <c r="B102" s="434"/>
      <c r="C102" s="435"/>
      <c r="D102" s="435"/>
      <c r="E102" s="436"/>
      <c r="F102" s="46" t="str">
        <f t="shared" si="15"/>
        <v/>
      </c>
      <c r="G102" s="2"/>
      <c r="H102" s="3"/>
      <c r="I102" s="3"/>
      <c r="J102" s="3"/>
      <c r="K102" s="3"/>
      <c r="L102" s="3"/>
      <c r="M102" s="3"/>
      <c r="N102" s="4"/>
      <c r="O102" s="45">
        <f t="shared" si="16"/>
        <v>0</v>
      </c>
      <c r="P102" s="437"/>
      <c r="Q102" s="438"/>
      <c r="R102" s="438"/>
      <c r="S102" s="438"/>
      <c r="T102" s="395" t="str">
        <f t="shared" si="11"/>
        <v/>
      </c>
      <c r="U102" s="36" t="str">
        <f t="shared" si="12"/>
        <v/>
      </c>
      <c r="V102" s="36" t="str">
        <f t="shared" si="13"/>
        <v/>
      </c>
      <c r="W102" s="36" t="str">
        <f t="shared" si="14"/>
        <v/>
      </c>
      <c r="X102" s="26" t="str">
        <f t="shared" si="17"/>
        <v/>
      </c>
    </row>
    <row r="103" spans="1:24" x14ac:dyDescent="0.3">
      <c r="A103" s="27">
        <v>92</v>
      </c>
      <c r="B103" s="434"/>
      <c r="C103" s="435"/>
      <c r="D103" s="435"/>
      <c r="E103" s="436"/>
      <c r="F103" s="46" t="str">
        <f t="shared" si="15"/>
        <v/>
      </c>
      <c r="G103" s="2"/>
      <c r="H103" s="3"/>
      <c r="I103" s="3"/>
      <c r="J103" s="3"/>
      <c r="K103" s="3"/>
      <c r="L103" s="3"/>
      <c r="M103" s="3"/>
      <c r="N103" s="4"/>
      <c r="O103" s="45">
        <f t="shared" si="16"/>
        <v>0</v>
      </c>
      <c r="P103" s="437"/>
      <c r="Q103" s="438"/>
      <c r="R103" s="438"/>
      <c r="S103" s="438"/>
      <c r="T103" s="395" t="str">
        <f t="shared" si="11"/>
        <v/>
      </c>
      <c r="U103" s="36" t="str">
        <f t="shared" si="12"/>
        <v/>
      </c>
      <c r="V103" s="36" t="str">
        <f t="shared" si="13"/>
        <v/>
      </c>
      <c r="W103" s="36" t="str">
        <f t="shared" si="14"/>
        <v/>
      </c>
      <c r="X103" s="26" t="str">
        <f t="shared" si="17"/>
        <v/>
      </c>
    </row>
    <row r="104" spans="1:24" x14ac:dyDescent="0.3">
      <c r="A104" s="27">
        <v>93</v>
      </c>
      <c r="B104" s="434"/>
      <c r="C104" s="435"/>
      <c r="D104" s="435"/>
      <c r="E104" s="436"/>
      <c r="F104" s="46" t="str">
        <f t="shared" si="15"/>
        <v/>
      </c>
      <c r="G104" s="2"/>
      <c r="H104" s="3"/>
      <c r="I104" s="3"/>
      <c r="J104" s="3"/>
      <c r="K104" s="3"/>
      <c r="L104" s="3"/>
      <c r="M104" s="3"/>
      <c r="N104" s="4"/>
      <c r="O104" s="45">
        <f t="shared" si="16"/>
        <v>0</v>
      </c>
      <c r="P104" s="437"/>
      <c r="Q104" s="438"/>
      <c r="R104" s="438"/>
      <c r="S104" s="438"/>
      <c r="T104" s="395" t="str">
        <f t="shared" si="11"/>
        <v/>
      </c>
      <c r="U104" s="36" t="str">
        <f t="shared" si="12"/>
        <v/>
      </c>
      <c r="V104" s="36" t="str">
        <f t="shared" si="13"/>
        <v/>
      </c>
      <c r="W104" s="36" t="str">
        <f t="shared" si="14"/>
        <v/>
      </c>
      <c r="X104" s="26" t="str">
        <f t="shared" si="17"/>
        <v/>
      </c>
    </row>
    <row r="105" spans="1:24" x14ac:dyDescent="0.3">
      <c r="A105" s="27">
        <v>94</v>
      </c>
      <c r="B105" s="434"/>
      <c r="C105" s="435"/>
      <c r="D105" s="435"/>
      <c r="E105" s="436"/>
      <c r="F105" s="46" t="str">
        <f t="shared" si="15"/>
        <v/>
      </c>
      <c r="G105" s="2"/>
      <c r="H105" s="3"/>
      <c r="I105" s="3"/>
      <c r="J105" s="3"/>
      <c r="K105" s="3"/>
      <c r="L105" s="3"/>
      <c r="M105" s="3"/>
      <c r="N105" s="4"/>
      <c r="O105" s="45">
        <f t="shared" si="16"/>
        <v>0</v>
      </c>
      <c r="P105" s="437"/>
      <c r="Q105" s="438"/>
      <c r="R105" s="438"/>
      <c r="S105" s="438"/>
      <c r="T105" s="395" t="str">
        <f t="shared" si="11"/>
        <v/>
      </c>
      <c r="U105" s="36" t="str">
        <f t="shared" si="12"/>
        <v/>
      </c>
      <c r="V105" s="36" t="str">
        <f t="shared" si="13"/>
        <v/>
      </c>
      <c r="W105" s="36" t="str">
        <f t="shared" si="14"/>
        <v/>
      </c>
      <c r="X105" s="26" t="str">
        <f t="shared" si="17"/>
        <v/>
      </c>
    </row>
    <row r="106" spans="1:24" x14ac:dyDescent="0.3">
      <c r="A106" s="27">
        <v>95</v>
      </c>
      <c r="B106" s="434"/>
      <c r="C106" s="435"/>
      <c r="D106" s="435"/>
      <c r="E106" s="436"/>
      <c r="F106" s="46" t="str">
        <f t="shared" si="15"/>
        <v/>
      </c>
      <c r="G106" s="2"/>
      <c r="H106" s="3"/>
      <c r="I106" s="3"/>
      <c r="J106" s="3"/>
      <c r="K106" s="3"/>
      <c r="L106" s="3"/>
      <c r="M106" s="3"/>
      <c r="N106" s="4"/>
      <c r="O106" s="45">
        <f t="shared" si="16"/>
        <v>0</v>
      </c>
      <c r="P106" s="437"/>
      <c r="Q106" s="438"/>
      <c r="R106" s="438"/>
      <c r="S106" s="438"/>
      <c r="T106" s="395" t="str">
        <f t="shared" si="11"/>
        <v/>
      </c>
      <c r="U106" s="36" t="str">
        <f t="shared" si="12"/>
        <v/>
      </c>
      <c r="V106" s="36" t="str">
        <f t="shared" si="13"/>
        <v/>
      </c>
      <c r="W106" s="36" t="str">
        <f t="shared" si="14"/>
        <v/>
      </c>
      <c r="X106" s="26" t="str">
        <f t="shared" si="17"/>
        <v/>
      </c>
    </row>
    <row r="107" spans="1:24" x14ac:dyDescent="0.3">
      <c r="A107" s="27">
        <v>96</v>
      </c>
      <c r="B107" s="434"/>
      <c r="C107" s="435"/>
      <c r="D107" s="435"/>
      <c r="E107" s="436"/>
      <c r="F107" s="46" t="str">
        <f t="shared" si="15"/>
        <v/>
      </c>
      <c r="G107" s="2"/>
      <c r="H107" s="3"/>
      <c r="I107" s="3"/>
      <c r="J107" s="3"/>
      <c r="K107" s="3"/>
      <c r="L107" s="3"/>
      <c r="M107" s="3"/>
      <c r="N107" s="4"/>
      <c r="O107" s="45">
        <f t="shared" si="16"/>
        <v>0</v>
      </c>
      <c r="P107" s="437"/>
      <c r="Q107" s="438"/>
      <c r="R107" s="438"/>
      <c r="S107" s="438"/>
      <c r="T107" s="395" t="str">
        <f t="shared" si="11"/>
        <v/>
      </c>
      <c r="U107" s="36" t="str">
        <f t="shared" si="12"/>
        <v/>
      </c>
      <c r="V107" s="36" t="str">
        <f t="shared" si="13"/>
        <v/>
      </c>
      <c r="W107" s="36" t="str">
        <f t="shared" si="14"/>
        <v/>
      </c>
      <c r="X107" s="26" t="str">
        <f t="shared" si="17"/>
        <v/>
      </c>
    </row>
    <row r="108" spans="1:24" x14ac:dyDescent="0.3">
      <c r="A108" s="27">
        <v>97</v>
      </c>
      <c r="B108" s="434"/>
      <c r="C108" s="435"/>
      <c r="D108" s="435"/>
      <c r="E108" s="436"/>
      <c r="F108" s="46" t="str">
        <f t="shared" si="15"/>
        <v/>
      </c>
      <c r="G108" s="2"/>
      <c r="H108" s="3"/>
      <c r="I108" s="3"/>
      <c r="J108" s="3"/>
      <c r="K108" s="3"/>
      <c r="L108" s="3"/>
      <c r="M108" s="3"/>
      <c r="N108" s="4"/>
      <c r="O108" s="45">
        <f t="shared" si="16"/>
        <v>0</v>
      </c>
      <c r="P108" s="437"/>
      <c r="Q108" s="438"/>
      <c r="R108" s="438"/>
      <c r="S108" s="438"/>
      <c r="T108" s="395" t="str">
        <f t="shared" si="11"/>
        <v/>
      </c>
      <c r="U108" s="36" t="str">
        <f t="shared" si="12"/>
        <v/>
      </c>
      <c r="V108" s="36" t="str">
        <f t="shared" si="13"/>
        <v/>
      </c>
      <c r="W108" s="36" t="str">
        <f t="shared" si="14"/>
        <v/>
      </c>
      <c r="X108" s="26" t="str">
        <f t="shared" si="17"/>
        <v/>
      </c>
    </row>
    <row r="109" spans="1:24" x14ac:dyDescent="0.3">
      <c r="A109" s="27">
        <v>98</v>
      </c>
      <c r="B109" s="434"/>
      <c r="C109" s="435"/>
      <c r="D109" s="435"/>
      <c r="E109" s="436"/>
      <c r="F109" s="46" t="str">
        <f t="shared" si="15"/>
        <v/>
      </c>
      <c r="G109" s="2"/>
      <c r="H109" s="3"/>
      <c r="I109" s="3"/>
      <c r="J109" s="3"/>
      <c r="K109" s="3"/>
      <c r="L109" s="3"/>
      <c r="M109" s="3"/>
      <c r="N109" s="4"/>
      <c r="O109" s="45">
        <f t="shared" si="16"/>
        <v>0</v>
      </c>
      <c r="P109" s="437"/>
      <c r="Q109" s="438"/>
      <c r="R109" s="438"/>
      <c r="S109" s="438"/>
      <c r="T109" s="395" t="str">
        <f t="shared" si="11"/>
        <v/>
      </c>
      <c r="U109" s="36" t="str">
        <f t="shared" si="12"/>
        <v/>
      </c>
      <c r="V109" s="36" t="str">
        <f t="shared" si="13"/>
        <v/>
      </c>
      <c r="W109" s="36" t="str">
        <f t="shared" si="14"/>
        <v/>
      </c>
      <c r="X109" s="26" t="str">
        <f t="shared" si="17"/>
        <v/>
      </c>
    </row>
    <row r="110" spans="1:24" x14ac:dyDescent="0.3">
      <c r="A110" s="27">
        <v>99</v>
      </c>
      <c r="B110" s="434"/>
      <c r="C110" s="435"/>
      <c r="D110" s="435"/>
      <c r="E110" s="436"/>
      <c r="F110" s="46" t="str">
        <f t="shared" si="15"/>
        <v/>
      </c>
      <c r="G110" s="2"/>
      <c r="H110" s="3"/>
      <c r="I110" s="3"/>
      <c r="J110" s="3"/>
      <c r="K110" s="3"/>
      <c r="L110" s="3"/>
      <c r="M110" s="3"/>
      <c r="N110" s="4"/>
      <c r="O110" s="45">
        <f t="shared" si="16"/>
        <v>0</v>
      </c>
      <c r="P110" s="437"/>
      <c r="Q110" s="438"/>
      <c r="R110" s="438"/>
      <c r="S110" s="438"/>
      <c r="T110" s="395" t="str">
        <f t="shared" si="11"/>
        <v/>
      </c>
      <c r="U110" s="36" t="str">
        <f t="shared" si="12"/>
        <v/>
      </c>
      <c r="V110" s="36" t="str">
        <f t="shared" si="13"/>
        <v/>
      </c>
      <c r="W110" s="36" t="str">
        <f t="shared" si="14"/>
        <v/>
      </c>
      <c r="X110" s="26" t="str">
        <f t="shared" si="17"/>
        <v/>
      </c>
    </row>
    <row r="111" spans="1:24" x14ac:dyDescent="0.3">
      <c r="A111" s="27">
        <v>100</v>
      </c>
      <c r="B111" s="434"/>
      <c r="C111" s="435"/>
      <c r="D111" s="435"/>
      <c r="E111" s="436"/>
      <c r="F111" s="46" t="str">
        <f t="shared" si="15"/>
        <v/>
      </c>
      <c r="G111" s="2"/>
      <c r="H111" s="3"/>
      <c r="I111" s="3"/>
      <c r="J111" s="3"/>
      <c r="K111" s="3"/>
      <c r="L111" s="3"/>
      <c r="M111" s="3"/>
      <c r="N111" s="4"/>
      <c r="O111" s="45">
        <f t="shared" si="16"/>
        <v>0</v>
      </c>
      <c r="P111" s="437"/>
      <c r="Q111" s="438"/>
      <c r="R111" s="438"/>
      <c r="S111" s="438"/>
      <c r="T111" s="395" t="str">
        <f t="shared" si="11"/>
        <v/>
      </c>
      <c r="U111" s="36" t="str">
        <f t="shared" si="12"/>
        <v/>
      </c>
      <c r="V111" s="36" t="str">
        <f t="shared" si="13"/>
        <v/>
      </c>
      <c r="W111" s="36" t="str">
        <f t="shared" si="14"/>
        <v/>
      </c>
      <c r="X111" s="26" t="str">
        <f t="shared" si="17"/>
        <v/>
      </c>
    </row>
    <row r="112" spans="1:24" x14ac:dyDescent="0.3">
      <c r="A112" s="27"/>
      <c r="B112" s="445" t="s">
        <v>890</v>
      </c>
      <c r="C112" s="445"/>
      <c r="D112" s="445"/>
      <c r="E112" s="445"/>
      <c r="P112" s="444"/>
      <c r="Q112" s="444"/>
      <c r="R112" s="444"/>
      <c r="S112" s="444"/>
      <c r="X112" s="26"/>
    </row>
    <row r="113" spans="1:24" x14ac:dyDescent="0.3">
      <c r="A113" s="27"/>
      <c r="B113" s="434"/>
      <c r="C113" s="435"/>
      <c r="D113" s="435"/>
      <c r="E113" s="436"/>
      <c r="F113" s="46" t="str">
        <f>IF(O113&gt;0,O113,"")</f>
        <v/>
      </c>
      <c r="G113" s="2"/>
      <c r="H113" s="3"/>
      <c r="I113" s="3"/>
      <c r="J113" s="3"/>
      <c r="K113" s="3"/>
      <c r="L113" s="3"/>
      <c r="M113" s="3"/>
      <c r="N113" s="4"/>
      <c r="O113" s="45">
        <f>SUM(G113:N113)</f>
        <v>0</v>
      </c>
      <c r="P113" s="437"/>
      <c r="Q113" s="438"/>
      <c r="R113" s="438"/>
      <c r="S113" s="438"/>
      <c r="T113" s="21"/>
      <c r="U113" s="44"/>
      <c r="V113" s="44"/>
      <c r="W113" s="44"/>
      <c r="X113" s="26" t="str">
        <f>IF($B113&lt;&gt;"",IF(VLOOKUP($B113,$B$128:$H$626,6,FALSE)&lt;&gt;"",VLOOKUP($B113,$B$128:$H$626,6,FALSE),""),"")</f>
        <v/>
      </c>
    </row>
    <row r="114" spans="1:24" x14ac:dyDescent="0.3">
      <c r="A114" s="27"/>
      <c r="B114" s="434"/>
      <c r="C114" s="435"/>
      <c r="D114" s="435"/>
      <c r="E114" s="436"/>
      <c r="F114" s="46" t="str">
        <f>IF(O114&gt;0,O114,"")</f>
        <v/>
      </c>
      <c r="G114" s="2"/>
      <c r="H114" s="3"/>
      <c r="I114" s="3"/>
      <c r="J114" s="3"/>
      <c r="K114" s="3"/>
      <c r="L114" s="3"/>
      <c r="M114" s="3"/>
      <c r="N114" s="4"/>
      <c r="O114" s="45">
        <f>SUM(G114:N114)</f>
        <v>0</v>
      </c>
      <c r="P114" s="437"/>
      <c r="Q114" s="438"/>
      <c r="R114" s="438"/>
      <c r="S114" s="438"/>
      <c r="T114" s="21"/>
      <c r="U114" s="44"/>
      <c r="V114" s="44"/>
      <c r="W114" s="44"/>
      <c r="X114" s="26" t="str">
        <f>IF($B114&lt;&gt;"",IF(VLOOKUP($B114,$B$128:$H$626,6,FALSE)&lt;&gt;"",VLOOKUP($B114,$B$128:$H$626,6,FALSE),""),"")</f>
        <v/>
      </c>
    </row>
    <row r="115" spans="1:24" x14ac:dyDescent="0.3">
      <c r="A115" s="27"/>
      <c r="B115" s="434"/>
      <c r="C115" s="435"/>
      <c r="D115" s="435"/>
      <c r="E115" s="436"/>
      <c r="F115" s="46" t="str">
        <f>IF(O115&gt;0,O115,"")</f>
        <v/>
      </c>
      <c r="G115" s="2"/>
      <c r="H115" s="3"/>
      <c r="I115" s="3"/>
      <c r="J115" s="3"/>
      <c r="K115" s="3"/>
      <c r="L115" s="3"/>
      <c r="M115" s="3"/>
      <c r="N115" s="4"/>
      <c r="O115" s="45">
        <f>SUM(G115:N115)</f>
        <v>0</v>
      </c>
      <c r="P115" s="437"/>
      <c r="Q115" s="438"/>
      <c r="R115" s="438"/>
      <c r="S115" s="438"/>
      <c r="T115" s="21"/>
      <c r="U115" s="44"/>
      <c r="V115" s="44"/>
      <c r="W115" s="44"/>
      <c r="X115" s="26" t="str">
        <f>IF($B115&lt;&gt;"",IF(VLOOKUP($B115,$B$128:$H$626,6,FALSE)&lt;&gt;"",VLOOKUP($B115,$B$128:$H$626,6,FALSE),""),"")</f>
        <v/>
      </c>
    </row>
    <row r="116" spans="1:24" x14ac:dyDescent="0.3">
      <c r="A116" s="27"/>
      <c r="B116" s="434"/>
      <c r="C116" s="435"/>
      <c r="D116" s="435"/>
      <c r="E116" s="436"/>
      <c r="F116" s="46" t="str">
        <f>IF(O116&gt;0,O116,"")</f>
        <v/>
      </c>
      <c r="G116" s="2"/>
      <c r="H116" s="3"/>
      <c r="I116" s="3"/>
      <c r="J116" s="3"/>
      <c r="K116" s="3"/>
      <c r="L116" s="3"/>
      <c r="M116" s="3"/>
      <c r="N116" s="4"/>
      <c r="O116" s="45">
        <f>SUM(G116:N116)</f>
        <v>0</v>
      </c>
      <c r="P116" s="437"/>
      <c r="Q116" s="438"/>
      <c r="R116" s="438"/>
      <c r="S116" s="438"/>
      <c r="T116" s="21"/>
      <c r="U116" s="44"/>
      <c r="V116" s="44"/>
      <c r="W116" s="44"/>
      <c r="X116" s="26" t="str">
        <f>IF($B116&lt;&gt;"",IF(VLOOKUP($B116,$B$128:$H$626,6,FALSE)&lt;&gt;"",VLOOKUP($B116,$B$128:$H$626,6,FALSE),""),"")</f>
        <v/>
      </c>
    </row>
    <row r="117" spans="1:24" x14ac:dyDescent="0.3">
      <c r="A117" s="27"/>
      <c r="B117" s="434"/>
      <c r="C117" s="435"/>
      <c r="D117" s="435"/>
      <c r="E117" s="436"/>
      <c r="F117" s="46" t="str">
        <f>IF(O117&gt;0,O117,"")</f>
        <v/>
      </c>
      <c r="G117" s="2"/>
      <c r="H117" s="3"/>
      <c r="I117" s="3"/>
      <c r="J117" s="3"/>
      <c r="K117" s="3"/>
      <c r="L117" s="3"/>
      <c r="M117" s="3"/>
      <c r="N117" s="4"/>
      <c r="O117" s="45">
        <f>SUM(G117:N117)</f>
        <v>0</v>
      </c>
      <c r="P117" s="437"/>
      <c r="Q117" s="438"/>
      <c r="R117" s="438"/>
      <c r="S117" s="438"/>
      <c r="T117" s="21"/>
      <c r="U117" s="44"/>
      <c r="V117" s="44"/>
      <c r="W117" s="44"/>
      <c r="X117" s="26" t="str">
        <f>IF($B117&lt;&gt;"",IF(VLOOKUP($B117,$B$128:$H$626,6,FALSE)&lt;&gt;"",VLOOKUP($B117,$B$128:$H$626,6,FALSE),""),"")</f>
        <v/>
      </c>
    </row>
    <row r="118" spans="1:24" ht="4" customHeight="1" x14ac:dyDescent="0.3">
      <c r="A118" s="32"/>
      <c r="B118" s="32"/>
      <c r="C118" s="32"/>
      <c r="D118" s="32"/>
      <c r="E118" s="32"/>
      <c r="F118" s="32"/>
      <c r="G118" s="32"/>
      <c r="H118" s="32"/>
      <c r="I118" s="32"/>
      <c r="J118" s="32"/>
      <c r="K118" s="32"/>
      <c r="L118" s="32"/>
      <c r="M118" s="32"/>
      <c r="N118" s="32"/>
      <c r="O118" s="32"/>
      <c r="P118" s="32"/>
      <c r="Q118" s="32"/>
      <c r="R118" s="32"/>
      <c r="S118" s="32"/>
      <c r="T118" s="32"/>
      <c r="U118" s="28"/>
      <c r="V118" s="28"/>
      <c r="W118" s="28"/>
    </row>
    <row r="119" spans="1:24" ht="4" customHeight="1" x14ac:dyDescent="0.3">
      <c r="A119" s="32"/>
      <c r="B119" s="37"/>
      <c r="C119" s="37"/>
      <c r="D119" s="37"/>
      <c r="E119" s="37"/>
      <c r="F119" s="37"/>
      <c r="G119" s="37"/>
      <c r="H119" s="37"/>
      <c r="I119" s="37"/>
      <c r="J119" s="37"/>
      <c r="K119" s="37"/>
      <c r="L119" s="37"/>
      <c r="M119" s="37"/>
      <c r="N119" s="37"/>
      <c r="O119" s="37"/>
      <c r="P119" s="37"/>
      <c r="Q119" s="39"/>
      <c r="R119" s="37"/>
      <c r="S119" s="37"/>
      <c r="T119" s="37"/>
      <c r="U119" s="38"/>
      <c r="V119" s="38"/>
      <c r="W119" s="38"/>
    </row>
    <row r="120" spans="1:24" ht="15.5" x14ac:dyDescent="0.3">
      <c r="A120" s="32"/>
      <c r="B120" s="40" t="s">
        <v>885</v>
      </c>
      <c r="C120" s="37"/>
      <c r="D120" s="37"/>
      <c r="E120" s="39" t="s">
        <v>891</v>
      </c>
      <c r="F120" s="37"/>
      <c r="G120" s="37"/>
      <c r="H120" s="41"/>
      <c r="I120" s="67" t="s">
        <v>557</v>
      </c>
      <c r="J120" s="64">
        <f>COUNTIF(X12:X117,"E")</f>
        <v>0</v>
      </c>
      <c r="K120" s="68" t="s">
        <v>558</v>
      </c>
      <c r="L120" s="66">
        <f>COUNTIF(X12:X117,"P")</f>
        <v>0</v>
      </c>
      <c r="M120" s="68" t="s">
        <v>559</v>
      </c>
      <c r="N120" s="66">
        <f>COUNTIF(X12:X117,"T")</f>
        <v>0</v>
      </c>
      <c r="O120" s="37"/>
      <c r="P120" s="37"/>
      <c r="Q120" s="39"/>
      <c r="R120" s="37"/>
      <c r="S120" s="65" t="s">
        <v>860</v>
      </c>
      <c r="T120" s="68"/>
      <c r="U120" s="446">
        <f>SUM(J120,L120,N120)</f>
        <v>0</v>
      </c>
      <c r="V120" s="447"/>
      <c r="W120" s="38"/>
    </row>
    <row r="121" spans="1:24" x14ac:dyDescent="0.3">
      <c r="A121" s="32"/>
      <c r="B121" s="37"/>
      <c r="C121" s="37" t="s">
        <v>1154</v>
      </c>
      <c r="D121" s="37"/>
      <c r="E121" s="37"/>
      <c r="F121" s="37"/>
      <c r="G121" s="37"/>
      <c r="H121" s="37"/>
      <c r="I121" s="37"/>
      <c r="J121" s="37"/>
      <c r="K121" s="37"/>
      <c r="L121" s="37"/>
      <c r="M121" s="37"/>
      <c r="N121" s="37"/>
      <c r="O121" s="37"/>
      <c r="P121" s="37"/>
      <c r="Q121" s="39"/>
      <c r="R121" s="37"/>
      <c r="S121" s="63" t="s">
        <v>886</v>
      </c>
      <c r="T121" s="37"/>
      <c r="U121" s="448">
        <f>COUNTIF(U12:U117,"1")+COUNTIF(U12:U117,"2")+COUNTIF(U12:U117,"3"+COUNTIF(U12:U117,"4"))</f>
        <v>0</v>
      </c>
      <c r="V121" s="448"/>
      <c r="W121" s="38"/>
    </row>
    <row r="122" spans="1:24" x14ac:dyDescent="0.3">
      <c r="A122" s="32"/>
      <c r="B122" s="362"/>
      <c r="C122" s="362"/>
      <c r="D122" s="370" t="s">
        <v>1153</v>
      </c>
      <c r="E122" s="60"/>
      <c r="F122" s="60"/>
      <c r="G122" s="60"/>
      <c r="H122" s="362"/>
      <c r="I122" s="363"/>
      <c r="J122" s="370" t="s">
        <v>1155</v>
      </c>
      <c r="K122" s="441"/>
      <c r="L122" s="442"/>
      <c r="M122" s="443"/>
      <c r="N122" s="37"/>
      <c r="O122" s="37"/>
      <c r="P122" s="37"/>
      <c r="Q122" s="39"/>
      <c r="R122" s="37"/>
      <c r="S122" s="41" t="s">
        <v>1149</v>
      </c>
      <c r="T122" s="37"/>
      <c r="U122" s="448">
        <f>COUNTIF(V12:V117,"RE")+COUNTIF(V12:V117,"CR")+COUNTIF(V12:V117,"EN")+COUNTIF(V12:V117,"VU")</f>
        <v>0</v>
      </c>
      <c r="V122" s="448"/>
      <c r="W122" s="38"/>
    </row>
    <row r="123" spans="1:24" x14ac:dyDescent="0.3">
      <c r="A123" s="32"/>
      <c r="B123" s="362"/>
      <c r="C123" s="362"/>
      <c r="D123" s="370" t="s">
        <v>1153</v>
      </c>
      <c r="E123" s="60"/>
      <c r="F123" s="60"/>
      <c r="G123" s="60"/>
      <c r="H123" s="362"/>
      <c r="I123" s="363"/>
      <c r="J123" s="370" t="s">
        <v>1156</v>
      </c>
      <c r="K123" s="441"/>
      <c r="L123" s="442"/>
      <c r="M123" s="443"/>
      <c r="N123" s="37"/>
      <c r="O123" s="37"/>
      <c r="P123" s="37"/>
      <c r="Q123" s="69"/>
      <c r="R123" s="37"/>
      <c r="S123" s="70" t="s">
        <v>888</v>
      </c>
      <c r="T123" s="37"/>
      <c r="U123" s="448">
        <f>COUNTIF(V12:V117,"NT")</f>
        <v>0</v>
      </c>
      <c r="V123" s="448"/>
      <c r="W123" s="38"/>
    </row>
    <row r="124" spans="1:24" x14ac:dyDescent="0.3">
      <c r="A124" s="32"/>
      <c r="B124" s="362"/>
      <c r="C124" s="362"/>
      <c r="D124" s="370" t="s">
        <v>1153</v>
      </c>
      <c r="E124" s="60"/>
      <c r="F124" s="60"/>
      <c r="G124" s="60"/>
      <c r="H124" s="362"/>
      <c r="I124" s="363"/>
      <c r="J124" s="370" t="s">
        <v>1157</v>
      </c>
      <c r="K124" s="441"/>
      <c r="L124" s="442"/>
      <c r="M124" s="443"/>
      <c r="N124" s="364"/>
      <c r="O124" s="364"/>
      <c r="P124" s="364"/>
      <c r="Q124" s="364"/>
      <c r="R124" s="364"/>
      <c r="S124" s="364"/>
      <c r="T124" s="37"/>
      <c r="U124" s="43"/>
      <c r="V124" s="43"/>
      <c r="W124" s="38"/>
    </row>
    <row r="125" spans="1:24" ht="4" customHeight="1" x14ac:dyDescent="0.3">
      <c r="A125" s="32"/>
      <c r="B125" s="37"/>
      <c r="C125" s="37"/>
      <c r="D125" s="37"/>
      <c r="E125" s="37"/>
      <c r="F125" s="37"/>
      <c r="G125" s="37"/>
      <c r="H125" s="37"/>
      <c r="I125" s="37"/>
      <c r="J125" s="37"/>
      <c r="K125" s="37"/>
      <c r="L125" s="37"/>
      <c r="M125" s="37"/>
      <c r="N125" s="37"/>
      <c r="O125" s="37"/>
      <c r="P125" s="37"/>
      <c r="Q125" s="39"/>
      <c r="R125" s="37"/>
      <c r="S125" s="37"/>
      <c r="T125" s="37"/>
      <c r="U125" s="38"/>
      <c r="V125" s="38"/>
      <c r="W125" s="38"/>
    </row>
    <row r="126" spans="1:24" ht="10.75" customHeight="1" x14ac:dyDescent="0.3">
      <c r="A126" s="32"/>
      <c r="B126" s="42" t="s">
        <v>1493</v>
      </c>
      <c r="C126" s="32"/>
      <c r="D126" s="32"/>
      <c r="E126" s="32"/>
      <c r="F126" s="32"/>
      <c r="G126" s="32"/>
      <c r="H126" s="32"/>
      <c r="I126" s="32"/>
      <c r="J126" s="32"/>
      <c r="K126" s="32"/>
      <c r="L126" s="32"/>
      <c r="M126" s="32"/>
      <c r="N126" s="32"/>
      <c r="O126" s="32"/>
      <c r="P126" s="32"/>
      <c r="Q126" s="32"/>
      <c r="R126" s="32"/>
      <c r="S126" s="32"/>
      <c r="T126" s="32"/>
      <c r="U126" s="28"/>
      <c r="V126" s="28"/>
      <c r="W126" s="28"/>
    </row>
    <row r="127" spans="1:24" ht="3.75" hidden="1" customHeight="1" x14ac:dyDescent="0.3">
      <c r="A127" s="32"/>
      <c r="B127" s="42"/>
      <c r="C127" s="32"/>
      <c r="D127" s="32"/>
      <c r="E127" s="32"/>
      <c r="F127" s="32"/>
      <c r="G127" s="32"/>
      <c r="H127" s="32"/>
      <c r="I127" s="32"/>
      <c r="J127" s="32"/>
      <c r="K127" s="32"/>
      <c r="L127" s="32"/>
      <c r="M127" s="32"/>
      <c r="N127" s="32"/>
      <c r="O127" s="32"/>
      <c r="P127" s="32"/>
      <c r="Q127" s="32"/>
      <c r="R127" s="32"/>
      <c r="S127" s="32"/>
      <c r="T127" s="32"/>
      <c r="U127" s="28"/>
      <c r="V127" s="28"/>
      <c r="W127" s="28"/>
    </row>
    <row r="128" spans="1:24" hidden="1" x14ac:dyDescent="0.3">
      <c r="B128" s="392" t="s">
        <v>20</v>
      </c>
      <c r="C128" s="16" t="s">
        <v>557</v>
      </c>
      <c r="D128" s="382"/>
      <c r="E128" s="382"/>
      <c r="F128" s="382"/>
      <c r="G128" s="16"/>
      <c r="H128" s="5"/>
      <c r="I128" s="5"/>
      <c r="J128" s="5"/>
      <c r="K128" s="5"/>
      <c r="L128" s="5"/>
      <c r="M128" s="5"/>
      <c r="N128" s="5"/>
      <c r="O128" s="5"/>
      <c r="P128" s="5"/>
      <c r="R128" s="5"/>
      <c r="S128" s="5"/>
      <c r="T128" s="5"/>
    </row>
    <row r="129" spans="2:51" s="5" customFormat="1" hidden="1" x14ac:dyDescent="0.3">
      <c r="B129" s="13" t="s">
        <v>176</v>
      </c>
      <c r="C129" s="16" t="s">
        <v>557</v>
      </c>
      <c r="D129" s="18">
        <v>1</v>
      </c>
      <c r="E129" s="18" t="s">
        <v>839</v>
      </c>
      <c r="F129" s="18">
        <v>2</v>
      </c>
      <c r="G129" s="16" t="s">
        <v>557</v>
      </c>
      <c r="H129" s="1"/>
      <c r="I129" s="1"/>
      <c r="J129" s="1"/>
      <c r="K129" s="1"/>
      <c r="L129" s="1"/>
      <c r="M129" s="1"/>
      <c r="N129" s="1"/>
      <c r="O129" s="1"/>
      <c r="P129" s="1"/>
      <c r="R129" s="1"/>
      <c r="S129" s="1"/>
      <c r="T129" s="1"/>
      <c r="U129" s="17"/>
      <c r="V129" s="17"/>
      <c r="W129" s="17"/>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2:51" hidden="1" x14ac:dyDescent="0.3">
      <c r="B130" s="13" t="s">
        <v>222</v>
      </c>
      <c r="C130" s="16" t="s">
        <v>557</v>
      </c>
      <c r="D130" s="18">
        <v>1</v>
      </c>
      <c r="E130" s="18" t="s">
        <v>839</v>
      </c>
      <c r="F130" s="18">
        <v>3</v>
      </c>
      <c r="G130" s="16" t="s">
        <v>557</v>
      </c>
      <c r="U130" s="25"/>
      <c r="V130" s="25"/>
      <c r="W130" s="2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row>
    <row r="131" spans="2:51" hidden="1" x14ac:dyDescent="0.3">
      <c r="B131" s="13" t="s">
        <v>174</v>
      </c>
      <c r="C131" s="16" t="s">
        <v>557</v>
      </c>
      <c r="D131" s="18">
        <v>1</v>
      </c>
      <c r="E131" s="18" t="s">
        <v>839</v>
      </c>
      <c r="F131" s="18">
        <v>2</v>
      </c>
      <c r="G131" s="16" t="s">
        <v>557</v>
      </c>
    </row>
    <row r="132" spans="2:51" hidden="1" x14ac:dyDescent="0.3">
      <c r="B132" s="13" t="s">
        <v>175</v>
      </c>
      <c r="C132" s="16" t="s">
        <v>557</v>
      </c>
      <c r="D132" s="18"/>
      <c r="E132" s="18"/>
      <c r="F132" s="18"/>
      <c r="G132" s="16" t="s">
        <v>557</v>
      </c>
    </row>
    <row r="133" spans="2:51" hidden="1" x14ac:dyDescent="0.3">
      <c r="B133" s="13" t="s">
        <v>22</v>
      </c>
      <c r="C133" s="16" t="s">
        <v>557</v>
      </c>
      <c r="D133" s="18"/>
      <c r="E133" s="18"/>
      <c r="F133" s="18"/>
      <c r="G133" s="16"/>
    </row>
    <row r="134" spans="2:51" hidden="1" x14ac:dyDescent="0.3">
      <c r="B134" s="13" t="s">
        <v>178</v>
      </c>
      <c r="C134" s="16" t="s">
        <v>557</v>
      </c>
      <c r="D134" s="18"/>
      <c r="E134" s="18"/>
      <c r="F134" s="18"/>
      <c r="G134" s="16" t="s">
        <v>557</v>
      </c>
    </row>
    <row r="135" spans="2:51" hidden="1" x14ac:dyDescent="0.3">
      <c r="B135" s="13" t="s">
        <v>179</v>
      </c>
      <c r="C135" s="16" t="s">
        <v>557</v>
      </c>
      <c r="D135" s="18">
        <v>4</v>
      </c>
      <c r="E135" s="18" t="s">
        <v>840</v>
      </c>
      <c r="F135" s="18">
        <v>1</v>
      </c>
      <c r="G135" s="16" t="s">
        <v>557</v>
      </c>
    </row>
    <row r="136" spans="2:51" hidden="1" x14ac:dyDescent="0.3">
      <c r="B136" s="13" t="s">
        <v>296</v>
      </c>
      <c r="C136" s="16" t="s">
        <v>557</v>
      </c>
      <c r="D136" s="18"/>
      <c r="E136" s="18"/>
      <c r="F136" s="18"/>
      <c r="G136" s="16" t="s">
        <v>557</v>
      </c>
    </row>
    <row r="137" spans="2:51" hidden="1" x14ac:dyDescent="0.3">
      <c r="B137" s="13" t="s">
        <v>297</v>
      </c>
      <c r="C137" s="16" t="s">
        <v>557</v>
      </c>
      <c r="D137" s="18"/>
      <c r="E137" s="18"/>
      <c r="F137" s="18"/>
      <c r="G137" s="16"/>
    </row>
    <row r="138" spans="2:51" hidden="1" x14ac:dyDescent="0.3">
      <c r="B138" s="13" t="s">
        <v>298</v>
      </c>
      <c r="C138" s="16" t="s">
        <v>557</v>
      </c>
      <c r="D138" s="18"/>
      <c r="E138" s="18"/>
      <c r="F138" s="18"/>
      <c r="G138" s="16"/>
    </row>
    <row r="139" spans="2:51" hidden="1" x14ac:dyDescent="0.3">
      <c r="B139" s="13" t="s">
        <v>299</v>
      </c>
      <c r="C139" s="16" t="s">
        <v>557</v>
      </c>
      <c r="D139" s="18"/>
      <c r="E139" s="18"/>
      <c r="F139" s="18"/>
      <c r="G139" s="16"/>
    </row>
    <row r="140" spans="2:51" hidden="1" x14ac:dyDescent="0.3">
      <c r="B140" s="13" t="s">
        <v>180</v>
      </c>
      <c r="C140" s="16" t="s">
        <v>557</v>
      </c>
      <c r="D140" s="18">
        <v>3</v>
      </c>
      <c r="E140" s="18" t="s">
        <v>840</v>
      </c>
      <c r="F140" s="18">
        <v>2</v>
      </c>
      <c r="G140" s="16" t="s">
        <v>557</v>
      </c>
    </row>
    <row r="141" spans="2:51" hidden="1" x14ac:dyDescent="0.3">
      <c r="B141" s="13" t="s">
        <v>181</v>
      </c>
      <c r="C141" s="16" t="s">
        <v>557</v>
      </c>
      <c r="D141" s="18"/>
      <c r="E141" s="18"/>
      <c r="F141" s="18"/>
      <c r="G141" s="16" t="s">
        <v>557</v>
      </c>
    </row>
    <row r="142" spans="2:51" hidden="1" x14ac:dyDescent="0.3">
      <c r="B142" s="13" t="s">
        <v>182</v>
      </c>
      <c r="C142" s="16" t="s">
        <v>557</v>
      </c>
      <c r="D142" s="18">
        <v>4</v>
      </c>
      <c r="E142" s="18" t="s">
        <v>841</v>
      </c>
      <c r="F142" s="18">
        <v>2</v>
      </c>
      <c r="G142" s="16" t="s">
        <v>557</v>
      </c>
    </row>
    <row r="143" spans="2:51" hidden="1" x14ac:dyDescent="0.3">
      <c r="B143" s="13" t="s">
        <v>183</v>
      </c>
      <c r="C143" s="16" t="s">
        <v>557</v>
      </c>
      <c r="D143" s="18">
        <v>2</v>
      </c>
      <c r="E143" s="18" t="s">
        <v>840</v>
      </c>
      <c r="F143" s="18">
        <v>3</v>
      </c>
      <c r="G143" s="16" t="s">
        <v>557</v>
      </c>
    </row>
    <row r="144" spans="2:51" hidden="1" x14ac:dyDescent="0.3">
      <c r="B144" s="13" t="s">
        <v>184</v>
      </c>
      <c r="C144" s="16" t="s">
        <v>557</v>
      </c>
      <c r="D144" s="18">
        <v>3</v>
      </c>
      <c r="E144" s="18" t="s">
        <v>840</v>
      </c>
      <c r="F144" s="18">
        <v>2</v>
      </c>
      <c r="G144" s="16" t="s">
        <v>557</v>
      </c>
    </row>
    <row r="145" spans="2:7" hidden="1" x14ac:dyDescent="0.3">
      <c r="B145" s="13" t="s">
        <v>185</v>
      </c>
      <c r="C145" s="16" t="s">
        <v>557</v>
      </c>
      <c r="D145" s="18"/>
      <c r="E145" s="18"/>
      <c r="F145" s="18"/>
      <c r="G145" s="16" t="s">
        <v>557</v>
      </c>
    </row>
    <row r="146" spans="2:7" hidden="1" x14ac:dyDescent="0.3">
      <c r="B146" s="13" t="s">
        <v>300</v>
      </c>
      <c r="C146" s="16" t="s">
        <v>557</v>
      </c>
      <c r="D146" s="18"/>
      <c r="E146" s="18"/>
      <c r="F146" s="18"/>
      <c r="G146" s="16" t="s">
        <v>557</v>
      </c>
    </row>
    <row r="147" spans="2:7" hidden="1" x14ac:dyDescent="0.3">
      <c r="B147" s="13" t="s">
        <v>301</v>
      </c>
      <c r="C147" s="16" t="s">
        <v>557</v>
      </c>
      <c r="D147" s="18"/>
      <c r="E147" s="18"/>
      <c r="F147" s="18"/>
      <c r="G147" s="16"/>
    </row>
    <row r="148" spans="2:7" hidden="1" x14ac:dyDescent="0.3">
      <c r="B148" s="13" t="s">
        <v>186</v>
      </c>
      <c r="C148" s="16" t="s">
        <v>557</v>
      </c>
      <c r="D148" s="18"/>
      <c r="E148" s="18" t="s">
        <v>841</v>
      </c>
      <c r="F148" s="18"/>
      <c r="G148" s="16" t="s">
        <v>557</v>
      </c>
    </row>
    <row r="149" spans="2:7" hidden="1" x14ac:dyDescent="0.3">
      <c r="B149" s="13" t="s">
        <v>187</v>
      </c>
      <c r="C149" s="16" t="s">
        <v>557</v>
      </c>
      <c r="D149" s="18"/>
      <c r="E149" s="18"/>
      <c r="F149" s="18"/>
      <c r="G149" s="16" t="s">
        <v>557</v>
      </c>
    </row>
    <row r="150" spans="2:7" hidden="1" x14ac:dyDescent="0.3">
      <c r="B150" s="13" t="s">
        <v>196</v>
      </c>
      <c r="C150" s="16" t="s">
        <v>557</v>
      </c>
      <c r="D150" s="18"/>
      <c r="E150" s="18"/>
      <c r="F150" s="18"/>
      <c r="G150" s="16" t="s">
        <v>557</v>
      </c>
    </row>
    <row r="151" spans="2:7" hidden="1" x14ac:dyDescent="0.3">
      <c r="B151" s="13" t="s">
        <v>198</v>
      </c>
      <c r="C151" s="16" t="s">
        <v>557</v>
      </c>
      <c r="D151" s="18"/>
      <c r="E151" s="18"/>
      <c r="F151" s="18"/>
      <c r="G151" s="16" t="s">
        <v>557</v>
      </c>
    </row>
    <row r="152" spans="2:7" hidden="1" x14ac:dyDescent="0.3">
      <c r="B152" s="13" t="s">
        <v>199</v>
      </c>
      <c r="C152" s="16" t="s">
        <v>557</v>
      </c>
      <c r="D152" s="18"/>
      <c r="E152" s="18"/>
      <c r="F152" s="18"/>
      <c r="G152" s="16" t="s">
        <v>557</v>
      </c>
    </row>
    <row r="153" spans="2:7" hidden="1" x14ac:dyDescent="0.3">
      <c r="B153" s="13" t="s">
        <v>305</v>
      </c>
      <c r="C153" s="16" t="s">
        <v>557</v>
      </c>
      <c r="D153" s="18"/>
      <c r="E153" s="18"/>
      <c r="F153" s="18"/>
      <c r="G153" s="16"/>
    </row>
    <row r="154" spans="2:7" hidden="1" x14ac:dyDescent="0.3">
      <c r="B154" s="13" t="s">
        <v>328</v>
      </c>
      <c r="C154" s="16" t="s">
        <v>557</v>
      </c>
      <c r="D154" s="18"/>
      <c r="E154" s="18"/>
      <c r="F154" s="18"/>
      <c r="G154" s="16" t="s">
        <v>557</v>
      </c>
    </row>
    <row r="155" spans="2:7" hidden="1" x14ac:dyDescent="0.3">
      <c r="B155" s="13" t="s">
        <v>223</v>
      </c>
      <c r="C155" s="16" t="s">
        <v>557</v>
      </c>
      <c r="D155" s="18">
        <v>1</v>
      </c>
      <c r="E155" s="18" t="s">
        <v>839</v>
      </c>
      <c r="F155" s="18">
        <v>2</v>
      </c>
      <c r="G155" s="16" t="s">
        <v>557</v>
      </c>
    </row>
    <row r="156" spans="2:7" hidden="1" x14ac:dyDescent="0.3">
      <c r="B156" s="13" t="s">
        <v>227</v>
      </c>
      <c r="C156" s="16" t="s">
        <v>557</v>
      </c>
      <c r="D156" s="18">
        <v>3</v>
      </c>
      <c r="E156" s="18" t="s">
        <v>842</v>
      </c>
      <c r="F156" s="18">
        <v>1</v>
      </c>
      <c r="G156" s="16" t="s">
        <v>557</v>
      </c>
    </row>
    <row r="157" spans="2:7" hidden="1" x14ac:dyDescent="0.3">
      <c r="B157" s="13" t="s">
        <v>228</v>
      </c>
      <c r="C157" s="16" t="s">
        <v>557</v>
      </c>
      <c r="D157" s="18">
        <v>4</v>
      </c>
      <c r="E157" s="18" t="s">
        <v>840</v>
      </c>
      <c r="F157" s="18">
        <v>1</v>
      </c>
      <c r="G157" s="16" t="s">
        <v>557</v>
      </c>
    </row>
    <row r="158" spans="2:7" hidden="1" x14ac:dyDescent="0.3">
      <c r="B158" s="13" t="s">
        <v>1484</v>
      </c>
      <c r="C158" s="16" t="s">
        <v>557</v>
      </c>
      <c r="D158" s="18"/>
      <c r="E158" s="18"/>
      <c r="F158" s="18"/>
      <c r="G158" s="16"/>
    </row>
    <row r="159" spans="2:7" hidden="1" x14ac:dyDescent="0.3">
      <c r="B159" s="13" t="s">
        <v>188</v>
      </c>
      <c r="C159" s="16" t="s">
        <v>557</v>
      </c>
      <c r="D159" s="18">
        <v>4</v>
      </c>
      <c r="E159" s="18" t="s">
        <v>840</v>
      </c>
      <c r="F159" s="18">
        <v>1</v>
      </c>
      <c r="G159" s="16" t="s">
        <v>557</v>
      </c>
    </row>
    <row r="160" spans="2:7" hidden="1" x14ac:dyDescent="0.3">
      <c r="B160" s="13" t="s">
        <v>302</v>
      </c>
      <c r="C160" s="16" t="s">
        <v>557</v>
      </c>
      <c r="D160" s="18"/>
      <c r="E160" s="18"/>
      <c r="F160" s="18"/>
      <c r="G160" s="16"/>
    </row>
    <row r="161" spans="2:7" hidden="1" x14ac:dyDescent="0.3">
      <c r="B161" s="13" t="s">
        <v>303</v>
      </c>
      <c r="C161" s="16" t="s">
        <v>557</v>
      </c>
      <c r="D161" s="18"/>
      <c r="E161" s="18"/>
      <c r="F161" s="18"/>
      <c r="G161" s="16"/>
    </row>
    <row r="162" spans="2:7" hidden="1" x14ac:dyDescent="0.3">
      <c r="B162" s="13" t="s">
        <v>189</v>
      </c>
      <c r="C162" s="16" t="s">
        <v>557</v>
      </c>
      <c r="D162" s="18"/>
      <c r="E162" s="18"/>
      <c r="F162" s="18"/>
      <c r="G162" s="16" t="s">
        <v>557</v>
      </c>
    </row>
    <row r="163" spans="2:7" hidden="1" x14ac:dyDescent="0.3">
      <c r="B163" s="13" t="s">
        <v>190</v>
      </c>
      <c r="C163" s="16" t="s">
        <v>557</v>
      </c>
      <c r="D163" s="18">
        <v>3</v>
      </c>
      <c r="E163" s="18" t="s">
        <v>840</v>
      </c>
      <c r="F163" s="18">
        <v>2</v>
      </c>
      <c r="G163" s="16" t="s">
        <v>557</v>
      </c>
    </row>
    <row r="164" spans="2:7" hidden="1" x14ac:dyDescent="0.3">
      <c r="B164" s="13" t="s">
        <v>191</v>
      </c>
      <c r="C164" s="16" t="s">
        <v>557</v>
      </c>
      <c r="D164" s="18"/>
      <c r="E164" s="18"/>
      <c r="F164" s="18"/>
      <c r="G164" s="16" t="s">
        <v>557</v>
      </c>
    </row>
    <row r="165" spans="2:7" hidden="1" x14ac:dyDescent="0.3">
      <c r="B165" s="13" t="s">
        <v>192</v>
      </c>
      <c r="C165" s="16" t="s">
        <v>557</v>
      </c>
      <c r="D165" s="18"/>
      <c r="E165" s="18"/>
      <c r="F165" s="18"/>
      <c r="G165" s="16" t="s">
        <v>557</v>
      </c>
    </row>
    <row r="166" spans="2:7" hidden="1" x14ac:dyDescent="0.3">
      <c r="B166" s="13" t="s">
        <v>193</v>
      </c>
      <c r="C166" s="16" t="s">
        <v>557</v>
      </c>
      <c r="D166" s="18">
        <v>1</v>
      </c>
      <c r="E166" s="18" t="s">
        <v>839</v>
      </c>
      <c r="F166" s="18">
        <v>2</v>
      </c>
      <c r="G166" s="16" t="s">
        <v>557</v>
      </c>
    </row>
    <row r="167" spans="2:7" hidden="1" x14ac:dyDescent="0.3">
      <c r="B167" s="13" t="s">
        <v>194</v>
      </c>
      <c r="C167" s="16" t="s">
        <v>557</v>
      </c>
      <c r="D167" s="18">
        <v>3</v>
      </c>
      <c r="E167" s="18" t="s">
        <v>842</v>
      </c>
      <c r="F167" s="18">
        <v>1</v>
      </c>
      <c r="G167" s="16" t="s">
        <v>557</v>
      </c>
    </row>
    <row r="168" spans="2:7" hidden="1" x14ac:dyDescent="0.3">
      <c r="B168" s="13" t="s">
        <v>195</v>
      </c>
      <c r="C168" s="16" t="s">
        <v>557</v>
      </c>
      <c r="D168" s="18"/>
      <c r="E168" s="18" t="s">
        <v>841</v>
      </c>
      <c r="F168" s="18"/>
      <c r="G168" s="16" t="s">
        <v>557</v>
      </c>
    </row>
    <row r="169" spans="2:7" hidden="1" x14ac:dyDescent="0.3">
      <c r="B169" s="13" t="s">
        <v>304</v>
      </c>
      <c r="C169" s="16" t="s">
        <v>557</v>
      </c>
      <c r="D169" s="18"/>
      <c r="E169" s="18"/>
      <c r="F169" s="18"/>
      <c r="G169" s="16"/>
    </row>
    <row r="170" spans="2:7" hidden="1" x14ac:dyDescent="0.3">
      <c r="B170" s="13" t="s">
        <v>209</v>
      </c>
      <c r="C170" s="16" t="s">
        <v>557</v>
      </c>
      <c r="D170" s="18"/>
      <c r="E170" s="18"/>
      <c r="F170" s="18"/>
      <c r="G170" s="16" t="s">
        <v>557</v>
      </c>
    </row>
    <row r="171" spans="2:7" hidden="1" x14ac:dyDescent="0.3">
      <c r="B171" s="13" t="s">
        <v>210</v>
      </c>
      <c r="C171" s="16" t="s">
        <v>557</v>
      </c>
      <c r="D171" s="18">
        <v>1</v>
      </c>
      <c r="E171" s="18" t="s">
        <v>839</v>
      </c>
      <c r="F171" s="18">
        <v>2</v>
      </c>
      <c r="G171" s="16" t="s">
        <v>557</v>
      </c>
    </row>
    <row r="172" spans="2:7" hidden="1" x14ac:dyDescent="0.3">
      <c r="B172" s="13" t="s">
        <v>324</v>
      </c>
      <c r="C172" s="16" t="s">
        <v>557</v>
      </c>
      <c r="D172" s="18"/>
      <c r="E172" s="18"/>
      <c r="F172" s="18"/>
      <c r="G172" s="16"/>
    </row>
    <row r="173" spans="2:7" hidden="1" x14ac:dyDescent="0.3">
      <c r="B173" s="13" t="s">
        <v>24</v>
      </c>
      <c r="C173" s="16" t="s">
        <v>557</v>
      </c>
      <c r="D173" s="18"/>
      <c r="E173" s="18"/>
      <c r="F173" s="18"/>
      <c r="G173" s="16"/>
    </row>
    <row r="174" spans="2:7" hidden="1" x14ac:dyDescent="0.3">
      <c r="B174" s="13" t="s">
        <v>247</v>
      </c>
      <c r="C174" s="16" t="s">
        <v>557</v>
      </c>
      <c r="D174" s="18"/>
      <c r="E174" s="18"/>
      <c r="F174" s="18"/>
      <c r="G174" s="16" t="s">
        <v>557</v>
      </c>
    </row>
    <row r="175" spans="2:7" hidden="1" x14ac:dyDescent="0.3">
      <c r="B175" s="13" t="s">
        <v>250</v>
      </c>
      <c r="C175" s="16" t="s">
        <v>557</v>
      </c>
      <c r="D175" s="18">
        <v>4</v>
      </c>
      <c r="E175" s="18" t="s">
        <v>840</v>
      </c>
      <c r="F175" s="18">
        <v>1</v>
      </c>
      <c r="G175" s="16" t="s">
        <v>557</v>
      </c>
    </row>
    <row r="176" spans="2:7" hidden="1" x14ac:dyDescent="0.3">
      <c r="B176" s="13" t="s">
        <v>205</v>
      </c>
      <c r="C176" s="16" t="s">
        <v>557</v>
      </c>
      <c r="D176" s="18"/>
      <c r="E176" s="18"/>
      <c r="F176" s="18"/>
      <c r="G176" s="16" t="s">
        <v>557</v>
      </c>
    </row>
    <row r="177" spans="2:7" hidden="1" x14ac:dyDescent="0.3">
      <c r="B177" s="13" t="s">
        <v>206</v>
      </c>
      <c r="C177" s="16" t="s">
        <v>557</v>
      </c>
      <c r="D177" s="18">
        <v>1</v>
      </c>
      <c r="E177" s="18" t="s">
        <v>839</v>
      </c>
      <c r="F177" s="18">
        <v>2</v>
      </c>
      <c r="G177" s="16" t="s">
        <v>557</v>
      </c>
    </row>
    <row r="178" spans="2:7" hidden="1" x14ac:dyDescent="0.3">
      <c r="B178" s="13" t="s">
        <v>207</v>
      </c>
      <c r="C178" s="16" t="s">
        <v>557</v>
      </c>
      <c r="D178" s="18">
        <v>2</v>
      </c>
      <c r="E178" s="18" t="s">
        <v>842</v>
      </c>
      <c r="F178" s="18">
        <v>2</v>
      </c>
      <c r="G178" s="16" t="s">
        <v>557</v>
      </c>
    </row>
    <row r="179" spans="2:7" hidden="1" x14ac:dyDescent="0.3">
      <c r="B179" s="13" t="s">
        <v>323</v>
      </c>
      <c r="C179" s="16" t="s">
        <v>557</v>
      </c>
      <c r="D179" s="18"/>
      <c r="E179" s="18"/>
      <c r="F179" s="18"/>
      <c r="G179" s="16"/>
    </row>
    <row r="180" spans="2:7" hidden="1" x14ac:dyDescent="0.3">
      <c r="B180" s="13" t="s">
        <v>208</v>
      </c>
      <c r="C180" s="16" t="s">
        <v>557</v>
      </c>
      <c r="D180" s="18">
        <v>4</v>
      </c>
      <c r="E180" s="18" t="s">
        <v>840</v>
      </c>
      <c r="F180" s="18">
        <v>1</v>
      </c>
      <c r="G180" s="16" t="s">
        <v>557</v>
      </c>
    </row>
    <row r="181" spans="2:7" hidden="1" x14ac:dyDescent="0.3">
      <c r="B181" s="13" t="s">
        <v>177</v>
      </c>
      <c r="C181" s="16" t="s">
        <v>557</v>
      </c>
      <c r="D181" s="18">
        <v>1</v>
      </c>
      <c r="E181" s="18" t="s">
        <v>839</v>
      </c>
      <c r="F181" s="18">
        <v>2</v>
      </c>
      <c r="G181" s="16" t="s">
        <v>557</v>
      </c>
    </row>
    <row r="182" spans="2:7" hidden="1" x14ac:dyDescent="0.3">
      <c r="B182" s="13" t="s">
        <v>306</v>
      </c>
      <c r="C182" s="16" t="s">
        <v>557</v>
      </c>
      <c r="D182" s="18">
        <v>3</v>
      </c>
      <c r="E182" s="18" t="s">
        <v>841</v>
      </c>
      <c r="F182" s="18">
        <v>3</v>
      </c>
      <c r="G182" s="16" t="s">
        <v>557</v>
      </c>
    </row>
    <row r="183" spans="2:7" hidden="1" x14ac:dyDescent="0.3">
      <c r="B183" s="13" t="s">
        <v>307</v>
      </c>
      <c r="C183" s="16" t="s">
        <v>557</v>
      </c>
      <c r="D183" s="18"/>
      <c r="E183" s="18"/>
      <c r="F183" s="18"/>
      <c r="G183" s="16"/>
    </row>
    <row r="184" spans="2:7" hidden="1" x14ac:dyDescent="0.3">
      <c r="B184" s="13" t="s">
        <v>308</v>
      </c>
      <c r="C184" s="16" t="s">
        <v>557</v>
      </c>
      <c r="D184" s="18"/>
      <c r="E184" s="18"/>
      <c r="F184" s="18"/>
      <c r="G184" s="16"/>
    </row>
    <row r="185" spans="2:7" hidden="1" x14ac:dyDescent="0.3">
      <c r="B185" s="13" t="s">
        <v>309</v>
      </c>
      <c r="C185" s="16" t="s">
        <v>557</v>
      </c>
      <c r="D185" s="18">
        <v>4</v>
      </c>
      <c r="E185" s="18" t="s">
        <v>840</v>
      </c>
      <c r="F185" s="18">
        <v>1</v>
      </c>
      <c r="G185" s="16" t="s">
        <v>557</v>
      </c>
    </row>
    <row r="186" spans="2:7" hidden="1" x14ac:dyDescent="0.3">
      <c r="B186" s="13" t="s">
        <v>310</v>
      </c>
      <c r="C186" s="16" t="s">
        <v>557</v>
      </c>
      <c r="D186" s="18"/>
      <c r="E186" s="18"/>
      <c r="F186" s="18"/>
      <c r="G186" s="16"/>
    </row>
    <row r="187" spans="2:7" hidden="1" x14ac:dyDescent="0.3">
      <c r="B187" s="13" t="s">
        <v>311</v>
      </c>
      <c r="C187" s="16" t="s">
        <v>557</v>
      </c>
      <c r="D187" s="18"/>
      <c r="E187" s="18"/>
      <c r="F187" s="18"/>
      <c r="G187" s="16"/>
    </row>
    <row r="188" spans="2:7" hidden="1" x14ac:dyDescent="0.3">
      <c r="B188" s="13" t="s">
        <v>312</v>
      </c>
      <c r="C188" s="16" t="s">
        <v>557</v>
      </c>
      <c r="D188" s="18"/>
      <c r="E188" s="18"/>
      <c r="F188" s="18"/>
      <c r="G188" s="16" t="s">
        <v>557</v>
      </c>
    </row>
    <row r="189" spans="2:7" hidden="1" x14ac:dyDescent="0.3">
      <c r="B189" s="13" t="s">
        <v>313</v>
      </c>
      <c r="C189" s="16" t="s">
        <v>557</v>
      </c>
      <c r="D189" s="18">
        <v>1</v>
      </c>
      <c r="E189" s="18" t="s">
        <v>839</v>
      </c>
      <c r="F189" s="18">
        <v>2</v>
      </c>
      <c r="G189" s="16" t="s">
        <v>557</v>
      </c>
    </row>
    <row r="190" spans="2:7" hidden="1" x14ac:dyDescent="0.3">
      <c r="B190" s="13" t="s">
        <v>314</v>
      </c>
      <c r="C190" s="16" t="s">
        <v>557</v>
      </c>
      <c r="D190" s="18">
        <v>2</v>
      </c>
      <c r="E190" s="18" t="s">
        <v>840</v>
      </c>
      <c r="F190" s="18">
        <v>3</v>
      </c>
      <c r="G190" s="16" t="s">
        <v>557</v>
      </c>
    </row>
    <row r="191" spans="2:7" hidden="1" x14ac:dyDescent="0.3">
      <c r="B191" s="13" t="s">
        <v>315</v>
      </c>
      <c r="C191" s="16" t="s">
        <v>557</v>
      </c>
      <c r="D191" s="18"/>
      <c r="E191" s="18"/>
      <c r="F191" s="18"/>
      <c r="G191" s="16" t="s">
        <v>557</v>
      </c>
    </row>
    <row r="192" spans="2:7" hidden="1" x14ac:dyDescent="0.3">
      <c r="B192" s="13" t="s">
        <v>316</v>
      </c>
      <c r="C192" s="16" t="s">
        <v>557</v>
      </c>
      <c r="D192" s="18"/>
      <c r="E192" s="18"/>
      <c r="F192" s="18"/>
      <c r="G192" s="16"/>
    </row>
    <row r="193" spans="2:7" hidden="1" x14ac:dyDescent="0.3">
      <c r="B193" s="13" t="s">
        <v>317</v>
      </c>
      <c r="C193" s="16" t="s">
        <v>557</v>
      </c>
      <c r="D193" s="18"/>
      <c r="E193" s="18"/>
      <c r="F193" s="18"/>
      <c r="G193" s="16" t="s">
        <v>557</v>
      </c>
    </row>
    <row r="194" spans="2:7" hidden="1" x14ac:dyDescent="0.3">
      <c r="B194" s="13" t="s">
        <v>318</v>
      </c>
      <c r="C194" s="16" t="s">
        <v>557</v>
      </c>
      <c r="D194" s="18"/>
      <c r="E194" s="18"/>
      <c r="F194" s="18"/>
      <c r="G194" s="16" t="s">
        <v>557</v>
      </c>
    </row>
    <row r="195" spans="2:7" hidden="1" x14ac:dyDescent="0.3">
      <c r="B195" s="13" t="s">
        <v>319</v>
      </c>
      <c r="C195" s="16" t="s">
        <v>557</v>
      </c>
      <c r="D195" s="18"/>
      <c r="E195" s="18"/>
      <c r="F195" s="18"/>
      <c r="G195" s="16" t="s">
        <v>557</v>
      </c>
    </row>
    <row r="196" spans="2:7" hidden="1" x14ac:dyDescent="0.3">
      <c r="B196" s="13" t="s">
        <v>554</v>
      </c>
      <c r="C196" s="16" t="s">
        <v>557</v>
      </c>
      <c r="D196" s="18"/>
      <c r="E196" s="18"/>
      <c r="F196" s="18"/>
      <c r="G196" s="16" t="s">
        <v>557</v>
      </c>
    </row>
    <row r="197" spans="2:7" hidden="1" x14ac:dyDescent="0.3">
      <c r="B197" s="13" t="s">
        <v>320</v>
      </c>
      <c r="C197" s="16" t="s">
        <v>557</v>
      </c>
      <c r="D197" s="18"/>
      <c r="E197" s="18"/>
      <c r="F197" s="18"/>
      <c r="G197" s="16" t="s">
        <v>557</v>
      </c>
    </row>
    <row r="198" spans="2:7" hidden="1" x14ac:dyDescent="0.3">
      <c r="B198" s="14" t="s">
        <v>200</v>
      </c>
      <c r="C198" s="16" t="s">
        <v>557</v>
      </c>
      <c r="D198" s="19"/>
      <c r="E198" s="19"/>
      <c r="F198" s="19"/>
      <c r="G198" s="16" t="s">
        <v>557</v>
      </c>
    </row>
    <row r="199" spans="2:7" hidden="1" x14ac:dyDescent="0.3">
      <c r="B199" s="13" t="s">
        <v>201</v>
      </c>
      <c r="C199" s="16" t="s">
        <v>557</v>
      </c>
      <c r="D199" s="18"/>
      <c r="E199" s="18"/>
      <c r="F199" s="18"/>
      <c r="G199" s="16" t="s">
        <v>557</v>
      </c>
    </row>
    <row r="200" spans="2:7" hidden="1" x14ac:dyDescent="0.3">
      <c r="B200" s="13" t="s">
        <v>321</v>
      </c>
      <c r="C200" s="16" t="s">
        <v>557</v>
      </c>
      <c r="D200" s="18"/>
      <c r="E200" s="18"/>
      <c r="F200" s="18"/>
      <c r="G200" s="16"/>
    </row>
    <row r="201" spans="2:7" hidden="1" x14ac:dyDescent="0.3">
      <c r="B201" s="13" t="s">
        <v>202</v>
      </c>
      <c r="C201" s="16" t="s">
        <v>557</v>
      </c>
      <c r="D201" s="18"/>
      <c r="E201" s="18"/>
      <c r="F201" s="18"/>
      <c r="G201" s="16" t="s">
        <v>557</v>
      </c>
    </row>
    <row r="202" spans="2:7" hidden="1" x14ac:dyDescent="0.3">
      <c r="B202" s="13" t="s">
        <v>203</v>
      </c>
      <c r="C202" s="16" t="s">
        <v>557</v>
      </c>
      <c r="D202" s="18"/>
      <c r="E202" s="18"/>
      <c r="F202" s="18"/>
      <c r="G202" s="16" t="s">
        <v>557</v>
      </c>
    </row>
    <row r="203" spans="2:7" hidden="1" x14ac:dyDescent="0.3">
      <c r="B203" s="13" t="s">
        <v>204</v>
      </c>
      <c r="C203" s="16" t="s">
        <v>557</v>
      </c>
      <c r="D203" s="18"/>
      <c r="E203" s="18"/>
      <c r="F203" s="18"/>
      <c r="G203" s="16" t="s">
        <v>557</v>
      </c>
    </row>
    <row r="204" spans="2:7" hidden="1" x14ac:dyDescent="0.3">
      <c r="B204" s="13" t="s">
        <v>322</v>
      </c>
      <c r="C204" s="16" t="s">
        <v>557</v>
      </c>
      <c r="D204" s="18"/>
      <c r="E204" s="18"/>
      <c r="F204" s="18"/>
      <c r="G204" s="16"/>
    </row>
    <row r="205" spans="2:7" hidden="1" x14ac:dyDescent="0.3">
      <c r="B205" s="13" t="s">
        <v>217</v>
      </c>
      <c r="C205" s="16" t="s">
        <v>557</v>
      </c>
      <c r="D205" s="18">
        <v>2</v>
      </c>
      <c r="E205" s="18" t="s">
        <v>843</v>
      </c>
      <c r="F205" s="18">
        <v>1</v>
      </c>
      <c r="G205" s="16" t="s">
        <v>557</v>
      </c>
    </row>
    <row r="206" spans="2:7" hidden="1" x14ac:dyDescent="0.3">
      <c r="B206" s="13" t="s">
        <v>218</v>
      </c>
      <c r="C206" s="16" t="s">
        <v>557</v>
      </c>
      <c r="D206" s="18">
        <v>2</v>
      </c>
      <c r="E206" s="18" t="s">
        <v>843</v>
      </c>
      <c r="F206" s="18">
        <v>1</v>
      </c>
      <c r="G206" s="16" t="s">
        <v>557</v>
      </c>
    </row>
    <row r="207" spans="2:7" hidden="1" x14ac:dyDescent="0.3">
      <c r="B207" s="13" t="s">
        <v>327</v>
      </c>
      <c r="C207" s="16" t="s">
        <v>557</v>
      </c>
      <c r="D207" s="18"/>
      <c r="E207" s="18"/>
      <c r="F207" s="18"/>
      <c r="G207" s="16"/>
    </row>
    <row r="208" spans="2:7" hidden="1" x14ac:dyDescent="0.3">
      <c r="B208" s="13" t="s">
        <v>219</v>
      </c>
      <c r="C208" s="16" t="s">
        <v>557</v>
      </c>
      <c r="D208" s="18"/>
      <c r="E208" s="18"/>
      <c r="F208" s="18"/>
      <c r="G208" s="16" t="s">
        <v>557</v>
      </c>
    </row>
    <row r="209" spans="2:7" hidden="1" x14ac:dyDescent="0.3">
      <c r="B209" s="13" t="s">
        <v>26</v>
      </c>
      <c r="C209" s="16" t="s">
        <v>557</v>
      </c>
      <c r="D209" s="18"/>
      <c r="E209" s="18"/>
      <c r="F209" s="18"/>
      <c r="G209" s="16"/>
    </row>
    <row r="210" spans="2:7" hidden="1" x14ac:dyDescent="0.3">
      <c r="B210" s="13" t="s">
        <v>229</v>
      </c>
      <c r="C210" s="16" t="s">
        <v>557</v>
      </c>
      <c r="D210" s="18">
        <v>3</v>
      </c>
      <c r="E210" s="18" t="s">
        <v>840</v>
      </c>
      <c r="F210" s="18">
        <v>2</v>
      </c>
      <c r="G210" s="16" t="s">
        <v>557</v>
      </c>
    </row>
    <row r="211" spans="2:7" hidden="1" x14ac:dyDescent="0.3">
      <c r="B211" s="13" t="s">
        <v>230</v>
      </c>
      <c r="C211" s="16" t="s">
        <v>557</v>
      </c>
      <c r="D211" s="18"/>
      <c r="E211" s="18"/>
      <c r="F211" s="18"/>
      <c r="G211" s="16" t="s">
        <v>557</v>
      </c>
    </row>
    <row r="212" spans="2:7" hidden="1" x14ac:dyDescent="0.3">
      <c r="B212" s="13" t="s">
        <v>231</v>
      </c>
      <c r="C212" s="16" t="s">
        <v>557</v>
      </c>
      <c r="D212" s="18">
        <v>4</v>
      </c>
      <c r="E212" s="18" t="s">
        <v>840</v>
      </c>
      <c r="F212" s="18">
        <v>1</v>
      </c>
      <c r="G212" s="16" t="s">
        <v>557</v>
      </c>
    </row>
    <row r="213" spans="2:7" hidden="1" x14ac:dyDescent="0.3">
      <c r="B213" s="13" t="s">
        <v>243</v>
      </c>
      <c r="C213" s="16" t="s">
        <v>557</v>
      </c>
      <c r="D213" s="18"/>
      <c r="E213" s="18"/>
      <c r="F213" s="18"/>
      <c r="G213" s="16" t="s">
        <v>557</v>
      </c>
    </row>
    <row r="214" spans="2:7" hidden="1" x14ac:dyDescent="0.3">
      <c r="B214" s="13" t="s">
        <v>331</v>
      </c>
      <c r="C214" s="16" t="s">
        <v>557</v>
      </c>
      <c r="D214" s="18">
        <v>3</v>
      </c>
      <c r="E214" s="18" t="s">
        <v>841</v>
      </c>
      <c r="F214" s="18">
        <v>3</v>
      </c>
      <c r="G214" s="16" t="s">
        <v>557</v>
      </c>
    </row>
    <row r="215" spans="2:7" hidden="1" x14ac:dyDescent="0.3">
      <c r="B215" s="13" t="s">
        <v>332</v>
      </c>
      <c r="C215" s="16" t="s">
        <v>557</v>
      </c>
      <c r="D215" s="18"/>
      <c r="E215" s="18"/>
      <c r="F215" s="18"/>
      <c r="G215" s="16"/>
    </row>
    <row r="216" spans="2:7" hidden="1" x14ac:dyDescent="0.3">
      <c r="B216" s="13" t="s">
        <v>333</v>
      </c>
      <c r="C216" s="16" t="s">
        <v>557</v>
      </c>
      <c r="D216" s="18"/>
      <c r="E216" s="18"/>
      <c r="F216" s="18"/>
      <c r="G216" s="16"/>
    </row>
    <row r="217" spans="2:7" hidden="1" x14ac:dyDescent="0.3">
      <c r="B217" s="13" t="s">
        <v>334</v>
      </c>
      <c r="C217" s="16" t="s">
        <v>557</v>
      </c>
      <c r="D217" s="18"/>
      <c r="E217" s="18"/>
      <c r="F217" s="18"/>
      <c r="G217" s="16"/>
    </row>
    <row r="218" spans="2:7" hidden="1" x14ac:dyDescent="0.3">
      <c r="B218" s="13" t="s">
        <v>235</v>
      </c>
      <c r="C218" s="16" t="s">
        <v>557</v>
      </c>
      <c r="D218" s="18"/>
      <c r="E218" s="18"/>
      <c r="F218" s="18"/>
      <c r="G218" s="16" t="s">
        <v>557</v>
      </c>
    </row>
    <row r="219" spans="2:7" hidden="1" x14ac:dyDescent="0.3">
      <c r="B219" s="13" t="s">
        <v>242</v>
      </c>
      <c r="C219" s="16" t="s">
        <v>557</v>
      </c>
      <c r="D219" s="18">
        <v>4</v>
      </c>
      <c r="E219" s="18" t="s">
        <v>841</v>
      </c>
      <c r="F219" s="18">
        <v>2</v>
      </c>
      <c r="G219" s="16" t="s">
        <v>557</v>
      </c>
    </row>
    <row r="220" spans="2:7" hidden="1" x14ac:dyDescent="0.3">
      <c r="B220" s="13" t="s">
        <v>1222</v>
      </c>
      <c r="C220" s="16" t="s">
        <v>557</v>
      </c>
      <c r="D220" s="18"/>
      <c r="E220" s="18"/>
      <c r="F220" s="18"/>
      <c r="G220" s="16" t="s">
        <v>557</v>
      </c>
    </row>
    <row r="221" spans="2:7" hidden="1" x14ac:dyDescent="0.3">
      <c r="B221" s="13" t="s">
        <v>246</v>
      </c>
      <c r="C221" s="16" t="s">
        <v>557</v>
      </c>
      <c r="D221" s="18">
        <v>1</v>
      </c>
      <c r="E221" s="18" t="s">
        <v>839</v>
      </c>
      <c r="F221" s="18">
        <v>3</v>
      </c>
      <c r="G221" s="16" t="s">
        <v>557</v>
      </c>
    </row>
    <row r="222" spans="2:7" hidden="1" x14ac:dyDescent="0.3">
      <c r="B222" s="13" t="s">
        <v>335</v>
      </c>
      <c r="C222" s="16" t="s">
        <v>557</v>
      </c>
      <c r="D222" s="18"/>
      <c r="E222" s="18"/>
      <c r="F222" s="18"/>
      <c r="G222" s="16"/>
    </row>
    <row r="223" spans="2:7" hidden="1" x14ac:dyDescent="0.3">
      <c r="B223" s="13" t="s">
        <v>336</v>
      </c>
      <c r="C223" s="16" t="s">
        <v>557</v>
      </c>
      <c r="D223" s="18"/>
      <c r="E223" s="18"/>
      <c r="F223" s="18"/>
      <c r="G223" s="16"/>
    </row>
    <row r="224" spans="2:7" hidden="1" x14ac:dyDescent="0.3">
      <c r="B224" s="13" t="s">
        <v>337</v>
      </c>
      <c r="C224" s="16" t="s">
        <v>557</v>
      </c>
      <c r="D224" s="18"/>
      <c r="E224" s="18"/>
      <c r="F224" s="18"/>
      <c r="G224" s="16"/>
    </row>
    <row r="225" spans="2:7" hidden="1" x14ac:dyDescent="0.3">
      <c r="B225" s="13" t="s">
        <v>338</v>
      </c>
      <c r="C225" s="16" t="s">
        <v>557</v>
      </c>
      <c r="D225" s="18"/>
      <c r="E225" s="18"/>
      <c r="F225" s="18"/>
      <c r="G225" s="16"/>
    </row>
    <row r="226" spans="2:7" hidden="1" x14ac:dyDescent="0.3">
      <c r="B226" s="13" t="s">
        <v>553</v>
      </c>
      <c r="C226" s="16" t="s">
        <v>557</v>
      </c>
      <c r="D226" s="18"/>
      <c r="E226" s="18"/>
      <c r="F226" s="18"/>
      <c r="G226" s="16"/>
    </row>
    <row r="227" spans="2:7" hidden="1" x14ac:dyDescent="0.3">
      <c r="B227" s="13" t="s">
        <v>237</v>
      </c>
      <c r="C227" s="16" t="s">
        <v>557</v>
      </c>
      <c r="D227" s="18"/>
      <c r="E227" s="18"/>
      <c r="F227" s="18"/>
      <c r="G227" s="16" t="s">
        <v>557</v>
      </c>
    </row>
    <row r="228" spans="2:7" hidden="1" x14ac:dyDescent="0.3">
      <c r="B228" s="13" t="s">
        <v>236</v>
      </c>
      <c r="C228" s="16" t="s">
        <v>557</v>
      </c>
      <c r="D228" s="18"/>
      <c r="E228" s="18" t="s">
        <v>841</v>
      </c>
      <c r="F228" s="18"/>
      <c r="G228" s="16" t="s">
        <v>557</v>
      </c>
    </row>
    <row r="229" spans="2:7" hidden="1" x14ac:dyDescent="0.3">
      <c r="B229" s="13" t="s">
        <v>339</v>
      </c>
      <c r="C229" s="16" t="s">
        <v>557</v>
      </c>
      <c r="D229" s="18"/>
      <c r="E229" s="18"/>
      <c r="F229" s="18"/>
      <c r="G229" s="16" t="s">
        <v>557</v>
      </c>
    </row>
    <row r="230" spans="2:7" hidden="1" x14ac:dyDescent="0.3">
      <c r="B230" s="13" t="s">
        <v>340</v>
      </c>
      <c r="C230" s="16" t="s">
        <v>557</v>
      </c>
      <c r="D230" s="18"/>
      <c r="E230" s="18"/>
      <c r="F230" s="18"/>
      <c r="G230" s="16" t="s">
        <v>557</v>
      </c>
    </row>
    <row r="231" spans="2:7" hidden="1" x14ac:dyDescent="0.3">
      <c r="B231" s="13" t="s">
        <v>233</v>
      </c>
      <c r="C231" s="16" t="s">
        <v>557</v>
      </c>
      <c r="D231" s="18"/>
      <c r="E231" s="18"/>
      <c r="F231" s="18"/>
      <c r="G231" s="16" t="s">
        <v>557</v>
      </c>
    </row>
    <row r="232" spans="2:7" hidden="1" x14ac:dyDescent="0.3">
      <c r="B232" s="13" t="s">
        <v>238</v>
      </c>
      <c r="C232" s="16" t="s">
        <v>557</v>
      </c>
      <c r="D232" s="18">
        <v>2</v>
      </c>
      <c r="E232" s="18" t="s">
        <v>842</v>
      </c>
      <c r="F232" s="18">
        <v>2</v>
      </c>
      <c r="G232" s="16" t="s">
        <v>557</v>
      </c>
    </row>
    <row r="233" spans="2:7" hidden="1" x14ac:dyDescent="0.3">
      <c r="B233" s="13" t="s">
        <v>239</v>
      </c>
      <c r="C233" s="16" t="s">
        <v>557</v>
      </c>
      <c r="D233" s="18"/>
      <c r="E233" s="18"/>
      <c r="F233" s="18"/>
      <c r="G233" s="16" t="s">
        <v>557</v>
      </c>
    </row>
    <row r="234" spans="2:7" hidden="1" x14ac:dyDescent="0.3">
      <c r="B234" s="13" t="s">
        <v>240</v>
      </c>
      <c r="C234" s="16" t="s">
        <v>557</v>
      </c>
      <c r="D234" s="18">
        <v>3</v>
      </c>
      <c r="E234" s="18" t="s">
        <v>841</v>
      </c>
      <c r="F234" s="18">
        <v>3</v>
      </c>
      <c r="G234" s="16" t="s">
        <v>557</v>
      </c>
    </row>
    <row r="235" spans="2:7" hidden="1" x14ac:dyDescent="0.3">
      <c r="B235" s="13" t="s">
        <v>244</v>
      </c>
      <c r="C235" s="16" t="s">
        <v>557</v>
      </c>
      <c r="D235" s="18"/>
      <c r="E235" s="18"/>
      <c r="F235" s="18"/>
      <c r="G235" s="16" t="s">
        <v>557</v>
      </c>
    </row>
    <row r="236" spans="2:7" hidden="1" x14ac:dyDescent="0.3">
      <c r="B236" s="13" t="s">
        <v>234</v>
      </c>
      <c r="C236" s="16" t="s">
        <v>557</v>
      </c>
      <c r="D236" s="18"/>
      <c r="E236" s="18"/>
      <c r="F236" s="18"/>
      <c r="G236" s="16" t="s">
        <v>557</v>
      </c>
    </row>
    <row r="237" spans="2:7" hidden="1" x14ac:dyDescent="0.3">
      <c r="B237" s="13" t="s">
        <v>245</v>
      </c>
      <c r="C237" s="16" t="s">
        <v>557</v>
      </c>
      <c r="D237" s="18"/>
      <c r="E237" s="18" t="s">
        <v>845</v>
      </c>
      <c r="F237" s="18"/>
      <c r="G237" s="16" t="s">
        <v>557</v>
      </c>
    </row>
    <row r="238" spans="2:7" hidden="1" x14ac:dyDescent="0.3">
      <c r="B238" s="13" t="s">
        <v>232</v>
      </c>
      <c r="C238" s="16" t="s">
        <v>557</v>
      </c>
      <c r="D238" s="18"/>
      <c r="E238" s="18"/>
      <c r="F238" s="18"/>
      <c r="G238" s="16" t="s">
        <v>557</v>
      </c>
    </row>
    <row r="239" spans="2:7" hidden="1" x14ac:dyDescent="0.3">
      <c r="B239" s="13" t="s">
        <v>241</v>
      </c>
      <c r="C239" s="16" t="s">
        <v>557</v>
      </c>
      <c r="D239" s="18"/>
      <c r="E239" s="18"/>
      <c r="F239" s="18"/>
      <c r="G239" s="16" t="s">
        <v>557</v>
      </c>
    </row>
    <row r="240" spans="2:7" hidden="1" x14ac:dyDescent="0.3">
      <c r="B240" s="13" t="s">
        <v>1225</v>
      </c>
      <c r="C240" s="16" t="s">
        <v>557</v>
      </c>
      <c r="D240" s="18"/>
      <c r="E240" s="18"/>
      <c r="F240" s="18"/>
      <c r="G240" s="16" t="s">
        <v>557</v>
      </c>
    </row>
    <row r="241" spans="2:7" hidden="1" x14ac:dyDescent="0.3">
      <c r="B241" s="13" t="s">
        <v>341</v>
      </c>
      <c r="C241" s="16" t="s">
        <v>557</v>
      </c>
      <c r="D241" s="18"/>
      <c r="E241" s="18"/>
      <c r="F241" s="18"/>
      <c r="G241" s="16"/>
    </row>
    <row r="242" spans="2:7" hidden="1" x14ac:dyDescent="0.3">
      <c r="B242" s="13" t="s">
        <v>197</v>
      </c>
      <c r="C242" s="16" t="s">
        <v>557</v>
      </c>
      <c r="D242" s="18">
        <v>3</v>
      </c>
      <c r="E242" s="18" t="s">
        <v>842</v>
      </c>
      <c r="F242" s="18">
        <v>1</v>
      </c>
      <c r="G242" s="16" t="s">
        <v>557</v>
      </c>
    </row>
    <row r="243" spans="2:7" hidden="1" x14ac:dyDescent="0.3">
      <c r="B243" s="13" t="s">
        <v>212</v>
      </c>
      <c r="C243" s="16" t="s">
        <v>557</v>
      </c>
      <c r="D243" s="18">
        <v>4</v>
      </c>
      <c r="E243" s="18" t="s">
        <v>844</v>
      </c>
      <c r="F243" s="18">
        <v>3</v>
      </c>
      <c r="G243" s="16" t="s">
        <v>557</v>
      </c>
    </row>
    <row r="244" spans="2:7" hidden="1" x14ac:dyDescent="0.3">
      <c r="B244" s="13" t="s">
        <v>213</v>
      </c>
      <c r="C244" s="16" t="s">
        <v>557</v>
      </c>
      <c r="D244" s="18"/>
      <c r="E244" s="18"/>
      <c r="F244" s="18"/>
      <c r="G244" s="16" t="s">
        <v>557</v>
      </c>
    </row>
    <row r="245" spans="2:7" hidden="1" x14ac:dyDescent="0.3">
      <c r="B245" s="13" t="s">
        <v>325</v>
      </c>
      <c r="C245" s="16" t="s">
        <v>557</v>
      </c>
      <c r="D245" s="18"/>
      <c r="E245" s="18"/>
      <c r="F245" s="18"/>
      <c r="G245" s="16"/>
    </row>
    <row r="246" spans="2:7" hidden="1" x14ac:dyDescent="0.3">
      <c r="B246" s="13" t="s">
        <v>214</v>
      </c>
      <c r="C246" s="16" t="s">
        <v>557</v>
      </c>
      <c r="D246" s="18">
        <v>4</v>
      </c>
      <c r="E246" s="18" t="s">
        <v>840</v>
      </c>
      <c r="F246" s="18">
        <v>1</v>
      </c>
      <c r="G246" s="16" t="s">
        <v>557</v>
      </c>
    </row>
    <row r="247" spans="2:7" hidden="1" x14ac:dyDescent="0.3">
      <c r="B247" s="13" t="s">
        <v>215</v>
      </c>
      <c r="C247" s="16" t="s">
        <v>557</v>
      </c>
      <c r="D247" s="18">
        <v>1</v>
      </c>
      <c r="E247" s="18" t="s">
        <v>839</v>
      </c>
      <c r="F247" s="18">
        <v>2</v>
      </c>
      <c r="G247" s="16" t="s">
        <v>557</v>
      </c>
    </row>
    <row r="248" spans="2:7" hidden="1" x14ac:dyDescent="0.3">
      <c r="B248" s="13" t="s">
        <v>216</v>
      </c>
      <c r="C248" s="16" t="s">
        <v>557</v>
      </c>
      <c r="D248" s="18"/>
      <c r="E248" s="18"/>
      <c r="F248" s="18"/>
      <c r="G248" s="16" t="s">
        <v>557</v>
      </c>
    </row>
    <row r="249" spans="2:7" hidden="1" x14ac:dyDescent="0.3">
      <c r="B249" s="13" t="s">
        <v>326</v>
      </c>
      <c r="C249" s="16" t="s">
        <v>557</v>
      </c>
      <c r="D249" s="18"/>
      <c r="E249" s="18"/>
      <c r="F249" s="18"/>
      <c r="G249" s="16"/>
    </row>
    <row r="250" spans="2:7" hidden="1" x14ac:dyDescent="0.3">
      <c r="B250" s="13" t="s">
        <v>220</v>
      </c>
      <c r="C250" s="16" t="s">
        <v>557</v>
      </c>
      <c r="D250" s="18">
        <v>2</v>
      </c>
      <c r="E250" s="18" t="s">
        <v>842</v>
      </c>
      <c r="F250" s="18">
        <v>2</v>
      </c>
      <c r="G250" s="16" t="s">
        <v>557</v>
      </c>
    </row>
    <row r="251" spans="2:7" hidden="1" x14ac:dyDescent="0.3">
      <c r="B251" s="13" t="s">
        <v>329</v>
      </c>
      <c r="C251" s="16" t="s">
        <v>557</v>
      </c>
      <c r="D251" s="18"/>
      <c r="E251" s="18"/>
      <c r="F251" s="18"/>
      <c r="G251" s="16"/>
    </row>
    <row r="252" spans="2:7" hidden="1" x14ac:dyDescent="0.3">
      <c r="B252" s="13" t="s">
        <v>221</v>
      </c>
      <c r="C252" s="16" t="s">
        <v>557</v>
      </c>
      <c r="D252" s="18">
        <v>1</v>
      </c>
      <c r="E252" s="18" t="s">
        <v>839</v>
      </c>
      <c r="F252" s="18">
        <v>2</v>
      </c>
      <c r="G252" s="16" t="s">
        <v>557</v>
      </c>
    </row>
    <row r="253" spans="2:7" hidden="1" x14ac:dyDescent="0.3">
      <c r="B253" s="13" t="s">
        <v>27</v>
      </c>
      <c r="C253" s="16" t="s">
        <v>557</v>
      </c>
      <c r="D253" s="18"/>
      <c r="E253" s="18"/>
      <c r="F253" s="18"/>
      <c r="G253" s="16"/>
    </row>
    <row r="254" spans="2:7" hidden="1" x14ac:dyDescent="0.3">
      <c r="B254" s="13" t="s">
        <v>225</v>
      </c>
      <c r="C254" s="16" t="s">
        <v>557</v>
      </c>
      <c r="D254" s="18"/>
      <c r="E254" s="18"/>
      <c r="F254" s="18"/>
      <c r="G254" s="16" t="s">
        <v>557</v>
      </c>
    </row>
    <row r="255" spans="2:7" hidden="1" x14ac:dyDescent="0.3">
      <c r="B255" s="13" t="s">
        <v>224</v>
      </c>
      <c r="C255" s="16" t="s">
        <v>557</v>
      </c>
      <c r="D255" s="18">
        <v>1</v>
      </c>
      <c r="E255" s="18" t="s">
        <v>839</v>
      </c>
      <c r="F255" s="18">
        <v>2</v>
      </c>
      <c r="G255" s="16" t="s">
        <v>557</v>
      </c>
    </row>
    <row r="256" spans="2:7" hidden="1" x14ac:dyDescent="0.3">
      <c r="B256" s="13" t="s">
        <v>211</v>
      </c>
      <c r="C256" s="16" t="s">
        <v>557</v>
      </c>
      <c r="D256" s="18">
        <v>2</v>
      </c>
      <c r="E256" s="18" t="s">
        <v>843</v>
      </c>
      <c r="F256" s="18">
        <v>1</v>
      </c>
      <c r="G256" s="16" t="s">
        <v>557</v>
      </c>
    </row>
    <row r="257" spans="2:7" hidden="1" x14ac:dyDescent="0.3">
      <c r="B257" s="13" t="s">
        <v>226</v>
      </c>
      <c r="C257" s="16" t="s">
        <v>557</v>
      </c>
      <c r="D257" s="18"/>
      <c r="E257" s="18" t="s">
        <v>841</v>
      </c>
      <c r="F257" s="18"/>
      <c r="G257" s="16" t="s">
        <v>557</v>
      </c>
    </row>
    <row r="258" spans="2:7" hidden="1" x14ac:dyDescent="0.3">
      <c r="B258" s="13" t="s">
        <v>248</v>
      </c>
      <c r="C258" s="16" t="s">
        <v>557</v>
      </c>
      <c r="D258" s="18">
        <v>2</v>
      </c>
      <c r="E258" s="18" t="s">
        <v>842</v>
      </c>
      <c r="F258" s="18">
        <v>2</v>
      </c>
      <c r="G258" s="16" t="s">
        <v>557</v>
      </c>
    </row>
    <row r="259" spans="2:7" hidden="1" x14ac:dyDescent="0.3">
      <c r="B259" s="13" t="s">
        <v>249</v>
      </c>
      <c r="C259" s="16" t="s">
        <v>557</v>
      </c>
      <c r="D259" s="18"/>
      <c r="E259" s="18" t="s">
        <v>841</v>
      </c>
      <c r="F259" s="18"/>
      <c r="G259" s="16" t="s">
        <v>557</v>
      </c>
    </row>
    <row r="260" spans="2:7" hidden="1" x14ac:dyDescent="0.3">
      <c r="B260" s="13" t="s">
        <v>342</v>
      </c>
      <c r="C260" s="16" t="s">
        <v>557</v>
      </c>
      <c r="D260" s="18"/>
      <c r="E260" s="18"/>
      <c r="F260" s="18"/>
      <c r="G260" s="16"/>
    </row>
    <row r="261" spans="2:7" hidden="1" x14ac:dyDescent="0.3">
      <c r="B261" s="392" t="s">
        <v>32</v>
      </c>
      <c r="C261" s="16" t="s">
        <v>558</v>
      </c>
      <c r="D261" s="382"/>
      <c r="E261" s="382"/>
      <c r="F261" s="382"/>
      <c r="G261" s="16"/>
    </row>
    <row r="262" spans="2:7" hidden="1" x14ac:dyDescent="0.3">
      <c r="B262" s="383" t="s">
        <v>259</v>
      </c>
      <c r="C262" s="16" t="s">
        <v>558</v>
      </c>
      <c r="D262" s="384"/>
      <c r="E262" s="384"/>
      <c r="F262" s="384"/>
      <c r="G262" s="16" t="s">
        <v>558</v>
      </c>
    </row>
    <row r="263" spans="2:7" hidden="1" x14ac:dyDescent="0.3">
      <c r="B263" s="383" t="s">
        <v>369</v>
      </c>
      <c r="C263" s="16" t="s">
        <v>558</v>
      </c>
      <c r="D263" s="384"/>
      <c r="E263" s="384"/>
      <c r="F263" s="384"/>
      <c r="G263" s="16"/>
    </row>
    <row r="264" spans="2:7" hidden="1" x14ac:dyDescent="0.3">
      <c r="B264" s="383" t="s">
        <v>260</v>
      </c>
      <c r="C264" s="16" t="s">
        <v>558</v>
      </c>
      <c r="D264" s="384"/>
      <c r="E264" s="384" t="s">
        <v>841</v>
      </c>
      <c r="F264" s="384"/>
      <c r="G264" s="16" t="s">
        <v>558</v>
      </c>
    </row>
    <row r="265" spans="2:7" hidden="1" x14ac:dyDescent="0.3">
      <c r="B265" s="383" t="s">
        <v>33</v>
      </c>
      <c r="C265" s="16" t="s">
        <v>558</v>
      </c>
      <c r="D265" s="384"/>
      <c r="E265" s="384"/>
      <c r="F265" s="384"/>
      <c r="G265" s="16"/>
    </row>
    <row r="266" spans="2:7" hidden="1" x14ac:dyDescent="0.3">
      <c r="B266" s="383" t="s">
        <v>261</v>
      </c>
      <c r="C266" s="16" t="s">
        <v>558</v>
      </c>
      <c r="D266" s="384"/>
      <c r="E266" s="384"/>
      <c r="F266" s="384"/>
      <c r="G266" s="16" t="s">
        <v>558</v>
      </c>
    </row>
    <row r="267" spans="2:7" hidden="1" x14ac:dyDescent="0.3">
      <c r="B267" s="383" t="s">
        <v>401</v>
      </c>
      <c r="C267" s="16" t="s">
        <v>558</v>
      </c>
      <c r="D267" s="384">
        <v>4</v>
      </c>
      <c r="E267" s="384" t="s">
        <v>840</v>
      </c>
      <c r="F267" s="384">
        <v>1</v>
      </c>
      <c r="G267" s="16"/>
    </row>
    <row r="268" spans="2:7" hidden="1" x14ac:dyDescent="0.3">
      <c r="B268" s="383" t="s">
        <v>1241</v>
      </c>
      <c r="C268" s="16" t="s">
        <v>558</v>
      </c>
      <c r="D268" s="384"/>
      <c r="E268" s="384"/>
      <c r="F268" s="384"/>
      <c r="G268" s="16" t="s">
        <v>558</v>
      </c>
    </row>
    <row r="269" spans="2:7" hidden="1" x14ac:dyDescent="0.3">
      <c r="B269" s="383" t="s">
        <v>370</v>
      </c>
      <c r="C269" s="16" t="s">
        <v>558</v>
      </c>
      <c r="D269" s="384"/>
      <c r="E269" s="384"/>
      <c r="F269" s="384"/>
      <c r="G269" s="16"/>
    </row>
    <row r="270" spans="2:7" hidden="1" x14ac:dyDescent="0.3">
      <c r="B270" s="383" t="s">
        <v>262</v>
      </c>
      <c r="C270" s="16" t="s">
        <v>558</v>
      </c>
      <c r="D270" s="384"/>
      <c r="E270" s="384"/>
      <c r="F270" s="384"/>
      <c r="G270" s="16" t="s">
        <v>558</v>
      </c>
    </row>
    <row r="271" spans="2:7" hidden="1" x14ac:dyDescent="0.3">
      <c r="B271" s="383" t="s">
        <v>263</v>
      </c>
      <c r="C271" s="16" t="s">
        <v>558</v>
      </c>
      <c r="D271" s="384"/>
      <c r="E271" s="384"/>
      <c r="F271" s="384"/>
      <c r="G271" s="16" t="s">
        <v>558</v>
      </c>
    </row>
    <row r="272" spans="2:7" hidden="1" x14ac:dyDescent="0.3">
      <c r="B272" s="383" t="s">
        <v>34</v>
      </c>
      <c r="C272" s="16" t="s">
        <v>558</v>
      </c>
      <c r="D272" s="384"/>
      <c r="E272" s="384"/>
      <c r="F272" s="384"/>
      <c r="G272" s="16"/>
    </row>
    <row r="273" spans="2:7" hidden="1" x14ac:dyDescent="0.3">
      <c r="B273" s="383" t="s">
        <v>399</v>
      </c>
      <c r="C273" s="16" t="s">
        <v>558</v>
      </c>
      <c r="D273" s="384"/>
      <c r="E273" s="384"/>
      <c r="F273" s="384"/>
      <c r="G273" s="16"/>
    </row>
    <row r="274" spans="2:7" hidden="1" x14ac:dyDescent="0.3">
      <c r="B274" s="383" t="s">
        <v>290</v>
      </c>
      <c r="C274" s="16" t="s">
        <v>558</v>
      </c>
      <c r="D274" s="384"/>
      <c r="E274" s="384" t="s">
        <v>841</v>
      </c>
      <c r="F274" s="384"/>
      <c r="G274" s="16" t="s">
        <v>558</v>
      </c>
    </row>
    <row r="275" spans="2:7" hidden="1" x14ac:dyDescent="0.3">
      <c r="B275" s="383" t="s">
        <v>295</v>
      </c>
      <c r="C275" s="16" t="s">
        <v>558</v>
      </c>
      <c r="D275" s="384">
        <v>2</v>
      </c>
      <c r="E275" s="384" t="s">
        <v>843</v>
      </c>
      <c r="F275" s="384">
        <v>1</v>
      </c>
      <c r="G275" s="16" t="s">
        <v>558</v>
      </c>
    </row>
    <row r="276" spans="2:7" hidden="1" x14ac:dyDescent="0.3">
      <c r="B276" s="383" t="s">
        <v>847</v>
      </c>
      <c r="C276" s="16" t="s">
        <v>558</v>
      </c>
      <c r="D276" s="384"/>
      <c r="E276" s="384"/>
      <c r="F276" s="384"/>
      <c r="G276" s="16" t="s">
        <v>558</v>
      </c>
    </row>
    <row r="277" spans="2:7" hidden="1" x14ac:dyDescent="0.3">
      <c r="B277" s="383" t="s">
        <v>378</v>
      </c>
      <c r="C277" s="16" t="s">
        <v>558</v>
      </c>
      <c r="D277" s="384"/>
      <c r="E277" s="384"/>
      <c r="F277" s="384"/>
      <c r="G277" s="16"/>
    </row>
    <row r="278" spans="2:7" hidden="1" x14ac:dyDescent="0.3">
      <c r="B278" s="383" t="s">
        <v>268</v>
      </c>
      <c r="C278" s="16" t="s">
        <v>558</v>
      </c>
      <c r="D278" s="384"/>
      <c r="E278" s="384"/>
      <c r="F278" s="384"/>
      <c r="G278" s="16" t="s">
        <v>558</v>
      </c>
    </row>
    <row r="279" spans="2:7" hidden="1" x14ac:dyDescent="0.3">
      <c r="B279" s="383" t="s">
        <v>379</v>
      </c>
      <c r="C279" s="16" t="s">
        <v>558</v>
      </c>
      <c r="D279" s="384"/>
      <c r="E279" s="384"/>
      <c r="F279" s="384"/>
      <c r="G279" s="16"/>
    </row>
    <row r="280" spans="2:7" hidden="1" x14ac:dyDescent="0.3">
      <c r="B280" s="383" t="s">
        <v>269</v>
      </c>
      <c r="C280" s="16" t="s">
        <v>558</v>
      </c>
      <c r="D280" s="384"/>
      <c r="E280" s="384"/>
      <c r="F280" s="384"/>
      <c r="G280" s="16" t="s">
        <v>558</v>
      </c>
    </row>
    <row r="281" spans="2:7" hidden="1" x14ac:dyDescent="0.3">
      <c r="B281" s="383" t="s">
        <v>270</v>
      </c>
      <c r="C281" s="16" t="s">
        <v>558</v>
      </c>
      <c r="D281" s="384"/>
      <c r="E281" s="384"/>
      <c r="F281" s="384"/>
      <c r="G281" s="16" t="s">
        <v>558</v>
      </c>
    </row>
    <row r="282" spans="2:7" hidden="1" x14ac:dyDescent="0.3">
      <c r="B282" s="383" t="s">
        <v>1246</v>
      </c>
      <c r="C282" s="16" t="s">
        <v>558</v>
      </c>
      <c r="D282" s="384"/>
      <c r="E282" s="384"/>
      <c r="F282" s="384"/>
      <c r="G282" s="16"/>
    </row>
    <row r="283" spans="2:7" hidden="1" x14ac:dyDescent="0.3">
      <c r="B283" s="383" t="s">
        <v>271</v>
      </c>
      <c r="C283" s="16" t="s">
        <v>558</v>
      </c>
      <c r="D283" s="384">
        <v>2</v>
      </c>
      <c r="E283" s="384" t="s">
        <v>842</v>
      </c>
      <c r="F283" s="384">
        <v>2</v>
      </c>
      <c r="G283" s="16" t="s">
        <v>558</v>
      </c>
    </row>
    <row r="284" spans="2:7" hidden="1" x14ac:dyDescent="0.3">
      <c r="B284" s="383" t="s">
        <v>377</v>
      </c>
      <c r="C284" s="16" t="s">
        <v>558</v>
      </c>
      <c r="D284" s="384"/>
      <c r="E284" s="384"/>
      <c r="F284" s="384"/>
      <c r="G284" s="16"/>
    </row>
    <row r="285" spans="2:7" hidden="1" x14ac:dyDescent="0.3">
      <c r="B285" s="383" t="s">
        <v>35</v>
      </c>
      <c r="C285" s="16" t="s">
        <v>558</v>
      </c>
      <c r="D285" s="384"/>
      <c r="E285" s="384"/>
      <c r="F285" s="384"/>
      <c r="G285" s="16"/>
    </row>
    <row r="286" spans="2:7" hidden="1" x14ac:dyDescent="0.3">
      <c r="B286" s="383" t="s">
        <v>364</v>
      </c>
      <c r="C286" s="16" t="s">
        <v>558</v>
      </c>
      <c r="D286" s="384"/>
      <c r="E286" s="384"/>
      <c r="F286" s="384"/>
      <c r="G286" s="16"/>
    </row>
    <row r="287" spans="2:7" hidden="1" x14ac:dyDescent="0.3">
      <c r="B287" s="393" t="s">
        <v>363</v>
      </c>
      <c r="C287" s="16" t="s">
        <v>558</v>
      </c>
      <c r="D287" s="389"/>
      <c r="E287" s="389"/>
      <c r="F287" s="389"/>
      <c r="G287" s="16"/>
    </row>
    <row r="288" spans="2:7" hidden="1" x14ac:dyDescent="0.3">
      <c r="B288" s="383" t="s">
        <v>251</v>
      </c>
      <c r="C288" s="16" t="s">
        <v>558</v>
      </c>
      <c r="D288" s="384"/>
      <c r="E288" s="384" t="s">
        <v>841</v>
      </c>
      <c r="F288" s="384"/>
      <c r="G288" s="16" t="s">
        <v>558</v>
      </c>
    </row>
    <row r="289" spans="2:7" hidden="1" x14ac:dyDescent="0.3">
      <c r="B289" s="383" t="s">
        <v>365</v>
      </c>
      <c r="C289" s="16" t="s">
        <v>558</v>
      </c>
      <c r="D289" s="384"/>
      <c r="E289" s="384"/>
      <c r="F289" s="384"/>
      <c r="G289" s="16" t="s">
        <v>558</v>
      </c>
    </row>
    <row r="290" spans="2:7" hidden="1" x14ac:dyDescent="0.3">
      <c r="B290" s="383" t="s">
        <v>366</v>
      </c>
      <c r="C290" s="16" t="s">
        <v>558</v>
      </c>
      <c r="D290" s="384"/>
      <c r="E290" s="384"/>
      <c r="F290" s="384"/>
      <c r="G290" s="16" t="s">
        <v>558</v>
      </c>
    </row>
    <row r="291" spans="2:7" hidden="1" x14ac:dyDescent="0.3">
      <c r="B291" s="383" t="s">
        <v>382</v>
      </c>
      <c r="C291" s="16" t="s">
        <v>558</v>
      </c>
      <c r="D291" s="384">
        <v>3</v>
      </c>
      <c r="E291" s="384" t="s">
        <v>842</v>
      </c>
      <c r="F291" s="384">
        <v>1</v>
      </c>
      <c r="G291" s="16" t="s">
        <v>558</v>
      </c>
    </row>
    <row r="292" spans="2:7" hidden="1" x14ac:dyDescent="0.3">
      <c r="B292" s="383" t="s">
        <v>849</v>
      </c>
      <c r="C292" s="16" t="s">
        <v>558</v>
      </c>
      <c r="D292" s="384"/>
      <c r="E292" s="384"/>
      <c r="F292" s="384"/>
      <c r="G292" s="16" t="s">
        <v>558</v>
      </c>
    </row>
    <row r="293" spans="2:7" hidden="1" x14ac:dyDescent="0.3">
      <c r="B293" s="383" t="s">
        <v>385</v>
      </c>
      <c r="C293" s="16" t="s">
        <v>558</v>
      </c>
      <c r="D293" s="384"/>
      <c r="E293" s="384"/>
      <c r="F293" s="384"/>
      <c r="G293" s="16"/>
    </row>
    <row r="294" spans="2:7" hidden="1" x14ac:dyDescent="0.3">
      <c r="B294" s="383" t="s">
        <v>383</v>
      </c>
      <c r="C294" s="16" t="s">
        <v>558</v>
      </c>
      <c r="D294" s="384">
        <v>2</v>
      </c>
      <c r="E294" s="384" t="s">
        <v>839</v>
      </c>
      <c r="F294" s="384">
        <v>1</v>
      </c>
      <c r="G294" s="16" t="s">
        <v>558</v>
      </c>
    </row>
    <row r="295" spans="2:7" hidden="1" x14ac:dyDescent="0.3">
      <c r="B295" s="383" t="s">
        <v>384</v>
      </c>
      <c r="C295" s="16" t="s">
        <v>558</v>
      </c>
      <c r="D295" s="384"/>
      <c r="E295" s="384"/>
      <c r="F295" s="384"/>
      <c r="G295" s="16" t="s">
        <v>558</v>
      </c>
    </row>
    <row r="296" spans="2:7" hidden="1" x14ac:dyDescent="0.3">
      <c r="B296" s="383" t="s">
        <v>381</v>
      </c>
      <c r="C296" s="16" t="s">
        <v>558</v>
      </c>
      <c r="D296" s="384"/>
      <c r="E296" s="384"/>
      <c r="F296" s="384"/>
      <c r="G296" s="16"/>
    </row>
    <row r="297" spans="2:7" hidden="1" x14ac:dyDescent="0.3">
      <c r="B297" s="383" t="s">
        <v>1251</v>
      </c>
      <c r="C297" s="16" t="s">
        <v>558</v>
      </c>
      <c r="D297" s="384"/>
      <c r="E297" s="384"/>
      <c r="F297" s="384"/>
      <c r="G297" s="16" t="s">
        <v>558</v>
      </c>
    </row>
    <row r="298" spans="2:7" hidden="1" x14ac:dyDescent="0.3">
      <c r="B298" s="383" t="s">
        <v>272</v>
      </c>
      <c r="C298" s="16" t="s">
        <v>558</v>
      </c>
      <c r="D298" s="384"/>
      <c r="E298" s="384" t="s">
        <v>841</v>
      </c>
      <c r="F298" s="384"/>
      <c r="G298" s="16" t="s">
        <v>558</v>
      </c>
    </row>
    <row r="299" spans="2:7" hidden="1" x14ac:dyDescent="0.3">
      <c r="B299" s="383" t="s">
        <v>273</v>
      </c>
      <c r="C299" s="16" t="s">
        <v>558</v>
      </c>
      <c r="D299" s="384"/>
      <c r="E299" s="384"/>
      <c r="F299" s="384"/>
      <c r="G299" s="16" t="s">
        <v>558</v>
      </c>
    </row>
    <row r="300" spans="2:7" hidden="1" x14ac:dyDescent="0.3">
      <c r="B300" s="383" t="s">
        <v>386</v>
      </c>
      <c r="C300" s="16" t="s">
        <v>558</v>
      </c>
      <c r="D300" s="384">
        <v>2</v>
      </c>
      <c r="E300" s="384" t="s">
        <v>839</v>
      </c>
      <c r="F300" s="384">
        <v>1</v>
      </c>
      <c r="G300" s="16" t="s">
        <v>558</v>
      </c>
    </row>
    <row r="301" spans="2:7" hidden="1" x14ac:dyDescent="0.3">
      <c r="B301" s="383" t="s">
        <v>380</v>
      </c>
      <c r="C301" s="16" t="s">
        <v>558</v>
      </c>
      <c r="D301" s="384"/>
      <c r="E301" s="384"/>
      <c r="F301" s="384"/>
      <c r="G301" s="16"/>
    </row>
    <row r="302" spans="2:7" hidden="1" x14ac:dyDescent="0.3">
      <c r="B302" s="383" t="s">
        <v>1254</v>
      </c>
      <c r="C302" s="16" t="s">
        <v>558</v>
      </c>
      <c r="D302" s="384">
        <v>4</v>
      </c>
      <c r="E302" s="384" t="s">
        <v>841</v>
      </c>
      <c r="F302" s="384">
        <v>2</v>
      </c>
      <c r="G302" s="16" t="s">
        <v>558</v>
      </c>
    </row>
    <row r="303" spans="2:7" hidden="1" x14ac:dyDescent="0.3">
      <c r="B303" s="383" t="s">
        <v>387</v>
      </c>
      <c r="C303" s="16" t="s">
        <v>558</v>
      </c>
      <c r="D303" s="384">
        <v>1</v>
      </c>
      <c r="E303" s="384" t="s">
        <v>839</v>
      </c>
      <c r="F303" s="384">
        <v>2</v>
      </c>
      <c r="G303" s="16" t="s">
        <v>558</v>
      </c>
    </row>
    <row r="304" spans="2:7" hidden="1" x14ac:dyDescent="0.3">
      <c r="B304" s="383" t="s">
        <v>36</v>
      </c>
      <c r="C304" s="16" t="s">
        <v>558</v>
      </c>
      <c r="D304" s="384"/>
      <c r="E304" s="384"/>
      <c r="F304" s="384"/>
      <c r="G304" s="16"/>
    </row>
    <row r="305" spans="2:7" hidden="1" x14ac:dyDescent="0.3">
      <c r="B305" s="383" t="s">
        <v>274</v>
      </c>
      <c r="C305" s="16" t="s">
        <v>558</v>
      </c>
      <c r="D305" s="384"/>
      <c r="E305" s="384"/>
      <c r="F305" s="384"/>
      <c r="G305" s="16" t="s">
        <v>558</v>
      </c>
    </row>
    <row r="306" spans="2:7" hidden="1" x14ac:dyDescent="0.3">
      <c r="B306" s="383" t="s">
        <v>392</v>
      </c>
      <c r="C306" s="16" t="s">
        <v>558</v>
      </c>
      <c r="D306" s="384">
        <v>3</v>
      </c>
      <c r="E306" s="384" t="s">
        <v>840</v>
      </c>
      <c r="F306" s="384">
        <v>2</v>
      </c>
      <c r="G306" s="16" t="s">
        <v>558</v>
      </c>
    </row>
    <row r="307" spans="2:7" hidden="1" x14ac:dyDescent="0.3">
      <c r="B307" s="383" t="s">
        <v>394</v>
      </c>
      <c r="C307" s="16" t="s">
        <v>558</v>
      </c>
      <c r="D307" s="384"/>
      <c r="E307" s="384" t="s">
        <v>841</v>
      </c>
      <c r="F307" s="384"/>
      <c r="G307" s="16" t="s">
        <v>558</v>
      </c>
    </row>
    <row r="308" spans="2:7" hidden="1" x14ac:dyDescent="0.3">
      <c r="B308" s="383" t="s">
        <v>282</v>
      </c>
      <c r="C308" s="16" t="s">
        <v>558</v>
      </c>
      <c r="D308" s="384"/>
      <c r="E308" s="384"/>
      <c r="F308" s="384"/>
      <c r="G308" s="16" t="s">
        <v>558</v>
      </c>
    </row>
    <row r="309" spans="2:7" hidden="1" x14ac:dyDescent="0.3">
      <c r="B309" s="383" t="s">
        <v>391</v>
      </c>
      <c r="C309" s="16" t="s">
        <v>558</v>
      </c>
      <c r="D309" s="384"/>
      <c r="E309" s="384"/>
      <c r="F309" s="384"/>
      <c r="G309" s="16"/>
    </row>
    <row r="310" spans="2:7" hidden="1" x14ac:dyDescent="0.3">
      <c r="B310" s="383" t="s">
        <v>393</v>
      </c>
      <c r="C310" s="16" t="s">
        <v>558</v>
      </c>
      <c r="D310" s="384"/>
      <c r="E310" s="384"/>
      <c r="F310" s="384"/>
      <c r="G310" s="16"/>
    </row>
    <row r="311" spans="2:7" hidden="1" x14ac:dyDescent="0.3">
      <c r="B311" s="383" t="s">
        <v>283</v>
      </c>
      <c r="C311" s="16" t="s">
        <v>558</v>
      </c>
      <c r="D311" s="384"/>
      <c r="E311" s="384"/>
      <c r="F311" s="384"/>
      <c r="G311" s="16" t="s">
        <v>558</v>
      </c>
    </row>
    <row r="312" spans="2:7" hidden="1" x14ac:dyDescent="0.3">
      <c r="B312" s="383" t="s">
        <v>284</v>
      </c>
      <c r="C312" s="16" t="s">
        <v>558</v>
      </c>
      <c r="D312" s="384"/>
      <c r="E312" s="384"/>
      <c r="F312" s="384"/>
      <c r="G312" s="16" t="s">
        <v>558</v>
      </c>
    </row>
    <row r="313" spans="2:7" hidden="1" x14ac:dyDescent="0.3">
      <c r="B313" s="383" t="s">
        <v>285</v>
      </c>
      <c r="C313" s="16" t="s">
        <v>558</v>
      </c>
      <c r="D313" s="384"/>
      <c r="E313" s="384"/>
      <c r="F313" s="384"/>
      <c r="G313" s="16" t="s">
        <v>558</v>
      </c>
    </row>
    <row r="314" spans="2:7" hidden="1" x14ac:dyDescent="0.3">
      <c r="B314" s="383" t="s">
        <v>286</v>
      </c>
      <c r="C314" s="16" t="s">
        <v>558</v>
      </c>
      <c r="D314" s="384">
        <v>4</v>
      </c>
      <c r="E314" s="384" t="s">
        <v>840</v>
      </c>
      <c r="F314" s="384">
        <v>1</v>
      </c>
      <c r="G314" s="16" t="s">
        <v>558</v>
      </c>
    </row>
    <row r="315" spans="2:7" hidden="1" x14ac:dyDescent="0.3">
      <c r="B315" s="383" t="s">
        <v>850</v>
      </c>
      <c r="C315" s="16" t="s">
        <v>558</v>
      </c>
      <c r="D315" s="384">
        <v>3</v>
      </c>
      <c r="E315" s="384" t="s">
        <v>840</v>
      </c>
      <c r="F315" s="384">
        <v>2</v>
      </c>
      <c r="G315" s="16" t="s">
        <v>558</v>
      </c>
    </row>
    <row r="316" spans="2:7" hidden="1" x14ac:dyDescent="0.3">
      <c r="B316" s="383" t="s">
        <v>287</v>
      </c>
      <c r="C316" s="16" t="s">
        <v>558</v>
      </c>
      <c r="D316" s="384"/>
      <c r="E316" s="384"/>
      <c r="F316" s="384"/>
      <c r="G316" s="16" t="s">
        <v>558</v>
      </c>
    </row>
    <row r="317" spans="2:7" hidden="1" x14ac:dyDescent="0.3">
      <c r="B317" s="383" t="s">
        <v>288</v>
      </c>
      <c r="C317" s="16" t="s">
        <v>558</v>
      </c>
      <c r="D317" s="384"/>
      <c r="E317" s="384"/>
      <c r="F317" s="384"/>
      <c r="G317" s="16" t="s">
        <v>558</v>
      </c>
    </row>
    <row r="318" spans="2:7" hidden="1" x14ac:dyDescent="0.3">
      <c r="B318" s="383" t="s">
        <v>289</v>
      </c>
      <c r="C318" s="16" t="s">
        <v>558</v>
      </c>
      <c r="D318" s="384"/>
      <c r="E318" s="384"/>
      <c r="F318" s="384"/>
      <c r="G318" s="16" t="s">
        <v>558</v>
      </c>
    </row>
    <row r="319" spans="2:7" hidden="1" x14ac:dyDescent="0.3">
      <c r="B319" s="383" t="s">
        <v>395</v>
      </c>
      <c r="C319" s="16" t="s">
        <v>558</v>
      </c>
      <c r="D319" s="384"/>
      <c r="E319" s="384"/>
      <c r="F319" s="384"/>
      <c r="G319" s="16" t="s">
        <v>558</v>
      </c>
    </row>
    <row r="320" spans="2:7" hidden="1" x14ac:dyDescent="0.3">
      <c r="B320" s="383" t="s">
        <v>390</v>
      </c>
      <c r="C320" s="16" t="s">
        <v>558</v>
      </c>
      <c r="D320" s="384"/>
      <c r="E320" s="384"/>
      <c r="F320" s="384"/>
      <c r="G320" s="16"/>
    </row>
    <row r="321" spans="2:7" hidden="1" x14ac:dyDescent="0.3">
      <c r="B321" s="383" t="s">
        <v>264</v>
      </c>
      <c r="C321" s="16" t="s">
        <v>558</v>
      </c>
      <c r="D321" s="384"/>
      <c r="E321" s="384"/>
      <c r="F321" s="384"/>
      <c r="G321" s="16" t="s">
        <v>558</v>
      </c>
    </row>
    <row r="322" spans="2:7" hidden="1" x14ac:dyDescent="0.3">
      <c r="B322" s="383" t="s">
        <v>265</v>
      </c>
      <c r="C322" s="16" t="s">
        <v>558</v>
      </c>
      <c r="D322" s="384">
        <v>2</v>
      </c>
      <c r="E322" s="384" t="s">
        <v>842</v>
      </c>
      <c r="F322" s="384">
        <v>2</v>
      </c>
      <c r="G322" s="16" t="s">
        <v>558</v>
      </c>
    </row>
    <row r="323" spans="2:7" hidden="1" x14ac:dyDescent="0.3">
      <c r="B323" s="383" t="s">
        <v>266</v>
      </c>
      <c r="C323" s="16" t="s">
        <v>558</v>
      </c>
      <c r="D323" s="384">
        <v>4</v>
      </c>
      <c r="E323" s="384" t="s">
        <v>840</v>
      </c>
      <c r="F323" s="384">
        <v>1</v>
      </c>
      <c r="G323" s="16" t="s">
        <v>558</v>
      </c>
    </row>
    <row r="324" spans="2:7" hidden="1" x14ac:dyDescent="0.3">
      <c r="B324" s="383" t="s">
        <v>375</v>
      </c>
      <c r="C324" s="16" t="s">
        <v>558</v>
      </c>
      <c r="D324" s="384"/>
      <c r="E324" s="384"/>
      <c r="F324" s="384"/>
      <c r="G324" s="16"/>
    </row>
    <row r="325" spans="2:7" hidden="1" x14ac:dyDescent="0.3">
      <c r="B325" s="383" t="s">
        <v>275</v>
      </c>
      <c r="C325" s="16" t="s">
        <v>558</v>
      </c>
      <c r="D325" s="384">
        <v>2</v>
      </c>
      <c r="E325" s="384" t="s">
        <v>839</v>
      </c>
      <c r="F325" s="384">
        <v>1</v>
      </c>
      <c r="G325" s="16" t="s">
        <v>558</v>
      </c>
    </row>
    <row r="326" spans="2:7" hidden="1" x14ac:dyDescent="0.3">
      <c r="B326" s="383" t="s">
        <v>276</v>
      </c>
      <c r="C326" s="16" t="s">
        <v>558</v>
      </c>
      <c r="D326" s="384"/>
      <c r="E326" s="384"/>
      <c r="F326" s="384"/>
      <c r="G326" s="16" t="s">
        <v>558</v>
      </c>
    </row>
    <row r="327" spans="2:7" hidden="1" x14ac:dyDescent="0.3">
      <c r="B327" s="383" t="s">
        <v>277</v>
      </c>
      <c r="C327" s="16" t="s">
        <v>558</v>
      </c>
      <c r="D327" s="384"/>
      <c r="E327" s="384" t="s">
        <v>841</v>
      </c>
      <c r="F327" s="384"/>
      <c r="G327" s="16" t="s">
        <v>558</v>
      </c>
    </row>
    <row r="328" spans="2:7" hidden="1" x14ac:dyDescent="0.3">
      <c r="B328" s="383" t="s">
        <v>388</v>
      </c>
      <c r="C328" s="16" t="s">
        <v>558</v>
      </c>
      <c r="D328" s="384"/>
      <c r="E328" s="384"/>
      <c r="F328" s="384"/>
      <c r="G328" s="16"/>
    </row>
    <row r="329" spans="2:7" hidden="1" x14ac:dyDescent="0.3">
      <c r="B329" s="383" t="s">
        <v>37</v>
      </c>
      <c r="C329" s="16" t="s">
        <v>558</v>
      </c>
      <c r="D329" s="384"/>
      <c r="E329" s="384"/>
      <c r="F329" s="384"/>
      <c r="G329" s="16"/>
    </row>
    <row r="330" spans="2:7" hidden="1" x14ac:dyDescent="0.3">
      <c r="B330" s="383" t="s">
        <v>252</v>
      </c>
      <c r="C330" s="16" t="s">
        <v>558</v>
      </c>
      <c r="D330" s="384">
        <v>3</v>
      </c>
      <c r="E330" s="384" t="s">
        <v>842</v>
      </c>
      <c r="F330" s="384">
        <v>1</v>
      </c>
      <c r="G330" s="16" t="s">
        <v>558</v>
      </c>
    </row>
    <row r="331" spans="2:7" hidden="1" x14ac:dyDescent="0.3">
      <c r="B331" s="383" t="s">
        <v>367</v>
      </c>
      <c r="C331" s="16" t="s">
        <v>558</v>
      </c>
      <c r="D331" s="384"/>
      <c r="E331" s="384"/>
      <c r="F331" s="384"/>
      <c r="G331" s="16"/>
    </row>
    <row r="332" spans="2:7" hidden="1" x14ac:dyDescent="0.3">
      <c r="B332" s="383" t="s">
        <v>253</v>
      </c>
      <c r="C332" s="16" t="s">
        <v>558</v>
      </c>
      <c r="D332" s="384">
        <v>2</v>
      </c>
      <c r="E332" s="384" t="s">
        <v>843</v>
      </c>
      <c r="F332" s="384">
        <v>1</v>
      </c>
      <c r="G332" s="16" t="s">
        <v>558</v>
      </c>
    </row>
    <row r="333" spans="2:7" hidden="1" x14ac:dyDescent="0.3">
      <c r="B333" s="383" t="s">
        <v>372</v>
      </c>
      <c r="C333" s="16" t="s">
        <v>558</v>
      </c>
      <c r="D333" s="384"/>
      <c r="E333" s="384"/>
      <c r="F333" s="384"/>
      <c r="G333" s="16" t="s">
        <v>558</v>
      </c>
    </row>
    <row r="334" spans="2:7" hidden="1" x14ac:dyDescent="0.3">
      <c r="B334" s="383" t="s">
        <v>373</v>
      </c>
      <c r="C334" s="16" t="s">
        <v>558</v>
      </c>
      <c r="D334" s="384"/>
      <c r="E334" s="384" t="s">
        <v>841</v>
      </c>
      <c r="F334" s="384"/>
      <c r="G334" s="16" t="s">
        <v>558</v>
      </c>
    </row>
    <row r="335" spans="2:7" hidden="1" x14ac:dyDescent="0.3">
      <c r="B335" s="383" t="s">
        <v>374</v>
      </c>
      <c r="C335" s="16" t="s">
        <v>558</v>
      </c>
      <c r="D335" s="384"/>
      <c r="E335" s="384"/>
      <c r="F335" s="384"/>
      <c r="G335" s="16" t="s">
        <v>558</v>
      </c>
    </row>
    <row r="336" spans="2:7" hidden="1" x14ac:dyDescent="0.3">
      <c r="B336" s="383" t="s">
        <v>371</v>
      </c>
      <c r="C336" s="16" t="s">
        <v>558</v>
      </c>
      <c r="D336" s="384"/>
      <c r="E336" s="384"/>
      <c r="F336" s="384"/>
      <c r="G336" s="16"/>
    </row>
    <row r="337" spans="2:7" hidden="1" x14ac:dyDescent="0.3">
      <c r="B337" s="383" t="s">
        <v>267</v>
      </c>
      <c r="C337" s="16" t="s">
        <v>558</v>
      </c>
      <c r="D337" s="384">
        <v>2</v>
      </c>
      <c r="E337" s="384" t="s">
        <v>843</v>
      </c>
      <c r="F337" s="384">
        <v>1</v>
      </c>
      <c r="G337" s="16" t="s">
        <v>558</v>
      </c>
    </row>
    <row r="338" spans="2:7" hidden="1" x14ac:dyDescent="0.3">
      <c r="B338" s="383" t="s">
        <v>376</v>
      </c>
      <c r="C338" s="16" t="s">
        <v>558</v>
      </c>
      <c r="D338" s="384"/>
      <c r="E338" s="384"/>
      <c r="F338" s="384"/>
      <c r="G338" s="16"/>
    </row>
    <row r="339" spans="2:7" hidden="1" x14ac:dyDescent="0.3">
      <c r="B339" s="383" t="s">
        <v>1266</v>
      </c>
      <c r="C339" s="16" t="s">
        <v>558</v>
      </c>
      <c r="D339" s="384"/>
      <c r="E339" s="384"/>
      <c r="F339" s="384"/>
      <c r="G339" s="16" t="s">
        <v>558</v>
      </c>
    </row>
    <row r="340" spans="2:7" hidden="1" x14ac:dyDescent="0.3">
      <c r="B340" s="383" t="s">
        <v>1269</v>
      </c>
      <c r="C340" s="16" t="s">
        <v>558</v>
      </c>
      <c r="D340" s="384"/>
      <c r="E340" s="384"/>
      <c r="F340" s="384"/>
      <c r="G340" s="16" t="s">
        <v>558</v>
      </c>
    </row>
    <row r="341" spans="2:7" hidden="1" x14ac:dyDescent="0.3">
      <c r="B341" s="383" t="s">
        <v>1271</v>
      </c>
      <c r="C341" s="16" t="s">
        <v>558</v>
      </c>
      <c r="D341" s="384"/>
      <c r="E341" s="384"/>
      <c r="F341" s="384"/>
      <c r="G341" s="16" t="s">
        <v>558</v>
      </c>
    </row>
    <row r="342" spans="2:7" hidden="1" x14ac:dyDescent="0.3">
      <c r="B342" s="383" t="s">
        <v>1273</v>
      </c>
      <c r="C342" s="16" t="s">
        <v>558</v>
      </c>
      <c r="D342" s="384"/>
      <c r="E342" s="384"/>
      <c r="F342" s="384"/>
      <c r="G342" s="16" t="s">
        <v>558</v>
      </c>
    </row>
    <row r="343" spans="2:7" hidden="1" x14ac:dyDescent="0.3">
      <c r="B343" s="383" t="s">
        <v>1274</v>
      </c>
      <c r="C343" s="16" t="s">
        <v>558</v>
      </c>
      <c r="D343" s="384"/>
      <c r="E343" s="384"/>
      <c r="F343" s="384"/>
      <c r="G343" s="16" t="s">
        <v>558</v>
      </c>
    </row>
    <row r="344" spans="2:7" hidden="1" x14ac:dyDescent="0.3">
      <c r="B344" s="383" t="s">
        <v>278</v>
      </c>
      <c r="C344" s="16" t="s">
        <v>558</v>
      </c>
      <c r="D344" s="384">
        <v>3</v>
      </c>
      <c r="E344" s="384" t="s">
        <v>842</v>
      </c>
      <c r="F344" s="384">
        <v>1</v>
      </c>
      <c r="G344" s="16" t="s">
        <v>558</v>
      </c>
    </row>
    <row r="345" spans="2:7" hidden="1" x14ac:dyDescent="0.3">
      <c r="B345" s="383" t="s">
        <v>279</v>
      </c>
      <c r="C345" s="16" t="s">
        <v>558</v>
      </c>
      <c r="D345" s="384"/>
      <c r="E345" s="384"/>
      <c r="F345" s="384"/>
      <c r="G345" s="16" t="s">
        <v>558</v>
      </c>
    </row>
    <row r="346" spans="2:7" hidden="1" x14ac:dyDescent="0.3">
      <c r="B346" s="383" t="s">
        <v>280</v>
      </c>
      <c r="C346" s="16" t="s">
        <v>558</v>
      </c>
      <c r="D346" s="384">
        <v>3</v>
      </c>
      <c r="E346" s="384" t="s">
        <v>841</v>
      </c>
      <c r="F346" s="384">
        <v>3</v>
      </c>
      <c r="G346" s="16" t="s">
        <v>558</v>
      </c>
    </row>
    <row r="347" spans="2:7" hidden="1" x14ac:dyDescent="0.3">
      <c r="B347" s="383" t="s">
        <v>281</v>
      </c>
      <c r="C347" s="16" t="s">
        <v>558</v>
      </c>
      <c r="D347" s="384"/>
      <c r="E347" s="384"/>
      <c r="F347" s="384"/>
      <c r="G347" s="16" t="s">
        <v>558</v>
      </c>
    </row>
    <row r="348" spans="2:7" hidden="1" x14ac:dyDescent="0.3">
      <c r="B348" s="383" t="s">
        <v>389</v>
      </c>
      <c r="C348" s="16" t="s">
        <v>558</v>
      </c>
      <c r="D348" s="384"/>
      <c r="E348" s="384"/>
      <c r="F348" s="384"/>
      <c r="G348" s="16"/>
    </row>
    <row r="349" spans="2:7" hidden="1" x14ac:dyDescent="0.3">
      <c r="B349" s="383" t="s">
        <v>38</v>
      </c>
      <c r="C349" s="16" t="s">
        <v>558</v>
      </c>
      <c r="D349" s="384"/>
      <c r="E349" s="384"/>
      <c r="F349" s="384"/>
      <c r="G349" s="16"/>
    </row>
    <row r="350" spans="2:7" hidden="1" x14ac:dyDescent="0.3">
      <c r="B350" s="383" t="s">
        <v>254</v>
      </c>
      <c r="C350" s="16" t="s">
        <v>558</v>
      </c>
      <c r="D350" s="384">
        <v>2</v>
      </c>
      <c r="E350" s="384" t="s">
        <v>843</v>
      </c>
      <c r="F350" s="384">
        <v>1</v>
      </c>
      <c r="G350" s="16" t="s">
        <v>558</v>
      </c>
    </row>
    <row r="351" spans="2:7" hidden="1" x14ac:dyDescent="0.3">
      <c r="B351" s="383" t="s">
        <v>255</v>
      </c>
      <c r="C351" s="16" t="s">
        <v>558</v>
      </c>
      <c r="D351" s="384">
        <v>2</v>
      </c>
      <c r="E351" s="384" t="s">
        <v>843</v>
      </c>
      <c r="F351" s="384">
        <v>1</v>
      </c>
      <c r="G351" s="16" t="s">
        <v>558</v>
      </c>
    </row>
    <row r="352" spans="2:7" hidden="1" x14ac:dyDescent="0.3">
      <c r="B352" s="383" t="s">
        <v>256</v>
      </c>
      <c r="C352" s="16" t="s">
        <v>558</v>
      </c>
      <c r="D352" s="384"/>
      <c r="E352" s="384"/>
      <c r="F352" s="384"/>
      <c r="G352" s="16" t="s">
        <v>558</v>
      </c>
    </row>
    <row r="353" spans="2:7" hidden="1" x14ac:dyDescent="0.3">
      <c r="B353" s="383" t="s">
        <v>257</v>
      </c>
      <c r="C353" s="16" t="s">
        <v>558</v>
      </c>
      <c r="D353" s="384">
        <v>4</v>
      </c>
      <c r="E353" s="384" t="s">
        <v>840</v>
      </c>
      <c r="F353" s="384">
        <v>1</v>
      </c>
      <c r="G353" s="16" t="s">
        <v>558</v>
      </c>
    </row>
    <row r="354" spans="2:7" hidden="1" x14ac:dyDescent="0.3">
      <c r="B354" s="383" t="s">
        <v>368</v>
      </c>
      <c r="C354" s="16" t="s">
        <v>558</v>
      </c>
      <c r="D354" s="384"/>
      <c r="E354" s="384"/>
      <c r="F354" s="384"/>
      <c r="G354" s="16"/>
    </row>
    <row r="355" spans="2:7" hidden="1" x14ac:dyDescent="0.3">
      <c r="B355" s="383" t="s">
        <v>258</v>
      </c>
      <c r="C355" s="16" t="s">
        <v>558</v>
      </c>
      <c r="D355" s="384">
        <v>2</v>
      </c>
      <c r="E355" s="384" t="s">
        <v>839</v>
      </c>
      <c r="F355" s="384">
        <v>1</v>
      </c>
      <c r="G355" s="16" t="s">
        <v>558</v>
      </c>
    </row>
    <row r="356" spans="2:7" hidden="1" x14ac:dyDescent="0.3">
      <c r="B356" s="383" t="s">
        <v>397</v>
      </c>
      <c r="C356" s="16" t="s">
        <v>558</v>
      </c>
      <c r="D356" s="384"/>
      <c r="E356" s="384"/>
      <c r="F356" s="384"/>
      <c r="G356" s="16"/>
    </row>
    <row r="357" spans="2:7" hidden="1" x14ac:dyDescent="0.3">
      <c r="B357" s="383" t="s">
        <v>398</v>
      </c>
      <c r="C357" s="16" t="s">
        <v>558</v>
      </c>
      <c r="D357" s="384"/>
      <c r="E357" s="384"/>
      <c r="F357" s="384"/>
      <c r="G357" s="16" t="s">
        <v>558</v>
      </c>
    </row>
    <row r="358" spans="2:7" hidden="1" x14ac:dyDescent="0.3">
      <c r="B358" s="383" t="s">
        <v>396</v>
      </c>
      <c r="C358" s="16" t="s">
        <v>558</v>
      </c>
      <c r="D358" s="384"/>
      <c r="E358" s="384"/>
      <c r="F358" s="384"/>
      <c r="G358" s="16"/>
    </row>
    <row r="359" spans="2:7" hidden="1" x14ac:dyDescent="0.3">
      <c r="B359" s="383" t="s">
        <v>39</v>
      </c>
      <c r="C359" s="16" t="s">
        <v>558</v>
      </c>
      <c r="D359" s="384"/>
      <c r="E359" s="384"/>
      <c r="F359" s="384"/>
      <c r="G359" s="16"/>
    </row>
    <row r="360" spans="2:7" hidden="1" x14ac:dyDescent="0.3">
      <c r="B360" s="383" t="s">
        <v>291</v>
      </c>
      <c r="C360" s="16" t="s">
        <v>558</v>
      </c>
      <c r="D360" s="384">
        <v>4</v>
      </c>
      <c r="E360" s="384" t="s">
        <v>840</v>
      </c>
      <c r="F360" s="384">
        <v>1</v>
      </c>
      <c r="G360" s="16" t="s">
        <v>558</v>
      </c>
    </row>
    <row r="361" spans="2:7" hidden="1" x14ac:dyDescent="0.3">
      <c r="B361" s="383" t="s">
        <v>292</v>
      </c>
      <c r="C361" s="16" t="s">
        <v>558</v>
      </c>
      <c r="D361" s="384"/>
      <c r="E361" s="384"/>
      <c r="F361" s="384"/>
      <c r="G361" s="16" t="s">
        <v>558</v>
      </c>
    </row>
    <row r="362" spans="2:7" hidden="1" x14ac:dyDescent="0.3">
      <c r="B362" s="383" t="s">
        <v>293</v>
      </c>
      <c r="C362" s="16" t="s">
        <v>558</v>
      </c>
      <c r="D362" s="384">
        <v>2</v>
      </c>
      <c r="E362" s="384" t="s">
        <v>843</v>
      </c>
      <c r="F362" s="384">
        <v>1</v>
      </c>
      <c r="G362" s="16" t="s">
        <v>558</v>
      </c>
    </row>
    <row r="363" spans="2:7" hidden="1" x14ac:dyDescent="0.3">
      <c r="B363" s="383" t="s">
        <v>294</v>
      </c>
      <c r="C363" s="16" t="s">
        <v>558</v>
      </c>
      <c r="D363" s="384">
        <v>2</v>
      </c>
      <c r="E363" s="384" t="s">
        <v>843</v>
      </c>
      <c r="F363" s="384">
        <v>1</v>
      </c>
      <c r="G363" s="16" t="s">
        <v>558</v>
      </c>
    </row>
    <row r="364" spans="2:7" hidden="1" x14ac:dyDescent="0.3">
      <c r="B364" s="383" t="s">
        <v>400</v>
      </c>
      <c r="C364" s="16" t="s">
        <v>558</v>
      </c>
      <c r="D364" s="384"/>
      <c r="E364" s="384"/>
      <c r="F364" s="384"/>
      <c r="G364" s="16"/>
    </row>
    <row r="365" spans="2:7" hidden="1" x14ac:dyDescent="0.3">
      <c r="B365" s="392" t="s">
        <v>8</v>
      </c>
      <c r="C365" s="16" t="s">
        <v>559</v>
      </c>
      <c r="D365" s="382"/>
      <c r="E365" s="382"/>
      <c r="F365" s="382"/>
      <c r="G365" s="16"/>
    </row>
    <row r="366" spans="2:7" hidden="1" x14ac:dyDescent="0.3">
      <c r="B366" s="13" t="s">
        <v>408</v>
      </c>
      <c r="C366" s="16" t="s">
        <v>559</v>
      </c>
      <c r="D366" s="18"/>
      <c r="E366" s="18" t="s">
        <v>841</v>
      </c>
      <c r="F366" s="18"/>
      <c r="G366" s="16" t="s">
        <v>559</v>
      </c>
    </row>
    <row r="367" spans="2:7" hidden="1" x14ac:dyDescent="0.3">
      <c r="B367" s="13" t="s">
        <v>1281</v>
      </c>
      <c r="C367" s="16" t="s">
        <v>559</v>
      </c>
      <c r="D367" s="18"/>
      <c r="E367" s="18" t="s">
        <v>841</v>
      </c>
      <c r="F367" s="18"/>
      <c r="G367" s="16" t="s">
        <v>559</v>
      </c>
    </row>
    <row r="368" spans="2:7" hidden="1" x14ac:dyDescent="0.3">
      <c r="B368" s="13" t="s">
        <v>407</v>
      </c>
      <c r="C368" s="16" t="s">
        <v>559</v>
      </c>
      <c r="D368" s="18"/>
      <c r="E368" s="18"/>
      <c r="F368" s="18"/>
      <c r="G368" s="16"/>
    </row>
    <row r="369" spans="2:7" hidden="1" x14ac:dyDescent="0.3">
      <c r="B369" s="13" t="s">
        <v>42</v>
      </c>
      <c r="C369" s="16" t="s">
        <v>559</v>
      </c>
      <c r="D369" s="18">
        <v>3</v>
      </c>
      <c r="E369" s="18" t="s">
        <v>842</v>
      </c>
      <c r="F369" s="18">
        <v>1</v>
      </c>
      <c r="G369" s="16" t="s">
        <v>559</v>
      </c>
    </row>
    <row r="370" spans="2:7" hidden="1" x14ac:dyDescent="0.3">
      <c r="B370" s="16" t="s">
        <v>10</v>
      </c>
      <c r="C370" s="16" t="s">
        <v>559</v>
      </c>
      <c r="D370" s="390"/>
      <c r="E370" s="390"/>
      <c r="F370" s="390"/>
      <c r="G370" s="16"/>
    </row>
    <row r="371" spans="2:7" hidden="1" x14ac:dyDescent="0.3">
      <c r="B371" s="13" t="s">
        <v>43</v>
      </c>
      <c r="C371" s="16" t="s">
        <v>559</v>
      </c>
      <c r="D371" s="18">
        <v>4</v>
      </c>
      <c r="E371" s="18" t="s">
        <v>840</v>
      </c>
      <c r="F371" s="18">
        <v>1</v>
      </c>
      <c r="G371" s="16" t="s">
        <v>559</v>
      </c>
    </row>
    <row r="372" spans="2:7" hidden="1" x14ac:dyDescent="0.3">
      <c r="B372" s="13" t="s">
        <v>44</v>
      </c>
      <c r="C372" s="16" t="s">
        <v>559</v>
      </c>
      <c r="D372" s="18">
        <v>4</v>
      </c>
      <c r="E372" s="18" t="s">
        <v>840</v>
      </c>
      <c r="F372" s="18">
        <v>1</v>
      </c>
      <c r="G372" s="16" t="s">
        <v>559</v>
      </c>
    </row>
    <row r="373" spans="2:7" hidden="1" x14ac:dyDescent="0.3">
      <c r="B373" s="13" t="s">
        <v>410</v>
      </c>
      <c r="C373" s="16" t="s">
        <v>559</v>
      </c>
      <c r="D373" s="18"/>
      <c r="E373" s="18"/>
      <c r="F373" s="18"/>
      <c r="G373" s="16"/>
    </row>
    <row r="374" spans="2:7" hidden="1" x14ac:dyDescent="0.3">
      <c r="B374" s="13" t="s">
        <v>45</v>
      </c>
      <c r="C374" s="16" t="s">
        <v>559</v>
      </c>
      <c r="D374" s="18"/>
      <c r="E374" s="18" t="s">
        <v>841</v>
      </c>
      <c r="F374" s="18"/>
      <c r="G374" s="16" t="s">
        <v>559</v>
      </c>
    </row>
    <row r="375" spans="2:7" hidden="1" x14ac:dyDescent="0.3">
      <c r="B375" s="16" t="s">
        <v>12</v>
      </c>
      <c r="C375" s="16" t="s">
        <v>559</v>
      </c>
      <c r="D375" s="390"/>
      <c r="E375" s="390"/>
      <c r="F375" s="390"/>
      <c r="G375" s="16"/>
    </row>
    <row r="376" spans="2:7" hidden="1" x14ac:dyDescent="0.3">
      <c r="B376" s="13" t="s">
        <v>46</v>
      </c>
      <c r="C376" s="16" t="s">
        <v>559</v>
      </c>
      <c r="D376" s="20">
        <v>2</v>
      </c>
      <c r="E376" s="20" t="s">
        <v>839</v>
      </c>
      <c r="F376" s="20">
        <v>1</v>
      </c>
      <c r="G376" s="16" t="s">
        <v>559</v>
      </c>
    </row>
    <row r="377" spans="2:7" hidden="1" x14ac:dyDescent="0.3">
      <c r="B377" s="13" t="s">
        <v>47</v>
      </c>
      <c r="C377" s="16" t="s">
        <v>559</v>
      </c>
      <c r="D377" s="18">
        <v>2</v>
      </c>
      <c r="E377" s="18" t="s">
        <v>843</v>
      </c>
      <c r="F377" s="18">
        <v>1</v>
      </c>
      <c r="G377" s="16" t="s">
        <v>559</v>
      </c>
    </row>
    <row r="378" spans="2:7" hidden="1" x14ac:dyDescent="0.3">
      <c r="B378" s="13" t="s">
        <v>411</v>
      </c>
      <c r="C378" s="16" t="s">
        <v>559</v>
      </c>
      <c r="D378" s="18"/>
      <c r="E378" s="18"/>
      <c r="F378" s="18"/>
      <c r="G378" s="16"/>
    </row>
    <row r="379" spans="2:7" hidden="1" x14ac:dyDescent="0.3">
      <c r="B379" s="13" t="s">
        <v>48</v>
      </c>
      <c r="C379" s="16" t="s">
        <v>559</v>
      </c>
      <c r="D379" s="18">
        <v>2</v>
      </c>
      <c r="E379" s="18" t="s">
        <v>843</v>
      </c>
      <c r="F379" s="18">
        <v>1</v>
      </c>
      <c r="G379" s="16" t="s">
        <v>559</v>
      </c>
    </row>
    <row r="380" spans="2:7" hidden="1" x14ac:dyDescent="0.3">
      <c r="B380" s="13" t="s">
        <v>49</v>
      </c>
      <c r="C380" s="16" t="s">
        <v>559</v>
      </c>
      <c r="D380" s="18"/>
      <c r="E380" s="18"/>
      <c r="F380" s="18"/>
      <c r="G380" s="16" t="s">
        <v>559</v>
      </c>
    </row>
    <row r="381" spans="2:7" hidden="1" x14ac:dyDescent="0.3">
      <c r="B381" s="13" t="s">
        <v>50</v>
      </c>
      <c r="C381" s="16" t="s">
        <v>559</v>
      </c>
      <c r="D381" s="18">
        <v>2</v>
      </c>
      <c r="E381" s="18" t="s">
        <v>843</v>
      </c>
      <c r="F381" s="18">
        <v>1</v>
      </c>
      <c r="G381" s="16" t="s">
        <v>559</v>
      </c>
    </row>
    <row r="382" spans="2:7" hidden="1" x14ac:dyDescent="0.3">
      <c r="B382" s="13" t="s">
        <v>1288</v>
      </c>
      <c r="C382" s="16" t="s">
        <v>559</v>
      </c>
      <c r="D382" s="18">
        <v>4</v>
      </c>
      <c r="E382" s="18" t="s">
        <v>841</v>
      </c>
      <c r="F382" s="18">
        <v>2</v>
      </c>
      <c r="G382" s="16" t="s">
        <v>559</v>
      </c>
    </row>
    <row r="383" spans="2:7" hidden="1" x14ac:dyDescent="0.3">
      <c r="B383" s="13" t="s">
        <v>52</v>
      </c>
      <c r="C383" s="16" t="s">
        <v>559</v>
      </c>
      <c r="D383" s="18">
        <v>3</v>
      </c>
      <c r="E383" s="18" t="s">
        <v>842</v>
      </c>
      <c r="F383" s="18">
        <v>1</v>
      </c>
      <c r="G383" s="16" t="s">
        <v>559</v>
      </c>
    </row>
    <row r="384" spans="2:7" hidden="1" x14ac:dyDescent="0.3">
      <c r="B384" s="13" t="s">
        <v>412</v>
      </c>
      <c r="C384" s="16" t="s">
        <v>559</v>
      </c>
      <c r="D384" s="18"/>
      <c r="E384" s="18"/>
      <c r="F384" s="18"/>
      <c r="G384" s="16"/>
    </row>
    <row r="385" spans="2:7" hidden="1" x14ac:dyDescent="0.3">
      <c r="B385" s="13" t="s">
        <v>53</v>
      </c>
      <c r="C385" s="16" t="s">
        <v>559</v>
      </c>
      <c r="D385" s="18"/>
      <c r="E385" s="18"/>
      <c r="F385" s="18"/>
      <c r="G385" s="16" t="s">
        <v>559</v>
      </c>
    </row>
    <row r="386" spans="2:7" hidden="1" x14ac:dyDescent="0.3">
      <c r="B386" s="13" t="s">
        <v>413</v>
      </c>
      <c r="C386" s="16" t="s">
        <v>559</v>
      </c>
      <c r="D386" s="18"/>
      <c r="E386" s="18"/>
      <c r="F386" s="18"/>
      <c r="G386" s="16" t="s">
        <v>559</v>
      </c>
    </row>
    <row r="387" spans="2:7" hidden="1" x14ac:dyDescent="0.3">
      <c r="B387" s="13" t="s">
        <v>414</v>
      </c>
      <c r="C387" s="16" t="s">
        <v>559</v>
      </c>
      <c r="D387" s="18"/>
      <c r="E387" s="18"/>
      <c r="F387" s="18"/>
      <c r="G387" s="16" t="s">
        <v>559</v>
      </c>
    </row>
    <row r="388" spans="2:7" hidden="1" x14ac:dyDescent="0.3">
      <c r="B388" s="13" t="s">
        <v>54</v>
      </c>
      <c r="C388" s="16" t="s">
        <v>559</v>
      </c>
      <c r="D388" s="18">
        <v>4</v>
      </c>
      <c r="E388" s="18" t="s">
        <v>840</v>
      </c>
      <c r="F388" s="18">
        <v>1</v>
      </c>
      <c r="G388" s="16" t="s">
        <v>559</v>
      </c>
    </row>
    <row r="389" spans="2:7" hidden="1" x14ac:dyDescent="0.3">
      <c r="B389" s="13" t="s">
        <v>55</v>
      </c>
      <c r="C389" s="16" t="s">
        <v>559</v>
      </c>
      <c r="D389" s="18">
        <v>4</v>
      </c>
      <c r="E389" s="18" t="s">
        <v>840</v>
      </c>
      <c r="F389" s="18">
        <v>1</v>
      </c>
      <c r="G389" s="16" t="s">
        <v>559</v>
      </c>
    </row>
    <row r="390" spans="2:7" hidden="1" x14ac:dyDescent="0.3">
      <c r="B390" s="13" t="s">
        <v>56</v>
      </c>
      <c r="C390" s="16" t="s">
        <v>559</v>
      </c>
      <c r="D390" s="18"/>
      <c r="E390" s="18"/>
      <c r="F390" s="18"/>
      <c r="G390" s="16" t="s">
        <v>559</v>
      </c>
    </row>
    <row r="391" spans="2:7" hidden="1" x14ac:dyDescent="0.3">
      <c r="B391" s="13" t="s">
        <v>57</v>
      </c>
      <c r="C391" s="16" t="s">
        <v>559</v>
      </c>
      <c r="D391" s="18">
        <v>2</v>
      </c>
      <c r="E391" s="18" t="s">
        <v>842</v>
      </c>
      <c r="F391" s="18">
        <v>2</v>
      </c>
      <c r="G391" s="16" t="s">
        <v>559</v>
      </c>
    </row>
    <row r="392" spans="2:7" hidden="1" x14ac:dyDescent="0.3">
      <c r="B392" s="13" t="s">
        <v>58</v>
      </c>
      <c r="C392" s="16" t="s">
        <v>559</v>
      </c>
      <c r="D392" s="18">
        <v>2</v>
      </c>
      <c r="E392" s="18" t="s">
        <v>839</v>
      </c>
      <c r="F392" s="18">
        <v>1</v>
      </c>
      <c r="G392" s="16" t="s">
        <v>559</v>
      </c>
    </row>
    <row r="393" spans="2:7" hidden="1" x14ac:dyDescent="0.3">
      <c r="B393" s="13" t="s">
        <v>415</v>
      </c>
      <c r="C393" s="16" t="s">
        <v>559</v>
      </c>
      <c r="D393" s="18"/>
      <c r="E393" s="18"/>
      <c r="F393" s="18"/>
      <c r="G393" s="16"/>
    </row>
    <row r="394" spans="2:7" hidden="1" x14ac:dyDescent="0.3">
      <c r="B394" s="13" t="s">
        <v>14</v>
      </c>
      <c r="C394" s="16" t="s">
        <v>559</v>
      </c>
      <c r="D394" s="18"/>
      <c r="E394" s="18"/>
      <c r="F394" s="18"/>
      <c r="G394" s="16"/>
    </row>
    <row r="395" spans="2:7" hidden="1" x14ac:dyDescent="0.3">
      <c r="B395" s="13" t="s">
        <v>59</v>
      </c>
      <c r="C395" s="16" t="s">
        <v>559</v>
      </c>
      <c r="D395" s="18"/>
      <c r="E395" s="18" t="s">
        <v>841</v>
      </c>
      <c r="F395" s="18"/>
      <c r="G395" s="16" t="s">
        <v>559</v>
      </c>
    </row>
    <row r="396" spans="2:7" hidden="1" x14ac:dyDescent="0.3">
      <c r="B396" s="13" t="s">
        <v>60</v>
      </c>
      <c r="C396" s="16" t="s">
        <v>559</v>
      </c>
      <c r="D396" s="18">
        <v>4</v>
      </c>
      <c r="E396" s="18" t="s">
        <v>840</v>
      </c>
      <c r="F396" s="18">
        <v>1</v>
      </c>
      <c r="G396" s="16" t="s">
        <v>559</v>
      </c>
    </row>
    <row r="397" spans="2:7" hidden="1" x14ac:dyDescent="0.3">
      <c r="B397" s="13" t="s">
        <v>61</v>
      </c>
      <c r="C397" s="16" t="s">
        <v>559</v>
      </c>
      <c r="D397" s="18"/>
      <c r="E397" s="18"/>
      <c r="F397" s="18"/>
      <c r="G397" s="16" t="s">
        <v>559</v>
      </c>
    </row>
    <row r="398" spans="2:7" hidden="1" x14ac:dyDescent="0.3">
      <c r="B398" s="13" t="s">
        <v>15</v>
      </c>
      <c r="C398" s="16" t="s">
        <v>559</v>
      </c>
      <c r="D398" s="18"/>
      <c r="E398" s="18"/>
      <c r="F398" s="18"/>
      <c r="G398" s="16"/>
    </row>
    <row r="399" spans="2:7" hidden="1" x14ac:dyDescent="0.3">
      <c r="B399" s="13" t="s">
        <v>62</v>
      </c>
      <c r="C399" s="16" t="s">
        <v>559</v>
      </c>
      <c r="D399" s="18"/>
      <c r="E399" s="18"/>
      <c r="F399" s="18"/>
      <c r="G399" s="16" t="s">
        <v>559</v>
      </c>
    </row>
    <row r="400" spans="2:7" hidden="1" x14ac:dyDescent="0.3">
      <c r="B400" s="13" t="s">
        <v>63</v>
      </c>
      <c r="C400" s="16" t="s">
        <v>559</v>
      </c>
      <c r="D400" s="18">
        <v>2</v>
      </c>
      <c r="E400" s="18" t="s">
        <v>839</v>
      </c>
      <c r="F400" s="18">
        <v>1</v>
      </c>
      <c r="G400" s="16" t="s">
        <v>559</v>
      </c>
    </row>
    <row r="401" spans="2:7" hidden="1" x14ac:dyDescent="0.3">
      <c r="B401" s="13" t="s">
        <v>416</v>
      </c>
      <c r="C401" s="16" t="s">
        <v>559</v>
      </c>
      <c r="D401" s="18"/>
      <c r="E401" s="18"/>
      <c r="F401" s="18"/>
      <c r="G401" s="16"/>
    </row>
    <row r="402" spans="2:7" hidden="1" x14ac:dyDescent="0.3">
      <c r="B402" s="13" t="s">
        <v>64</v>
      </c>
      <c r="C402" s="16" t="s">
        <v>559</v>
      </c>
      <c r="D402" s="18"/>
      <c r="E402" s="18"/>
      <c r="F402" s="18"/>
      <c r="G402" s="16" t="s">
        <v>559</v>
      </c>
    </row>
    <row r="403" spans="2:7" hidden="1" x14ac:dyDescent="0.3">
      <c r="B403" s="13" t="s">
        <v>1298</v>
      </c>
      <c r="C403" s="16" t="s">
        <v>559</v>
      </c>
      <c r="D403" s="18"/>
      <c r="E403" s="18"/>
      <c r="F403" s="18"/>
      <c r="G403" s="16" t="s">
        <v>559</v>
      </c>
    </row>
    <row r="404" spans="2:7" hidden="1" x14ac:dyDescent="0.3">
      <c r="B404" s="13" t="s">
        <v>66</v>
      </c>
      <c r="C404" s="16" t="s">
        <v>559</v>
      </c>
      <c r="D404" s="18">
        <v>4</v>
      </c>
      <c r="E404" s="18" t="s">
        <v>840</v>
      </c>
      <c r="F404" s="18">
        <v>1</v>
      </c>
      <c r="G404" s="16" t="s">
        <v>559</v>
      </c>
    </row>
    <row r="405" spans="2:7" hidden="1" x14ac:dyDescent="0.3">
      <c r="B405" s="13" t="s">
        <v>417</v>
      </c>
      <c r="C405" s="16" t="s">
        <v>559</v>
      </c>
      <c r="D405" s="18"/>
      <c r="E405" s="18"/>
      <c r="F405" s="18"/>
      <c r="G405" s="16"/>
    </row>
    <row r="406" spans="2:7" hidden="1" x14ac:dyDescent="0.3">
      <c r="B406" s="13" t="s">
        <v>67</v>
      </c>
      <c r="C406" s="16" t="s">
        <v>559</v>
      </c>
      <c r="D406" s="18">
        <v>2</v>
      </c>
      <c r="E406" s="18" t="s">
        <v>842</v>
      </c>
      <c r="F406" s="18">
        <v>2</v>
      </c>
      <c r="G406" s="16" t="s">
        <v>559</v>
      </c>
    </row>
    <row r="407" spans="2:7" hidden="1" x14ac:dyDescent="0.3">
      <c r="B407" s="13" t="s">
        <v>1302</v>
      </c>
      <c r="C407" s="16" t="s">
        <v>559</v>
      </c>
      <c r="D407" s="18"/>
      <c r="E407" s="18"/>
      <c r="F407" s="18"/>
      <c r="G407" s="16" t="s">
        <v>559</v>
      </c>
    </row>
    <row r="408" spans="2:7" hidden="1" x14ac:dyDescent="0.3">
      <c r="B408" s="13" t="s">
        <v>1305</v>
      </c>
      <c r="C408" s="16" t="s">
        <v>559</v>
      </c>
      <c r="D408" s="18">
        <v>2</v>
      </c>
      <c r="E408" s="18" t="s">
        <v>840</v>
      </c>
      <c r="F408" s="18">
        <v>3</v>
      </c>
      <c r="G408" s="16" t="s">
        <v>559</v>
      </c>
    </row>
    <row r="409" spans="2:7" hidden="1" x14ac:dyDescent="0.3">
      <c r="B409" s="13" t="s">
        <v>1308</v>
      </c>
      <c r="C409" s="16" t="s">
        <v>559</v>
      </c>
      <c r="D409" s="18"/>
      <c r="E409" s="18"/>
      <c r="F409" s="18"/>
      <c r="G409" s="16" t="s">
        <v>559</v>
      </c>
    </row>
    <row r="410" spans="2:7" hidden="1" x14ac:dyDescent="0.3">
      <c r="B410" s="13" t="s">
        <v>1310</v>
      </c>
      <c r="C410" s="16" t="s">
        <v>559</v>
      </c>
      <c r="D410" s="18">
        <v>2</v>
      </c>
      <c r="E410" s="18" t="s">
        <v>839</v>
      </c>
      <c r="F410" s="18">
        <v>1</v>
      </c>
      <c r="G410" s="16" t="s">
        <v>559</v>
      </c>
    </row>
    <row r="411" spans="2:7" hidden="1" x14ac:dyDescent="0.3">
      <c r="B411" s="13" t="s">
        <v>1312</v>
      </c>
      <c r="C411" s="16" t="s">
        <v>559</v>
      </c>
      <c r="D411" s="18"/>
      <c r="E411" s="18"/>
      <c r="F411" s="18"/>
      <c r="G411" s="16" t="s">
        <v>559</v>
      </c>
    </row>
    <row r="412" spans="2:7" hidden="1" x14ac:dyDescent="0.3">
      <c r="B412" s="13" t="s">
        <v>1314</v>
      </c>
      <c r="C412" s="16" t="s">
        <v>559</v>
      </c>
      <c r="D412" s="18"/>
      <c r="E412" s="18"/>
      <c r="F412" s="18"/>
      <c r="G412" s="16" t="s">
        <v>559</v>
      </c>
    </row>
    <row r="413" spans="2:7" hidden="1" x14ac:dyDescent="0.3">
      <c r="B413" s="13" t="s">
        <v>854</v>
      </c>
      <c r="C413" s="16" t="s">
        <v>559</v>
      </c>
      <c r="D413" s="18">
        <v>2</v>
      </c>
      <c r="E413" s="18" t="s">
        <v>842</v>
      </c>
      <c r="F413" s="18">
        <v>2</v>
      </c>
      <c r="G413" s="16" t="s">
        <v>559</v>
      </c>
    </row>
    <row r="414" spans="2:7" hidden="1" x14ac:dyDescent="0.3">
      <c r="B414" s="13" t="s">
        <v>1316</v>
      </c>
      <c r="C414" s="16" t="s">
        <v>559</v>
      </c>
      <c r="D414" s="18">
        <v>3</v>
      </c>
      <c r="E414" s="18" t="s">
        <v>842</v>
      </c>
      <c r="F414" s="18">
        <v>1</v>
      </c>
      <c r="G414" s="16" t="s">
        <v>559</v>
      </c>
    </row>
    <row r="415" spans="2:7" hidden="1" x14ac:dyDescent="0.3">
      <c r="B415" s="13" t="s">
        <v>1318</v>
      </c>
      <c r="C415" s="16" t="s">
        <v>559</v>
      </c>
      <c r="D415" s="18">
        <v>4</v>
      </c>
      <c r="E415" s="18" t="s">
        <v>840</v>
      </c>
      <c r="F415" s="18">
        <v>1</v>
      </c>
      <c r="G415" s="16" t="s">
        <v>559</v>
      </c>
    </row>
    <row r="416" spans="2:7" hidden="1" x14ac:dyDescent="0.3">
      <c r="B416" s="13" t="s">
        <v>418</v>
      </c>
      <c r="C416" s="16" t="s">
        <v>559</v>
      </c>
      <c r="D416" s="18"/>
      <c r="E416" s="18"/>
      <c r="F416" s="18"/>
      <c r="G416" s="16"/>
    </row>
    <row r="417" spans="2:7" hidden="1" x14ac:dyDescent="0.3">
      <c r="B417" s="13" t="s">
        <v>555</v>
      </c>
      <c r="C417" s="16" t="s">
        <v>559</v>
      </c>
      <c r="D417" s="18"/>
      <c r="E417" s="18"/>
      <c r="F417" s="18"/>
      <c r="G417" s="16"/>
    </row>
    <row r="418" spans="2:7" hidden="1" x14ac:dyDescent="0.3">
      <c r="B418" s="13" t="s">
        <v>1320</v>
      </c>
      <c r="C418" s="16" t="s">
        <v>559</v>
      </c>
      <c r="D418" s="18">
        <v>3</v>
      </c>
      <c r="E418" s="18" t="s">
        <v>842</v>
      </c>
      <c r="F418" s="18">
        <v>1</v>
      </c>
      <c r="G418" s="16" t="s">
        <v>559</v>
      </c>
    </row>
    <row r="419" spans="2:7" hidden="1" x14ac:dyDescent="0.3">
      <c r="B419" s="13" t="s">
        <v>1322</v>
      </c>
      <c r="C419" s="16" t="s">
        <v>559</v>
      </c>
      <c r="D419" s="18"/>
      <c r="E419" s="18"/>
      <c r="F419" s="18"/>
      <c r="G419" s="16" t="s">
        <v>559</v>
      </c>
    </row>
    <row r="420" spans="2:7" hidden="1" x14ac:dyDescent="0.3">
      <c r="B420" s="13" t="s">
        <v>1324</v>
      </c>
      <c r="C420" s="16" t="s">
        <v>559</v>
      </c>
      <c r="D420" s="18"/>
      <c r="E420" s="18"/>
      <c r="F420" s="18"/>
      <c r="G420" s="16" t="s">
        <v>559</v>
      </c>
    </row>
    <row r="421" spans="2:7" hidden="1" x14ac:dyDescent="0.3">
      <c r="B421" s="13" t="s">
        <v>1326</v>
      </c>
      <c r="C421" s="16" t="s">
        <v>559</v>
      </c>
      <c r="D421" s="18">
        <v>3</v>
      </c>
      <c r="E421" s="18" t="s">
        <v>842</v>
      </c>
      <c r="F421" s="18">
        <v>1</v>
      </c>
      <c r="G421" s="16" t="s">
        <v>559</v>
      </c>
    </row>
    <row r="422" spans="2:7" hidden="1" x14ac:dyDescent="0.3">
      <c r="B422" s="13" t="s">
        <v>1328</v>
      </c>
      <c r="C422" s="16" t="s">
        <v>559</v>
      </c>
      <c r="D422" s="18"/>
      <c r="E422" s="18"/>
      <c r="F422" s="18"/>
      <c r="G422" s="16" t="s">
        <v>559</v>
      </c>
    </row>
    <row r="423" spans="2:7" hidden="1" x14ac:dyDescent="0.3">
      <c r="B423" s="13" t="s">
        <v>1330</v>
      </c>
      <c r="C423" s="16" t="s">
        <v>559</v>
      </c>
      <c r="D423" s="18"/>
      <c r="E423" s="18"/>
      <c r="F423" s="18"/>
      <c r="G423" s="16" t="s">
        <v>559</v>
      </c>
    </row>
    <row r="424" spans="2:7" hidden="1" x14ac:dyDescent="0.3">
      <c r="B424" s="13" t="s">
        <v>1332</v>
      </c>
      <c r="C424" s="16" t="s">
        <v>559</v>
      </c>
      <c r="D424" s="18">
        <v>4</v>
      </c>
      <c r="E424" s="18" t="s">
        <v>840</v>
      </c>
      <c r="F424" s="18">
        <v>1</v>
      </c>
      <c r="G424" s="16" t="s">
        <v>559</v>
      </c>
    </row>
    <row r="425" spans="2:7" hidden="1" x14ac:dyDescent="0.3">
      <c r="B425" s="13" t="s">
        <v>70</v>
      </c>
      <c r="C425" s="16" t="s">
        <v>559</v>
      </c>
      <c r="D425" s="18"/>
      <c r="E425" s="18"/>
      <c r="F425" s="18"/>
      <c r="G425" s="16" t="s">
        <v>559</v>
      </c>
    </row>
    <row r="426" spans="2:7" hidden="1" x14ac:dyDescent="0.3">
      <c r="B426" s="13" t="s">
        <v>1334</v>
      </c>
      <c r="C426" s="16" t="s">
        <v>559</v>
      </c>
      <c r="D426" s="18"/>
      <c r="E426" s="18"/>
      <c r="F426" s="18"/>
      <c r="G426" s="16" t="s">
        <v>559</v>
      </c>
    </row>
    <row r="427" spans="2:7" hidden="1" x14ac:dyDescent="0.3">
      <c r="B427" s="13" t="s">
        <v>17</v>
      </c>
      <c r="C427" s="16" t="s">
        <v>559</v>
      </c>
      <c r="D427" s="18"/>
      <c r="E427" s="18"/>
      <c r="F427" s="18"/>
      <c r="G427" s="16"/>
    </row>
    <row r="428" spans="2:7" hidden="1" x14ac:dyDescent="0.3">
      <c r="B428" s="13" t="s">
        <v>71</v>
      </c>
      <c r="C428" s="16" t="s">
        <v>559</v>
      </c>
      <c r="D428" s="18"/>
      <c r="E428" s="18"/>
      <c r="F428" s="18"/>
      <c r="G428" s="16" t="s">
        <v>559</v>
      </c>
    </row>
    <row r="429" spans="2:7" hidden="1" x14ac:dyDescent="0.3">
      <c r="B429" s="13" t="s">
        <v>72</v>
      </c>
      <c r="C429" s="16" t="s">
        <v>559</v>
      </c>
      <c r="D429" s="18"/>
      <c r="E429" s="18"/>
      <c r="F429" s="18"/>
      <c r="G429" s="16" t="s">
        <v>559</v>
      </c>
    </row>
    <row r="430" spans="2:7" hidden="1" x14ac:dyDescent="0.3">
      <c r="B430" s="13" t="s">
        <v>433</v>
      </c>
      <c r="C430" s="16" t="s">
        <v>559</v>
      </c>
      <c r="D430" s="18"/>
      <c r="E430" s="18"/>
      <c r="F430" s="18"/>
      <c r="G430" s="16"/>
    </row>
    <row r="431" spans="2:7" hidden="1" x14ac:dyDescent="0.3">
      <c r="B431" s="13" t="s">
        <v>73</v>
      </c>
      <c r="C431" s="16" t="s">
        <v>559</v>
      </c>
      <c r="D431" s="18"/>
      <c r="E431" s="18"/>
      <c r="F431" s="18"/>
      <c r="G431" s="16" t="s">
        <v>559</v>
      </c>
    </row>
    <row r="432" spans="2:7" hidden="1" x14ac:dyDescent="0.3">
      <c r="B432" s="13" t="s">
        <v>434</v>
      </c>
      <c r="C432" s="16" t="s">
        <v>559</v>
      </c>
      <c r="D432" s="18"/>
      <c r="E432" s="18"/>
      <c r="F432" s="18"/>
      <c r="G432" s="16"/>
    </row>
    <row r="433" spans="2:7" hidden="1" x14ac:dyDescent="0.3">
      <c r="B433" s="13" t="s">
        <v>18</v>
      </c>
      <c r="C433" s="16" t="s">
        <v>559</v>
      </c>
      <c r="D433" s="18"/>
      <c r="E433" s="18"/>
      <c r="F433" s="18"/>
      <c r="G433" s="16"/>
    </row>
    <row r="434" spans="2:7" hidden="1" x14ac:dyDescent="0.3">
      <c r="B434" s="13" t="s">
        <v>435</v>
      </c>
      <c r="C434" s="16" t="s">
        <v>559</v>
      </c>
      <c r="D434" s="18"/>
      <c r="E434" s="18"/>
      <c r="F434" s="18"/>
      <c r="G434" s="16"/>
    </row>
    <row r="435" spans="2:7" hidden="1" x14ac:dyDescent="0.3">
      <c r="B435" s="13" t="s">
        <v>1341</v>
      </c>
      <c r="C435" s="16" t="s">
        <v>559</v>
      </c>
      <c r="D435" s="18">
        <v>2</v>
      </c>
      <c r="E435" s="18" t="s">
        <v>843</v>
      </c>
      <c r="F435" s="18">
        <v>1</v>
      </c>
      <c r="G435" s="16" t="s">
        <v>559</v>
      </c>
    </row>
    <row r="436" spans="2:7" hidden="1" x14ac:dyDescent="0.3">
      <c r="B436" s="13" t="s">
        <v>436</v>
      </c>
      <c r="C436" s="16" t="s">
        <v>559</v>
      </c>
      <c r="D436" s="18"/>
      <c r="E436" s="18"/>
      <c r="F436" s="18"/>
      <c r="G436" s="16"/>
    </row>
    <row r="437" spans="2:7" hidden="1" x14ac:dyDescent="0.3">
      <c r="B437" s="13" t="s">
        <v>437</v>
      </c>
      <c r="C437" s="16" t="s">
        <v>559</v>
      </c>
      <c r="D437" s="18"/>
      <c r="E437" s="18"/>
      <c r="F437" s="18"/>
      <c r="G437" s="16"/>
    </row>
    <row r="438" spans="2:7" hidden="1" x14ac:dyDescent="0.3">
      <c r="B438" s="13" t="s">
        <v>438</v>
      </c>
      <c r="C438" s="16" t="s">
        <v>559</v>
      </c>
      <c r="D438" s="18"/>
      <c r="E438" s="18"/>
      <c r="F438" s="18"/>
      <c r="G438" s="16"/>
    </row>
    <row r="439" spans="2:7" hidden="1" x14ac:dyDescent="0.3">
      <c r="B439" s="13" t="s">
        <v>75</v>
      </c>
      <c r="C439" s="16" t="s">
        <v>559</v>
      </c>
      <c r="D439" s="18">
        <v>2</v>
      </c>
      <c r="E439" s="18" t="s">
        <v>843</v>
      </c>
      <c r="F439" s="18">
        <v>1</v>
      </c>
      <c r="G439" s="16" t="s">
        <v>559</v>
      </c>
    </row>
    <row r="440" spans="2:7" hidden="1" x14ac:dyDescent="0.3">
      <c r="B440" s="13" t="s">
        <v>76</v>
      </c>
      <c r="C440" s="16" t="s">
        <v>559</v>
      </c>
      <c r="D440" s="18">
        <v>2</v>
      </c>
      <c r="E440" s="18" t="s">
        <v>839</v>
      </c>
      <c r="F440" s="18">
        <v>1</v>
      </c>
      <c r="G440" s="16" t="s">
        <v>559</v>
      </c>
    </row>
    <row r="441" spans="2:7" hidden="1" x14ac:dyDescent="0.3">
      <c r="B441" s="13" t="s">
        <v>77</v>
      </c>
      <c r="C441" s="16" t="s">
        <v>559</v>
      </c>
      <c r="D441" s="18"/>
      <c r="E441" s="18"/>
      <c r="F441" s="18"/>
      <c r="G441" s="16" t="s">
        <v>559</v>
      </c>
    </row>
    <row r="442" spans="2:7" hidden="1" x14ac:dyDescent="0.3">
      <c r="B442" s="13" t="s">
        <v>78</v>
      </c>
      <c r="C442" s="16" t="s">
        <v>559</v>
      </c>
      <c r="D442" s="18">
        <v>4</v>
      </c>
      <c r="E442" s="18" t="s">
        <v>840</v>
      </c>
      <c r="F442" s="18">
        <v>1</v>
      </c>
      <c r="G442" s="16" t="s">
        <v>559</v>
      </c>
    </row>
    <row r="443" spans="2:7" hidden="1" x14ac:dyDescent="0.3">
      <c r="B443" s="13" t="s">
        <v>79</v>
      </c>
      <c r="C443" s="16" t="s">
        <v>559</v>
      </c>
      <c r="D443" s="18"/>
      <c r="E443" s="18"/>
      <c r="F443" s="18"/>
      <c r="G443" s="16" t="s">
        <v>559</v>
      </c>
    </row>
    <row r="444" spans="2:7" hidden="1" x14ac:dyDescent="0.3">
      <c r="B444" s="13" t="s">
        <v>80</v>
      </c>
      <c r="C444" s="16" t="s">
        <v>559</v>
      </c>
      <c r="D444" s="18">
        <v>3</v>
      </c>
      <c r="E444" s="18" t="s">
        <v>842</v>
      </c>
      <c r="F444" s="18">
        <v>1</v>
      </c>
      <c r="G444" s="16" t="s">
        <v>559</v>
      </c>
    </row>
    <row r="445" spans="2:7" hidden="1" x14ac:dyDescent="0.3">
      <c r="B445" s="13" t="s">
        <v>81</v>
      </c>
      <c r="C445" s="16" t="s">
        <v>559</v>
      </c>
      <c r="D445" s="18">
        <v>3</v>
      </c>
      <c r="E445" s="18" t="s">
        <v>842</v>
      </c>
      <c r="F445" s="18">
        <v>1</v>
      </c>
      <c r="G445" s="16" t="s">
        <v>559</v>
      </c>
    </row>
    <row r="446" spans="2:7" hidden="1" x14ac:dyDescent="0.3">
      <c r="B446" s="13" t="s">
        <v>439</v>
      </c>
      <c r="C446" s="16" t="s">
        <v>559</v>
      </c>
      <c r="D446" s="18"/>
      <c r="E446" s="18"/>
      <c r="F446" s="18"/>
      <c r="G446" s="16"/>
    </row>
    <row r="447" spans="2:7" hidden="1" x14ac:dyDescent="0.3">
      <c r="B447" s="13" t="s">
        <v>82</v>
      </c>
      <c r="C447" s="16" t="s">
        <v>559</v>
      </c>
      <c r="D447" s="18"/>
      <c r="E447" s="18"/>
      <c r="F447" s="18"/>
      <c r="G447" s="16" t="s">
        <v>559</v>
      </c>
    </row>
    <row r="448" spans="2:7" hidden="1" x14ac:dyDescent="0.3">
      <c r="B448" s="13" t="s">
        <v>83</v>
      </c>
      <c r="C448" s="16" t="s">
        <v>559</v>
      </c>
      <c r="D448" s="18"/>
      <c r="E448" s="18"/>
      <c r="F448" s="18"/>
      <c r="G448" s="16" t="s">
        <v>559</v>
      </c>
    </row>
    <row r="449" spans="2:7" hidden="1" x14ac:dyDescent="0.3">
      <c r="B449" s="13" t="s">
        <v>84</v>
      </c>
      <c r="C449" s="16" t="s">
        <v>559</v>
      </c>
      <c r="D449" s="18">
        <v>4</v>
      </c>
      <c r="E449" s="18" t="s">
        <v>840</v>
      </c>
      <c r="F449" s="18">
        <v>1</v>
      </c>
      <c r="G449" s="16" t="s">
        <v>559</v>
      </c>
    </row>
    <row r="450" spans="2:7" hidden="1" x14ac:dyDescent="0.3">
      <c r="B450" s="13" t="s">
        <v>85</v>
      </c>
      <c r="C450" s="16" t="s">
        <v>559</v>
      </c>
      <c r="D450" s="18"/>
      <c r="E450" s="18"/>
      <c r="F450" s="18"/>
      <c r="G450" s="16" t="s">
        <v>559</v>
      </c>
    </row>
    <row r="451" spans="2:7" hidden="1" x14ac:dyDescent="0.3">
      <c r="B451" s="13" t="s">
        <v>86</v>
      </c>
      <c r="C451" s="16" t="s">
        <v>559</v>
      </c>
      <c r="D451" s="18">
        <v>2</v>
      </c>
      <c r="E451" s="18" t="s">
        <v>843</v>
      </c>
      <c r="F451" s="18">
        <v>1</v>
      </c>
      <c r="G451" s="16" t="s">
        <v>559</v>
      </c>
    </row>
    <row r="452" spans="2:7" hidden="1" x14ac:dyDescent="0.3">
      <c r="B452" s="13" t="s">
        <v>440</v>
      </c>
      <c r="C452" s="16" t="s">
        <v>559</v>
      </c>
      <c r="D452" s="18"/>
      <c r="E452" s="18"/>
      <c r="F452" s="18"/>
      <c r="G452" s="16"/>
    </row>
    <row r="453" spans="2:7" hidden="1" x14ac:dyDescent="0.3">
      <c r="B453" s="13" t="s">
        <v>87</v>
      </c>
      <c r="C453" s="16" t="s">
        <v>559</v>
      </c>
      <c r="D453" s="18"/>
      <c r="E453" s="18"/>
      <c r="F453" s="18"/>
      <c r="G453" s="16" t="s">
        <v>559</v>
      </c>
    </row>
    <row r="454" spans="2:7" hidden="1" x14ac:dyDescent="0.3">
      <c r="B454" s="13" t="s">
        <v>88</v>
      </c>
      <c r="C454" s="16" t="s">
        <v>559</v>
      </c>
      <c r="D454" s="18">
        <v>4</v>
      </c>
      <c r="E454" s="18" t="s">
        <v>840</v>
      </c>
      <c r="F454" s="18">
        <v>1</v>
      </c>
      <c r="G454" s="16" t="s">
        <v>559</v>
      </c>
    </row>
    <row r="455" spans="2:7" hidden="1" x14ac:dyDescent="0.3">
      <c r="B455" s="13" t="s">
        <v>89</v>
      </c>
      <c r="C455" s="16" t="s">
        <v>559</v>
      </c>
      <c r="D455" s="18">
        <v>4</v>
      </c>
      <c r="E455" s="18" t="s">
        <v>840</v>
      </c>
      <c r="F455" s="18">
        <v>1</v>
      </c>
      <c r="G455" s="16" t="s">
        <v>559</v>
      </c>
    </row>
    <row r="456" spans="2:7" hidden="1" x14ac:dyDescent="0.3">
      <c r="B456" s="13" t="s">
        <v>90</v>
      </c>
      <c r="C456" s="16" t="s">
        <v>559</v>
      </c>
      <c r="D456" s="18"/>
      <c r="E456" s="18"/>
      <c r="F456" s="18"/>
      <c r="G456" s="16" t="s">
        <v>559</v>
      </c>
    </row>
    <row r="457" spans="2:7" hidden="1" x14ac:dyDescent="0.3">
      <c r="B457" s="13" t="s">
        <v>91</v>
      </c>
      <c r="C457" s="16" t="s">
        <v>559</v>
      </c>
      <c r="D457" s="18">
        <v>3</v>
      </c>
      <c r="E457" s="18" t="s">
        <v>842</v>
      </c>
      <c r="F457" s="18">
        <v>1</v>
      </c>
      <c r="G457" s="16" t="s">
        <v>559</v>
      </c>
    </row>
    <row r="458" spans="2:7" hidden="1" x14ac:dyDescent="0.3">
      <c r="B458" s="13" t="s">
        <v>92</v>
      </c>
      <c r="C458" s="16" t="s">
        <v>559</v>
      </c>
      <c r="D458" s="18">
        <v>3</v>
      </c>
      <c r="E458" s="18" t="s">
        <v>842</v>
      </c>
      <c r="F458" s="18">
        <v>1</v>
      </c>
      <c r="G458" s="16" t="s">
        <v>559</v>
      </c>
    </row>
    <row r="459" spans="2:7" hidden="1" x14ac:dyDescent="0.3">
      <c r="B459" s="13" t="s">
        <v>93</v>
      </c>
      <c r="C459" s="16" t="s">
        <v>559</v>
      </c>
      <c r="D459" s="18">
        <v>2</v>
      </c>
      <c r="E459" s="18" t="s">
        <v>839</v>
      </c>
      <c r="F459" s="18">
        <v>1</v>
      </c>
      <c r="G459" s="16" t="s">
        <v>559</v>
      </c>
    </row>
    <row r="460" spans="2:7" hidden="1" x14ac:dyDescent="0.3">
      <c r="B460" s="13" t="s">
        <v>94</v>
      </c>
      <c r="C460" s="16" t="s">
        <v>559</v>
      </c>
      <c r="D460" s="18">
        <v>2</v>
      </c>
      <c r="E460" s="18" t="s">
        <v>839</v>
      </c>
      <c r="F460" s="18">
        <v>1</v>
      </c>
      <c r="G460" s="16" t="s">
        <v>559</v>
      </c>
    </row>
    <row r="461" spans="2:7" hidden="1" x14ac:dyDescent="0.3">
      <c r="B461" s="13" t="s">
        <v>441</v>
      </c>
      <c r="C461" s="16" t="s">
        <v>559</v>
      </c>
      <c r="D461" s="18"/>
      <c r="E461" s="18"/>
      <c r="F461" s="18"/>
      <c r="G461" s="16"/>
    </row>
    <row r="462" spans="2:7" hidden="1" x14ac:dyDescent="0.3">
      <c r="B462" s="13" t="s">
        <v>95</v>
      </c>
      <c r="C462" s="16" t="s">
        <v>559</v>
      </c>
      <c r="D462" s="18">
        <v>3</v>
      </c>
      <c r="E462" s="18" t="s">
        <v>842</v>
      </c>
      <c r="F462" s="18">
        <v>1</v>
      </c>
      <c r="G462" s="16" t="s">
        <v>559</v>
      </c>
    </row>
    <row r="463" spans="2:7" hidden="1" x14ac:dyDescent="0.3">
      <c r="B463" s="13" t="s">
        <v>1</v>
      </c>
      <c r="C463" s="16" t="s">
        <v>559</v>
      </c>
      <c r="D463" s="18"/>
      <c r="E463" s="18"/>
      <c r="F463" s="18"/>
      <c r="G463" s="16"/>
    </row>
    <row r="464" spans="2:7" hidden="1" x14ac:dyDescent="0.3">
      <c r="B464" s="13" t="s">
        <v>96</v>
      </c>
      <c r="C464" s="16" t="s">
        <v>559</v>
      </c>
      <c r="D464" s="18"/>
      <c r="E464" s="18"/>
      <c r="F464" s="18"/>
      <c r="G464" s="16" t="s">
        <v>559</v>
      </c>
    </row>
    <row r="465" spans="2:7" hidden="1" x14ac:dyDescent="0.3">
      <c r="B465" s="13" t="s">
        <v>40</v>
      </c>
      <c r="C465" s="16" t="s">
        <v>559</v>
      </c>
      <c r="D465" s="18"/>
      <c r="E465" s="18"/>
      <c r="F465" s="18"/>
      <c r="G465" s="16" t="s">
        <v>559</v>
      </c>
    </row>
    <row r="466" spans="2:7" hidden="1" x14ac:dyDescent="0.3">
      <c r="B466" s="13" t="s">
        <v>442</v>
      </c>
      <c r="C466" s="16" t="s">
        <v>559</v>
      </c>
      <c r="D466" s="18"/>
      <c r="E466" s="18"/>
      <c r="F466" s="18"/>
      <c r="G466" s="16"/>
    </row>
    <row r="467" spans="2:7" hidden="1" x14ac:dyDescent="0.3">
      <c r="B467" s="13" t="s">
        <v>97</v>
      </c>
      <c r="C467" s="16" t="s">
        <v>559</v>
      </c>
      <c r="D467" s="18"/>
      <c r="E467" s="18" t="s">
        <v>841</v>
      </c>
      <c r="F467" s="18"/>
      <c r="G467" s="16" t="s">
        <v>559</v>
      </c>
    </row>
    <row r="468" spans="2:7" hidden="1" x14ac:dyDescent="0.3">
      <c r="B468" s="13" t="s">
        <v>98</v>
      </c>
      <c r="C468" s="16" t="s">
        <v>559</v>
      </c>
      <c r="D468" s="18"/>
      <c r="E468" s="18"/>
      <c r="F468" s="18"/>
      <c r="G468" s="16" t="s">
        <v>559</v>
      </c>
    </row>
    <row r="469" spans="2:7" hidden="1" x14ac:dyDescent="0.3">
      <c r="B469" s="13" t="s">
        <v>99</v>
      </c>
      <c r="C469" s="16" t="s">
        <v>559</v>
      </c>
      <c r="D469" s="18"/>
      <c r="E469" s="18"/>
      <c r="F469" s="18"/>
      <c r="G469" s="16" t="s">
        <v>559</v>
      </c>
    </row>
    <row r="470" spans="2:7" hidden="1" x14ac:dyDescent="0.3">
      <c r="B470" s="13" t="s">
        <v>1356</v>
      </c>
      <c r="C470" s="16" t="s">
        <v>559</v>
      </c>
      <c r="D470" s="18">
        <v>3</v>
      </c>
      <c r="E470" s="18" t="s">
        <v>842</v>
      </c>
      <c r="F470" s="18">
        <v>1</v>
      </c>
      <c r="G470" s="16" t="s">
        <v>559</v>
      </c>
    </row>
    <row r="471" spans="2:7" hidden="1" x14ac:dyDescent="0.3">
      <c r="B471" s="13" t="s">
        <v>443</v>
      </c>
      <c r="C471" s="16" t="s">
        <v>559</v>
      </c>
      <c r="D471" s="18"/>
      <c r="E471" s="18"/>
      <c r="F471" s="18"/>
      <c r="G471" s="16"/>
    </row>
    <row r="472" spans="2:7" hidden="1" x14ac:dyDescent="0.3">
      <c r="B472" s="13" t="s">
        <v>101</v>
      </c>
      <c r="C472" s="16" t="s">
        <v>559</v>
      </c>
      <c r="D472" s="18">
        <v>4</v>
      </c>
      <c r="E472" s="18" t="s">
        <v>840</v>
      </c>
      <c r="F472" s="18">
        <v>1</v>
      </c>
      <c r="G472" s="16" t="s">
        <v>559</v>
      </c>
    </row>
    <row r="473" spans="2:7" hidden="1" x14ac:dyDescent="0.3">
      <c r="B473" s="13" t="s">
        <v>102</v>
      </c>
      <c r="C473" s="16" t="s">
        <v>559</v>
      </c>
      <c r="D473" s="18"/>
      <c r="E473" s="18"/>
      <c r="F473" s="18"/>
      <c r="G473" s="16" t="s">
        <v>559</v>
      </c>
    </row>
    <row r="474" spans="2:7" hidden="1" x14ac:dyDescent="0.3">
      <c r="B474" s="13" t="s">
        <v>103</v>
      </c>
      <c r="C474" s="16" t="s">
        <v>559</v>
      </c>
      <c r="D474" s="18"/>
      <c r="E474" s="18"/>
      <c r="F474" s="18"/>
      <c r="G474" s="16" t="s">
        <v>559</v>
      </c>
    </row>
    <row r="475" spans="2:7" hidden="1" x14ac:dyDescent="0.3">
      <c r="B475" s="13" t="s">
        <v>104</v>
      </c>
      <c r="C475" s="16" t="s">
        <v>559</v>
      </c>
      <c r="D475" s="18"/>
      <c r="E475" s="18"/>
      <c r="F475" s="18"/>
      <c r="G475" s="16" t="s">
        <v>559</v>
      </c>
    </row>
    <row r="476" spans="2:7" hidden="1" x14ac:dyDescent="0.3">
      <c r="B476" s="13" t="s">
        <v>444</v>
      </c>
      <c r="C476" s="16" t="s">
        <v>559</v>
      </c>
      <c r="D476" s="18"/>
      <c r="E476" s="18"/>
      <c r="F476" s="18"/>
      <c r="G476" s="16"/>
    </row>
    <row r="477" spans="2:7" hidden="1" x14ac:dyDescent="0.3">
      <c r="B477" s="13" t="s">
        <v>1358</v>
      </c>
      <c r="C477" s="16" t="s">
        <v>559</v>
      </c>
      <c r="D477" s="18"/>
      <c r="E477" s="18"/>
      <c r="F477" s="18"/>
      <c r="G477" s="16" t="s">
        <v>559</v>
      </c>
    </row>
    <row r="478" spans="2:7" hidden="1" x14ac:dyDescent="0.3">
      <c r="B478" s="13" t="s">
        <v>106</v>
      </c>
      <c r="C478" s="16" t="s">
        <v>559</v>
      </c>
      <c r="D478" s="18"/>
      <c r="E478" s="18"/>
      <c r="F478" s="18"/>
      <c r="G478" s="16" t="s">
        <v>559</v>
      </c>
    </row>
    <row r="479" spans="2:7" hidden="1" x14ac:dyDescent="0.3">
      <c r="B479" s="13" t="s">
        <v>107</v>
      </c>
      <c r="C479" s="16" t="s">
        <v>559</v>
      </c>
      <c r="D479" s="18"/>
      <c r="E479" s="18"/>
      <c r="F479" s="18"/>
      <c r="G479" s="16" t="s">
        <v>559</v>
      </c>
    </row>
    <row r="480" spans="2:7" hidden="1" x14ac:dyDescent="0.3">
      <c r="B480" s="13" t="s">
        <v>445</v>
      </c>
      <c r="C480" s="16" t="s">
        <v>559</v>
      </c>
      <c r="D480" s="18"/>
      <c r="E480" s="18"/>
      <c r="F480" s="18"/>
      <c r="G480" s="16"/>
    </row>
    <row r="481" spans="2:7" hidden="1" x14ac:dyDescent="0.3">
      <c r="B481" s="13" t="s">
        <v>108</v>
      </c>
      <c r="C481" s="16" t="s">
        <v>559</v>
      </c>
      <c r="D481" s="18"/>
      <c r="E481" s="18"/>
      <c r="F481" s="18"/>
      <c r="G481" s="16" t="s">
        <v>559</v>
      </c>
    </row>
    <row r="482" spans="2:7" hidden="1" x14ac:dyDescent="0.3">
      <c r="B482" s="13" t="s">
        <v>1362</v>
      </c>
      <c r="C482" s="16" t="s">
        <v>559</v>
      </c>
      <c r="D482" s="18">
        <v>2</v>
      </c>
      <c r="E482" s="18" t="s">
        <v>839</v>
      </c>
      <c r="F482" s="18">
        <v>1</v>
      </c>
      <c r="G482" s="16" t="s">
        <v>559</v>
      </c>
    </row>
    <row r="483" spans="2:7" hidden="1" x14ac:dyDescent="0.3">
      <c r="B483" s="13" t="s">
        <v>469</v>
      </c>
      <c r="C483" s="16" t="s">
        <v>559</v>
      </c>
      <c r="D483" s="18">
        <v>4</v>
      </c>
      <c r="E483" s="18" t="s">
        <v>840</v>
      </c>
      <c r="F483" s="18">
        <v>1</v>
      </c>
      <c r="G483" s="16" t="s">
        <v>559</v>
      </c>
    </row>
    <row r="484" spans="2:7" hidden="1" x14ac:dyDescent="0.3">
      <c r="B484" s="13" t="s">
        <v>447</v>
      </c>
      <c r="C484" s="16" t="s">
        <v>559</v>
      </c>
      <c r="D484" s="18">
        <v>3</v>
      </c>
      <c r="E484" s="18" t="s">
        <v>840</v>
      </c>
      <c r="F484" s="18">
        <v>2</v>
      </c>
      <c r="G484" s="16" t="s">
        <v>559</v>
      </c>
    </row>
    <row r="485" spans="2:7" hidden="1" x14ac:dyDescent="0.3">
      <c r="B485" s="13" t="s">
        <v>448</v>
      </c>
      <c r="C485" s="16" t="s">
        <v>559</v>
      </c>
      <c r="D485" s="18"/>
      <c r="E485" s="18"/>
      <c r="F485" s="18"/>
      <c r="G485" s="16" t="s">
        <v>559</v>
      </c>
    </row>
    <row r="486" spans="2:7" hidden="1" x14ac:dyDescent="0.3">
      <c r="B486" s="13" t="s">
        <v>449</v>
      </c>
      <c r="C486" s="16" t="s">
        <v>559</v>
      </c>
      <c r="D486" s="18"/>
      <c r="E486" s="18"/>
      <c r="F486" s="18"/>
      <c r="G486" s="16" t="s">
        <v>559</v>
      </c>
    </row>
    <row r="487" spans="2:7" hidden="1" x14ac:dyDescent="0.3">
      <c r="B487" s="13" t="s">
        <v>1367</v>
      </c>
      <c r="C487" s="16" t="s">
        <v>559</v>
      </c>
      <c r="D487" s="18">
        <v>1</v>
      </c>
      <c r="E487" s="18" t="s">
        <v>839</v>
      </c>
      <c r="F487" s="18">
        <v>3</v>
      </c>
      <c r="G487" s="16" t="s">
        <v>559</v>
      </c>
    </row>
    <row r="488" spans="2:7" hidden="1" x14ac:dyDescent="0.3">
      <c r="B488" s="16" t="s">
        <v>1369</v>
      </c>
      <c r="C488" s="16" t="s">
        <v>559</v>
      </c>
      <c r="D488" s="18"/>
      <c r="E488" s="18"/>
      <c r="F488" s="18"/>
      <c r="G488" s="16"/>
    </row>
    <row r="489" spans="2:7" hidden="1" x14ac:dyDescent="0.3">
      <c r="B489" s="16" t="s">
        <v>1372</v>
      </c>
      <c r="C489" s="16" t="s">
        <v>559</v>
      </c>
      <c r="D489" s="18">
        <v>2</v>
      </c>
      <c r="E489" s="18" t="s">
        <v>839</v>
      </c>
      <c r="F489" s="18">
        <v>1</v>
      </c>
      <c r="G489" s="16" t="s">
        <v>559</v>
      </c>
    </row>
    <row r="490" spans="2:7" hidden="1" x14ac:dyDescent="0.3">
      <c r="B490" s="16" t="s">
        <v>1374</v>
      </c>
      <c r="C490" s="16" t="s">
        <v>559</v>
      </c>
      <c r="D490" s="18"/>
      <c r="E490" s="18"/>
      <c r="F490" s="18"/>
      <c r="G490" s="16" t="s">
        <v>559</v>
      </c>
    </row>
    <row r="491" spans="2:7" hidden="1" x14ac:dyDescent="0.3">
      <c r="B491" s="16" t="s">
        <v>1376</v>
      </c>
      <c r="C491" s="16" t="s">
        <v>559</v>
      </c>
      <c r="D491" s="18"/>
      <c r="E491" s="18"/>
      <c r="F491" s="18"/>
      <c r="G491" s="16" t="s">
        <v>559</v>
      </c>
    </row>
    <row r="492" spans="2:7" hidden="1" x14ac:dyDescent="0.3">
      <c r="B492" s="13" t="s">
        <v>470</v>
      </c>
      <c r="C492" s="16" t="s">
        <v>559</v>
      </c>
      <c r="D492" s="18">
        <v>4</v>
      </c>
      <c r="E492" s="18" t="s">
        <v>840</v>
      </c>
      <c r="F492" s="18">
        <v>1</v>
      </c>
      <c r="G492" s="16" t="s">
        <v>559</v>
      </c>
    </row>
    <row r="493" spans="2:7" hidden="1" x14ac:dyDescent="0.3">
      <c r="B493" s="13" t="s">
        <v>450</v>
      </c>
      <c r="C493" s="16" t="s">
        <v>559</v>
      </c>
      <c r="D493" s="18">
        <v>4</v>
      </c>
      <c r="E493" s="18" t="s">
        <v>840</v>
      </c>
      <c r="F493" s="18">
        <v>1</v>
      </c>
      <c r="G493" s="16" t="s">
        <v>559</v>
      </c>
    </row>
    <row r="494" spans="2:7" hidden="1" x14ac:dyDescent="0.3">
      <c r="B494" s="13" t="s">
        <v>110</v>
      </c>
      <c r="C494" s="16" t="s">
        <v>559</v>
      </c>
      <c r="D494" s="18">
        <v>3</v>
      </c>
      <c r="E494" s="18" t="s">
        <v>842</v>
      </c>
      <c r="F494" s="18">
        <v>1</v>
      </c>
      <c r="G494" s="16" t="s">
        <v>559</v>
      </c>
    </row>
    <row r="495" spans="2:7" hidden="1" x14ac:dyDescent="0.3">
      <c r="B495" s="13" t="s">
        <v>459</v>
      </c>
      <c r="C495" s="16" t="s">
        <v>559</v>
      </c>
      <c r="D495" s="18">
        <v>3</v>
      </c>
      <c r="E495" s="18" t="s">
        <v>842</v>
      </c>
      <c r="F495" s="18">
        <v>1</v>
      </c>
      <c r="G495" s="16" t="s">
        <v>559</v>
      </c>
    </row>
    <row r="496" spans="2:7" hidden="1" x14ac:dyDescent="0.3">
      <c r="B496" s="13" t="s">
        <v>1495</v>
      </c>
      <c r="C496" s="16" t="s">
        <v>559</v>
      </c>
      <c r="D496" s="18">
        <v>3</v>
      </c>
      <c r="E496" s="18" t="s">
        <v>842</v>
      </c>
      <c r="F496" s="18">
        <v>1</v>
      </c>
      <c r="G496" s="16" t="s">
        <v>559</v>
      </c>
    </row>
    <row r="497" spans="2:7" hidden="1" x14ac:dyDescent="0.3">
      <c r="B497" s="13" t="s">
        <v>458</v>
      </c>
      <c r="C497" s="16" t="s">
        <v>559</v>
      </c>
      <c r="D497" s="18"/>
      <c r="E497" s="18"/>
      <c r="F497" s="18"/>
      <c r="G497" s="16"/>
    </row>
    <row r="498" spans="2:7" hidden="1" x14ac:dyDescent="0.3">
      <c r="B498" s="13" t="s">
        <v>1381</v>
      </c>
      <c r="C498" s="16" t="s">
        <v>559</v>
      </c>
      <c r="D498" s="18"/>
      <c r="E498" s="18"/>
      <c r="F498" s="18"/>
      <c r="G498" s="16"/>
    </row>
    <row r="499" spans="2:7" hidden="1" x14ac:dyDescent="0.3">
      <c r="B499" s="13" t="s">
        <v>1382</v>
      </c>
      <c r="C499" s="16" t="s">
        <v>559</v>
      </c>
      <c r="D499" s="18"/>
      <c r="E499" s="18"/>
      <c r="F499" s="18"/>
      <c r="G499" s="16"/>
    </row>
    <row r="500" spans="2:7" hidden="1" x14ac:dyDescent="0.3">
      <c r="B500" s="13" t="s">
        <v>446</v>
      </c>
      <c r="C500" s="16" t="s">
        <v>559</v>
      </c>
      <c r="D500" s="18"/>
      <c r="E500" s="18"/>
      <c r="F500" s="18"/>
      <c r="G500" s="16"/>
    </row>
    <row r="501" spans="2:7" hidden="1" x14ac:dyDescent="0.3">
      <c r="B501" s="13" t="s">
        <v>451</v>
      </c>
      <c r="C501" s="16" t="s">
        <v>559</v>
      </c>
      <c r="D501" s="18">
        <v>3</v>
      </c>
      <c r="E501" s="18" t="s">
        <v>842</v>
      </c>
      <c r="F501" s="18">
        <v>1</v>
      </c>
      <c r="G501" s="16" t="s">
        <v>559</v>
      </c>
    </row>
    <row r="502" spans="2:7" hidden="1" x14ac:dyDescent="0.3">
      <c r="B502" s="13" t="s">
        <v>452</v>
      </c>
      <c r="C502" s="16" t="s">
        <v>559</v>
      </c>
      <c r="D502" s="18">
        <v>4</v>
      </c>
      <c r="E502" s="18" t="s">
        <v>840</v>
      </c>
      <c r="F502" s="18">
        <v>1</v>
      </c>
      <c r="G502" s="16" t="s">
        <v>559</v>
      </c>
    </row>
    <row r="503" spans="2:7" hidden="1" x14ac:dyDescent="0.3">
      <c r="B503" s="13" t="s">
        <v>453</v>
      </c>
      <c r="C503" s="16" t="s">
        <v>559</v>
      </c>
      <c r="D503" s="18"/>
      <c r="E503" s="18"/>
      <c r="F503" s="18"/>
      <c r="G503" s="16" t="s">
        <v>559</v>
      </c>
    </row>
    <row r="504" spans="2:7" hidden="1" x14ac:dyDescent="0.3">
      <c r="B504" s="13" t="s">
        <v>454</v>
      </c>
      <c r="C504" s="16" t="s">
        <v>559</v>
      </c>
      <c r="D504" s="18">
        <v>4</v>
      </c>
      <c r="E504" s="18" t="s">
        <v>841</v>
      </c>
      <c r="F504" s="18">
        <v>2</v>
      </c>
      <c r="G504" s="16" t="s">
        <v>559</v>
      </c>
    </row>
    <row r="505" spans="2:7" hidden="1" x14ac:dyDescent="0.3">
      <c r="B505" s="13" t="s">
        <v>1388</v>
      </c>
      <c r="C505" s="16" t="s">
        <v>559</v>
      </c>
      <c r="D505" s="18">
        <v>4</v>
      </c>
      <c r="E505" s="18" t="s">
        <v>841</v>
      </c>
      <c r="F505" s="18">
        <v>2</v>
      </c>
      <c r="G505" s="16" t="s">
        <v>559</v>
      </c>
    </row>
    <row r="506" spans="2:7" hidden="1" x14ac:dyDescent="0.3">
      <c r="B506" s="13" t="s">
        <v>461</v>
      </c>
      <c r="C506" s="16" t="s">
        <v>559</v>
      </c>
      <c r="D506" s="18"/>
      <c r="E506" s="18"/>
      <c r="F506" s="18"/>
      <c r="G506" s="16" t="s">
        <v>559</v>
      </c>
    </row>
    <row r="507" spans="2:7" hidden="1" x14ac:dyDescent="0.3">
      <c r="B507" s="13" t="s">
        <v>112</v>
      </c>
      <c r="C507" s="16" t="s">
        <v>559</v>
      </c>
      <c r="D507" s="18">
        <v>1</v>
      </c>
      <c r="E507" s="18" t="s">
        <v>842</v>
      </c>
      <c r="F507" s="18">
        <v>3</v>
      </c>
      <c r="G507" s="16" t="s">
        <v>559</v>
      </c>
    </row>
    <row r="508" spans="2:7" hidden="1" x14ac:dyDescent="0.3">
      <c r="B508" s="13" t="s">
        <v>1391</v>
      </c>
      <c r="C508" s="16" t="s">
        <v>559</v>
      </c>
      <c r="D508" s="18"/>
      <c r="E508" s="18"/>
      <c r="F508" s="18"/>
      <c r="G508" s="16" t="s">
        <v>559</v>
      </c>
    </row>
    <row r="509" spans="2:7" hidden="1" x14ac:dyDescent="0.3">
      <c r="B509" s="13" t="s">
        <v>1393</v>
      </c>
      <c r="C509" s="16" t="s">
        <v>559</v>
      </c>
      <c r="D509" s="18"/>
      <c r="E509" s="18"/>
      <c r="F509" s="18"/>
      <c r="G509" s="16" t="s">
        <v>559</v>
      </c>
    </row>
    <row r="510" spans="2:7" hidden="1" x14ac:dyDescent="0.3">
      <c r="B510" s="13" t="s">
        <v>115</v>
      </c>
      <c r="C510" s="16" t="s">
        <v>559</v>
      </c>
      <c r="D510" s="18"/>
      <c r="E510" s="18"/>
      <c r="F510" s="18"/>
      <c r="G510" s="16" t="s">
        <v>559</v>
      </c>
    </row>
    <row r="511" spans="2:7" hidden="1" x14ac:dyDescent="0.3">
      <c r="B511" s="13" t="s">
        <v>1395</v>
      </c>
      <c r="C511" s="16" t="s">
        <v>559</v>
      </c>
      <c r="D511" s="18"/>
      <c r="E511" s="18" t="s">
        <v>841</v>
      </c>
      <c r="F511" s="18"/>
      <c r="G511" s="16" t="s">
        <v>559</v>
      </c>
    </row>
    <row r="512" spans="2:7" hidden="1" x14ac:dyDescent="0.3">
      <c r="B512" s="13" t="s">
        <v>1397</v>
      </c>
      <c r="C512" s="16" t="s">
        <v>559</v>
      </c>
      <c r="D512" s="18"/>
      <c r="E512" s="18"/>
      <c r="F512" s="18"/>
      <c r="G512" s="16" t="s">
        <v>559</v>
      </c>
    </row>
    <row r="513" spans="2:7" hidden="1" x14ac:dyDescent="0.3">
      <c r="B513" s="13" t="s">
        <v>118</v>
      </c>
      <c r="C513" s="16" t="s">
        <v>559</v>
      </c>
      <c r="D513" s="18"/>
      <c r="E513" s="18"/>
      <c r="F513" s="18"/>
      <c r="G513" s="16" t="s">
        <v>559</v>
      </c>
    </row>
    <row r="514" spans="2:7" hidden="1" x14ac:dyDescent="0.3">
      <c r="B514" s="13" t="s">
        <v>119</v>
      </c>
      <c r="C514" s="16" t="s">
        <v>559</v>
      </c>
      <c r="D514" s="18">
        <v>2</v>
      </c>
      <c r="E514" s="18" t="s">
        <v>840</v>
      </c>
      <c r="F514" s="18">
        <v>3</v>
      </c>
      <c r="G514" s="16" t="s">
        <v>559</v>
      </c>
    </row>
    <row r="515" spans="2:7" hidden="1" x14ac:dyDescent="0.3">
      <c r="B515" s="13" t="s">
        <v>1399</v>
      </c>
      <c r="C515" s="16" t="s">
        <v>559</v>
      </c>
      <c r="D515" s="18">
        <v>4</v>
      </c>
      <c r="E515" s="18" t="s">
        <v>844</v>
      </c>
      <c r="F515" s="18">
        <v>3</v>
      </c>
      <c r="G515" s="16" t="s">
        <v>559</v>
      </c>
    </row>
    <row r="516" spans="2:7" hidden="1" x14ac:dyDescent="0.3">
      <c r="B516" s="13" t="s">
        <v>1401</v>
      </c>
      <c r="C516" s="16" t="s">
        <v>559</v>
      </c>
      <c r="D516" s="18"/>
      <c r="E516" s="18" t="s">
        <v>841</v>
      </c>
      <c r="F516" s="18"/>
      <c r="G516" s="16" t="s">
        <v>559</v>
      </c>
    </row>
    <row r="517" spans="2:7" hidden="1" x14ac:dyDescent="0.3">
      <c r="B517" s="13" t="s">
        <v>1403</v>
      </c>
      <c r="C517" s="16" t="s">
        <v>559</v>
      </c>
      <c r="D517" s="18">
        <v>2</v>
      </c>
      <c r="E517" s="18" t="s">
        <v>840</v>
      </c>
      <c r="F517" s="18">
        <v>3</v>
      </c>
      <c r="G517" s="16" t="s">
        <v>559</v>
      </c>
    </row>
    <row r="518" spans="2:7" hidden="1" x14ac:dyDescent="0.3">
      <c r="B518" s="13" t="s">
        <v>123</v>
      </c>
      <c r="C518" s="16" t="s">
        <v>559</v>
      </c>
      <c r="D518" s="18">
        <v>2</v>
      </c>
      <c r="E518" s="18" t="s">
        <v>840</v>
      </c>
      <c r="F518" s="18">
        <v>3</v>
      </c>
      <c r="G518" s="16" t="s">
        <v>559</v>
      </c>
    </row>
    <row r="519" spans="2:7" hidden="1" x14ac:dyDescent="0.3">
      <c r="B519" s="13" t="s">
        <v>462</v>
      </c>
      <c r="C519" s="16" t="s">
        <v>559</v>
      </c>
      <c r="D519" s="18"/>
      <c r="E519" s="18"/>
      <c r="F519" s="18"/>
      <c r="G519" s="16"/>
    </row>
    <row r="520" spans="2:7" hidden="1" x14ac:dyDescent="0.3">
      <c r="B520" s="13" t="s">
        <v>124</v>
      </c>
      <c r="C520" s="16" t="s">
        <v>559</v>
      </c>
      <c r="D520" s="18"/>
      <c r="E520" s="18" t="s">
        <v>841</v>
      </c>
      <c r="F520" s="18"/>
      <c r="G520" s="16" t="s">
        <v>559</v>
      </c>
    </row>
    <row r="521" spans="2:7" hidden="1" x14ac:dyDescent="0.3">
      <c r="B521" s="13" t="s">
        <v>1406</v>
      </c>
      <c r="C521" s="16" t="s">
        <v>559</v>
      </c>
      <c r="D521" s="18"/>
      <c r="E521" s="18" t="s">
        <v>841</v>
      </c>
      <c r="F521" s="18"/>
      <c r="G521" s="16" t="s">
        <v>559</v>
      </c>
    </row>
    <row r="522" spans="2:7" hidden="1" x14ac:dyDescent="0.3">
      <c r="B522" s="13" t="s">
        <v>1408</v>
      </c>
      <c r="C522" s="16" t="s">
        <v>559</v>
      </c>
      <c r="D522" s="18"/>
      <c r="E522" s="18"/>
      <c r="F522" s="18"/>
      <c r="G522" s="16" t="s">
        <v>559</v>
      </c>
    </row>
    <row r="523" spans="2:7" hidden="1" x14ac:dyDescent="0.3">
      <c r="B523" s="13" t="s">
        <v>463</v>
      </c>
      <c r="C523" s="16" t="s">
        <v>559</v>
      </c>
      <c r="D523" s="18"/>
      <c r="E523" s="18"/>
      <c r="F523" s="18"/>
      <c r="G523" s="16"/>
    </row>
    <row r="524" spans="2:7" hidden="1" x14ac:dyDescent="0.3">
      <c r="B524" s="13" t="s">
        <v>1410</v>
      </c>
      <c r="C524" s="16" t="s">
        <v>559</v>
      </c>
      <c r="D524" s="18"/>
      <c r="E524" s="18"/>
      <c r="F524" s="18"/>
      <c r="G524" s="16" t="s">
        <v>559</v>
      </c>
    </row>
    <row r="525" spans="2:7" hidden="1" x14ac:dyDescent="0.3">
      <c r="B525" s="13" t="s">
        <v>1412</v>
      </c>
      <c r="C525" s="16" t="s">
        <v>559</v>
      </c>
      <c r="D525" s="18">
        <v>4</v>
      </c>
      <c r="E525" s="18" t="s">
        <v>841</v>
      </c>
      <c r="F525" s="18">
        <v>2</v>
      </c>
      <c r="G525" s="16" t="s">
        <v>559</v>
      </c>
    </row>
    <row r="526" spans="2:7" hidden="1" x14ac:dyDescent="0.3">
      <c r="B526" s="13" t="s">
        <v>464</v>
      </c>
      <c r="C526" s="16" t="s">
        <v>559</v>
      </c>
      <c r="D526" s="18"/>
      <c r="E526" s="18"/>
      <c r="F526" s="18"/>
      <c r="G526" s="16"/>
    </row>
    <row r="527" spans="2:7" hidden="1" x14ac:dyDescent="0.3">
      <c r="B527" s="13" t="s">
        <v>129</v>
      </c>
      <c r="C527" s="16" t="s">
        <v>559</v>
      </c>
      <c r="D527" s="18"/>
      <c r="E527" s="18"/>
      <c r="F527" s="18"/>
      <c r="G527" s="16" t="s">
        <v>559</v>
      </c>
    </row>
    <row r="528" spans="2:7" hidden="1" x14ac:dyDescent="0.3">
      <c r="B528" s="13" t="s">
        <v>465</v>
      </c>
      <c r="C528" s="16" t="s">
        <v>559</v>
      </c>
      <c r="D528" s="18"/>
      <c r="E528" s="18"/>
      <c r="F528" s="18"/>
      <c r="G528" s="16"/>
    </row>
    <row r="529" spans="2:7" hidden="1" x14ac:dyDescent="0.3">
      <c r="B529" s="13" t="s">
        <v>556</v>
      </c>
      <c r="C529" s="16" t="s">
        <v>559</v>
      </c>
      <c r="D529" s="18"/>
      <c r="E529" s="18"/>
      <c r="F529" s="18"/>
      <c r="G529" s="16" t="s">
        <v>559</v>
      </c>
    </row>
    <row r="530" spans="2:7" hidden="1" x14ac:dyDescent="0.3">
      <c r="B530" s="13" t="s">
        <v>455</v>
      </c>
      <c r="C530" s="16" t="s">
        <v>559</v>
      </c>
      <c r="D530" s="18"/>
      <c r="E530" s="18"/>
      <c r="F530" s="18"/>
      <c r="G530" s="16" t="s">
        <v>559</v>
      </c>
    </row>
    <row r="531" spans="2:7" hidden="1" x14ac:dyDescent="0.3">
      <c r="B531" s="13" t="s">
        <v>130</v>
      </c>
      <c r="C531" s="16" t="s">
        <v>559</v>
      </c>
      <c r="D531" s="18">
        <v>2</v>
      </c>
      <c r="E531" s="18" t="s">
        <v>839</v>
      </c>
      <c r="F531" s="18">
        <v>1</v>
      </c>
      <c r="G531" s="16" t="s">
        <v>559</v>
      </c>
    </row>
    <row r="532" spans="2:7" hidden="1" x14ac:dyDescent="0.3">
      <c r="B532" s="16" t="s">
        <v>1418</v>
      </c>
      <c r="C532" s="16" t="s">
        <v>559</v>
      </c>
      <c r="D532" s="18">
        <v>2</v>
      </c>
      <c r="E532" s="18" t="s">
        <v>839</v>
      </c>
      <c r="F532" s="18">
        <v>1</v>
      </c>
      <c r="G532" s="16" t="s">
        <v>559</v>
      </c>
    </row>
    <row r="533" spans="2:7" hidden="1" x14ac:dyDescent="0.3">
      <c r="B533" s="13" t="s">
        <v>132</v>
      </c>
      <c r="C533" s="16" t="s">
        <v>559</v>
      </c>
      <c r="D533" s="18"/>
      <c r="E533" s="18"/>
      <c r="F533" s="18"/>
      <c r="G533" s="16" t="s">
        <v>559</v>
      </c>
    </row>
    <row r="534" spans="2:7" hidden="1" x14ac:dyDescent="0.3">
      <c r="B534" s="13" t="s">
        <v>2</v>
      </c>
      <c r="C534" s="16" t="s">
        <v>559</v>
      </c>
      <c r="D534" s="18"/>
      <c r="E534" s="18"/>
      <c r="F534" s="18"/>
      <c r="G534" s="16"/>
    </row>
    <row r="535" spans="2:7" hidden="1" x14ac:dyDescent="0.3">
      <c r="B535" s="13" t="s">
        <v>466</v>
      </c>
      <c r="C535" s="16" t="s">
        <v>559</v>
      </c>
      <c r="D535" s="18"/>
      <c r="E535" s="18"/>
      <c r="F535" s="18"/>
      <c r="G535" s="16" t="s">
        <v>559</v>
      </c>
    </row>
    <row r="536" spans="2:7" hidden="1" x14ac:dyDescent="0.3">
      <c r="B536" s="13" t="s">
        <v>456</v>
      </c>
      <c r="C536" s="16" t="s">
        <v>559</v>
      </c>
      <c r="D536" s="18"/>
      <c r="E536" s="18"/>
      <c r="F536" s="18"/>
      <c r="G536" s="16" t="s">
        <v>559</v>
      </c>
    </row>
    <row r="537" spans="2:7" hidden="1" x14ac:dyDescent="0.3">
      <c r="B537" s="13" t="s">
        <v>1423</v>
      </c>
      <c r="C537" s="16" t="s">
        <v>559</v>
      </c>
      <c r="D537" s="18"/>
      <c r="E537" s="18"/>
      <c r="F537" s="18"/>
      <c r="G537" s="16" t="s">
        <v>559</v>
      </c>
    </row>
    <row r="538" spans="2:7" hidden="1" x14ac:dyDescent="0.3">
      <c r="B538" s="13" t="s">
        <v>133</v>
      </c>
      <c r="C538" s="16" t="s">
        <v>559</v>
      </c>
      <c r="D538" s="18">
        <v>4</v>
      </c>
      <c r="E538" s="18" t="s">
        <v>841</v>
      </c>
      <c r="F538" s="18">
        <v>2</v>
      </c>
      <c r="G538" s="16" t="s">
        <v>559</v>
      </c>
    </row>
    <row r="539" spans="2:7" hidden="1" x14ac:dyDescent="0.3">
      <c r="B539" s="13" t="s">
        <v>134</v>
      </c>
      <c r="C539" s="16" t="s">
        <v>559</v>
      </c>
      <c r="D539" s="18">
        <v>4</v>
      </c>
      <c r="E539" s="18" t="s">
        <v>841</v>
      </c>
      <c r="F539" s="18">
        <v>2</v>
      </c>
      <c r="G539" s="16" t="s">
        <v>559</v>
      </c>
    </row>
    <row r="540" spans="2:7" hidden="1" x14ac:dyDescent="0.3">
      <c r="B540" s="13" t="s">
        <v>467</v>
      </c>
      <c r="C540" s="16" t="s">
        <v>559</v>
      </c>
      <c r="D540" s="18"/>
      <c r="E540" s="18"/>
      <c r="F540" s="18"/>
      <c r="G540" s="16"/>
    </row>
    <row r="541" spans="2:7" hidden="1" x14ac:dyDescent="0.3">
      <c r="B541" s="13" t="s">
        <v>478</v>
      </c>
      <c r="C541" s="16" t="s">
        <v>559</v>
      </c>
      <c r="D541" s="18"/>
      <c r="E541" s="18" t="s">
        <v>841</v>
      </c>
      <c r="F541" s="18"/>
      <c r="G541" s="16" t="s">
        <v>559</v>
      </c>
    </row>
    <row r="542" spans="2:7" hidden="1" x14ac:dyDescent="0.3">
      <c r="B542" s="13" t="s">
        <v>479</v>
      </c>
      <c r="C542" s="16" t="s">
        <v>559</v>
      </c>
      <c r="D542" s="18"/>
      <c r="E542" s="18" t="s">
        <v>841</v>
      </c>
      <c r="F542" s="18"/>
      <c r="G542" s="16" t="s">
        <v>559</v>
      </c>
    </row>
    <row r="543" spans="2:7" hidden="1" x14ac:dyDescent="0.3">
      <c r="B543" s="13" t="s">
        <v>480</v>
      </c>
      <c r="C543" s="16" t="s">
        <v>559</v>
      </c>
      <c r="D543" s="18"/>
      <c r="E543" s="18"/>
      <c r="F543" s="18"/>
      <c r="G543" s="16" t="s">
        <v>559</v>
      </c>
    </row>
    <row r="544" spans="2:7" hidden="1" x14ac:dyDescent="0.3">
      <c r="B544" s="13" t="s">
        <v>481</v>
      </c>
      <c r="C544" s="16" t="s">
        <v>559</v>
      </c>
      <c r="D544" s="18"/>
      <c r="E544" s="18"/>
      <c r="F544" s="18"/>
      <c r="G544" s="16" t="s">
        <v>559</v>
      </c>
    </row>
    <row r="545" spans="2:7" hidden="1" x14ac:dyDescent="0.3">
      <c r="B545" s="13" t="s">
        <v>135</v>
      </c>
      <c r="C545" s="16" t="s">
        <v>559</v>
      </c>
      <c r="D545" s="18">
        <v>2</v>
      </c>
      <c r="E545" s="18" t="s">
        <v>839</v>
      </c>
      <c r="F545" s="18">
        <v>1</v>
      </c>
      <c r="G545" s="16" t="s">
        <v>559</v>
      </c>
    </row>
    <row r="546" spans="2:7" hidden="1" x14ac:dyDescent="0.3">
      <c r="B546" s="13" t="s">
        <v>136</v>
      </c>
      <c r="C546" s="16" t="s">
        <v>559</v>
      </c>
      <c r="D546" s="18"/>
      <c r="E546" s="18" t="s">
        <v>841</v>
      </c>
      <c r="F546" s="18"/>
      <c r="G546" s="16" t="s">
        <v>559</v>
      </c>
    </row>
    <row r="547" spans="2:7" hidden="1" x14ac:dyDescent="0.3">
      <c r="B547" s="13" t="s">
        <v>482</v>
      </c>
      <c r="C547" s="16" t="s">
        <v>559</v>
      </c>
      <c r="D547" s="18">
        <v>2</v>
      </c>
      <c r="E547" s="18" t="s">
        <v>843</v>
      </c>
      <c r="F547" s="18">
        <v>1</v>
      </c>
      <c r="G547" s="16" t="s">
        <v>559</v>
      </c>
    </row>
    <row r="548" spans="2:7" hidden="1" x14ac:dyDescent="0.3">
      <c r="B548" s="13" t="s">
        <v>472</v>
      </c>
      <c r="C548" s="16" t="s">
        <v>559</v>
      </c>
      <c r="D548" s="18"/>
      <c r="E548" s="18"/>
      <c r="F548" s="18"/>
      <c r="G548" s="16" t="s">
        <v>559</v>
      </c>
    </row>
    <row r="549" spans="2:7" hidden="1" x14ac:dyDescent="0.3">
      <c r="B549" s="13" t="s">
        <v>473</v>
      </c>
      <c r="C549" s="16" t="s">
        <v>559</v>
      </c>
      <c r="D549" s="18"/>
      <c r="E549" s="18"/>
      <c r="F549" s="18"/>
      <c r="G549" s="16" t="s">
        <v>559</v>
      </c>
    </row>
    <row r="550" spans="2:7" hidden="1" x14ac:dyDescent="0.3">
      <c r="B550" s="13" t="s">
        <v>474</v>
      </c>
      <c r="C550" s="16" t="s">
        <v>559</v>
      </c>
      <c r="D550" s="18">
        <v>3</v>
      </c>
      <c r="E550" s="18" t="s">
        <v>842</v>
      </c>
      <c r="F550" s="18">
        <v>1</v>
      </c>
      <c r="G550" s="16" t="s">
        <v>559</v>
      </c>
    </row>
    <row r="551" spans="2:7" hidden="1" x14ac:dyDescent="0.3">
      <c r="B551" s="13" t="s">
        <v>475</v>
      </c>
      <c r="C551" s="16" t="s">
        <v>559</v>
      </c>
      <c r="D551" s="18"/>
      <c r="E551" s="18" t="s">
        <v>841</v>
      </c>
      <c r="F551" s="18"/>
      <c r="G551" s="16" t="s">
        <v>559</v>
      </c>
    </row>
    <row r="552" spans="2:7" hidden="1" x14ac:dyDescent="0.3">
      <c r="B552" s="13" t="s">
        <v>476</v>
      </c>
      <c r="C552" s="16" t="s">
        <v>559</v>
      </c>
      <c r="D552" s="18">
        <v>3</v>
      </c>
      <c r="E552" s="18" t="s">
        <v>842</v>
      </c>
      <c r="F552" s="18">
        <v>1</v>
      </c>
      <c r="G552" s="16" t="s">
        <v>559</v>
      </c>
    </row>
    <row r="553" spans="2:7" hidden="1" x14ac:dyDescent="0.3">
      <c r="B553" s="13" t="s">
        <v>471</v>
      </c>
      <c r="C553" s="16" t="s">
        <v>559</v>
      </c>
      <c r="D553" s="18"/>
      <c r="E553" s="18"/>
      <c r="F553" s="18"/>
      <c r="G553" s="16"/>
    </row>
    <row r="554" spans="2:7" hidden="1" x14ac:dyDescent="0.3">
      <c r="B554" s="13" t="s">
        <v>457</v>
      </c>
      <c r="C554" s="16" t="s">
        <v>559</v>
      </c>
      <c r="D554" s="18"/>
      <c r="E554" s="18"/>
      <c r="F554" s="18"/>
      <c r="G554" s="16" t="s">
        <v>559</v>
      </c>
    </row>
    <row r="555" spans="2:7" hidden="1" x14ac:dyDescent="0.3">
      <c r="B555" s="13" t="s">
        <v>483</v>
      </c>
      <c r="C555" s="16" t="s">
        <v>559</v>
      </c>
      <c r="D555" s="18"/>
      <c r="E555" s="18"/>
      <c r="F555" s="18"/>
      <c r="G555" s="16" t="s">
        <v>559</v>
      </c>
    </row>
    <row r="556" spans="2:7" hidden="1" x14ac:dyDescent="0.3">
      <c r="B556" s="13" t="s">
        <v>484</v>
      </c>
      <c r="C556" s="16" t="s">
        <v>559</v>
      </c>
      <c r="D556" s="18"/>
      <c r="E556" s="18"/>
      <c r="F556" s="18"/>
      <c r="G556" s="16" t="s">
        <v>559</v>
      </c>
    </row>
    <row r="557" spans="2:7" hidden="1" x14ac:dyDescent="0.3">
      <c r="B557" s="13" t="s">
        <v>485</v>
      </c>
      <c r="C557" s="16" t="s">
        <v>559</v>
      </c>
      <c r="D557" s="18"/>
      <c r="E557" s="18" t="s">
        <v>841</v>
      </c>
      <c r="F557" s="18"/>
      <c r="G557" s="16" t="s">
        <v>559</v>
      </c>
    </row>
    <row r="558" spans="2:7" hidden="1" x14ac:dyDescent="0.3">
      <c r="B558" s="13" t="s">
        <v>137</v>
      </c>
      <c r="C558" s="16" t="s">
        <v>559</v>
      </c>
      <c r="D558" s="18">
        <v>4</v>
      </c>
      <c r="E558" s="18" t="s">
        <v>840</v>
      </c>
      <c r="F558" s="18">
        <v>1</v>
      </c>
      <c r="G558" s="16" t="s">
        <v>559</v>
      </c>
    </row>
    <row r="559" spans="2:7" hidden="1" x14ac:dyDescent="0.3">
      <c r="B559" s="13" t="s">
        <v>138</v>
      </c>
      <c r="C559" s="16" t="s">
        <v>559</v>
      </c>
      <c r="D559" s="18"/>
      <c r="E559" s="18"/>
      <c r="F559" s="18"/>
      <c r="G559" s="16" t="s">
        <v>559</v>
      </c>
    </row>
    <row r="560" spans="2:7" hidden="1" x14ac:dyDescent="0.3">
      <c r="B560" s="13" t="s">
        <v>486</v>
      </c>
      <c r="C560" s="16" t="s">
        <v>559</v>
      </c>
      <c r="D560" s="18"/>
      <c r="E560" s="18"/>
      <c r="F560" s="18"/>
      <c r="G560" s="16"/>
    </row>
    <row r="561" spans="2:7" hidden="1" x14ac:dyDescent="0.3">
      <c r="B561" s="13" t="s">
        <v>139</v>
      </c>
      <c r="C561" s="16" t="s">
        <v>559</v>
      </c>
      <c r="D561" s="18"/>
      <c r="E561" s="18"/>
      <c r="F561" s="18"/>
      <c r="G561" s="16" t="s">
        <v>559</v>
      </c>
    </row>
    <row r="562" spans="2:7" hidden="1" x14ac:dyDescent="0.3">
      <c r="B562" s="13" t="s">
        <v>1435</v>
      </c>
      <c r="C562" s="16" t="s">
        <v>559</v>
      </c>
      <c r="D562" s="18">
        <v>2</v>
      </c>
      <c r="E562" s="18" t="s">
        <v>839</v>
      </c>
      <c r="F562" s="18">
        <v>1</v>
      </c>
      <c r="G562" s="16" t="s">
        <v>559</v>
      </c>
    </row>
    <row r="563" spans="2:7" hidden="1" x14ac:dyDescent="0.3">
      <c r="B563" s="13" t="s">
        <v>5</v>
      </c>
      <c r="C563" s="16" t="s">
        <v>559</v>
      </c>
      <c r="D563" s="18"/>
      <c r="E563" s="18"/>
      <c r="F563" s="18"/>
      <c r="G563" s="16"/>
    </row>
    <row r="564" spans="2:7" hidden="1" x14ac:dyDescent="0.3">
      <c r="B564" s="13" t="s">
        <v>141</v>
      </c>
      <c r="C564" s="16" t="s">
        <v>559</v>
      </c>
      <c r="D564" s="18"/>
      <c r="E564" s="18"/>
      <c r="F564" s="18"/>
      <c r="G564" s="16" t="s">
        <v>559</v>
      </c>
    </row>
    <row r="565" spans="2:7" hidden="1" x14ac:dyDescent="0.3">
      <c r="B565" s="13" t="s">
        <v>142</v>
      </c>
      <c r="C565" s="16" t="s">
        <v>559</v>
      </c>
      <c r="D565" s="18">
        <v>4</v>
      </c>
      <c r="E565" s="18" t="s">
        <v>840</v>
      </c>
      <c r="F565" s="18">
        <v>1</v>
      </c>
      <c r="G565" s="16" t="s">
        <v>559</v>
      </c>
    </row>
    <row r="566" spans="2:7" hidden="1" x14ac:dyDescent="0.3">
      <c r="B566" s="13" t="s">
        <v>487</v>
      </c>
      <c r="C566" s="16" t="s">
        <v>559</v>
      </c>
      <c r="D566" s="18"/>
      <c r="E566" s="18"/>
      <c r="F566" s="18"/>
      <c r="G566" s="16"/>
    </row>
    <row r="567" spans="2:7" hidden="1" x14ac:dyDescent="0.3">
      <c r="B567" s="13" t="s">
        <v>143</v>
      </c>
      <c r="C567" s="16" t="s">
        <v>559</v>
      </c>
      <c r="D567" s="18"/>
      <c r="E567" s="18"/>
      <c r="F567" s="18"/>
      <c r="G567" s="16" t="s">
        <v>559</v>
      </c>
    </row>
    <row r="568" spans="2:7" hidden="1" x14ac:dyDescent="0.3">
      <c r="B568" s="13" t="s">
        <v>488</v>
      </c>
      <c r="C568" s="16" t="s">
        <v>559</v>
      </c>
      <c r="D568" s="18"/>
      <c r="E568" s="18"/>
      <c r="F568" s="18"/>
      <c r="G568" s="16"/>
    </row>
    <row r="569" spans="2:7" hidden="1" x14ac:dyDescent="0.3">
      <c r="B569" s="13" t="s">
        <v>144</v>
      </c>
      <c r="C569" s="16" t="s">
        <v>559</v>
      </c>
      <c r="D569" s="18">
        <v>2</v>
      </c>
      <c r="E569" s="18" t="s">
        <v>839</v>
      </c>
      <c r="F569" s="18">
        <v>1</v>
      </c>
      <c r="G569" s="16" t="s">
        <v>559</v>
      </c>
    </row>
    <row r="570" spans="2:7" hidden="1" x14ac:dyDescent="0.3">
      <c r="B570" s="13" t="s">
        <v>145</v>
      </c>
      <c r="C570" s="16" t="s">
        <v>559</v>
      </c>
      <c r="D570" s="18"/>
      <c r="E570" s="18"/>
      <c r="F570" s="18"/>
      <c r="G570" s="16" t="s">
        <v>559</v>
      </c>
    </row>
    <row r="571" spans="2:7" hidden="1" x14ac:dyDescent="0.3">
      <c r="B571" s="13" t="s">
        <v>146</v>
      </c>
      <c r="C571" s="16" t="s">
        <v>559</v>
      </c>
      <c r="D571" s="18">
        <v>1</v>
      </c>
      <c r="E571" s="18" t="s">
        <v>843</v>
      </c>
      <c r="F571" s="18">
        <v>2</v>
      </c>
      <c r="G571" s="16" t="s">
        <v>559</v>
      </c>
    </row>
    <row r="572" spans="2:7" hidden="1" x14ac:dyDescent="0.3">
      <c r="B572" s="13" t="s">
        <v>489</v>
      </c>
      <c r="C572" s="16" t="s">
        <v>559</v>
      </c>
      <c r="D572" s="18"/>
      <c r="E572" s="18"/>
      <c r="F572" s="18"/>
      <c r="G572" s="16"/>
    </row>
    <row r="573" spans="2:7" hidden="1" x14ac:dyDescent="0.3">
      <c r="B573" s="13" t="s">
        <v>147</v>
      </c>
      <c r="C573" s="16" t="s">
        <v>559</v>
      </c>
      <c r="D573" s="18"/>
      <c r="E573" s="18"/>
      <c r="F573" s="18"/>
      <c r="G573" s="16" t="s">
        <v>559</v>
      </c>
    </row>
    <row r="574" spans="2:7" hidden="1" x14ac:dyDescent="0.3">
      <c r="B574" s="13" t="s">
        <v>1441</v>
      </c>
      <c r="C574" s="16" t="s">
        <v>559</v>
      </c>
      <c r="D574" s="18">
        <v>3</v>
      </c>
      <c r="E574" s="18" t="s">
        <v>842</v>
      </c>
      <c r="F574" s="18">
        <v>1</v>
      </c>
      <c r="G574" s="16" t="s">
        <v>559</v>
      </c>
    </row>
    <row r="575" spans="2:7" hidden="1" x14ac:dyDescent="0.3">
      <c r="B575" s="13" t="s">
        <v>149</v>
      </c>
      <c r="C575" s="16" t="s">
        <v>559</v>
      </c>
      <c r="D575" s="18">
        <v>3</v>
      </c>
      <c r="E575" s="18" t="s">
        <v>842</v>
      </c>
      <c r="F575" s="18">
        <v>1</v>
      </c>
      <c r="G575" s="16" t="s">
        <v>559</v>
      </c>
    </row>
    <row r="576" spans="2:7" hidden="1" x14ac:dyDescent="0.3">
      <c r="B576" s="13" t="s">
        <v>1445</v>
      </c>
      <c r="C576" s="16" t="s">
        <v>559</v>
      </c>
      <c r="D576" s="18"/>
      <c r="E576" s="18" t="s">
        <v>841</v>
      </c>
      <c r="F576" s="18"/>
      <c r="G576" s="16" t="s">
        <v>559</v>
      </c>
    </row>
    <row r="577" spans="2:7" hidden="1" x14ac:dyDescent="0.3">
      <c r="B577" s="13" t="s">
        <v>151</v>
      </c>
      <c r="C577" s="16" t="s">
        <v>559</v>
      </c>
      <c r="D577" s="18"/>
      <c r="E577" s="18" t="s">
        <v>841</v>
      </c>
      <c r="F577" s="18"/>
      <c r="G577" s="16" t="s">
        <v>559</v>
      </c>
    </row>
    <row r="578" spans="2:7" hidden="1" x14ac:dyDescent="0.3">
      <c r="B578" s="13" t="s">
        <v>152</v>
      </c>
      <c r="C578" s="16" t="s">
        <v>559</v>
      </c>
      <c r="D578" s="18"/>
      <c r="E578" s="18"/>
      <c r="F578" s="18"/>
      <c r="G578" s="16" t="s">
        <v>559</v>
      </c>
    </row>
    <row r="579" spans="2:7" hidden="1" x14ac:dyDescent="0.3">
      <c r="B579" s="13" t="s">
        <v>490</v>
      </c>
      <c r="C579" s="16" t="s">
        <v>559</v>
      </c>
      <c r="D579" s="18"/>
      <c r="E579" s="18"/>
      <c r="F579" s="18"/>
      <c r="G579" s="16"/>
    </row>
    <row r="580" spans="2:7" hidden="1" x14ac:dyDescent="0.3">
      <c r="B580" s="13" t="s">
        <v>6</v>
      </c>
      <c r="C580" s="16" t="s">
        <v>559</v>
      </c>
      <c r="D580" s="18"/>
      <c r="E580" s="18"/>
      <c r="F580" s="18"/>
      <c r="G580" s="16"/>
    </row>
    <row r="581" spans="2:7" hidden="1" x14ac:dyDescent="0.3">
      <c r="B581" s="13" t="s">
        <v>153</v>
      </c>
      <c r="C581" s="16" t="s">
        <v>559</v>
      </c>
      <c r="D581" s="18">
        <v>4</v>
      </c>
      <c r="E581" s="18" t="s">
        <v>840</v>
      </c>
      <c r="F581" s="18">
        <v>1</v>
      </c>
      <c r="G581" s="16" t="s">
        <v>559</v>
      </c>
    </row>
    <row r="582" spans="2:7" hidden="1" x14ac:dyDescent="0.3">
      <c r="B582" s="13" t="s">
        <v>154</v>
      </c>
      <c r="C582" s="16" t="s">
        <v>559</v>
      </c>
      <c r="D582" s="18"/>
      <c r="E582" s="18" t="s">
        <v>841</v>
      </c>
      <c r="F582" s="18"/>
      <c r="G582" s="16" t="s">
        <v>559</v>
      </c>
    </row>
    <row r="583" spans="2:7" hidden="1" x14ac:dyDescent="0.3">
      <c r="B583" s="13" t="s">
        <v>155</v>
      </c>
      <c r="C583" s="16" t="s">
        <v>559</v>
      </c>
      <c r="D583" s="18">
        <v>4</v>
      </c>
      <c r="E583" s="18" t="s">
        <v>840</v>
      </c>
      <c r="F583" s="18">
        <v>1</v>
      </c>
      <c r="G583" s="16" t="s">
        <v>559</v>
      </c>
    </row>
    <row r="584" spans="2:7" hidden="1" x14ac:dyDescent="0.3">
      <c r="B584" s="13" t="s">
        <v>156</v>
      </c>
      <c r="C584" s="16" t="s">
        <v>559</v>
      </c>
      <c r="D584" s="18"/>
      <c r="E584" s="18" t="s">
        <v>841</v>
      </c>
      <c r="F584" s="18"/>
      <c r="G584" s="16" t="s">
        <v>559</v>
      </c>
    </row>
    <row r="585" spans="2:7" hidden="1" x14ac:dyDescent="0.3">
      <c r="B585" s="13" t="s">
        <v>491</v>
      </c>
      <c r="C585" s="16" t="s">
        <v>559</v>
      </c>
      <c r="D585" s="18"/>
      <c r="E585" s="18"/>
      <c r="F585" s="18"/>
      <c r="G585" s="16"/>
    </row>
    <row r="586" spans="2:7" hidden="1" x14ac:dyDescent="0.3">
      <c r="B586" s="13" t="s">
        <v>1450</v>
      </c>
      <c r="C586" s="16" t="s">
        <v>559</v>
      </c>
      <c r="D586" s="18"/>
      <c r="E586" s="18"/>
      <c r="F586" s="18"/>
      <c r="G586" s="16" t="s">
        <v>559</v>
      </c>
    </row>
    <row r="587" spans="2:7" hidden="1" x14ac:dyDescent="0.3">
      <c r="B587" s="13" t="s">
        <v>158</v>
      </c>
      <c r="C587" s="16" t="s">
        <v>559</v>
      </c>
      <c r="D587" s="18">
        <v>4</v>
      </c>
      <c r="E587" s="18" t="s">
        <v>840</v>
      </c>
      <c r="F587" s="18">
        <v>1</v>
      </c>
      <c r="G587" s="16" t="s">
        <v>559</v>
      </c>
    </row>
    <row r="588" spans="2:7" hidden="1" x14ac:dyDescent="0.3">
      <c r="B588" s="13" t="s">
        <v>159</v>
      </c>
      <c r="C588" s="16" t="s">
        <v>559</v>
      </c>
      <c r="D588" s="18">
        <v>4</v>
      </c>
      <c r="E588" s="18" t="s">
        <v>840</v>
      </c>
      <c r="F588" s="18">
        <v>1</v>
      </c>
      <c r="G588" s="16" t="s">
        <v>559</v>
      </c>
    </row>
    <row r="589" spans="2:7" hidden="1" x14ac:dyDescent="0.3">
      <c r="B589" s="13" t="s">
        <v>492</v>
      </c>
      <c r="C589" s="16" t="s">
        <v>559</v>
      </c>
      <c r="D589" s="18"/>
      <c r="E589" s="18"/>
      <c r="F589" s="18"/>
      <c r="G589" s="16"/>
    </row>
    <row r="590" spans="2:7" hidden="1" x14ac:dyDescent="0.3">
      <c r="B590" s="13" t="s">
        <v>160</v>
      </c>
      <c r="C590" s="16" t="s">
        <v>559</v>
      </c>
      <c r="D590" s="18">
        <v>3</v>
      </c>
      <c r="E590" s="18" t="s">
        <v>842</v>
      </c>
      <c r="F590" s="18">
        <v>1</v>
      </c>
      <c r="G590" s="16" t="s">
        <v>559</v>
      </c>
    </row>
    <row r="591" spans="2:7" hidden="1" x14ac:dyDescent="0.3">
      <c r="B591" s="13" t="s">
        <v>1454</v>
      </c>
      <c r="C591" s="16" t="s">
        <v>559</v>
      </c>
      <c r="D591" s="18"/>
      <c r="E591" s="18"/>
      <c r="F591" s="18"/>
      <c r="G591" s="16" t="s">
        <v>559</v>
      </c>
    </row>
    <row r="592" spans="2:7" hidden="1" x14ac:dyDescent="0.3">
      <c r="B592" s="13" t="s">
        <v>1456</v>
      </c>
      <c r="C592" s="16" t="s">
        <v>559</v>
      </c>
      <c r="D592" s="18"/>
      <c r="E592" s="18" t="s">
        <v>841</v>
      </c>
      <c r="F592" s="18"/>
      <c r="G592" s="16" t="s">
        <v>559</v>
      </c>
    </row>
    <row r="593" spans="2:7" hidden="1" x14ac:dyDescent="0.3">
      <c r="B593" s="13" t="s">
        <v>1458</v>
      </c>
      <c r="C593" s="16" t="s">
        <v>559</v>
      </c>
      <c r="D593" s="18"/>
      <c r="E593" s="18"/>
      <c r="F593" s="18"/>
      <c r="G593" s="16" t="s">
        <v>559</v>
      </c>
    </row>
    <row r="594" spans="2:7" hidden="1" x14ac:dyDescent="0.3">
      <c r="B594" s="13" t="s">
        <v>1459</v>
      </c>
      <c r="C594" s="16" t="s">
        <v>559</v>
      </c>
      <c r="D594" s="18"/>
      <c r="E594" s="18" t="s">
        <v>841</v>
      </c>
      <c r="F594" s="18"/>
      <c r="G594" s="16" t="s">
        <v>559</v>
      </c>
    </row>
    <row r="595" spans="2:7" hidden="1" x14ac:dyDescent="0.3">
      <c r="B595" s="13" t="s">
        <v>493</v>
      </c>
      <c r="C595" s="16" t="s">
        <v>559</v>
      </c>
      <c r="D595" s="18"/>
      <c r="E595" s="18"/>
      <c r="F595" s="18"/>
      <c r="G595" s="16"/>
    </row>
    <row r="596" spans="2:7" hidden="1" x14ac:dyDescent="0.3">
      <c r="B596" s="13" t="s">
        <v>7</v>
      </c>
      <c r="C596" s="16" t="s">
        <v>559</v>
      </c>
      <c r="D596" s="18"/>
      <c r="E596" s="18"/>
      <c r="F596" s="18"/>
      <c r="G596" s="16"/>
    </row>
    <row r="597" spans="2:7" hidden="1" x14ac:dyDescent="0.3">
      <c r="B597" s="13" t="s">
        <v>1462</v>
      </c>
      <c r="C597" s="16" t="s">
        <v>559</v>
      </c>
      <c r="D597" s="18">
        <v>3</v>
      </c>
      <c r="E597" s="18" t="s">
        <v>842</v>
      </c>
      <c r="F597" s="18">
        <v>1</v>
      </c>
      <c r="G597" s="16" t="s">
        <v>559</v>
      </c>
    </row>
    <row r="598" spans="2:7" hidden="1" x14ac:dyDescent="0.3">
      <c r="B598" s="13" t="s">
        <v>498</v>
      </c>
      <c r="C598" s="16" t="s">
        <v>559</v>
      </c>
      <c r="D598" s="18"/>
      <c r="E598" s="18" t="s">
        <v>841</v>
      </c>
      <c r="F598" s="18"/>
      <c r="G598" s="16" t="s">
        <v>559</v>
      </c>
    </row>
    <row r="599" spans="2:7" hidden="1" x14ac:dyDescent="0.3">
      <c r="B599" s="13" t="s">
        <v>499</v>
      </c>
      <c r="C599" s="16" t="s">
        <v>559</v>
      </c>
      <c r="D599" s="18"/>
      <c r="E599" s="18"/>
      <c r="F599" s="18"/>
      <c r="G599" s="16" t="s">
        <v>559</v>
      </c>
    </row>
    <row r="600" spans="2:7" hidden="1" x14ac:dyDescent="0.3">
      <c r="B600" s="13" t="s">
        <v>500</v>
      </c>
      <c r="C600" s="16" t="s">
        <v>559</v>
      </c>
      <c r="D600" s="18">
        <v>4</v>
      </c>
      <c r="E600" s="18" t="s">
        <v>840</v>
      </c>
      <c r="F600" s="18">
        <v>1</v>
      </c>
      <c r="G600" s="16" t="s">
        <v>559</v>
      </c>
    </row>
    <row r="601" spans="2:7" hidden="1" x14ac:dyDescent="0.3">
      <c r="B601" s="13" t="s">
        <v>501</v>
      </c>
      <c r="C601" s="16" t="s">
        <v>559</v>
      </c>
      <c r="D601" s="18">
        <v>2</v>
      </c>
      <c r="E601" s="18" t="s">
        <v>839</v>
      </c>
      <c r="F601" s="18">
        <v>1</v>
      </c>
      <c r="G601" s="16" t="s">
        <v>559</v>
      </c>
    </row>
    <row r="602" spans="2:7" hidden="1" x14ac:dyDescent="0.3">
      <c r="B602" s="13" t="s">
        <v>1463</v>
      </c>
      <c r="C602" s="16" t="s">
        <v>559</v>
      </c>
      <c r="D602" s="18"/>
      <c r="E602" s="18" t="s">
        <v>845</v>
      </c>
      <c r="F602" s="18"/>
      <c r="G602" s="16" t="s">
        <v>559</v>
      </c>
    </row>
    <row r="603" spans="2:7" hidden="1" x14ac:dyDescent="0.3">
      <c r="B603" s="13" t="s">
        <v>497</v>
      </c>
      <c r="C603" s="16" t="s">
        <v>559</v>
      </c>
      <c r="D603" s="18"/>
      <c r="E603" s="18"/>
      <c r="F603" s="18"/>
      <c r="G603" s="16"/>
    </row>
    <row r="604" spans="2:7" hidden="1" x14ac:dyDescent="0.3">
      <c r="B604" s="13" t="s">
        <v>162</v>
      </c>
      <c r="C604" s="16" t="s">
        <v>559</v>
      </c>
      <c r="D604" s="18"/>
      <c r="E604" s="18"/>
      <c r="F604" s="18"/>
      <c r="G604" s="16" t="s">
        <v>559</v>
      </c>
    </row>
    <row r="605" spans="2:7" hidden="1" x14ac:dyDescent="0.3">
      <c r="B605" s="13" t="s">
        <v>163</v>
      </c>
      <c r="C605" s="16" t="s">
        <v>559</v>
      </c>
      <c r="D605" s="18"/>
      <c r="E605" s="18" t="s">
        <v>841</v>
      </c>
      <c r="F605" s="18"/>
      <c r="G605" s="16" t="s">
        <v>559</v>
      </c>
    </row>
    <row r="606" spans="2:7" hidden="1" x14ac:dyDescent="0.3">
      <c r="B606" s="13" t="s">
        <v>503</v>
      </c>
      <c r="C606" s="16" t="s">
        <v>559</v>
      </c>
      <c r="D606" s="18"/>
      <c r="E606" s="18"/>
      <c r="F606" s="18"/>
      <c r="G606" s="16"/>
    </row>
    <row r="607" spans="2:7" hidden="1" x14ac:dyDescent="0.3">
      <c r="B607" s="13" t="s">
        <v>1468</v>
      </c>
      <c r="C607" s="16" t="s">
        <v>559</v>
      </c>
      <c r="D607" s="18">
        <v>3</v>
      </c>
      <c r="E607" s="18" t="s">
        <v>842</v>
      </c>
      <c r="F607" s="18">
        <v>1</v>
      </c>
      <c r="G607" s="16" t="s">
        <v>559</v>
      </c>
    </row>
    <row r="608" spans="2:7" hidden="1" x14ac:dyDescent="0.3">
      <c r="B608" s="13" t="s">
        <v>165</v>
      </c>
      <c r="C608" s="16" t="s">
        <v>559</v>
      </c>
      <c r="D608" s="18"/>
      <c r="E608" s="18"/>
      <c r="F608" s="18"/>
      <c r="G608" s="16" t="s">
        <v>559</v>
      </c>
    </row>
    <row r="609" spans="2:7" hidden="1" x14ac:dyDescent="0.3">
      <c r="B609" s="13" t="s">
        <v>504</v>
      </c>
      <c r="C609" s="16" t="s">
        <v>559</v>
      </c>
      <c r="D609" s="18"/>
      <c r="E609" s="18"/>
      <c r="F609" s="18"/>
      <c r="G609" s="16"/>
    </row>
    <row r="610" spans="2:7" hidden="1" x14ac:dyDescent="0.3">
      <c r="B610" s="16" t="s">
        <v>1020</v>
      </c>
      <c r="C610" s="16" t="s">
        <v>559</v>
      </c>
      <c r="D610" s="18"/>
      <c r="E610" s="18"/>
      <c r="F610" s="18"/>
      <c r="G610" s="16"/>
    </row>
    <row r="611" spans="2:7" hidden="1" x14ac:dyDescent="0.3">
      <c r="B611" s="13" t="s">
        <v>506</v>
      </c>
      <c r="C611" s="16" t="s">
        <v>559</v>
      </c>
      <c r="D611" s="18"/>
      <c r="E611" s="18"/>
      <c r="F611" s="18"/>
      <c r="G611" s="16" t="s">
        <v>559</v>
      </c>
    </row>
    <row r="612" spans="2:7" hidden="1" x14ac:dyDescent="0.3">
      <c r="B612" s="13" t="s">
        <v>507</v>
      </c>
      <c r="C612" s="16" t="s">
        <v>559</v>
      </c>
      <c r="D612" s="18"/>
      <c r="E612" s="18"/>
      <c r="F612" s="18"/>
      <c r="G612" s="16" t="s">
        <v>559</v>
      </c>
    </row>
    <row r="613" spans="2:7" hidden="1" x14ac:dyDescent="0.3">
      <c r="B613" s="13" t="s">
        <v>508</v>
      </c>
      <c r="C613" s="16" t="s">
        <v>559</v>
      </c>
      <c r="D613" s="18">
        <v>4</v>
      </c>
      <c r="E613" s="18" t="s">
        <v>840</v>
      </c>
      <c r="F613" s="18">
        <v>1</v>
      </c>
      <c r="G613" s="16" t="s">
        <v>559</v>
      </c>
    </row>
    <row r="614" spans="2:7" hidden="1" x14ac:dyDescent="0.3">
      <c r="B614" s="13" t="s">
        <v>509</v>
      </c>
      <c r="C614" s="16" t="s">
        <v>559</v>
      </c>
      <c r="D614" s="18">
        <v>4</v>
      </c>
      <c r="E614" s="18" t="s">
        <v>840</v>
      </c>
      <c r="F614" s="18">
        <v>1</v>
      </c>
      <c r="G614" s="16" t="s">
        <v>559</v>
      </c>
    </row>
    <row r="615" spans="2:7" hidden="1" x14ac:dyDescent="0.3">
      <c r="B615" s="13" t="s">
        <v>510</v>
      </c>
      <c r="C615" s="16" t="s">
        <v>559</v>
      </c>
      <c r="D615" s="18">
        <v>3</v>
      </c>
      <c r="E615" s="18" t="s">
        <v>842</v>
      </c>
      <c r="F615" s="18">
        <v>1</v>
      </c>
      <c r="G615" s="16" t="s">
        <v>559</v>
      </c>
    </row>
    <row r="616" spans="2:7" hidden="1" x14ac:dyDescent="0.3">
      <c r="B616" s="13" t="s">
        <v>511</v>
      </c>
      <c r="C616" s="16" t="s">
        <v>559</v>
      </c>
      <c r="D616" s="18"/>
      <c r="E616" s="18" t="s">
        <v>841</v>
      </c>
      <c r="F616" s="18"/>
      <c r="G616" s="16" t="s">
        <v>559</v>
      </c>
    </row>
    <row r="617" spans="2:7" hidden="1" x14ac:dyDescent="0.3">
      <c r="B617" s="13" t="s">
        <v>505</v>
      </c>
      <c r="C617" s="16" t="s">
        <v>559</v>
      </c>
      <c r="D617" s="18"/>
      <c r="E617" s="18"/>
      <c r="F617" s="18"/>
      <c r="G617" s="16"/>
    </row>
    <row r="618" spans="2:7" hidden="1" x14ac:dyDescent="0.3">
      <c r="B618" s="13" t="s">
        <v>512</v>
      </c>
      <c r="C618" s="16" t="s">
        <v>559</v>
      </c>
      <c r="D618" s="18"/>
      <c r="E618" s="18"/>
      <c r="F618" s="18"/>
      <c r="G618" s="16" t="s">
        <v>559</v>
      </c>
    </row>
    <row r="619" spans="2:7" hidden="1" x14ac:dyDescent="0.3">
      <c r="B619" s="13" t="s">
        <v>166</v>
      </c>
      <c r="C619" s="16" t="s">
        <v>559</v>
      </c>
      <c r="D619" s="18"/>
      <c r="E619" s="18"/>
      <c r="F619" s="18"/>
      <c r="G619" s="16" t="s">
        <v>559</v>
      </c>
    </row>
    <row r="620" spans="2:7" hidden="1" x14ac:dyDescent="0.3">
      <c r="B620" s="13" t="s">
        <v>513</v>
      </c>
      <c r="C620" s="16" t="s">
        <v>559</v>
      </c>
      <c r="D620" s="18">
        <v>2</v>
      </c>
      <c r="E620" s="18" t="s">
        <v>840</v>
      </c>
      <c r="F620" s="18">
        <v>3</v>
      </c>
      <c r="G620" s="16" t="s">
        <v>559</v>
      </c>
    </row>
    <row r="621" spans="2:7" hidden="1" x14ac:dyDescent="0.3">
      <c r="B621" s="13" t="s">
        <v>167</v>
      </c>
      <c r="C621" s="16" t="s">
        <v>559</v>
      </c>
      <c r="D621" s="18"/>
      <c r="E621" s="18" t="s">
        <v>841</v>
      </c>
      <c r="F621" s="18"/>
      <c r="G621" s="16" t="s">
        <v>559</v>
      </c>
    </row>
    <row r="622" spans="2:7" hidden="1" x14ac:dyDescent="0.3">
      <c r="B622" s="13" t="s">
        <v>516</v>
      </c>
      <c r="C622" s="16" t="s">
        <v>559</v>
      </c>
      <c r="D622" s="18">
        <v>3</v>
      </c>
      <c r="E622" s="18" t="s">
        <v>842</v>
      </c>
      <c r="F622" s="18">
        <v>1</v>
      </c>
      <c r="G622" s="16" t="s">
        <v>559</v>
      </c>
    </row>
    <row r="623" spans="2:7" hidden="1" x14ac:dyDescent="0.3">
      <c r="B623" s="13" t="s">
        <v>1473</v>
      </c>
      <c r="C623" s="16" t="s">
        <v>559</v>
      </c>
      <c r="D623" s="18">
        <v>4</v>
      </c>
      <c r="E623" s="18" t="s">
        <v>840</v>
      </c>
      <c r="F623" s="18">
        <v>1</v>
      </c>
      <c r="G623" s="16" t="s">
        <v>559</v>
      </c>
    </row>
    <row r="624" spans="2:7" hidden="1" x14ac:dyDescent="0.3">
      <c r="B624" s="13" t="s">
        <v>168</v>
      </c>
      <c r="C624" s="16" t="s">
        <v>559</v>
      </c>
      <c r="D624" s="18">
        <v>2</v>
      </c>
      <c r="E624" s="18" t="s">
        <v>840</v>
      </c>
      <c r="F624" s="18">
        <v>3</v>
      </c>
      <c r="G624" s="16" t="s">
        <v>559</v>
      </c>
    </row>
    <row r="625" spans="2:7" hidden="1" x14ac:dyDescent="0.3">
      <c r="B625" s="13" t="s">
        <v>524</v>
      </c>
      <c r="C625" s="16" t="s">
        <v>559</v>
      </c>
      <c r="D625" s="18"/>
      <c r="E625" s="18"/>
      <c r="F625" s="18"/>
      <c r="G625" s="16"/>
    </row>
    <row r="626" spans="2:7" hidden="1" x14ac:dyDescent="0.3">
      <c r="B626" s="13" t="s">
        <v>1475</v>
      </c>
      <c r="C626" s="16" t="s">
        <v>559</v>
      </c>
      <c r="D626" s="18"/>
      <c r="E626" s="18"/>
      <c r="F626" s="18"/>
      <c r="G626" s="16" t="s">
        <v>559</v>
      </c>
    </row>
    <row r="627" spans="2:7" hidden="1" x14ac:dyDescent="0.3">
      <c r="B627" s="13" t="s">
        <v>517</v>
      </c>
      <c r="C627" s="16" t="s">
        <v>559</v>
      </c>
      <c r="D627" s="18">
        <v>4</v>
      </c>
      <c r="E627" s="18" t="s">
        <v>841</v>
      </c>
      <c r="F627" s="18">
        <v>2</v>
      </c>
      <c r="G627" s="16" t="s">
        <v>559</v>
      </c>
    </row>
    <row r="628" spans="2:7" hidden="1" x14ac:dyDescent="0.3">
      <c r="B628" s="13" t="s">
        <v>515</v>
      </c>
      <c r="C628" s="16" t="s">
        <v>559</v>
      </c>
      <c r="D628" s="18"/>
      <c r="E628" s="18"/>
      <c r="F628" s="18"/>
      <c r="G628" s="16"/>
    </row>
    <row r="629" spans="2:7" hidden="1" x14ac:dyDescent="0.3">
      <c r="B629" s="13" t="s">
        <v>525</v>
      </c>
      <c r="C629" s="16" t="s">
        <v>559</v>
      </c>
      <c r="D629" s="18"/>
      <c r="E629" s="18"/>
      <c r="F629" s="18"/>
      <c r="G629" s="16"/>
    </row>
    <row r="630" spans="2:7" hidden="1" x14ac:dyDescent="0.3">
      <c r="B630" s="13" t="s">
        <v>518</v>
      </c>
      <c r="C630" s="16" t="s">
        <v>559</v>
      </c>
      <c r="D630" s="18"/>
      <c r="E630" s="18" t="s">
        <v>841</v>
      </c>
      <c r="F630" s="18"/>
      <c r="G630" s="16" t="s">
        <v>559</v>
      </c>
    </row>
    <row r="631" spans="2:7" hidden="1" x14ac:dyDescent="0.3">
      <c r="B631" s="13" t="s">
        <v>169</v>
      </c>
      <c r="C631" s="16" t="s">
        <v>559</v>
      </c>
      <c r="D631" s="18"/>
      <c r="E631" s="18"/>
      <c r="F631" s="18"/>
      <c r="G631" s="16" t="s">
        <v>559</v>
      </c>
    </row>
    <row r="632" spans="2:7" hidden="1" x14ac:dyDescent="0.3">
      <c r="B632" s="13" t="s">
        <v>170</v>
      </c>
      <c r="C632" s="16" t="s">
        <v>559</v>
      </c>
      <c r="D632" s="18">
        <v>4</v>
      </c>
      <c r="E632" s="18" t="s">
        <v>840</v>
      </c>
      <c r="F632" s="18">
        <v>1</v>
      </c>
      <c r="G632" s="16" t="s">
        <v>559</v>
      </c>
    </row>
    <row r="633" spans="2:7" hidden="1" x14ac:dyDescent="0.3">
      <c r="B633" s="13" t="s">
        <v>519</v>
      </c>
      <c r="C633" s="16" t="s">
        <v>559</v>
      </c>
      <c r="D633" s="18">
        <v>2</v>
      </c>
      <c r="E633" s="18" t="s">
        <v>840</v>
      </c>
      <c r="F633" s="18">
        <v>3</v>
      </c>
      <c r="G633" s="16" t="s">
        <v>559</v>
      </c>
    </row>
    <row r="634" spans="2:7" hidden="1" x14ac:dyDescent="0.3">
      <c r="B634" s="13" t="s">
        <v>1477</v>
      </c>
      <c r="C634" s="16" t="s">
        <v>559</v>
      </c>
      <c r="D634" s="18"/>
      <c r="E634" s="18"/>
      <c r="F634" s="18"/>
      <c r="G634" s="16" t="s">
        <v>559</v>
      </c>
    </row>
    <row r="635" spans="2:7" hidden="1" x14ac:dyDescent="0.3">
      <c r="B635" s="13" t="s">
        <v>520</v>
      </c>
      <c r="C635" s="16" t="s">
        <v>559</v>
      </c>
      <c r="D635" s="18">
        <v>3</v>
      </c>
      <c r="E635" s="18" t="s">
        <v>840</v>
      </c>
      <c r="F635" s="18">
        <v>2</v>
      </c>
      <c r="G635" s="16" t="s">
        <v>559</v>
      </c>
    </row>
    <row r="636" spans="2:7" hidden="1" x14ac:dyDescent="0.3">
      <c r="B636" s="13" t="s">
        <v>1479</v>
      </c>
      <c r="C636" s="16" t="s">
        <v>559</v>
      </c>
      <c r="D636" s="18">
        <v>4</v>
      </c>
      <c r="E636" s="18" t="s">
        <v>840</v>
      </c>
      <c r="F636" s="18">
        <v>1</v>
      </c>
      <c r="G636" s="16" t="s">
        <v>559</v>
      </c>
    </row>
    <row r="637" spans="2:7" hidden="1" x14ac:dyDescent="0.3">
      <c r="B637" s="13" t="s">
        <v>521</v>
      </c>
      <c r="C637" s="16" t="s">
        <v>559</v>
      </c>
      <c r="D637" s="18"/>
      <c r="E637" s="18"/>
      <c r="F637" s="18"/>
      <c r="G637" s="16" t="s">
        <v>559</v>
      </c>
    </row>
    <row r="638" spans="2:7" hidden="1" x14ac:dyDescent="0.3">
      <c r="B638" s="13" t="s">
        <v>171</v>
      </c>
      <c r="C638" s="16" t="s">
        <v>559</v>
      </c>
      <c r="D638" s="18">
        <v>3</v>
      </c>
      <c r="E638" s="18" t="s">
        <v>841</v>
      </c>
      <c r="F638" s="18">
        <v>3</v>
      </c>
      <c r="G638" s="16" t="s">
        <v>559</v>
      </c>
    </row>
    <row r="639" spans="2:7" hidden="1" x14ac:dyDescent="0.3">
      <c r="B639" s="13" t="s">
        <v>514</v>
      </c>
      <c r="C639" s="16" t="s">
        <v>559</v>
      </c>
      <c r="D639" s="18"/>
      <c r="E639" s="18"/>
      <c r="F639" s="18"/>
      <c r="G639" s="16"/>
    </row>
    <row r="640" spans="2:7" hidden="1" x14ac:dyDescent="0.3">
      <c r="B640" s="13" t="s">
        <v>522</v>
      </c>
      <c r="C640" s="16" t="s">
        <v>559</v>
      </c>
      <c r="D640" s="18">
        <v>3</v>
      </c>
      <c r="E640" s="18" t="s">
        <v>840</v>
      </c>
      <c r="F640" s="18">
        <v>2</v>
      </c>
      <c r="G640" s="16" t="s">
        <v>559</v>
      </c>
    </row>
    <row r="641" spans="2:7" hidden="1" x14ac:dyDescent="0.3">
      <c r="B641" s="13" t="s">
        <v>523</v>
      </c>
      <c r="C641" s="16" t="s">
        <v>559</v>
      </c>
      <c r="D641" s="18"/>
      <c r="E641" s="18"/>
      <c r="F641" s="18"/>
      <c r="G641" s="16" t="s">
        <v>559</v>
      </c>
    </row>
    <row r="642" spans="2:7" hidden="1" x14ac:dyDescent="0.3">
      <c r="B642" s="13" t="s">
        <v>172</v>
      </c>
      <c r="C642" s="16" t="s">
        <v>559</v>
      </c>
      <c r="D642" s="18">
        <v>4</v>
      </c>
      <c r="E642" s="18" t="s">
        <v>840</v>
      </c>
      <c r="F642" s="18">
        <v>1</v>
      </c>
      <c r="G642" s="16" t="s">
        <v>559</v>
      </c>
    </row>
    <row r="643" spans="2:7" hidden="1" x14ac:dyDescent="0.3">
      <c r="B643" s="13" t="s">
        <v>173</v>
      </c>
      <c r="C643" s="16" t="s">
        <v>559</v>
      </c>
      <c r="D643" s="18"/>
      <c r="E643" s="18"/>
      <c r="F643" s="18"/>
      <c r="G643" s="16" t="s">
        <v>559</v>
      </c>
    </row>
    <row r="644" spans="2:7" hidden="1" x14ac:dyDescent="0.3">
      <c r="B644" s="13" t="s">
        <v>530</v>
      </c>
      <c r="C644" s="16" t="s">
        <v>559</v>
      </c>
      <c r="D644" s="18"/>
      <c r="E644" s="18"/>
      <c r="F644" s="18"/>
      <c r="G644" s="16" t="s">
        <v>559</v>
      </c>
    </row>
    <row r="645" spans="2:7" hidden="1" x14ac:dyDescent="0.3">
      <c r="B645" s="13" t="s">
        <v>11</v>
      </c>
      <c r="C645" s="16" t="s">
        <v>559</v>
      </c>
      <c r="D645" s="18"/>
      <c r="E645" s="18"/>
      <c r="F645" s="18"/>
      <c r="G645" s="16"/>
    </row>
  </sheetData>
  <sheetProtection algorithmName="SHA-512" hashValue="BzosHia0Fqxuu/GUlDo8fFDFR/TpkZL6tFfBM50XdRwobl76iFMDgmX6sXTvNTwHtPQFeHpeYH2cbIfrtHSMWA==" saltValue="7EogFn03M7oGUfqBriaoEQ==" spinCount="100000" sheet="1" objects="1" scenarios="1"/>
  <mergeCells count="229">
    <mergeCell ref="P109:S109"/>
    <mergeCell ref="B110:E110"/>
    <mergeCell ref="P110:S110"/>
    <mergeCell ref="U120:V120"/>
    <mergeCell ref="U121:V121"/>
    <mergeCell ref="U122:V122"/>
    <mergeCell ref="U123:V123"/>
    <mergeCell ref="B115:E115"/>
    <mergeCell ref="P115:S115"/>
    <mergeCell ref="B116:E116"/>
    <mergeCell ref="P116:S116"/>
    <mergeCell ref="B117:E117"/>
    <mergeCell ref="P117:S117"/>
    <mergeCell ref="K122:M122"/>
    <mergeCell ref="K123:M123"/>
    <mergeCell ref="K124:M124"/>
    <mergeCell ref="B105:E105"/>
    <mergeCell ref="P105:S105"/>
    <mergeCell ref="B106:E106"/>
    <mergeCell ref="P106:S106"/>
    <mergeCell ref="B107:E107"/>
    <mergeCell ref="P107:S107"/>
    <mergeCell ref="B102:E102"/>
    <mergeCell ref="P102:S102"/>
    <mergeCell ref="B103:E103"/>
    <mergeCell ref="P103:S103"/>
    <mergeCell ref="B104:E104"/>
    <mergeCell ref="P104:S104"/>
    <mergeCell ref="B111:E111"/>
    <mergeCell ref="P111:S111"/>
    <mergeCell ref="B113:E113"/>
    <mergeCell ref="P113:S113"/>
    <mergeCell ref="B114:E114"/>
    <mergeCell ref="P114:S114"/>
    <mergeCell ref="P112:S112"/>
    <mergeCell ref="B112:E112"/>
    <mergeCell ref="B108:E108"/>
    <mergeCell ref="P108:S108"/>
    <mergeCell ref="B109:E109"/>
    <mergeCell ref="B99:E99"/>
    <mergeCell ref="P99:S99"/>
    <mergeCell ref="B100:E100"/>
    <mergeCell ref="P100:S100"/>
    <mergeCell ref="B101:E101"/>
    <mergeCell ref="P101:S101"/>
    <mergeCell ref="B96:E96"/>
    <mergeCell ref="P96:S96"/>
    <mergeCell ref="B97:E97"/>
    <mergeCell ref="P97:S97"/>
    <mergeCell ref="B98:E98"/>
    <mergeCell ref="P98:S98"/>
    <mergeCell ref="B93:E93"/>
    <mergeCell ref="P93:S93"/>
    <mergeCell ref="B94:E94"/>
    <mergeCell ref="P94:S94"/>
    <mergeCell ref="B95:E95"/>
    <mergeCell ref="P95:S95"/>
    <mergeCell ref="B90:E90"/>
    <mergeCell ref="P90:S90"/>
    <mergeCell ref="B91:E91"/>
    <mergeCell ref="P91:S91"/>
    <mergeCell ref="B92:E92"/>
    <mergeCell ref="P92:S92"/>
    <mergeCell ref="B87:E87"/>
    <mergeCell ref="P87:S87"/>
    <mergeCell ref="B88:E88"/>
    <mergeCell ref="P88:S88"/>
    <mergeCell ref="B89:E89"/>
    <mergeCell ref="P89:S89"/>
    <mergeCell ref="B84:E84"/>
    <mergeCell ref="P84:S84"/>
    <mergeCell ref="B85:E85"/>
    <mergeCell ref="P85:S85"/>
    <mergeCell ref="B86:E86"/>
    <mergeCell ref="P86:S86"/>
    <mergeCell ref="B81:E81"/>
    <mergeCell ref="P81:S81"/>
    <mergeCell ref="B82:E82"/>
    <mergeCell ref="P82:S82"/>
    <mergeCell ref="B83:E83"/>
    <mergeCell ref="P83:S83"/>
    <mergeCell ref="B78:E78"/>
    <mergeCell ref="P78:S78"/>
    <mergeCell ref="B79:E79"/>
    <mergeCell ref="P79:S79"/>
    <mergeCell ref="B80:E80"/>
    <mergeCell ref="P80:S80"/>
    <mergeCell ref="B75:E75"/>
    <mergeCell ref="P75:S75"/>
    <mergeCell ref="B76:E76"/>
    <mergeCell ref="P76:S76"/>
    <mergeCell ref="B77:E77"/>
    <mergeCell ref="P77:S77"/>
    <mergeCell ref="B72:E72"/>
    <mergeCell ref="P72:S72"/>
    <mergeCell ref="B73:E73"/>
    <mergeCell ref="P73:S73"/>
    <mergeCell ref="B74:E74"/>
    <mergeCell ref="P74:S74"/>
    <mergeCell ref="B69:E69"/>
    <mergeCell ref="P69:S69"/>
    <mergeCell ref="B70:E70"/>
    <mergeCell ref="P70:S70"/>
    <mergeCell ref="B71:E71"/>
    <mergeCell ref="P71:S71"/>
    <mergeCell ref="B66:E66"/>
    <mergeCell ref="P66:S66"/>
    <mergeCell ref="B67:E67"/>
    <mergeCell ref="P67:S67"/>
    <mergeCell ref="B68:E68"/>
    <mergeCell ref="P68:S68"/>
    <mergeCell ref="B63:E63"/>
    <mergeCell ref="P63:S63"/>
    <mergeCell ref="B64:E64"/>
    <mergeCell ref="P64:S64"/>
    <mergeCell ref="B65:E65"/>
    <mergeCell ref="P65:S65"/>
    <mergeCell ref="B60:E60"/>
    <mergeCell ref="P60:S60"/>
    <mergeCell ref="B61:E61"/>
    <mergeCell ref="P61:S61"/>
    <mergeCell ref="B62:E62"/>
    <mergeCell ref="P62:S62"/>
    <mergeCell ref="B57:E57"/>
    <mergeCell ref="P57:S57"/>
    <mergeCell ref="B58:E58"/>
    <mergeCell ref="P58:S58"/>
    <mergeCell ref="B59:E59"/>
    <mergeCell ref="P59:S59"/>
    <mergeCell ref="B54:E54"/>
    <mergeCell ref="P54:S54"/>
    <mergeCell ref="B55:E55"/>
    <mergeCell ref="P55:S55"/>
    <mergeCell ref="B56:E56"/>
    <mergeCell ref="P56:S56"/>
    <mergeCell ref="B51:E51"/>
    <mergeCell ref="P51:S51"/>
    <mergeCell ref="B52:E52"/>
    <mergeCell ref="P52:S52"/>
    <mergeCell ref="B53:E53"/>
    <mergeCell ref="P53:S53"/>
    <mergeCell ref="B48:E48"/>
    <mergeCell ref="P48:S48"/>
    <mergeCell ref="B49:E49"/>
    <mergeCell ref="P49:S49"/>
    <mergeCell ref="B50:E50"/>
    <mergeCell ref="P50:S50"/>
    <mergeCell ref="B45:E45"/>
    <mergeCell ref="P45:S45"/>
    <mergeCell ref="B46:E46"/>
    <mergeCell ref="P46:S46"/>
    <mergeCell ref="B47:E47"/>
    <mergeCell ref="P47:S47"/>
    <mergeCell ref="B42:E42"/>
    <mergeCell ref="P42:S42"/>
    <mergeCell ref="B43:E43"/>
    <mergeCell ref="P43:S43"/>
    <mergeCell ref="B44:E44"/>
    <mergeCell ref="P44:S44"/>
    <mergeCell ref="B39:E39"/>
    <mergeCell ref="P39:S39"/>
    <mergeCell ref="B40:E40"/>
    <mergeCell ref="P40:S40"/>
    <mergeCell ref="B41:E41"/>
    <mergeCell ref="P41:S41"/>
    <mergeCell ref="B36:E36"/>
    <mergeCell ref="P36:S36"/>
    <mergeCell ref="B37:E37"/>
    <mergeCell ref="P37:S37"/>
    <mergeCell ref="B38:E38"/>
    <mergeCell ref="P38:S38"/>
    <mergeCell ref="B33:E33"/>
    <mergeCell ref="P33:S33"/>
    <mergeCell ref="B34:E34"/>
    <mergeCell ref="P34:S34"/>
    <mergeCell ref="B35:E35"/>
    <mergeCell ref="P35:S35"/>
    <mergeCell ref="B30:E30"/>
    <mergeCell ref="P30:S30"/>
    <mergeCell ref="B31:E31"/>
    <mergeCell ref="P31:S31"/>
    <mergeCell ref="B32:E32"/>
    <mergeCell ref="P32:S32"/>
    <mergeCell ref="B27:E27"/>
    <mergeCell ref="P27:S27"/>
    <mergeCell ref="B28:E28"/>
    <mergeCell ref="P28:S28"/>
    <mergeCell ref="B29:E29"/>
    <mergeCell ref="P29:S29"/>
    <mergeCell ref="B24:E24"/>
    <mergeCell ref="P24:S24"/>
    <mergeCell ref="B25:E25"/>
    <mergeCell ref="P25:S25"/>
    <mergeCell ref="B26:E26"/>
    <mergeCell ref="P26:S26"/>
    <mergeCell ref="B21:E21"/>
    <mergeCell ref="P21:S21"/>
    <mergeCell ref="B22:E22"/>
    <mergeCell ref="P22:S22"/>
    <mergeCell ref="B23:E23"/>
    <mergeCell ref="P23:S23"/>
    <mergeCell ref="B18:E18"/>
    <mergeCell ref="P18:S18"/>
    <mergeCell ref="B19:E19"/>
    <mergeCell ref="P19:S19"/>
    <mergeCell ref="B20:E20"/>
    <mergeCell ref="P20:S20"/>
    <mergeCell ref="B15:E15"/>
    <mergeCell ref="P15:S15"/>
    <mergeCell ref="B16:E16"/>
    <mergeCell ref="P16:S16"/>
    <mergeCell ref="B17:E17"/>
    <mergeCell ref="P17:S17"/>
    <mergeCell ref="B12:E12"/>
    <mergeCell ref="P12:S12"/>
    <mergeCell ref="B13:E13"/>
    <mergeCell ref="P13:S13"/>
    <mergeCell ref="B14:E14"/>
    <mergeCell ref="P14:S14"/>
    <mergeCell ref="E5:H5"/>
    <mergeCell ref="E6:H6"/>
    <mergeCell ref="F9:N10"/>
    <mergeCell ref="B11:E11"/>
    <mergeCell ref="P11:S11"/>
    <mergeCell ref="I5:J5"/>
    <mergeCell ref="K5:R5"/>
    <mergeCell ref="V6:W6"/>
    <mergeCell ref="R7:X7"/>
    <mergeCell ref="R8:X8"/>
  </mergeCells>
  <dataValidations count="7">
    <dataValidation allowBlank="1" showInputMessage="1" error="insérer un nombre entier &lt;10000" sqref="B113:E117"/>
    <dataValidation type="whole" operator="greaterThanOrEqual" allowBlank="1" showInputMessage="1" showErrorMessage="1" sqref="K7 G122:G124">
      <formula1>2020</formula1>
    </dataValidation>
    <dataValidation type="whole" allowBlank="1" showInputMessage="1" showErrorMessage="1" sqref="H7 F122:F124">
      <formula1>1</formula1>
      <formula2>12</formula2>
    </dataValidation>
    <dataValidation type="whole" allowBlank="1" showInputMessage="1" showErrorMessage="1" sqref="E7 E122:E124">
      <formula1>1</formula1>
      <formula2>31</formula2>
    </dataValidation>
    <dataValidation type="whole" allowBlank="1" showInputMessage="1" showErrorMessage="1" sqref="G12">
      <formula1>0</formula1>
      <formula2>999</formula2>
    </dataValidation>
    <dataValidation type="textLength" allowBlank="1" showInputMessage="1" showErrorMessage="1" errorTitle="Achtung Eingabebereich" error="Freitext; max. 50 Zeichen" sqref="R7:X8">
      <formula1>1</formula1>
      <formula2>50</formula2>
    </dataValidation>
    <dataValidation type="list" allowBlank="1" showInputMessage="1" error="insérer un nombre entier &lt;10000" sqref="B12:E111">
      <formula1>OFFSET($B$128:$B$645,MATCH(B12&amp;"*",$B$128:$B$645,0)-1,,COUNTIF($B$128:$B$645,B12&amp;"*"))</formula1>
    </dataValidation>
  </dataValidations>
  <pageMargins left="0.59055118110236227" right="0.39370078740157483" top="0.70866141732283472" bottom="0.70866141732283472" header="0.31496062992125984" footer="0.31496062992125984"/>
  <pageSetup paperSize="9" scale="91" orientation="portrait" r:id="rId1"/>
  <headerFooter>
    <oddHeader>&amp;C&amp;"-,Regular"&amp;8Wirkungskontrolle Revitalisierung - Gemeinsam lernen für die Zukunft</oddHeader>
    <oddFooter>&amp;CSeite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68"/>
  <sheetViews>
    <sheetView view="pageBreakPreview" zoomScaleNormal="100" zoomScaleSheetLayoutView="100" workbookViewId="0">
      <selection activeCell="C3" sqref="C3"/>
    </sheetView>
  </sheetViews>
  <sheetFormatPr baseColWidth="10" defaultColWidth="10.81640625" defaultRowHeight="13" x14ac:dyDescent="0.3"/>
  <cols>
    <col min="1" max="1" width="3" style="1" customWidth="1"/>
    <col min="2" max="2" width="6.453125" style="1" customWidth="1"/>
    <col min="3" max="14" width="5.1796875" style="1" customWidth="1"/>
    <col min="15" max="15" width="5.1796875" style="1" hidden="1" customWidth="1"/>
    <col min="16" max="19" width="5.1796875" style="1" customWidth="1"/>
    <col min="20" max="20" width="2.81640625" style="1" customWidth="1"/>
    <col min="21" max="23" width="2.81640625" style="17" customWidth="1"/>
    <col min="24" max="16384" width="10.81640625" style="117"/>
  </cols>
  <sheetData>
    <row r="1" spans="1:62" s="1" customFormat="1" ht="18.5" x14ac:dyDescent="0.3">
      <c r="A1" s="75"/>
      <c r="B1" s="76" t="s">
        <v>863</v>
      </c>
      <c r="C1" s="76"/>
      <c r="D1" s="76"/>
      <c r="E1" s="77"/>
      <c r="F1" s="78"/>
      <c r="G1" s="77"/>
      <c r="H1" s="78"/>
      <c r="I1" s="75"/>
      <c r="J1" s="75"/>
      <c r="K1" s="75"/>
      <c r="L1" s="75"/>
      <c r="M1" s="75"/>
      <c r="N1" s="75"/>
      <c r="O1" s="75"/>
      <c r="P1" s="75"/>
      <c r="Q1" s="75"/>
      <c r="R1" s="75"/>
      <c r="S1" s="75"/>
      <c r="T1" s="75"/>
      <c r="U1" s="75"/>
      <c r="V1" s="75"/>
      <c r="W1" s="75"/>
    </row>
    <row r="2" spans="1:62" s="1" customFormat="1" ht="15.5" x14ac:dyDescent="0.3">
      <c r="A2" s="79"/>
      <c r="B2" s="32"/>
      <c r="C2" s="80" t="s">
        <v>1491</v>
      </c>
      <c r="D2" s="81"/>
      <c r="E2" s="82"/>
      <c r="F2" s="83"/>
      <c r="G2" s="84"/>
      <c r="H2" s="83"/>
      <c r="I2" s="79"/>
      <c r="J2" s="79"/>
      <c r="K2" s="79"/>
      <c r="L2" s="79"/>
      <c r="M2" s="79"/>
      <c r="N2" s="79"/>
      <c r="O2" s="79"/>
      <c r="P2" s="79"/>
      <c r="Q2" s="79"/>
      <c r="R2" s="79"/>
      <c r="S2" s="79"/>
      <c r="T2" s="79"/>
      <c r="U2" s="79"/>
      <c r="V2" s="79"/>
      <c r="W2" s="79"/>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row>
    <row r="3" spans="1:62" s="1" customFormat="1" ht="14.5" x14ac:dyDescent="0.3">
      <c r="A3" s="85"/>
      <c r="B3" s="86"/>
      <c r="C3" s="86"/>
      <c r="D3" s="86"/>
      <c r="E3" s="86"/>
      <c r="F3" s="86"/>
      <c r="G3" s="86"/>
      <c r="H3" s="86"/>
      <c r="I3" s="85"/>
      <c r="J3" s="85"/>
      <c r="K3" s="85"/>
      <c r="L3" s="85"/>
      <c r="M3" s="85"/>
      <c r="N3" s="85"/>
      <c r="O3" s="85"/>
      <c r="P3" s="85"/>
      <c r="Q3" s="85"/>
      <c r="R3" s="85"/>
      <c r="S3" s="85"/>
      <c r="T3" s="85"/>
      <c r="U3" s="85"/>
      <c r="V3" s="85"/>
      <c r="W3" s="8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row>
    <row r="4" spans="1:62" s="1" customFormat="1" ht="6" customHeight="1" x14ac:dyDescent="0.3">
      <c r="A4" s="32"/>
      <c r="B4" s="32"/>
      <c r="C4" s="30"/>
      <c r="D4" s="32"/>
      <c r="E4" s="32"/>
      <c r="F4" s="32"/>
      <c r="G4" s="87"/>
      <c r="H4" s="87"/>
      <c r="I4" s="87"/>
      <c r="J4" s="87"/>
      <c r="K4" s="87"/>
      <c r="L4" s="87"/>
      <c r="M4" s="88"/>
      <c r="N4" s="30"/>
      <c r="O4" s="30"/>
      <c r="P4" s="30"/>
      <c r="Q4" s="30"/>
      <c r="R4" s="30"/>
      <c r="S4" s="30"/>
      <c r="T4" s="30"/>
      <c r="U4" s="31"/>
      <c r="V4" s="31"/>
      <c r="W4" s="31"/>
      <c r="X4" s="6"/>
      <c r="Y4" s="6"/>
      <c r="Z4" s="6"/>
      <c r="AA4" s="6"/>
      <c r="AB4" s="6"/>
      <c r="AC4" s="6"/>
      <c r="AD4" s="6"/>
      <c r="AE4" s="6"/>
      <c r="AF4" s="6"/>
      <c r="AG4" s="6"/>
      <c r="AH4" s="6"/>
      <c r="AI4" s="6"/>
      <c r="AJ4" s="6"/>
      <c r="AK4" s="6"/>
      <c r="AL4" s="6"/>
      <c r="AM4" s="7"/>
      <c r="AN4" s="7"/>
      <c r="AO4" s="6"/>
      <c r="AP4" s="6"/>
      <c r="AQ4" s="6"/>
      <c r="AR4" s="7"/>
      <c r="AS4" s="6"/>
      <c r="AT4" s="6"/>
      <c r="AU4" s="6"/>
      <c r="AV4" s="6"/>
      <c r="AW4" s="6"/>
      <c r="AX4" s="6"/>
      <c r="AY4" s="6"/>
      <c r="AZ4" s="6"/>
      <c r="BA4" s="6"/>
      <c r="BB4" s="6"/>
      <c r="BC4" s="6"/>
      <c r="BD4" s="6"/>
      <c r="BE4" s="6"/>
      <c r="BF4" s="6"/>
      <c r="BG4" s="6"/>
      <c r="BH4" s="6"/>
      <c r="BI4" s="6"/>
      <c r="BJ4" s="5"/>
    </row>
    <row r="5" spans="1:62" s="1" customFormat="1" x14ac:dyDescent="0.3">
      <c r="A5" s="61" t="s">
        <v>864</v>
      </c>
      <c r="C5" s="7"/>
      <c r="E5" s="449"/>
      <c r="F5" s="450"/>
      <c r="G5" s="450"/>
      <c r="H5" s="451"/>
      <c r="I5" s="424" t="s">
        <v>869</v>
      </c>
      <c r="J5" s="425"/>
      <c r="K5" s="108"/>
      <c r="L5" s="109"/>
      <c r="M5" s="109"/>
      <c r="N5" s="110"/>
      <c r="O5" s="109"/>
      <c r="P5" s="109"/>
      <c r="Q5" s="109"/>
      <c r="R5" s="111"/>
      <c r="S5" s="71"/>
      <c r="T5" s="72"/>
      <c r="U5" s="17"/>
      <c r="V5" s="73"/>
      <c r="W5" s="73"/>
      <c r="X5" s="6"/>
      <c r="Y5" s="6"/>
      <c r="Z5" s="6"/>
      <c r="AA5" s="6"/>
      <c r="AB5" s="6"/>
      <c r="AC5" s="6"/>
      <c r="AD5" s="6"/>
      <c r="AE5" s="6"/>
      <c r="AF5" s="6"/>
      <c r="AG5" s="6"/>
      <c r="AH5" s="6"/>
      <c r="AI5" s="6"/>
      <c r="AJ5" s="6"/>
      <c r="AK5" s="6"/>
      <c r="AL5" s="6"/>
      <c r="AM5" s="7"/>
      <c r="AN5" s="6"/>
      <c r="AO5" s="6"/>
      <c r="AP5" s="6"/>
      <c r="AQ5" s="6"/>
      <c r="AR5" s="6"/>
      <c r="AS5" s="5"/>
      <c r="AT5" s="6"/>
      <c r="AU5" s="6"/>
      <c r="AV5" s="6"/>
      <c r="AW5" s="6"/>
      <c r="AX5" s="5"/>
      <c r="AY5" s="6"/>
      <c r="AZ5" s="6"/>
      <c r="BA5" s="6"/>
      <c r="BB5" s="6"/>
      <c r="BC5" s="6"/>
      <c r="BD5" s="6"/>
      <c r="BE5" s="6"/>
      <c r="BF5" s="6"/>
      <c r="BG5" s="6"/>
      <c r="BH5" s="6"/>
      <c r="BI5" s="6"/>
      <c r="BJ5" s="5"/>
    </row>
    <row r="6" spans="1:62" s="1" customFormat="1" x14ac:dyDescent="0.3">
      <c r="A6" s="62" t="s">
        <v>865</v>
      </c>
      <c r="E6" s="449"/>
      <c r="F6" s="450"/>
      <c r="G6" s="450"/>
      <c r="H6" s="451"/>
      <c r="I6" s="7"/>
      <c r="J6" s="106" t="s">
        <v>870</v>
      </c>
      <c r="K6" s="102" t="s">
        <v>892</v>
      </c>
      <c r="L6" s="112"/>
      <c r="N6" s="103" t="s">
        <v>893</v>
      </c>
      <c r="O6" s="112"/>
      <c r="P6" s="113"/>
      <c r="R6" s="104" t="s">
        <v>894</v>
      </c>
      <c r="S6" s="113"/>
      <c r="T6" s="25"/>
      <c r="U6" s="105" t="s">
        <v>895</v>
      </c>
      <c r="V6" s="114"/>
      <c r="W6" s="112"/>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row>
    <row r="7" spans="1:62" s="1" customFormat="1" x14ac:dyDescent="0.3">
      <c r="A7" s="8" t="s">
        <v>866</v>
      </c>
      <c r="D7" s="107" t="s">
        <v>867</v>
      </c>
      <c r="E7" s="115"/>
      <c r="G7" s="106" t="s">
        <v>868</v>
      </c>
      <c r="H7" s="115"/>
      <c r="J7" s="106" t="s">
        <v>871</v>
      </c>
      <c r="K7" s="116"/>
      <c r="L7" s="6"/>
      <c r="P7" s="107" t="s">
        <v>905</v>
      </c>
      <c r="Q7" s="452"/>
      <c r="R7" s="453"/>
      <c r="S7" s="454"/>
      <c r="T7" s="74"/>
      <c r="U7" s="25"/>
      <c r="V7" s="25"/>
      <c r="W7" s="2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row>
    <row r="8" spans="1:62" x14ac:dyDescent="0.3">
      <c r="A8" s="32"/>
      <c r="P8" s="365" t="s">
        <v>1152</v>
      </c>
      <c r="Q8" s="366"/>
      <c r="R8" s="367"/>
      <c r="S8" s="367"/>
      <c r="T8" s="367"/>
      <c r="U8" s="367"/>
      <c r="V8" s="367"/>
      <c r="W8" s="31"/>
    </row>
    <row r="9" spans="1:62" x14ac:dyDescent="0.3">
      <c r="A9" s="32"/>
      <c r="B9" s="32"/>
      <c r="C9" s="32"/>
      <c r="D9" s="32"/>
      <c r="E9" s="32"/>
      <c r="F9" s="421" t="s">
        <v>872</v>
      </c>
      <c r="G9" s="421"/>
      <c r="H9" s="421"/>
      <c r="I9" s="421"/>
      <c r="J9" s="421"/>
      <c r="K9" s="421"/>
      <c r="L9" s="421"/>
      <c r="M9" s="421"/>
      <c r="N9" s="421"/>
      <c r="O9" s="95"/>
      <c r="P9" s="32"/>
      <c r="Q9" s="32"/>
      <c r="R9" s="32"/>
      <c r="S9" s="30"/>
      <c r="T9" s="30"/>
      <c r="U9" s="31"/>
      <c r="V9" s="31"/>
      <c r="W9" s="31"/>
    </row>
    <row r="10" spans="1:62" x14ac:dyDescent="0.3">
      <c r="A10" s="32"/>
      <c r="B10" s="89"/>
      <c r="C10" s="32"/>
      <c r="D10" s="32"/>
      <c r="E10" s="32"/>
      <c r="F10" s="421"/>
      <c r="G10" s="421"/>
      <c r="H10" s="421"/>
      <c r="I10" s="421"/>
      <c r="J10" s="421"/>
      <c r="K10" s="421"/>
      <c r="L10" s="421"/>
      <c r="M10" s="421"/>
      <c r="N10" s="421"/>
      <c r="O10" s="95"/>
      <c r="P10" s="32"/>
      <c r="Q10" s="32"/>
      <c r="R10" s="32"/>
      <c r="S10" s="32"/>
      <c r="T10" s="32"/>
      <c r="U10" s="29"/>
      <c r="V10" s="29"/>
      <c r="W10" s="29"/>
    </row>
    <row r="11" spans="1:62" ht="50" x14ac:dyDescent="0.45">
      <c r="A11" s="32"/>
      <c r="B11" s="422" t="s">
        <v>873</v>
      </c>
      <c r="C11" s="422"/>
      <c r="D11" s="422"/>
      <c r="E11" s="422"/>
      <c r="F11" s="90" t="s">
        <v>41</v>
      </c>
      <c r="G11" s="101">
        <v>1</v>
      </c>
      <c r="H11" s="91">
        <v>2</v>
      </c>
      <c r="I11" s="91">
        <v>3</v>
      </c>
      <c r="J11" s="91">
        <v>4</v>
      </c>
      <c r="K11" s="91">
        <v>5</v>
      </c>
      <c r="L11" s="91">
        <v>6</v>
      </c>
      <c r="M11" s="91">
        <v>7</v>
      </c>
      <c r="N11" s="101">
        <v>8</v>
      </c>
      <c r="O11" s="101"/>
      <c r="P11" s="423" t="s">
        <v>874</v>
      </c>
      <c r="Q11" s="423"/>
      <c r="R11" s="423"/>
      <c r="S11" s="423"/>
      <c r="T11" s="33" t="s">
        <v>875</v>
      </c>
      <c r="U11" s="34" t="s">
        <v>859</v>
      </c>
      <c r="V11" s="34" t="s">
        <v>876</v>
      </c>
      <c r="W11" s="34" t="s">
        <v>861</v>
      </c>
    </row>
    <row r="12" spans="1:62" x14ac:dyDescent="0.3">
      <c r="A12" s="27">
        <v>1</v>
      </c>
      <c r="B12" s="455" t="s">
        <v>439</v>
      </c>
      <c r="C12" s="456"/>
      <c r="D12" s="456"/>
      <c r="E12" s="457"/>
      <c r="F12" s="46">
        <f>IF(O12&gt;0,O12,"")</f>
        <v>4</v>
      </c>
      <c r="G12" s="92">
        <v>1</v>
      </c>
      <c r="H12" s="93"/>
      <c r="I12" s="93"/>
      <c r="J12" s="93">
        <v>3</v>
      </c>
      <c r="K12" s="93"/>
      <c r="L12" s="93"/>
      <c r="M12" s="93"/>
      <c r="N12" s="94"/>
      <c r="O12" s="88">
        <f>SUM(G12:N12)</f>
        <v>4</v>
      </c>
      <c r="P12" s="460"/>
      <c r="Q12" s="461"/>
      <c r="R12" s="461"/>
      <c r="S12" s="461"/>
      <c r="T12" s="35" t="str">
        <f t="shared" ref="T12:T44" si="0">IF($B12&lt;&gt;"",IF(VLOOKUP($B12,$B$70:$H$568,2,FALSE)&lt;&gt;"",VLOOKUP($B12,$B$70:$H$568,2,FALSE),""),"")</f>
        <v>T</v>
      </c>
      <c r="U12" s="36" t="str">
        <f t="shared" ref="U12:U44" si="1">IF($B12&lt;&gt;"",IF(VLOOKUP($B12,$B$70:$H$568,3,FALSE)&lt;&gt;"",VLOOKUP($B12,$B$70:$H$568,3,FALSE),""),"")</f>
        <v/>
      </c>
      <c r="V12" s="36" t="str">
        <f t="shared" ref="V12:V44" si="2">IF($B12&lt;&gt;"",IF(VLOOKUP($B12,$B$70:$H$568,4,FALSE)&lt;&gt;"",VLOOKUP($B12,$B$70:$H$568,4,FALSE),""),"")</f>
        <v/>
      </c>
      <c r="W12" s="36" t="str">
        <f t="shared" ref="W12:W44" si="3">IF($B12&lt;&gt;"",IF(VLOOKUP($B12,$B$70:$H$568,5,FALSE)&lt;&gt;"",VLOOKUP($B12,$B$70:$H$568,5,FALSE),""),"")</f>
        <v/>
      </c>
    </row>
    <row r="13" spans="1:62" x14ac:dyDescent="0.3">
      <c r="A13" s="27">
        <v>2</v>
      </c>
      <c r="B13" s="455"/>
      <c r="C13" s="456"/>
      <c r="D13" s="456"/>
      <c r="E13" s="457"/>
      <c r="F13" s="46" t="str">
        <f t="shared" ref="F13:F56" si="4">IF(O13&gt;0,O13,"")</f>
        <v/>
      </c>
      <c r="G13" s="92"/>
      <c r="H13" s="93"/>
      <c r="I13" s="93"/>
      <c r="J13" s="93"/>
      <c r="K13" s="93"/>
      <c r="L13" s="93"/>
      <c r="M13" s="93"/>
      <c r="N13" s="94"/>
      <c r="O13" s="88">
        <f t="shared" ref="O13:O56" si="5">SUM(G13:N13)</f>
        <v>0</v>
      </c>
      <c r="P13" s="458"/>
      <c r="Q13" s="459"/>
      <c r="R13" s="459"/>
      <c r="S13" s="459"/>
      <c r="T13" s="35" t="str">
        <f t="shared" si="0"/>
        <v/>
      </c>
      <c r="U13" s="36" t="str">
        <f t="shared" si="1"/>
        <v/>
      </c>
      <c r="V13" s="36" t="str">
        <f t="shared" si="2"/>
        <v/>
      </c>
      <c r="W13" s="36" t="str">
        <f t="shared" si="3"/>
        <v/>
      </c>
    </row>
    <row r="14" spans="1:62" x14ac:dyDescent="0.3">
      <c r="A14" s="27">
        <v>3</v>
      </c>
      <c r="B14" s="455"/>
      <c r="C14" s="456"/>
      <c r="D14" s="456"/>
      <c r="E14" s="457"/>
      <c r="F14" s="46" t="str">
        <f t="shared" si="4"/>
        <v/>
      </c>
      <c r="G14" s="92"/>
      <c r="H14" s="93"/>
      <c r="I14" s="93"/>
      <c r="J14" s="93"/>
      <c r="K14" s="93"/>
      <c r="L14" s="93"/>
      <c r="M14" s="93"/>
      <c r="N14" s="94"/>
      <c r="O14" s="88">
        <f t="shared" si="5"/>
        <v>0</v>
      </c>
      <c r="P14" s="458"/>
      <c r="Q14" s="459"/>
      <c r="R14" s="459"/>
      <c r="S14" s="459"/>
      <c r="T14" s="35" t="str">
        <f t="shared" si="0"/>
        <v/>
      </c>
      <c r="U14" s="36" t="str">
        <f t="shared" si="1"/>
        <v/>
      </c>
      <c r="V14" s="36" t="str">
        <f t="shared" si="2"/>
        <v/>
      </c>
      <c r="W14" s="36" t="str">
        <f t="shared" si="3"/>
        <v/>
      </c>
    </row>
    <row r="15" spans="1:62" x14ac:dyDescent="0.3">
      <c r="A15" s="27">
        <v>4</v>
      </c>
      <c r="B15" s="455"/>
      <c r="C15" s="456"/>
      <c r="D15" s="456"/>
      <c r="E15" s="457"/>
      <c r="F15" s="46" t="str">
        <f t="shared" si="4"/>
        <v/>
      </c>
      <c r="G15" s="92"/>
      <c r="H15" s="93"/>
      <c r="I15" s="93"/>
      <c r="J15" s="93"/>
      <c r="K15" s="93"/>
      <c r="L15" s="93"/>
      <c r="M15" s="93"/>
      <c r="N15" s="94"/>
      <c r="O15" s="88">
        <f t="shared" si="5"/>
        <v>0</v>
      </c>
      <c r="P15" s="458"/>
      <c r="Q15" s="459"/>
      <c r="R15" s="459"/>
      <c r="S15" s="459"/>
      <c r="T15" s="35" t="str">
        <f t="shared" si="0"/>
        <v/>
      </c>
      <c r="U15" s="36" t="str">
        <f t="shared" si="1"/>
        <v/>
      </c>
      <c r="V15" s="36" t="str">
        <f t="shared" si="2"/>
        <v/>
      </c>
      <c r="W15" s="36" t="str">
        <f t="shared" si="3"/>
        <v/>
      </c>
    </row>
    <row r="16" spans="1:62" x14ac:dyDescent="0.3">
      <c r="A16" s="27">
        <v>5</v>
      </c>
      <c r="B16" s="455"/>
      <c r="C16" s="456"/>
      <c r="D16" s="456"/>
      <c r="E16" s="457"/>
      <c r="F16" s="46" t="str">
        <f t="shared" si="4"/>
        <v/>
      </c>
      <c r="G16" s="92"/>
      <c r="H16" s="93"/>
      <c r="I16" s="93"/>
      <c r="J16" s="93"/>
      <c r="K16" s="93"/>
      <c r="L16" s="93"/>
      <c r="M16" s="93"/>
      <c r="N16" s="94"/>
      <c r="O16" s="88">
        <f t="shared" si="5"/>
        <v>0</v>
      </c>
      <c r="P16" s="458"/>
      <c r="Q16" s="459"/>
      <c r="R16" s="459"/>
      <c r="S16" s="459"/>
      <c r="T16" s="35" t="str">
        <f t="shared" si="0"/>
        <v/>
      </c>
      <c r="U16" s="36" t="str">
        <f t="shared" si="1"/>
        <v/>
      </c>
      <c r="V16" s="36" t="str">
        <f t="shared" si="2"/>
        <v/>
      </c>
      <c r="W16" s="36" t="str">
        <f t="shared" si="3"/>
        <v/>
      </c>
    </row>
    <row r="17" spans="1:23" x14ac:dyDescent="0.3">
      <c r="A17" s="27">
        <v>6</v>
      </c>
      <c r="B17" s="455"/>
      <c r="C17" s="456"/>
      <c r="D17" s="456"/>
      <c r="E17" s="457"/>
      <c r="F17" s="46" t="str">
        <f t="shared" si="4"/>
        <v/>
      </c>
      <c r="G17" s="92"/>
      <c r="H17" s="93"/>
      <c r="I17" s="93"/>
      <c r="J17" s="93"/>
      <c r="K17" s="93"/>
      <c r="L17" s="93"/>
      <c r="M17" s="93"/>
      <c r="N17" s="94"/>
      <c r="O17" s="88">
        <f t="shared" si="5"/>
        <v>0</v>
      </c>
      <c r="P17" s="458"/>
      <c r="Q17" s="459"/>
      <c r="R17" s="459"/>
      <c r="S17" s="459"/>
      <c r="T17" s="35" t="str">
        <f t="shared" si="0"/>
        <v/>
      </c>
      <c r="U17" s="36" t="str">
        <f t="shared" si="1"/>
        <v/>
      </c>
      <c r="V17" s="36" t="str">
        <f t="shared" si="2"/>
        <v/>
      </c>
      <c r="W17" s="36" t="str">
        <f t="shared" si="3"/>
        <v/>
      </c>
    </row>
    <row r="18" spans="1:23" x14ac:dyDescent="0.3">
      <c r="A18" s="27">
        <v>7</v>
      </c>
      <c r="B18" s="455"/>
      <c r="C18" s="456"/>
      <c r="D18" s="456"/>
      <c r="E18" s="457"/>
      <c r="F18" s="46" t="str">
        <f t="shared" si="4"/>
        <v/>
      </c>
      <c r="G18" s="92"/>
      <c r="H18" s="93"/>
      <c r="I18" s="93"/>
      <c r="J18" s="93"/>
      <c r="K18" s="93"/>
      <c r="L18" s="93"/>
      <c r="M18" s="93"/>
      <c r="N18" s="94"/>
      <c r="O18" s="88">
        <f t="shared" si="5"/>
        <v>0</v>
      </c>
      <c r="P18" s="458"/>
      <c r="Q18" s="459"/>
      <c r="R18" s="459"/>
      <c r="S18" s="459"/>
      <c r="T18" s="35" t="str">
        <f t="shared" si="0"/>
        <v/>
      </c>
      <c r="U18" s="36" t="str">
        <f t="shared" si="1"/>
        <v/>
      </c>
      <c r="V18" s="36" t="str">
        <f t="shared" si="2"/>
        <v/>
      </c>
      <c r="W18" s="36" t="str">
        <f t="shared" si="3"/>
        <v/>
      </c>
    </row>
    <row r="19" spans="1:23" x14ac:dyDescent="0.3">
      <c r="A19" s="27">
        <v>8</v>
      </c>
      <c r="B19" s="455"/>
      <c r="C19" s="456"/>
      <c r="D19" s="456"/>
      <c r="E19" s="457"/>
      <c r="F19" s="46" t="str">
        <f t="shared" si="4"/>
        <v/>
      </c>
      <c r="G19" s="92"/>
      <c r="H19" s="93"/>
      <c r="I19" s="93"/>
      <c r="J19" s="93"/>
      <c r="K19" s="93"/>
      <c r="L19" s="93"/>
      <c r="M19" s="93"/>
      <c r="N19" s="94"/>
      <c r="O19" s="88">
        <f t="shared" si="5"/>
        <v>0</v>
      </c>
      <c r="P19" s="458"/>
      <c r="Q19" s="459"/>
      <c r="R19" s="459"/>
      <c r="S19" s="459"/>
      <c r="T19" s="35" t="str">
        <f t="shared" si="0"/>
        <v/>
      </c>
      <c r="U19" s="36" t="str">
        <f t="shared" si="1"/>
        <v/>
      </c>
      <c r="V19" s="36" t="str">
        <f t="shared" si="2"/>
        <v/>
      </c>
      <c r="W19" s="36" t="str">
        <f t="shared" si="3"/>
        <v/>
      </c>
    </row>
    <row r="20" spans="1:23" x14ac:dyDescent="0.3">
      <c r="A20" s="27">
        <v>9</v>
      </c>
      <c r="B20" s="455"/>
      <c r="C20" s="456"/>
      <c r="D20" s="456"/>
      <c r="E20" s="457"/>
      <c r="F20" s="46" t="str">
        <f t="shared" si="4"/>
        <v/>
      </c>
      <c r="G20" s="92"/>
      <c r="H20" s="93"/>
      <c r="I20" s="93"/>
      <c r="J20" s="93"/>
      <c r="K20" s="93"/>
      <c r="L20" s="93"/>
      <c r="M20" s="93"/>
      <c r="N20" s="94"/>
      <c r="O20" s="88">
        <f t="shared" si="5"/>
        <v>0</v>
      </c>
      <c r="P20" s="458"/>
      <c r="Q20" s="459"/>
      <c r="R20" s="459"/>
      <c r="S20" s="459"/>
      <c r="T20" s="35" t="str">
        <f t="shared" si="0"/>
        <v/>
      </c>
      <c r="U20" s="36" t="str">
        <f t="shared" si="1"/>
        <v/>
      </c>
      <c r="V20" s="36" t="str">
        <f t="shared" si="2"/>
        <v/>
      </c>
      <c r="W20" s="36" t="str">
        <f t="shared" si="3"/>
        <v/>
      </c>
    </row>
    <row r="21" spans="1:23" x14ac:dyDescent="0.3">
      <c r="A21" s="27">
        <v>10</v>
      </c>
      <c r="B21" s="455"/>
      <c r="C21" s="456"/>
      <c r="D21" s="456"/>
      <c r="E21" s="457"/>
      <c r="F21" s="46" t="str">
        <f t="shared" si="4"/>
        <v/>
      </c>
      <c r="G21" s="92"/>
      <c r="H21" s="93"/>
      <c r="I21" s="93"/>
      <c r="J21" s="93"/>
      <c r="K21" s="93"/>
      <c r="L21" s="93"/>
      <c r="M21" s="93"/>
      <c r="N21" s="94"/>
      <c r="O21" s="88">
        <f t="shared" si="5"/>
        <v>0</v>
      </c>
      <c r="P21" s="458"/>
      <c r="Q21" s="459"/>
      <c r="R21" s="459"/>
      <c r="S21" s="459"/>
      <c r="T21" s="35" t="str">
        <f t="shared" si="0"/>
        <v/>
      </c>
      <c r="U21" s="36" t="str">
        <f t="shared" si="1"/>
        <v/>
      </c>
      <c r="V21" s="36" t="str">
        <f t="shared" si="2"/>
        <v/>
      </c>
      <c r="W21" s="36" t="str">
        <f t="shared" si="3"/>
        <v/>
      </c>
    </row>
    <row r="22" spans="1:23" x14ac:dyDescent="0.3">
      <c r="A22" s="27">
        <v>11</v>
      </c>
      <c r="B22" s="455"/>
      <c r="C22" s="456"/>
      <c r="D22" s="456"/>
      <c r="E22" s="457"/>
      <c r="F22" s="46" t="str">
        <f t="shared" si="4"/>
        <v/>
      </c>
      <c r="G22" s="92"/>
      <c r="H22" s="93"/>
      <c r="I22" s="93"/>
      <c r="J22" s="93"/>
      <c r="K22" s="93"/>
      <c r="L22" s="93"/>
      <c r="M22" s="93"/>
      <c r="N22" s="94"/>
      <c r="O22" s="88">
        <f t="shared" si="5"/>
        <v>0</v>
      </c>
      <c r="P22" s="458"/>
      <c r="Q22" s="459"/>
      <c r="R22" s="459"/>
      <c r="S22" s="459"/>
      <c r="T22" s="35" t="str">
        <f t="shared" si="0"/>
        <v/>
      </c>
      <c r="U22" s="36" t="str">
        <f t="shared" si="1"/>
        <v/>
      </c>
      <c r="V22" s="36" t="str">
        <f t="shared" si="2"/>
        <v/>
      </c>
      <c r="W22" s="36" t="str">
        <f t="shared" si="3"/>
        <v/>
      </c>
    </row>
    <row r="23" spans="1:23" x14ac:dyDescent="0.3">
      <c r="A23" s="27">
        <v>12</v>
      </c>
      <c r="B23" s="455"/>
      <c r="C23" s="456"/>
      <c r="D23" s="456"/>
      <c r="E23" s="457"/>
      <c r="F23" s="46" t="str">
        <f t="shared" si="4"/>
        <v/>
      </c>
      <c r="G23" s="92"/>
      <c r="H23" s="93"/>
      <c r="I23" s="93"/>
      <c r="J23" s="93"/>
      <c r="K23" s="93"/>
      <c r="L23" s="93"/>
      <c r="M23" s="93"/>
      <c r="N23" s="94"/>
      <c r="O23" s="88">
        <f t="shared" si="5"/>
        <v>0</v>
      </c>
      <c r="P23" s="458"/>
      <c r="Q23" s="459"/>
      <c r="R23" s="459"/>
      <c r="S23" s="459"/>
      <c r="T23" s="35" t="str">
        <f t="shared" si="0"/>
        <v/>
      </c>
      <c r="U23" s="36" t="str">
        <f t="shared" si="1"/>
        <v/>
      </c>
      <c r="V23" s="36" t="str">
        <f t="shared" si="2"/>
        <v/>
      </c>
      <c r="W23" s="36" t="str">
        <f t="shared" si="3"/>
        <v/>
      </c>
    </row>
    <row r="24" spans="1:23" x14ac:dyDescent="0.3">
      <c r="A24" s="27">
        <v>13</v>
      </c>
      <c r="B24" s="455"/>
      <c r="C24" s="456"/>
      <c r="D24" s="456"/>
      <c r="E24" s="457"/>
      <c r="F24" s="46" t="str">
        <f t="shared" si="4"/>
        <v/>
      </c>
      <c r="G24" s="92"/>
      <c r="H24" s="93"/>
      <c r="I24" s="93"/>
      <c r="J24" s="93"/>
      <c r="K24" s="93"/>
      <c r="L24" s="93"/>
      <c r="M24" s="93"/>
      <c r="N24" s="94"/>
      <c r="O24" s="88">
        <f t="shared" si="5"/>
        <v>0</v>
      </c>
      <c r="P24" s="458"/>
      <c r="Q24" s="459"/>
      <c r="R24" s="459"/>
      <c r="S24" s="459"/>
      <c r="T24" s="35" t="str">
        <f t="shared" si="0"/>
        <v/>
      </c>
      <c r="U24" s="36" t="str">
        <f t="shared" si="1"/>
        <v/>
      </c>
      <c r="V24" s="36" t="str">
        <f t="shared" si="2"/>
        <v/>
      </c>
      <c r="W24" s="36" t="str">
        <f t="shared" si="3"/>
        <v/>
      </c>
    </row>
    <row r="25" spans="1:23" x14ac:dyDescent="0.3">
      <c r="A25" s="27">
        <v>14</v>
      </c>
      <c r="B25" s="455" t="s">
        <v>113</v>
      </c>
      <c r="C25" s="456"/>
      <c r="D25" s="456"/>
      <c r="E25" s="457"/>
      <c r="F25" s="46" t="str">
        <f t="shared" si="4"/>
        <v/>
      </c>
      <c r="G25" s="92"/>
      <c r="H25" s="93"/>
      <c r="I25" s="93"/>
      <c r="J25" s="93"/>
      <c r="K25" s="93"/>
      <c r="L25" s="93"/>
      <c r="M25" s="93"/>
      <c r="N25" s="94"/>
      <c r="O25" s="88">
        <f t="shared" si="5"/>
        <v>0</v>
      </c>
      <c r="P25" s="458"/>
      <c r="Q25" s="459"/>
      <c r="R25" s="459"/>
      <c r="S25" s="459"/>
      <c r="T25" s="35" t="str">
        <f t="shared" si="0"/>
        <v>T</v>
      </c>
      <c r="U25" s="36" t="str">
        <f t="shared" si="1"/>
        <v/>
      </c>
      <c r="V25" s="36" t="str">
        <f t="shared" si="2"/>
        <v/>
      </c>
      <c r="W25" s="36" t="str">
        <f t="shared" si="3"/>
        <v/>
      </c>
    </row>
    <row r="26" spans="1:23" x14ac:dyDescent="0.3">
      <c r="A26" s="27">
        <v>15</v>
      </c>
      <c r="B26" s="455"/>
      <c r="C26" s="456"/>
      <c r="D26" s="456"/>
      <c r="E26" s="457"/>
      <c r="F26" s="46" t="str">
        <f t="shared" si="4"/>
        <v/>
      </c>
      <c r="G26" s="92"/>
      <c r="H26" s="93"/>
      <c r="I26" s="93"/>
      <c r="J26" s="93"/>
      <c r="K26" s="93"/>
      <c r="L26" s="93"/>
      <c r="M26" s="93"/>
      <c r="N26" s="94"/>
      <c r="O26" s="88">
        <f t="shared" si="5"/>
        <v>0</v>
      </c>
      <c r="P26" s="458"/>
      <c r="Q26" s="459"/>
      <c r="R26" s="459"/>
      <c r="S26" s="459"/>
      <c r="T26" s="35" t="str">
        <f t="shared" si="0"/>
        <v/>
      </c>
      <c r="U26" s="36" t="str">
        <f t="shared" si="1"/>
        <v/>
      </c>
      <c r="V26" s="36" t="str">
        <f t="shared" si="2"/>
        <v/>
      </c>
      <c r="W26" s="36" t="str">
        <f t="shared" si="3"/>
        <v/>
      </c>
    </row>
    <row r="27" spans="1:23" x14ac:dyDescent="0.3">
      <c r="A27" s="27">
        <v>16</v>
      </c>
      <c r="B27" s="455"/>
      <c r="C27" s="456"/>
      <c r="D27" s="456"/>
      <c r="E27" s="457"/>
      <c r="F27" s="46" t="str">
        <f t="shared" si="4"/>
        <v/>
      </c>
      <c r="G27" s="92"/>
      <c r="H27" s="93"/>
      <c r="I27" s="93"/>
      <c r="J27" s="93"/>
      <c r="K27" s="93"/>
      <c r="L27" s="93"/>
      <c r="M27" s="93"/>
      <c r="N27" s="94"/>
      <c r="O27" s="88">
        <f t="shared" si="5"/>
        <v>0</v>
      </c>
      <c r="P27" s="458"/>
      <c r="Q27" s="459"/>
      <c r="R27" s="459"/>
      <c r="S27" s="459"/>
      <c r="T27" s="35" t="str">
        <f t="shared" si="0"/>
        <v/>
      </c>
      <c r="U27" s="36" t="str">
        <f t="shared" si="1"/>
        <v/>
      </c>
      <c r="V27" s="36" t="str">
        <f t="shared" si="2"/>
        <v/>
      </c>
      <c r="W27" s="36" t="str">
        <f t="shared" si="3"/>
        <v/>
      </c>
    </row>
    <row r="28" spans="1:23" x14ac:dyDescent="0.3">
      <c r="A28" s="27">
        <v>17</v>
      </c>
      <c r="B28" s="455"/>
      <c r="C28" s="456"/>
      <c r="D28" s="456"/>
      <c r="E28" s="457"/>
      <c r="F28" s="46" t="str">
        <f t="shared" si="4"/>
        <v/>
      </c>
      <c r="G28" s="92"/>
      <c r="H28" s="93"/>
      <c r="I28" s="93"/>
      <c r="J28" s="93"/>
      <c r="K28" s="93"/>
      <c r="L28" s="93"/>
      <c r="M28" s="93"/>
      <c r="N28" s="94"/>
      <c r="O28" s="88">
        <f t="shared" si="5"/>
        <v>0</v>
      </c>
      <c r="P28" s="458"/>
      <c r="Q28" s="459"/>
      <c r="R28" s="459"/>
      <c r="S28" s="459"/>
      <c r="T28" s="35" t="str">
        <f t="shared" si="0"/>
        <v/>
      </c>
      <c r="U28" s="36" t="str">
        <f t="shared" si="1"/>
        <v/>
      </c>
      <c r="V28" s="36" t="str">
        <f t="shared" si="2"/>
        <v/>
      </c>
      <c r="W28" s="36" t="str">
        <f t="shared" si="3"/>
        <v/>
      </c>
    </row>
    <row r="29" spans="1:23" x14ac:dyDescent="0.3">
      <c r="A29" s="27">
        <v>18</v>
      </c>
      <c r="B29" s="455"/>
      <c r="C29" s="456"/>
      <c r="D29" s="456"/>
      <c r="E29" s="457"/>
      <c r="F29" s="46" t="str">
        <f t="shared" si="4"/>
        <v/>
      </c>
      <c r="G29" s="92"/>
      <c r="H29" s="93"/>
      <c r="I29" s="93"/>
      <c r="J29" s="93"/>
      <c r="K29" s="93"/>
      <c r="L29" s="93"/>
      <c r="M29" s="93"/>
      <c r="N29" s="94"/>
      <c r="O29" s="88">
        <f t="shared" si="5"/>
        <v>0</v>
      </c>
      <c r="P29" s="458"/>
      <c r="Q29" s="459"/>
      <c r="R29" s="459"/>
      <c r="S29" s="459"/>
      <c r="T29" s="35" t="str">
        <f t="shared" si="0"/>
        <v/>
      </c>
      <c r="U29" s="36" t="str">
        <f t="shared" si="1"/>
        <v/>
      </c>
      <c r="V29" s="36" t="str">
        <f t="shared" si="2"/>
        <v/>
      </c>
      <c r="W29" s="36" t="str">
        <f t="shared" si="3"/>
        <v/>
      </c>
    </row>
    <row r="30" spans="1:23" x14ac:dyDescent="0.3">
      <c r="A30" s="27">
        <v>19</v>
      </c>
      <c r="B30" s="455"/>
      <c r="C30" s="456"/>
      <c r="D30" s="456"/>
      <c r="E30" s="457"/>
      <c r="F30" s="46" t="str">
        <f t="shared" si="4"/>
        <v/>
      </c>
      <c r="G30" s="92"/>
      <c r="H30" s="93"/>
      <c r="I30" s="93"/>
      <c r="J30" s="93"/>
      <c r="K30" s="93"/>
      <c r="L30" s="93"/>
      <c r="M30" s="93"/>
      <c r="N30" s="94"/>
      <c r="O30" s="88">
        <f t="shared" si="5"/>
        <v>0</v>
      </c>
      <c r="P30" s="458"/>
      <c r="Q30" s="459"/>
      <c r="R30" s="459"/>
      <c r="S30" s="459"/>
      <c r="T30" s="35" t="str">
        <f t="shared" si="0"/>
        <v/>
      </c>
      <c r="U30" s="36" t="str">
        <f t="shared" si="1"/>
        <v/>
      </c>
      <c r="V30" s="36" t="str">
        <f t="shared" si="2"/>
        <v/>
      </c>
      <c r="W30" s="36" t="str">
        <f t="shared" si="3"/>
        <v/>
      </c>
    </row>
    <row r="31" spans="1:23" x14ac:dyDescent="0.3">
      <c r="A31" s="27">
        <v>20</v>
      </c>
      <c r="B31" s="455"/>
      <c r="C31" s="456"/>
      <c r="D31" s="456"/>
      <c r="E31" s="457"/>
      <c r="F31" s="46" t="str">
        <f t="shared" si="4"/>
        <v/>
      </c>
      <c r="G31" s="92"/>
      <c r="H31" s="93"/>
      <c r="I31" s="93"/>
      <c r="J31" s="93"/>
      <c r="K31" s="93"/>
      <c r="L31" s="93"/>
      <c r="M31" s="93"/>
      <c r="N31" s="94"/>
      <c r="O31" s="88">
        <f t="shared" si="5"/>
        <v>0</v>
      </c>
      <c r="P31" s="458"/>
      <c r="Q31" s="459"/>
      <c r="R31" s="459"/>
      <c r="S31" s="459"/>
      <c r="T31" s="35" t="str">
        <f t="shared" si="0"/>
        <v/>
      </c>
      <c r="U31" s="36" t="str">
        <f t="shared" si="1"/>
        <v/>
      </c>
      <c r="V31" s="36" t="str">
        <f t="shared" si="2"/>
        <v/>
      </c>
      <c r="W31" s="36" t="str">
        <f t="shared" si="3"/>
        <v/>
      </c>
    </row>
    <row r="32" spans="1:23" x14ac:dyDescent="0.3">
      <c r="A32" s="27">
        <v>21</v>
      </c>
      <c r="B32" s="455"/>
      <c r="C32" s="456"/>
      <c r="D32" s="456"/>
      <c r="E32" s="457"/>
      <c r="F32" s="46" t="str">
        <f t="shared" si="4"/>
        <v/>
      </c>
      <c r="G32" s="92"/>
      <c r="H32" s="93"/>
      <c r="I32" s="93"/>
      <c r="J32" s="93"/>
      <c r="K32" s="93"/>
      <c r="L32" s="93"/>
      <c r="M32" s="93"/>
      <c r="N32" s="94"/>
      <c r="O32" s="88">
        <f t="shared" si="5"/>
        <v>0</v>
      </c>
      <c r="P32" s="458"/>
      <c r="Q32" s="459"/>
      <c r="R32" s="459"/>
      <c r="S32" s="459"/>
      <c r="T32" s="35" t="str">
        <f t="shared" si="0"/>
        <v/>
      </c>
      <c r="U32" s="36" t="str">
        <f t="shared" si="1"/>
        <v/>
      </c>
      <c r="V32" s="36" t="str">
        <f t="shared" si="2"/>
        <v/>
      </c>
      <c r="W32" s="36" t="str">
        <f t="shared" si="3"/>
        <v/>
      </c>
    </row>
    <row r="33" spans="1:23" x14ac:dyDescent="0.3">
      <c r="A33" s="27">
        <v>22</v>
      </c>
      <c r="B33" s="455"/>
      <c r="C33" s="456"/>
      <c r="D33" s="456"/>
      <c r="E33" s="457"/>
      <c r="F33" s="46" t="str">
        <f t="shared" si="4"/>
        <v/>
      </c>
      <c r="G33" s="92"/>
      <c r="H33" s="93"/>
      <c r="I33" s="93"/>
      <c r="J33" s="93"/>
      <c r="K33" s="93"/>
      <c r="L33" s="93"/>
      <c r="M33" s="93"/>
      <c r="N33" s="94"/>
      <c r="O33" s="88">
        <f t="shared" si="5"/>
        <v>0</v>
      </c>
      <c r="P33" s="458"/>
      <c r="Q33" s="459"/>
      <c r="R33" s="459"/>
      <c r="S33" s="459"/>
      <c r="T33" s="35" t="str">
        <f t="shared" si="0"/>
        <v/>
      </c>
      <c r="U33" s="36" t="str">
        <f t="shared" si="1"/>
        <v/>
      </c>
      <c r="V33" s="36" t="str">
        <f t="shared" si="2"/>
        <v/>
      </c>
      <c r="W33" s="36" t="str">
        <f t="shared" si="3"/>
        <v/>
      </c>
    </row>
    <row r="34" spans="1:23" x14ac:dyDescent="0.3">
      <c r="A34" s="27">
        <v>23</v>
      </c>
      <c r="B34" s="455"/>
      <c r="C34" s="456"/>
      <c r="D34" s="456"/>
      <c r="E34" s="457"/>
      <c r="F34" s="46" t="str">
        <f t="shared" si="4"/>
        <v/>
      </c>
      <c r="G34" s="92"/>
      <c r="H34" s="93"/>
      <c r="I34" s="93"/>
      <c r="J34" s="93"/>
      <c r="K34" s="93"/>
      <c r="L34" s="93"/>
      <c r="M34" s="93"/>
      <c r="N34" s="94"/>
      <c r="O34" s="88">
        <f t="shared" si="5"/>
        <v>0</v>
      </c>
      <c r="P34" s="458"/>
      <c r="Q34" s="459"/>
      <c r="R34" s="459"/>
      <c r="S34" s="459"/>
      <c r="T34" s="35" t="str">
        <f t="shared" si="0"/>
        <v/>
      </c>
      <c r="U34" s="36" t="str">
        <f t="shared" si="1"/>
        <v/>
      </c>
      <c r="V34" s="36" t="str">
        <f t="shared" si="2"/>
        <v/>
      </c>
      <c r="W34" s="36" t="str">
        <f t="shared" si="3"/>
        <v/>
      </c>
    </row>
    <row r="35" spans="1:23" x14ac:dyDescent="0.3">
      <c r="A35" s="27">
        <v>24</v>
      </c>
      <c r="B35" s="455"/>
      <c r="C35" s="456"/>
      <c r="D35" s="456"/>
      <c r="E35" s="457"/>
      <c r="F35" s="46" t="str">
        <f t="shared" si="4"/>
        <v/>
      </c>
      <c r="G35" s="92"/>
      <c r="H35" s="93"/>
      <c r="I35" s="93"/>
      <c r="J35" s="93"/>
      <c r="K35" s="93"/>
      <c r="L35" s="93"/>
      <c r="M35" s="93"/>
      <c r="N35" s="94"/>
      <c r="O35" s="88">
        <f t="shared" si="5"/>
        <v>0</v>
      </c>
      <c r="P35" s="458"/>
      <c r="Q35" s="459"/>
      <c r="R35" s="459"/>
      <c r="S35" s="459"/>
      <c r="T35" s="35" t="str">
        <f t="shared" si="0"/>
        <v/>
      </c>
      <c r="U35" s="36" t="str">
        <f t="shared" si="1"/>
        <v/>
      </c>
      <c r="V35" s="36" t="str">
        <f t="shared" si="2"/>
        <v/>
      </c>
      <c r="W35" s="36" t="str">
        <f t="shared" si="3"/>
        <v/>
      </c>
    </row>
    <row r="36" spans="1:23" x14ac:dyDescent="0.3">
      <c r="A36" s="27">
        <v>25</v>
      </c>
      <c r="B36" s="455"/>
      <c r="C36" s="456"/>
      <c r="D36" s="456"/>
      <c r="E36" s="457"/>
      <c r="F36" s="46" t="str">
        <f t="shared" si="4"/>
        <v/>
      </c>
      <c r="G36" s="92"/>
      <c r="H36" s="93"/>
      <c r="I36" s="93"/>
      <c r="J36" s="93"/>
      <c r="K36" s="93"/>
      <c r="L36" s="93"/>
      <c r="M36" s="93"/>
      <c r="N36" s="94"/>
      <c r="O36" s="88">
        <f t="shared" si="5"/>
        <v>0</v>
      </c>
      <c r="P36" s="458"/>
      <c r="Q36" s="459"/>
      <c r="R36" s="459"/>
      <c r="S36" s="459"/>
      <c r="T36" s="35" t="str">
        <f t="shared" si="0"/>
        <v/>
      </c>
      <c r="U36" s="36" t="str">
        <f t="shared" si="1"/>
        <v/>
      </c>
      <c r="V36" s="36" t="str">
        <f t="shared" si="2"/>
        <v/>
      </c>
      <c r="W36" s="36" t="str">
        <f t="shared" si="3"/>
        <v/>
      </c>
    </row>
    <row r="37" spans="1:23" x14ac:dyDescent="0.3">
      <c r="A37" s="27">
        <v>26</v>
      </c>
      <c r="B37" s="455"/>
      <c r="C37" s="456"/>
      <c r="D37" s="456"/>
      <c r="E37" s="457"/>
      <c r="F37" s="46" t="str">
        <f t="shared" si="4"/>
        <v/>
      </c>
      <c r="G37" s="92"/>
      <c r="H37" s="93"/>
      <c r="I37" s="93"/>
      <c r="J37" s="93"/>
      <c r="K37" s="93"/>
      <c r="L37" s="93"/>
      <c r="M37" s="93"/>
      <c r="N37" s="94"/>
      <c r="O37" s="88">
        <f t="shared" si="5"/>
        <v>0</v>
      </c>
      <c r="P37" s="458"/>
      <c r="Q37" s="459"/>
      <c r="R37" s="459"/>
      <c r="S37" s="459"/>
      <c r="T37" s="35" t="str">
        <f t="shared" si="0"/>
        <v/>
      </c>
      <c r="U37" s="36" t="str">
        <f t="shared" si="1"/>
        <v/>
      </c>
      <c r="V37" s="36" t="str">
        <f t="shared" si="2"/>
        <v/>
      </c>
      <c r="W37" s="36" t="str">
        <f t="shared" si="3"/>
        <v/>
      </c>
    </row>
    <row r="38" spans="1:23" x14ac:dyDescent="0.3">
      <c r="A38" s="27">
        <v>27</v>
      </c>
      <c r="B38" s="455"/>
      <c r="C38" s="456"/>
      <c r="D38" s="456"/>
      <c r="E38" s="457"/>
      <c r="F38" s="46" t="str">
        <f t="shared" si="4"/>
        <v/>
      </c>
      <c r="G38" s="92"/>
      <c r="H38" s="93"/>
      <c r="I38" s="93"/>
      <c r="J38" s="93"/>
      <c r="K38" s="93"/>
      <c r="L38" s="93"/>
      <c r="M38" s="93"/>
      <c r="N38" s="94"/>
      <c r="O38" s="88">
        <f t="shared" si="5"/>
        <v>0</v>
      </c>
      <c r="P38" s="458"/>
      <c r="Q38" s="459"/>
      <c r="R38" s="459"/>
      <c r="S38" s="459"/>
      <c r="T38" s="35" t="str">
        <f t="shared" si="0"/>
        <v/>
      </c>
      <c r="U38" s="36" t="str">
        <f t="shared" si="1"/>
        <v/>
      </c>
      <c r="V38" s="36" t="str">
        <f t="shared" si="2"/>
        <v/>
      </c>
      <c r="W38" s="36" t="str">
        <f t="shared" si="3"/>
        <v/>
      </c>
    </row>
    <row r="39" spans="1:23" x14ac:dyDescent="0.3">
      <c r="A39" s="27">
        <v>28</v>
      </c>
      <c r="B39" s="455"/>
      <c r="C39" s="456"/>
      <c r="D39" s="456"/>
      <c r="E39" s="457"/>
      <c r="F39" s="46" t="str">
        <f t="shared" si="4"/>
        <v/>
      </c>
      <c r="G39" s="92"/>
      <c r="H39" s="93"/>
      <c r="I39" s="93"/>
      <c r="J39" s="93"/>
      <c r="K39" s="93"/>
      <c r="L39" s="93"/>
      <c r="M39" s="93"/>
      <c r="N39" s="94"/>
      <c r="O39" s="88">
        <f t="shared" si="5"/>
        <v>0</v>
      </c>
      <c r="P39" s="458"/>
      <c r="Q39" s="459"/>
      <c r="R39" s="459"/>
      <c r="S39" s="459"/>
      <c r="T39" s="35" t="str">
        <f t="shared" si="0"/>
        <v/>
      </c>
      <c r="U39" s="36" t="str">
        <f t="shared" si="1"/>
        <v/>
      </c>
      <c r="V39" s="36" t="str">
        <f t="shared" si="2"/>
        <v/>
      </c>
      <c r="W39" s="36" t="str">
        <f t="shared" si="3"/>
        <v/>
      </c>
    </row>
    <row r="40" spans="1:23" x14ac:dyDescent="0.3">
      <c r="A40" s="27">
        <v>29</v>
      </c>
      <c r="B40" s="455"/>
      <c r="C40" s="456"/>
      <c r="D40" s="456"/>
      <c r="E40" s="457"/>
      <c r="F40" s="46" t="str">
        <f t="shared" si="4"/>
        <v/>
      </c>
      <c r="G40" s="92"/>
      <c r="H40" s="93"/>
      <c r="I40" s="93"/>
      <c r="J40" s="93"/>
      <c r="K40" s="93"/>
      <c r="L40" s="93"/>
      <c r="M40" s="93"/>
      <c r="N40" s="94"/>
      <c r="O40" s="88">
        <f t="shared" si="5"/>
        <v>0</v>
      </c>
      <c r="P40" s="458"/>
      <c r="Q40" s="459"/>
      <c r="R40" s="459"/>
      <c r="S40" s="459"/>
      <c r="T40" s="35" t="str">
        <f t="shared" si="0"/>
        <v/>
      </c>
      <c r="U40" s="36" t="str">
        <f t="shared" si="1"/>
        <v/>
      </c>
      <c r="V40" s="36" t="str">
        <f t="shared" si="2"/>
        <v/>
      </c>
      <c r="W40" s="36" t="str">
        <f t="shared" si="3"/>
        <v/>
      </c>
    </row>
    <row r="41" spans="1:23" x14ac:dyDescent="0.3">
      <c r="A41" s="27">
        <v>30</v>
      </c>
      <c r="B41" s="455"/>
      <c r="C41" s="456"/>
      <c r="D41" s="456"/>
      <c r="E41" s="457"/>
      <c r="F41" s="46" t="str">
        <f t="shared" si="4"/>
        <v/>
      </c>
      <c r="G41" s="92"/>
      <c r="H41" s="93"/>
      <c r="I41" s="93"/>
      <c r="J41" s="93"/>
      <c r="K41" s="93"/>
      <c r="L41" s="93"/>
      <c r="M41" s="93"/>
      <c r="N41" s="94"/>
      <c r="O41" s="88">
        <f t="shared" si="5"/>
        <v>0</v>
      </c>
      <c r="P41" s="458"/>
      <c r="Q41" s="459"/>
      <c r="R41" s="459"/>
      <c r="S41" s="459"/>
      <c r="T41" s="35" t="str">
        <f t="shared" si="0"/>
        <v/>
      </c>
      <c r="U41" s="36" t="str">
        <f t="shared" si="1"/>
        <v/>
      </c>
      <c r="V41" s="36" t="str">
        <f t="shared" si="2"/>
        <v/>
      </c>
      <c r="W41" s="36" t="str">
        <f t="shared" si="3"/>
        <v/>
      </c>
    </row>
    <row r="42" spans="1:23" x14ac:dyDescent="0.3">
      <c r="A42" s="27">
        <v>31</v>
      </c>
      <c r="B42" s="455"/>
      <c r="C42" s="456"/>
      <c r="D42" s="456"/>
      <c r="E42" s="457"/>
      <c r="F42" s="46" t="str">
        <f t="shared" si="4"/>
        <v/>
      </c>
      <c r="G42" s="92"/>
      <c r="H42" s="93"/>
      <c r="I42" s="93"/>
      <c r="J42" s="93"/>
      <c r="K42" s="93"/>
      <c r="L42" s="93"/>
      <c r="M42" s="93"/>
      <c r="N42" s="94"/>
      <c r="O42" s="88">
        <f t="shared" si="5"/>
        <v>0</v>
      </c>
      <c r="P42" s="458"/>
      <c r="Q42" s="459"/>
      <c r="R42" s="459"/>
      <c r="S42" s="459"/>
      <c r="T42" s="35" t="str">
        <f t="shared" si="0"/>
        <v/>
      </c>
      <c r="U42" s="36" t="str">
        <f t="shared" si="1"/>
        <v/>
      </c>
      <c r="V42" s="36" t="str">
        <f t="shared" si="2"/>
        <v/>
      </c>
      <c r="W42" s="36" t="str">
        <f t="shared" si="3"/>
        <v/>
      </c>
    </row>
    <row r="43" spans="1:23" x14ac:dyDescent="0.3">
      <c r="A43" s="27">
        <v>32</v>
      </c>
      <c r="B43" s="455"/>
      <c r="C43" s="456"/>
      <c r="D43" s="456"/>
      <c r="E43" s="457"/>
      <c r="F43" s="46" t="str">
        <f t="shared" si="4"/>
        <v/>
      </c>
      <c r="G43" s="92"/>
      <c r="H43" s="93"/>
      <c r="I43" s="93"/>
      <c r="J43" s="93"/>
      <c r="K43" s="93"/>
      <c r="L43" s="93"/>
      <c r="M43" s="93"/>
      <c r="N43" s="94"/>
      <c r="O43" s="88">
        <f t="shared" si="5"/>
        <v>0</v>
      </c>
      <c r="P43" s="458"/>
      <c r="Q43" s="459"/>
      <c r="R43" s="459"/>
      <c r="S43" s="459"/>
      <c r="T43" s="35" t="str">
        <f t="shared" si="0"/>
        <v/>
      </c>
      <c r="U43" s="36" t="str">
        <f t="shared" si="1"/>
        <v/>
      </c>
      <c r="V43" s="36" t="str">
        <f t="shared" si="2"/>
        <v/>
      </c>
      <c r="W43" s="36" t="str">
        <f t="shared" si="3"/>
        <v/>
      </c>
    </row>
    <row r="44" spans="1:23" x14ac:dyDescent="0.3">
      <c r="A44" s="27">
        <v>33</v>
      </c>
      <c r="B44" s="455"/>
      <c r="C44" s="456"/>
      <c r="D44" s="456"/>
      <c r="E44" s="457"/>
      <c r="F44" s="46" t="str">
        <f t="shared" si="4"/>
        <v/>
      </c>
      <c r="G44" s="92"/>
      <c r="H44" s="93"/>
      <c r="I44" s="93"/>
      <c r="J44" s="93"/>
      <c r="K44" s="93"/>
      <c r="L44" s="93"/>
      <c r="M44" s="93"/>
      <c r="N44" s="94"/>
      <c r="O44" s="88">
        <f t="shared" si="5"/>
        <v>0</v>
      </c>
      <c r="P44" s="458"/>
      <c r="Q44" s="459"/>
      <c r="R44" s="459"/>
      <c r="S44" s="459"/>
      <c r="T44" s="35" t="str">
        <f t="shared" si="0"/>
        <v/>
      </c>
      <c r="U44" s="36" t="str">
        <f t="shared" si="1"/>
        <v/>
      </c>
      <c r="V44" s="36" t="str">
        <f t="shared" si="2"/>
        <v/>
      </c>
      <c r="W44" s="36" t="str">
        <f t="shared" si="3"/>
        <v/>
      </c>
    </row>
    <row r="45" spans="1:23" x14ac:dyDescent="0.3">
      <c r="A45" s="27">
        <v>34</v>
      </c>
      <c r="B45" s="462" t="s">
        <v>884</v>
      </c>
      <c r="C45" s="463"/>
      <c r="D45" s="463"/>
      <c r="E45" s="464"/>
      <c r="F45" s="46" t="str">
        <f t="shared" si="4"/>
        <v/>
      </c>
      <c r="G45" s="92"/>
      <c r="H45" s="93"/>
      <c r="I45" s="93"/>
      <c r="J45" s="93"/>
      <c r="K45" s="93"/>
      <c r="L45" s="93"/>
      <c r="M45" s="93"/>
      <c r="N45" s="94"/>
      <c r="O45" s="88">
        <f t="shared" si="5"/>
        <v>0</v>
      </c>
      <c r="P45" s="458"/>
      <c r="Q45" s="459"/>
      <c r="R45" s="459"/>
      <c r="S45" s="459"/>
      <c r="T45" s="35"/>
      <c r="U45" s="36"/>
      <c r="V45" s="36"/>
      <c r="W45" s="36"/>
    </row>
    <row r="46" spans="1:23" x14ac:dyDescent="0.3">
      <c r="A46" s="27">
        <v>35</v>
      </c>
      <c r="B46" s="455" t="s">
        <v>312</v>
      </c>
      <c r="C46" s="456"/>
      <c r="D46" s="456"/>
      <c r="E46" s="457"/>
      <c r="F46" s="46">
        <f t="shared" si="4"/>
        <v>3</v>
      </c>
      <c r="G46" s="92">
        <v>2</v>
      </c>
      <c r="H46" s="93"/>
      <c r="I46" s="93"/>
      <c r="J46" s="93"/>
      <c r="K46" s="93">
        <v>1</v>
      </c>
      <c r="L46" s="93"/>
      <c r="M46" s="93"/>
      <c r="N46" s="94"/>
      <c r="O46" s="88">
        <f t="shared" si="5"/>
        <v>3</v>
      </c>
      <c r="P46" s="465"/>
      <c r="Q46" s="466"/>
      <c r="R46" s="466"/>
      <c r="S46" s="466"/>
      <c r="T46" s="35" t="str">
        <f t="shared" ref="T46:T56" si="6">IF($B46&lt;&gt;"",IF(VLOOKUP($B46,$B$70:$H$568,2,FALSE)&lt;&gt;"",VLOOKUP($B46,$B$70:$H$568,2,FALSE),""),"")</f>
        <v>E</v>
      </c>
      <c r="U46" s="36" t="str">
        <f t="shared" ref="U46:U56" si="7">IF($B46&lt;&gt;"",IF(VLOOKUP($B46,$B$70:$H$568,3,FALSE)&lt;&gt;"",VLOOKUP($B46,$B$70:$H$568,3,FALSE),""),"")</f>
        <v/>
      </c>
      <c r="V46" s="36" t="str">
        <f t="shared" ref="V46:V56" si="8">IF($B46&lt;&gt;"",IF(VLOOKUP($B46,$B$70:$H$568,4,FALSE)&lt;&gt;"",VLOOKUP($B46,$B$70:$H$568,4,FALSE),""),"")</f>
        <v/>
      </c>
      <c r="W46" s="36" t="str">
        <f t="shared" ref="W46:W56" si="9">IF($B46&lt;&gt;"",IF(VLOOKUP($B46,$B$70:$H$568,5,FALSE)&lt;&gt;"",VLOOKUP($B46,$B$70:$H$568,5,FALSE),""),"")</f>
        <v/>
      </c>
    </row>
    <row r="47" spans="1:23" ht="13.75" customHeight="1" x14ac:dyDescent="0.3">
      <c r="A47" s="27">
        <v>36</v>
      </c>
      <c r="B47" s="455" t="s">
        <v>415</v>
      </c>
      <c r="C47" s="456"/>
      <c r="D47" s="456"/>
      <c r="E47" s="457"/>
      <c r="F47" s="46">
        <f t="shared" si="4"/>
        <v>2</v>
      </c>
      <c r="G47" s="92">
        <v>1</v>
      </c>
      <c r="H47" s="93"/>
      <c r="I47" s="93"/>
      <c r="J47" s="93"/>
      <c r="K47" s="93"/>
      <c r="L47" s="93"/>
      <c r="M47" s="93">
        <v>1</v>
      </c>
      <c r="N47" s="94"/>
      <c r="O47" s="88">
        <f t="shared" si="5"/>
        <v>2</v>
      </c>
      <c r="P47" s="465" t="s">
        <v>857</v>
      </c>
      <c r="Q47" s="466"/>
      <c r="R47" s="466"/>
      <c r="S47" s="466"/>
      <c r="T47" s="35" t="str">
        <f t="shared" si="6"/>
        <v>T</v>
      </c>
      <c r="U47" s="36" t="str">
        <f t="shared" si="7"/>
        <v/>
      </c>
      <c r="V47" s="36" t="str">
        <f t="shared" si="8"/>
        <v/>
      </c>
      <c r="W47" s="36" t="str">
        <f t="shared" si="9"/>
        <v/>
      </c>
    </row>
    <row r="48" spans="1:23" ht="13.75" customHeight="1" x14ac:dyDescent="0.3">
      <c r="A48" s="27">
        <v>37</v>
      </c>
      <c r="B48" s="96" t="s">
        <v>307</v>
      </c>
      <c r="C48" s="97"/>
      <c r="D48" s="97"/>
      <c r="E48" s="98"/>
      <c r="F48" s="46">
        <f t="shared" si="4"/>
        <v>3</v>
      </c>
      <c r="G48" s="92"/>
      <c r="H48" s="93"/>
      <c r="I48" s="93"/>
      <c r="J48" s="93">
        <v>3</v>
      </c>
      <c r="K48" s="93"/>
      <c r="L48" s="93"/>
      <c r="M48" s="93"/>
      <c r="N48" s="94"/>
      <c r="O48" s="88">
        <f t="shared" si="5"/>
        <v>3</v>
      </c>
      <c r="P48" s="465" t="s">
        <v>566</v>
      </c>
      <c r="Q48" s="466"/>
      <c r="R48" s="466"/>
      <c r="S48" s="466"/>
      <c r="T48" s="35" t="str">
        <f t="shared" si="6"/>
        <v>E</v>
      </c>
      <c r="U48" s="36" t="str">
        <f t="shared" si="7"/>
        <v/>
      </c>
      <c r="V48" s="36" t="str">
        <f t="shared" si="8"/>
        <v/>
      </c>
      <c r="W48" s="36" t="str">
        <f t="shared" si="9"/>
        <v/>
      </c>
    </row>
    <row r="49" spans="1:23" ht="13.75" customHeight="1" x14ac:dyDescent="0.3">
      <c r="A49" s="27">
        <v>38</v>
      </c>
      <c r="B49" s="455" t="s">
        <v>310</v>
      </c>
      <c r="C49" s="456"/>
      <c r="D49" s="456"/>
      <c r="E49" s="457"/>
      <c r="F49" s="46">
        <f>IF(O49&gt;0,O49,"")</f>
        <v>3</v>
      </c>
      <c r="G49" s="92"/>
      <c r="H49" s="93"/>
      <c r="I49" s="93">
        <v>3</v>
      </c>
      <c r="J49" s="93"/>
      <c r="K49" s="93"/>
      <c r="L49" s="93"/>
      <c r="M49" s="93"/>
      <c r="N49" s="94"/>
      <c r="O49" s="88">
        <f>SUM(G49:N49)</f>
        <v>3</v>
      </c>
      <c r="P49" s="467"/>
      <c r="Q49" s="468"/>
      <c r="R49" s="468"/>
      <c r="S49" s="468"/>
      <c r="T49" s="35" t="str">
        <f t="shared" si="6"/>
        <v>E</v>
      </c>
      <c r="U49" s="36" t="str">
        <f t="shared" si="7"/>
        <v/>
      </c>
      <c r="V49" s="36" t="str">
        <f t="shared" si="8"/>
        <v/>
      </c>
      <c r="W49" s="36" t="str">
        <f t="shared" si="9"/>
        <v/>
      </c>
    </row>
    <row r="50" spans="1:23" x14ac:dyDescent="0.3">
      <c r="A50" s="27">
        <v>39</v>
      </c>
      <c r="B50" s="455" t="s">
        <v>316</v>
      </c>
      <c r="C50" s="456"/>
      <c r="D50" s="456"/>
      <c r="E50" s="457"/>
      <c r="F50" s="46">
        <f>IF(O50&gt;0,O50,"")</f>
        <v>2</v>
      </c>
      <c r="G50" s="92"/>
      <c r="H50" s="93"/>
      <c r="I50" s="93"/>
      <c r="J50" s="93">
        <v>2</v>
      </c>
      <c r="K50" s="93"/>
      <c r="L50" s="93"/>
      <c r="M50" s="93"/>
      <c r="N50" s="94"/>
      <c r="O50" s="88">
        <f>SUM(G50:N50)</f>
        <v>2</v>
      </c>
      <c r="P50" s="467"/>
      <c r="Q50" s="468"/>
      <c r="R50" s="468"/>
      <c r="S50" s="468"/>
      <c r="T50" s="35" t="str">
        <f t="shared" si="6"/>
        <v>E</v>
      </c>
      <c r="U50" s="36" t="str">
        <f t="shared" si="7"/>
        <v/>
      </c>
      <c r="V50" s="36" t="str">
        <f t="shared" si="8"/>
        <v/>
      </c>
      <c r="W50" s="36" t="str">
        <f t="shared" si="9"/>
        <v/>
      </c>
    </row>
    <row r="51" spans="1:23" x14ac:dyDescent="0.3">
      <c r="A51" s="27">
        <v>40</v>
      </c>
      <c r="B51" s="455" t="s">
        <v>24</v>
      </c>
      <c r="C51" s="456"/>
      <c r="D51" s="456"/>
      <c r="E51" s="457"/>
      <c r="F51" s="46">
        <f>IF(O51&gt;0,O51,"")</f>
        <v>5</v>
      </c>
      <c r="G51" s="92"/>
      <c r="H51" s="93">
        <v>3</v>
      </c>
      <c r="I51" s="93"/>
      <c r="J51" s="93"/>
      <c r="K51" s="93"/>
      <c r="L51" s="93">
        <v>2</v>
      </c>
      <c r="M51" s="93"/>
      <c r="N51" s="94"/>
      <c r="O51" s="88">
        <f>SUM(G51:N51)</f>
        <v>5</v>
      </c>
      <c r="P51" s="99" t="s">
        <v>858</v>
      </c>
      <c r="Q51" s="100"/>
      <c r="R51" s="100"/>
      <c r="S51" s="100"/>
      <c r="T51" s="35" t="str">
        <f t="shared" si="6"/>
        <v>E</v>
      </c>
      <c r="U51" s="36" t="str">
        <f t="shared" si="7"/>
        <v/>
      </c>
      <c r="V51" s="36" t="str">
        <f t="shared" si="8"/>
        <v/>
      </c>
      <c r="W51" s="36" t="str">
        <f t="shared" si="9"/>
        <v/>
      </c>
    </row>
    <row r="52" spans="1:23" x14ac:dyDescent="0.3">
      <c r="A52" s="27">
        <v>41</v>
      </c>
      <c r="B52" s="455" t="s">
        <v>20</v>
      </c>
      <c r="C52" s="456"/>
      <c r="D52" s="456"/>
      <c r="E52" s="457"/>
      <c r="F52" s="46">
        <f>IF(O52&gt;0,O52,"")</f>
        <v>2</v>
      </c>
      <c r="G52" s="92">
        <v>1</v>
      </c>
      <c r="H52" s="93"/>
      <c r="I52" s="93"/>
      <c r="J52" s="93"/>
      <c r="K52" s="93"/>
      <c r="L52" s="93"/>
      <c r="M52" s="93"/>
      <c r="N52" s="94">
        <v>1</v>
      </c>
      <c r="O52" s="88">
        <f>SUM(G52:N52)</f>
        <v>2</v>
      </c>
      <c r="P52" s="458"/>
      <c r="Q52" s="459"/>
      <c r="R52" s="459"/>
      <c r="S52" s="459"/>
      <c r="T52" s="35" t="str">
        <f t="shared" si="6"/>
        <v>E</v>
      </c>
      <c r="U52" s="36" t="str">
        <f t="shared" si="7"/>
        <v/>
      </c>
      <c r="V52" s="36" t="str">
        <f t="shared" si="8"/>
        <v/>
      </c>
      <c r="W52" s="36" t="str">
        <f t="shared" si="9"/>
        <v/>
      </c>
    </row>
    <row r="53" spans="1:23" x14ac:dyDescent="0.3">
      <c r="A53" s="27">
        <v>42</v>
      </c>
      <c r="B53" s="455" t="s">
        <v>251</v>
      </c>
      <c r="C53" s="456"/>
      <c r="D53" s="456"/>
      <c r="E53" s="457"/>
      <c r="F53" s="46">
        <f t="shared" si="4"/>
        <v>5</v>
      </c>
      <c r="G53" s="92"/>
      <c r="H53" s="93"/>
      <c r="I53" s="93"/>
      <c r="J53" s="93">
        <v>5</v>
      </c>
      <c r="K53" s="93"/>
      <c r="L53" s="93"/>
      <c r="M53" s="93"/>
      <c r="N53" s="94"/>
      <c r="O53" s="88">
        <f t="shared" si="5"/>
        <v>5</v>
      </c>
      <c r="P53" s="458"/>
      <c r="Q53" s="459"/>
      <c r="R53" s="459"/>
      <c r="S53" s="459"/>
      <c r="T53" s="35" t="str">
        <f t="shared" si="6"/>
        <v>P</v>
      </c>
      <c r="U53" s="36" t="str">
        <f t="shared" si="7"/>
        <v/>
      </c>
      <c r="V53" s="36" t="str">
        <f t="shared" si="8"/>
        <v>NT</v>
      </c>
      <c r="W53" s="36" t="str">
        <f t="shared" si="9"/>
        <v/>
      </c>
    </row>
    <row r="54" spans="1:23" x14ac:dyDescent="0.3">
      <c r="A54" s="27">
        <v>43</v>
      </c>
      <c r="B54" s="455" t="s">
        <v>382</v>
      </c>
      <c r="C54" s="456"/>
      <c r="D54" s="456"/>
      <c r="E54" s="457"/>
      <c r="F54" s="46">
        <f t="shared" si="4"/>
        <v>4</v>
      </c>
      <c r="G54" s="92"/>
      <c r="H54" s="93"/>
      <c r="I54" s="93">
        <v>4</v>
      </c>
      <c r="J54" s="93"/>
      <c r="K54" s="93"/>
      <c r="L54" s="93"/>
      <c r="M54" s="93"/>
      <c r="N54" s="94"/>
      <c r="O54" s="88">
        <f t="shared" si="5"/>
        <v>4</v>
      </c>
      <c r="P54" s="458"/>
      <c r="Q54" s="459"/>
      <c r="R54" s="459"/>
      <c r="S54" s="459"/>
      <c r="T54" s="35" t="str">
        <f t="shared" si="6"/>
        <v>P</v>
      </c>
      <c r="U54" s="36">
        <f t="shared" si="7"/>
        <v>3</v>
      </c>
      <c r="V54" s="36" t="str">
        <f t="shared" si="8"/>
        <v>EN</v>
      </c>
      <c r="W54" s="36">
        <f t="shared" si="9"/>
        <v>1</v>
      </c>
    </row>
    <row r="55" spans="1:23" x14ac:dyDescent="0.3">
      <c r="A55" s="27">
        <v>44</v>
      </c>
      <c r="B55" s="455" t="s">
        <v>174</v>
      </c>
      <c r="C55" s="456"/>
      <c r="D55" s="456"/>
      <c r="E55" s="457"/>
      <c r="F55" s="46">
        <f t="shared" si="4"/>
        <v>5</v>
      </c>
      <c r="G55" s="92"/>
      <c r="H55" s="93"/>
      <c r="I55" s="93"/>
      <c r="J55" s="93">
        <v>5</v>
      </c>
      <c r="K55" s="93"/>
      <c r="L55" s="93"/>
      <c r="M55" s="93"/>
      <c r="N55" s="94"/>
      <c r="O55" s="88">
        <f t="shared" si="5"/>
        <v>5</v>
      </c>
      <c r="P55" s="458"/>
      <c r="Q55" s="459"/>
      <c r="R55" s="459"/>
      <c r="S55" s="459"/>
      <c r="T55" s="35" t="str">
        <f t="shared" si="6"/>
        <v>E</v>
      </c>
      <c r="U55" s="36">
        <f t="shared" si="7"/>
        <v>1</v>
      </c>
      <c r="V55" s="36" t="str">
        <f t="shared" si="8"/>
        <v>CR</v>
      </c>
      <c r="W55" s="36">
        <f t="shared" si="9"/>
        <v>2</v>
      </c>
    </row>
    <row r="56" spans="1:23" x14ac:dyDescent="0.3">
      <c r="A56" s="27">
        <v>45</v>
      </c>
      <c r="B56" s="455" t="s">
        <v>469</v>
      </c>
      <c r="C56" s="456"/>
      <c r="D56" s="456"/>
      <c r="E56" s="457"/>
      <c r="F56" s="46">
        <f t="shared" si="4"/>
        <v>8</v>
      </c>
      <c r="G56" s="92">
        <v>4</v>
      </c>
      <c r="H56" s="93"/>
      <c r="I56" s="93">
        <v>4</v>
      </c>
      <c r="J56" s="93"/>
      <c r="K56" s="93"/>
      <c r="L56" s="93"/>
      <c r="M56" s="93"/>
      <c r="N56" s="94"/>
      <c r="O56" s="88">
        <f t="shared" si="5"/>
        <v>8</v>
      </c>
      <c r="P56" s="458"/>
      <c r="Q56" s="459"/>
      <c r="R56" s="459"/>
      <c r="S56" s="459"/>
      <c r="T56" s="35" t="str">
        <f t="shared" si="6"/>
        <v>T</v>
      </c>
      <c r="U56" s="36">
        <f t="shared" si="7"/>
        <v>4</v>
      </c>
      <c r="V56" s="36" t="str">
        <f t="shared" si="8"/>
        <v>VU</v>
      </c>
      <c r="W56" s="36">
        <f t="shared" si="9"/>
        <v>1</v>
      </c>
    </row>
    <row r="57" spans="1:23" x14ac:dyDescent="0.3">
      <c r="A57" s="27"/>
      <c r="B57" s="32" t="s">
        <v>890</v>
      </c>
      <c r="C57" s="32"/>
      <c r="D57" s="32"/>
      <c r="E57" s="32"/>
      <c r="F57" s="32"/>
      <c r="G57" s="32"/>
      <c r="H57" s="32"/>
      <c r="I57" s="32"/>
      <c r="J57" s="32"/>
      <c r="K57" s="32"/>
      <c r="L57" s="32"/>
      <c r="M57" s="32"/>
      <c r="N57" s="32"/>
      <c r="O57" s="32"/>
      <c r="P57" s="32"/>
      <c r="Q57" s="32"/>
      <c r="R57" s="32"/>
      <c r="S57" s="32"/>
      <c r="T57" s="32"/>
      <c r="U57" s="28"/>
      <c r="V57" s="28"/>
      <c r="W57" s="28"/>
    </row>
    <row r="58" spans="1:23" x14ac:dyDescent="0.3">
      <c r="A58" s="27"/>
      <c r="B58" s="455"/>
      <c r="C58" s="456"/>
      <c r="D58" s="456"/>
      <c r="E58" s="457"/>
      <c r="F58" s="46" t="str">
        <f>IF(O58&gt;0,O58,"")</f>
        <v/>
      </c>
      <c r="G58" s="92"/>
      <c r="H58" s="93"/>
      <c r="I58" s="93"/>
      <c r="J58" s="93"/>
      <c r="K58" s="93"/>
      <c r="L58" s="93"/>
      <c r="M58" s="93"/>
      <c r="N58" s="94"/>
      <c r="O58" s="88">
        <f>SUM(G58:N58)</f>
        <v>0</v>
      </c>
      <c r="P58" s="458"/>
      <c r="Q58" s="459"/>
      <c r="R58" s="459"/>
      <c r="S58" s="459"/>
      <c r="T58" s="35"/>
      <c r="U58" s="36"/>
      <c r="V58" s="36"/>
      <c r="W58" s="36"/>
    </row>
    <row r="59" spans="1:23" x14ac:dyDescent="0.3">
      <c r="A59" s="27"/>
      <c r="B59" s="455"/>
      <c r="C59" s="456"/>
      <c r="D59" s="456"/>
      <c r="E59" s="457"/>
      <c r="F59" s="46" t="str">
        <f>IF(O59&gt;0,O59,"")</f>
        <v/>
      </c>
      <c r="G59" s="92"/>
      <c r="H59" s="93"/>
      <c r="I59" s="93"/>
      <c r="J59" s="93"/>
      <c r="K59" s="93"/>
      <c r="L59" s="93"/>
      <c r="M59" s="93"/>
      <c r="N59" s="94"/>
      <c r="O59" s="88">
        <f>SUM(G59:N59)</f>
        <v>0</v>
      </c>
      <c r="P59" s="458"/>
      <c r="Q59" s="459"/>
      <c r="R59" s="459"/>
      <c r="S59" s="459"/>
      <c r="T59" s="35"/>
      <c r="U59" s="36"/>
      <c r="V59" s="36"/>
      <c r="W59" s="36"/>
    </row>
    <row r="60" spans="1:23" ht="4" customHeight="1" x14ac:dyDescent="0.3">
      <c r="A60" s="32"/>
      <c r="B60" s="32"/>
      <c r="C60" s="32"/>
      <c r="D60" s="32"/>
      <c r="E60" s="32"/>
      <c r="F60" s="32"/>
      <c r="G60" s="32"/>
      <c r="H60" s="32"/>
      <c r="I60" s="32"/>
      <c r="J60" s="32"/>
      <c r="K60" s="32"/>
      <c r="L60" s="32"/>
      <c r="M60" s="32"/>
      <c r="N60" s="32"/>
      <c r="O60" s="32"/>
      <c r="P60" s="32"/>
      <c r="Q60" s="32"/>
      <c r="R60" s="32"/>
      <c r="S60" s="32"/>
      <c r="T60" s="32"/>
      <c r="U60" s="28"/>
      <c r="V60" s="28"/>
      <c r="W60" s="28"/>
    </row>
    <row r="61" spans="1:23" ht="4" customHeight="1" x14ac:dyDescent="0.3">
      <c r="A61" s="32"/>
      <c r="B61" s="37"/>
      <c r="C61" s="37"/>
      <c r="D61" s="37"/>
      <c r="E61" s="37"/>
      <c r="F61" s="37"/>
      <c r="G61" s="37"/>
      <c r="H61" s="37"/>
      <c r="I61" s="37"/>
      <c r="J61" s="37"/>
      <c r="K61" s="37"/>
      <c r="L61" s="37"/>
      <c r="M61" s="37"/>
      <c r="N61" s="37"/>
      <c r="O61" s="37"/>
      <c r="P61" s="37"/>
      <c r="Q61" s="39"/>
      <c r="R61" s="37"/>
      <c r="S61" s="37"/>
      <c r="T61" s="37"/>
      <c r="U61" s="38"/>
      <c r="V61" s="38"/>
      <c r="W61" s="38"/>
    </row>
    <row r="62" spans="1:23" ht="15.5" x14ac:dyDescent="0.3">
      <c r="A62" s="32"/>
      <c r="B62" s="40" t="s">
        <v>885</v>
      </c>
      <c r="C62" s="37"/>
      <c r="D62" s="37"/>
      <c r="E62" s="39" t="s">
        <v>889</v>
      </c>
      <c r="F62" s="37"/>
      <c r="G62" s="37"/>
      <c r="H62" s="37"/>
      <c r="I62" s="67" t="s">
        <v>557</v>
      </c>
      <c r="J62" s="64">
        <v>2</v>
      </c>
      <c r="K62" s="68" t="s">
        <v>558</v>
      </c>
      <c r="L62" s="66">
        <v>2</v>
      </c>
      <c r="M62" s="68" t="s">
        <v>559</v>
      </c>
      <c r="N62" s="66">
        <v>1</v>
      </c>
      <c r="O62" s="41"/>
      <c r="P62" s="39"/>
      <c r="Q62" s="39"/>
      <c r="R62" s="37"/>
      <c r="S62" s="65" t="s">
        <v>860</v>
      </c>
      <c r="T62" s="37"/>
      <c r="U62" s="469">
        <v>5</v>
      </c>
      <c r="V62" s="470"/>
      <c r="W62" s="38"/>
    </row>
    <row r="63" spans="1:23" x14ac:dyDescent="0.3">
      <c r="A63" s="32"/>
      <c r="B63" s="37"/>
      <c r="C63" s="37"/>
      <c r="D63" s="37"/>
      <c r="E63" s="37"/>
      <c r="F63" s="37"/>
      <c r="G63" s="37"/>
      <c r="H63" s="37"/>
      <c r="I63" s="37"/>
      <c r="J63" s="37"/>
      <c r="K63" s="37"/>
      <c r="L63" s="37"/>
      <c r="M63" s="37"/>
      <c r="N63" s="39"/>
      <c r="O63" s="37"/>
      <c r="P63" s="39"/>
      <c r="Q63" s="39"/>
      <c r="R63" s="37"/>
      <c r="S63" s="63" t="s">
        <v>886</v>
      </c>
      <c r="T63" s="37"/>
      <c r="U63" s="448">
        <v>3</v>
      </c>
      <c r="V63" s="448"/>
      <c r="W63" s="38"/>
    </row>
    <row r="64" spans="1:23" x14ac:dyDescent="0.3">
      <c r="A64" s="32"/>
      <c r="B64" s="37"/>
      <c r="C64" s="37" t="s">
        <v>1154</v>
      </c>
      <c r="D64" s="37"/>
      <c r="E64" s="37"/>
      <c r="F64" s="37"/>
      <c r="G64" s="37"/>
      <c r="H64" s="37"/>
      <c r="I64" s="37"/>
      <c r="J64" s="37"/>
      <c r="K64" s="37"/>
      <c r="L64" s="37"/>
      <c r="M64" s="37"/>
      <c r="N64" s="39"/>
      <c r="O64" s="37"/>
      <c r="P64" s="39"/>
      <c r="Q64" s="39"/>
      <c r="R64" s="37"/>
      <c r="S64" s="41" t="s">
        <v>887</v>
      </c>
      <c r="T64" s="37"/>
      <c r="U64" s="448">
        <f>COUNTIF(V12:V59,"RE")+COUNTIF(V12:V59,"CR")+COUNTIF(V12:V59,"EN")+COUNTIF(V12:V59,"VU")</f>
        <v>3</v>
      </c>
      <c r="V64" s="448"/>
      <c r="W64" s="38"/>
    </row>
    <row r="65" spans="1:23" x14ac:dyDescent="0.3">
      <c r="A65" s="32"/>
      <c r="B65" s="362"/>
      <c r="C65" s="362"/>
      <c r="D65" s="370" t="s">
        <v>1153</v>
      </c>
      <c r="E65" s="60"/>
      <c r="F65" s="60"/>
      <c r="G65" s="60"/>
      <c r="H65" s="362"/>
      <c r="I65" s="363"/>
      <c r="J65" s="370" t="s">
        <v>1155</v>
      </c>
      <c r="K65" s="441"/>
      <c r="L65" s="442"/>
      <c r="M65" s="443"/>
      <c r="N65" s="39"/>
      <c r="O65" s="37"/>
      <c r="P65" s="39"/>
      <c r="Q65" s="39"/>
      <c r="R65" s="37"/>
      <c r="S65" s="70" t="s">
        <v>888</v>
      </c>
      <c r="T65" s="37"/>
      <c r="U65" s="448">
        <f>COUNTIF(V12:V59,"NT")</f>
        <v>1</v>
      </c>
      <c r="V65" s="448"/>
      <c r="W65" s="38"/>
    </row>
    <row r="66" spans="1:23" x14ac:dyDescent="0.3">
      <c r="A66" s="32"/>
      <c r="B66" s="362"/>
      <c r="C66" s="362"/>
      <c r="D66" s="370" t="s">
        <v>1153</v>
      </c>
      <c r="E66" s="60"/>
      <c r="F66" s="60"/>
      <c r="G66" s="60"/>
      <c r="H66" s="362"/>
      <c r="I66" s="363"/>
      <c r="J66" s="370" t="s">
        <v>1156</v>
      </c>
      <c r="K66" s="441"/>
      <c r="L66" s="442"/>
      <c r="M66" s="443"/>
      <c r="N66" s="37"/>
      <c r="O66" s="37"/>
      <c r="P66" s="37"/>
      <c r="Q66" s="39"/>
      <c r="R66" s="37"/>
      <c r="S66" s="37"/>
      <c r="T66" s="37"/>
      <c r="U66" s="38"/>
      <c r="V66" s="38"/>
      <c r="W66" s="38"/>
    </row>
    <row r="67" spans="1:23" x14ac:dyDescent="0.3">
      <c r="A67" s="32"/>
      <c r="B67" s="362"/>
      <c r="C67" s="362"/>
      <c r="D67" s="370" t="s">
        <v>1153</v>
      </c>
      <c r="E67" s="60"/>
      <c r="F67" s="60"/>
      <c r="G67" s="60"/>
      <c r="H67" s="362"/>
      <c r="I67" s="363"/>
      <c r="J67" s="370" t="s">
        <v>1157</v>
      </c>
      <c r="K67" s="441"/>
      <c r="L67" s="442"/>
      <c r="M67" s="443"/>
      <c r="N67" s="368"/>
      <c r="O67" s="368"/>
      <c r="P67" s="368"/>
      <c r="Q67" s="368"/>
      <c r="R67" s="368"/>
      <c r="S67" s="368"/>
      <c r="T67" s="37"/>
      <c r="U67" s="43"/>
      <c r="V67" s="43"/>
      <c r="W67" s="38"/>
    </row>
    <row r="68" spans="1:23" ht="4" customHeight="1" x14ac:dyDescent="0.3">
      <c r="A68" s="32"/>
      <c r="B68" s="37"/>
      <c r="C68" s="37"/>
      <c r="D68" s="37"/>
      <c r="E68" s="37"/>
      <c r="F68" s="37"/>
      <c r="G68" s="37"/>
      <c r="H68" s="37"/>
      <c r="I68" s="37"/>
      <c r="J68" s="37"/>
      <c r="K68" s="37"/>
      <c r="L68" s="37"/>
      <c r="M68" s="37"/>
      <c r="N68" s="37"/>
      <c r="O68" s="37"/>
      <c r="P68" s="37"/>
      <c r="Q68" s="39"/>
      <c r="R68" s="37"/>
      <c r="S68" s="37"/>
      <c r="T68" s="37"/>
      <c r="U68" s="38"/>
      <c r="V68" s="38"/>
      <c r="W68" s="38"/>
    </row>
    <row r="69" spans="1:23" x14ac:dyDescent="0.3">
      <c r="A69" s="32"/>
      <c r="B69" s="42" t="s">
        <v>862</v>
      </c>
      <c r="C69" s="32"/>
      <c r="D69" s="32"/>
      <c r="E69" s="32"/>
      <c r="F69" s="32"/>
      <c r="G69" s="32"/>
      <c r="H69" s="32"/>
      <c r="I69" s="32"/>
      <c r="J69" s="32"/>
      <c r="K69" s="32"/>
      <c r="L69" s="32"/>
      <c r="M69" s="32"/>
      <c r="N69" s="32"/>
      <c r="O69" s="32"/>
      <c r="P69" s="32"/>
      <c r="Q69" s="32"/>
      <c r="R69" s="32"/>
      <c r="S69" s="32"/>
      <c r="T69" s="32"/>
      <c r="U69" s="28"/>
      <c r="V69" s="28"/>
      <c r="W69" s="28"/>
    </row>
    <row r="70" spans="1:23" hidden="1" x14ac:dyDescent="0.3">
      <c r="B70" s="47" t="s">
        <v>174</v>
      </c>
      <c r="C70" s="1" t="s">
        <v>557</v>
      </c>
      <c r="D70" s="48">
        <v>1</v>
      </c>
      <c r="E70" s="48" t="s">
        <v>839</v>
      </c>
      <c r="F70" s="48">
        <v>2</v>
      </c>
      <c r="G70" s="1">
        <v>1</v>
      </c>
      <c r="H70" s="5"/>
      <c r="I70" s="5"/>
      <c r="J70" s="5"/>
      <c r="K70" s="5"/>
      <c r="L70" s="5"/>
      <c r="M70" s="5"/>
      <c r="N70" s="5"/>
      <c r="O70" s="5"/>
      <c r="P70" s="5"/>
      <c r="R70" s="5"/>
      <c r="S70" s="5"/>
      <c r="T70" s="5"/>
    </row>
    <row r="71" spans="1:23" hidden="1" x14ac:dyDescent="0.3">
      <c r="A71" s="5"/>
      <c r="B71" s="47" t="s">
        <v>469</v>
      </c>
      <c r="C71" s="15" t="s">
        <v>559</v>
      </c>
      <c r="D71" s="48">
        <v>4</v>
      </c>
      <c r="E71" s="48" t="s">
        <v>840</v>
      </c>
      <c r="F71" s="48">
        <v>1</v>
      </c>
      <c r="G71" s="15">
        <v>1</v>
      </c>
      <c r="Q71" s="5"/>
    </row>
    <row r="72" spans="1:23" hidden="1" x14ac:dyDescent="0.3">
      <c r="B72" s="47" t="s">
        <v>80</v>
      </c>
      <c r="C72" s="15" t="s">
        <v>559</v>
      </c>
      <c r="D72" s="48">
        <v>3</v>
      </c>
      <c r="E72" s="48" t="s">
        <v>842</v>
      </c>
      <c r="F72" s="48">
        <v>1</v>
      </c>
      <c r="G72" s="15">
        <v>1</v>
      </c>
      <c r="U72" s="25"/>
      <c r="V72" s="25"/>
      <c r="W72" s="25"/>
    </row>
    <row r="73" spans="1:23" hidden="1" x14ac:dyDescent="0.3">
      <c r="B73" s="47" t="s">
        <v>81</v>
      </c>
      <c r="C73" s="15" t="s">
        <v>559</v>
      </c>
      <c r="D73" s="48">
        <v>3</v>
      </c>
      <c r="E73" s="48" t="s">
        <v>842</v>
      </c>
      <c r="F73" s="48">
        <v>1</v>
      </c>
      <c r="G73" s="15">
        <v>1</v>
      </c>
    </row>
    <row r="74" spans="1:23" hidden="1" x14ac:dyDescent="0.3">
      <c r="B74" s="47" t="s">
        <v>439</v>
      </c>
      <c r="C74" s="15" t="s">
        <v>559</v>
      </c>
      <c r="D74" s="48"/>
      <c r="E74" s="48"/>
      <c r="F74" s="48"/>
      <c r="G74" s="15"/>
    </row>
    <row r="75" spans="1:23" hidden="1" x14ac:dyDescent="0.3">
      <c r="B75" s="47" t="s">
        <v>413</v>
      </c>
      <c r="C75" s="15" t="s">
        <v>559</v>
      </c>
      <c r="D75" s="48"/>
      <c r="E75" s="48"/>
      <c r="F75" s="48"/>
      <c r="G75" s="15"/>
    </row>
    <row r="76" spans="1:23" hidden="1" x14ac:dyDescent="0.3">
      <c r="B76" s="47" t="s">
        <v>414</v>
      </c>
      <c r="C76" s="15" t="s">
        <v>559</v>
      </c>
      <c r="D76" s="48"/>
      <c r="E76" s="48"/>
      <c r="F76" s="48"/>
      <c r="G76" s="15">
        <v>1</v>
      </c>
    </row>
    <row r="77" spans="1:23" hidden="1" x14ac:dyDescent="0.3">
      <c r="B77" s="47" t="s">
        <v>54</v>
      </c>
      <c r="C77" s="15" t="s">
        <v>559</v>
      </c>
      <c r="D77" s="48">
        <v>4</v>
      </c>
      <c r="E77" s="48" t="s">
        <v>840</v>
      </c>
      <c r="F77" s="48">
        <v>1</v>
      </c>
      <c r="G77" s="15">
        <v>1</v>
      </c>
    </row>
    <row r="78" spans="1:23" hidden="1" x14ac:dyDescent="0.3">
      <c r="B78" s="47" t="s">
        <v>55</v>
      </c>
      <c r="C78" s="15" t="s">
        <v>559</v>
      </c>
      <c r="D78" s="48">
        <v>4</v>
      </c>
      <c r="E78" s="48" t="s">
        <v>840</v>
      </c>
      <c r="F78" s="48">
        <v>1</v>
      </c>
      <c r="G78" s="15">
        <v>1</v>
      </c>
    </row>
    <row r="79" spans="1:23" hidden="1" x14ac:dyDescent="0.3">
      <c r="B79" s="47" t="s">
        <v>56</v>
      </c>
      <c r="C79" s="15" t="s">
        <v>559</v>
      </c>
      <c r="D79" s="48"/>
      <c r="E79" s="48"/>
      <c r="F79" s="48"/>
      <c r="G79" s="15">
        <v>1</v>
      </c>
    </row>
    <row r="80" spans="1:23" hidden="1" x14ac:dyDescent="0.3">
      <c r="B80" s="47" t="s">
        <v>71</v>
      </c>
      <c r="C80" s="15" t="s">
        <v>559</v>
      </c>
      <c r="D80" s="48"/>
      <c r="E80" s="48"/>
      <c r="F80" s="48"/>
      <c r="G80" s="15">
        <v>1</v>
      </c>
    </row>
    <row r="81" spans="2:7" hidden="1" x14ac:dyDescent="0.3">
      <c r="B81" s="47" t="s">
        <v>72</v>
      </c>
      <c r="C81" s="15" t="s">
        <v>559</v>
      </c>
      <c r="D81" s="48"/>
      <c r="E81" s="48"/>
      <c r="F81" s="48"/>
      <c r="G81" s="15">
        <v>1</v>
      </c>
    </row>
    <row r="82" spans="2:7" hidden="1" x14ac:dyDescent="0.3">
      <c r="B82" s="47" t="s">
        <v>433</v>
      </c>
      <c r="C82" s="15" t="s">
        <v>559</v>
      </c>
      <c r="D82" s="48"/>
      <c r="E82" s="48"/>
      <c r="F82" s="48"/>
      <c r="G82" s="15"/>
    </row>
    <row r="83" spans="2:7" hidden="1" x14ac:dyDescent="0.3">
      <c r="B83" s="47" t="s">
        <v>144</v>
      </c>
      <c r="C83" s="15" t="s">
        <v>559</v>
      </c>
      <c r="D83" s="48">
        <v>2</v>
      </c>
      <c r="E83" s="48" t="s">
        <v>839</v>
      </c>
      <c r="F83" s="48">
        <v>1</v>
      </c>
      <c r="G83" s="15">
        <v>1</v>
      </c>
    </row>
    <row r="84" spans="2:7" hidden="1" x14ac:dyDescent="0.3">
      <c r="B84" s="47" t="s">
        <v>145</v>
      </c>
      <c r="C84" s="15" t="s">
        <v>559</v>
      </c>
      <c r="D84" s="48"/>
      <c r="E84" s="48"/>
      <c r="F84" s="48"/>
      <c r="G84" s="15">
        <v>1</v>
      </c>
    </row>
    <row r="85" spans="2:7" hidden="1" x14ac:dyDescent="0.3">
      <c r="B85" s="47" t="s">
        <v>146</v>
      </c>
      <c r="C85" s="15" t="s">
        <v>559</v>
      </c>
      <c r="D85" s="48">
        <v>1</v>
      </c>
      <c r="E85" s="48" t="s">
        <v>843</v>
      </c>
      <c r="F85" s="48">
        <v>2</v>
      </c>
      <c r="G85" s="15">
        <v>1</v>
      </c>
    </row>
    <row r="86" spans="2:7" hidden="1" x14ac:dyDescent="0.3">
      <c r="B86" s="47" t="s">
        <v>489</v>
      </c>
      <c r="C86" s="15" t="s">
        <v>559</v>
      </c>
      <c r="D86" s="48"/>
      <c r="E86" s="48"/>
      <c r="F86" s="48"/>
      <c r="G86" s="15"/>
    </row>
    <row r="87" spans="2:7" hidden="1" x14ac:dyDescent="0.3">
      <c r="B87" s="47" t="s">
        <v>147</v>
      </c>
      <c r="C87" s="15" t="s">
        <v>559</v>
      </c>
      <c r="D87" s="48"/>
      <c r="E87" s="48"/>
      <c r="F87" s="48"/>
      <c r="G87" s="15">
        <v>1</v>
      </c>
    </row>
    <row r="88" spans="2:7" hidden="1" x14ac:dyDescent="0.3">
      <c r="B88" s="47" t="s">
        <v>175</v>
      </c>
      <c r="C88" s="1" t="s">
        <v>557</v>
      </c>
      <c r="D88" s="48"/>
      <c r="E88" s="48"/>
      <c r="F88" s="48"/>
      <c r="G88" s="1">
        <v>1</v>
      </c>
    </row>
    <row r="89" spans="2:7" hidden="1" x14ac:dyDescent="0.3">
      <c r="B89" s="47" t="s">
        <v>447</v>
      </c>
      <c r="C89" s="15" t="s">
        <v>559</v>
      </c>
      <c r="D89" s="48">
        <v>3</v>
      </c>
      <c r="E89" s="48" t="s">
        <v>840</v>
      </c>
      <c r="F89" s="48">
        <v>2</v>
      </c>
      <c r="G89" s="15">
        <v>1</v>
      </c>
    </row>
    <row r="90" spans="2:7" hidden="1" x14ac:dyDescent="0.3">
      <c r="B90" s="47" t="s">
        <v>448</v>
      </c>
      <c r="C90" s="15" t="s">
        <v>559</v>
      </c>
      <c r="D90" s="48"/>
      <c r="E90" s="48"/>
      <c r="F90" s="48"/>
      <c r="G90" s="15">
        <v>1</v>
      </c>
    </row>
    <row r="91" spans="2:7" hidden="1" x14ac:dyDescent="0.3">
      <c r="B91" s="47" t="s">
        <v>449</v>
      </c>
      <c r="C91" s="15" t="s">
        <v>559</v>
      </c>
      <c r="D91" s="48"/>
      <c r="E91" s="48"/>
      <c r="F91" s="48"/>
      <c r="G91" s="15">
        <v>1</v>
      </c>
    </row>
    <row r="92" spans="2:7" hidden="1" x14ac:dyDescent="0.3">
      <c r="B92" s="47" t="s">
        <v>73</v>
      </c>
      <c r="C92" s="15" t="s">
        <v>559</v>
      </c>
      <c r="D92" s="48"/>
      <c r="E92" s="48"/>
      <c r="F92" s="48"/>
      <c r="G92" s="15">
        <v>1</v>
      </c>
    </row>
    <row r="93" spans="2:7" hidden="1" x14ac:dyDescent="0.3">
      <c r="B93" s="47" t="s">
        <v>176</v>
      </c>
      <c r="C93" s="1" t="s">
        <v>557</v>
      </c>
      <c r="D93" s="48">
        <v>1</v>
      </c>
      <c r="E93" s="48" t="s">
        <v>839</v>
      </c>
      <c r="F93" s="48">
        <v>2</v>
      </c>
      <c r="G93" s="1">
        <v>1</v>
      </c>
    </row>
    <row r="94" spans="2:7" hidden="1" x14ac:dyDescent="0.3">
      <c r="B94" s="55" t="s">
        <v>364</v>
      </c>
      <c r="C94" s="9" t="s">
        <v>558</v>
      </c>
      <c r="D94" s="56"/>
      <c r="E94" s="56"/>
      <c r="F94" s="56"/>
      <c r="G94" s="9"/>
    </row>
    <row r="95" spans="2:7" hidden="1" x14ac:dyDescent="0.3">
      <c r="B95" s="53" t="s">
        <v>363</v>
      </c>
      <c r="C95" s="9" t="s">
        <v>558</v>
      </c>
      <c r="D95" s="54"/>
      <c r="E95" s="54"/>
      <c r="F95" s="54"/>
      <c r="G95" s="9"/>
    </row>
    <row r="96" spans="2:7" hidden="1" x14ac:dyDescent="0.3">
      <c r="B96" s="55" t="s">
        <v>251</v>
      </c>
      <c r="C96" s="9" t="s">
        <v>558</v>
      </c>
      <c r="D96" s="56"/>
      <c r="E96" s="56" t="s">
        <v>841</v>
      </c>
      <c r="F96" s="56"/>
      <c r="G96" s="9">
        <v>1</v>
      </c>
    </row>
    <row r="97" spans="2:7" hidden="1" x14ac:dyDescent="0.3">
      <c r="B97" s="55" t="s">
        <v>365</v>
      </c>
      <c r="C97" s="9" t="s">
        <v>558</v>
      </c>
      <c r="D97" s="56"/>
      <c r="E97" s="56"/>
      <c r="F97" s="56"/>
      <c r="G97" s="9">
        <v>1</v>
      </c>
    </row>
    <row r="98" spans="2:7" hidden="1" x14ac:dyDescent="0.3">
      <c r="B98" s="55" t="s">
        <v>366</v>
      </c>
      <c r="C98" s="9" t="s">
        <v>558</v>
      </c>
      <c r="D98" s="56"/>
      <c r="E98" s="56"/>
      <c r="F98" s="56"/>
      <c r="G98" s="9">
        <v>1</v>
      </c>
    </row>
    <row r="99" spans="2:7" hidden="1" x14ac:dyDescent="0.3">
      <c r="B99" s="47" t="s">
        <v>470</v>
      </c>
      <c r="C99" s="15" t="s">
        <v>559</v>
      </c>
      <c r="D99" s="48">
        <v>4</v>
      </c>
      <c r="E99" s="48" t="s">
        <v>840</v>
      </c>
      <c r="F99" s="48">
        <v>1</v>
      </c>
      <c r="G99" s="15">
        <v>1</v>
      </c>
    </row>
    <row r="100" spans="2:7" hidden="1" x14ac:dyDescent="0.3">
      <c r="B100" s="47" t="s">
        <v>450</v>
      </c>
      <c r="C100" s="15" t="s">
        <v>559</v>
      </c>
      <c r="D100" s="48">
        <v>4</v>
      </c>
      <c r="E100" s="48" t="s">
        <v>840</v>
      </c>
      <c r="F100" s="48">
        <v>1</v>
      </c>
      <c r="G100" s="15">
        <v>1</v>
      </c>
    </row>
    <row r="101" spans="2:7" hidden="1" x14ac:dyDescent="0.3">
      <c r="B101" s="47" t="s">
        <v>110</v>
      </c>
      <c r="C101" s="15" t="s">
        <v>559</v>
      </c>
      <c r="D101" s="48">
        <v>3</v>
      </c>
      <c r="E101" s="48" t="s">
        <v>842</v>
      </c>
      <c r="F101" s="48">
        <v>1</v>
      </c>
      <c r="G101" s="15">
        <v>1</v>
      </c>
    </row>
    <row r="102" spans="2:7" hidden="1" x14ac:dyDescent="0.3">
      <c r="B102" s="47" t="s">
        <v>459</v>
      </c>
      <c r="C102" s="15" t="s">
        <v>559</v>
      </c>
      <c r="D102" s="48">
        <v>3</v>
      </c>
      <c r="E102" s="48" t="s">
        <v>842</v>
      </c>
      <c r="F102" s="48">
        <v>1</v>
      </c>
      <c r="G102" s="15">
        <v>1</v>
      </c>
    </row>
    <row r="103" spans="2:7" hidden="1" x14ac:dyDescent="0.3">
      <c r="B103" s="47" t="s">
        <v>460</v>
      </c>
      <c r="C103" s="15" t="s">
        <v>559</v>
      </c>
      <c r="D103" s="48">
        <v>3</v>
      </c>
      <c r="E103" s="48" t="s">
        <v>842</v>
      </c>
      <c r="F103" s="48">
        <v>1</v>
      </c>
      <c r="G103" s="15">
        <v>1</v>
      </c>
    </row>
    <row r="104" spans="2:7" hidden="1" x14ac:dyDescent="0.3">
      <c r="B104" s="47" t="s">
        <v>458</v>
      </c>
      <c r="C104" s="15" t="s">
        <v>559</v>
      </c>
      <c r="D104" s="48"/>
      <c r="E104" s="48"/>
      <c r="F104" s="48"/>
      <c r="G104" s="15"/>
    </row>
    <row r="105" spans="2:7" hidden="1" x14ac:dyDescent="0.3">
      <c r="B105" s="47" t="s">
        <v>177</v>
      </c>
      <c r="C105" s="1" t="s">
        <v>557</v>
      </c>
      <c r="D105" s="48">
        <v>1</v>
      </c>
      <c r="E105" s="48" t="s">
        <v>839</v>
      </c>
      <c r="F105" s="48">
        <v>2</v>
      </c>
      <c r="G105" s="1">
        <v>1</v>
      </c>
    </row>
    <row r="106" spans="2:7" hidden="1" x14ac:dyDescent="0.3">
      <c r="B106" s="47" t="s">
        <v>82</v>
      </c>
      <c r="C106" s="15" t="s">
        <v>559</v>
      </c>
      <c r="D106" s="48"/>
      <c r="E106" s="48"/>
      <c r="F106" s="48"/>
      <c r="G106" s="15">
        <v>1</v>
      </c>
    </row>
    <row r="107" spans="2:7" hidden="1" x14ac:dyDescent="0.3">
      <c r="B107" s="47" t="s">
        <v>83</v>
      </c>
      <c r="C107" s="15" t="s">
        <v>559</v>
      </c>
      <c r="D107" s="48"/>
      <c r="E107" s="48"/>
      <c r="F107" s="48"/>
      <c r="G107" s="15">
        <v>1</v>
      </c>
    </row>
    <row r="108" spans="2:7" hidden="1" x14ac:dyDescent="0.3">
      <c r="B108" s="47" t="s">
        <v>84</v>
      </c>
      <c r="C108" s="15" t="s">
        <v>559</v>
      </c>
      <c r="D108" s="48">
        <v>4</v>
      </c>
      <c r="E108" s="48" t="s">
        <v>840</v>
      </c>
      <c r="F108" s="48">
        <v>1</v>
      </c>
      <c r="G108" s="15">
        <v>1</v>
      </c>
    </row>
    <row r="109" spans="2:7" hidden="1" x14ac:dyDescent="0.3">
      <c r="B109" s="47" t="s">
        <v>85</v>
      </c>
      <c r="C109" s="15" t="s">
        <v>559</v>
      </c>
      <c r="D109" s="48"/>
      <c r="E109" s="48"/>
      <c r="F109" s="48"/>
      <c r="G109" s="15">
        <v>1</v>
      </c>
    </row>
    <row r="110" spans="2:7" hidden="1" x14ac:dyDescent="0.3">
      <c r="B110" s="47" t="s">
        <v>86</v>
      </c>
      <c r="C110" s="15" t="s">
        <v>559</v>
      </c>
      <c r="D110" s="48">
        <v>2</v>
      </c>
      <c r="E110" s="48" t="s">
        <v>843</v>
      </c>
      <c r="F110" s="48">
        <v>1</v>
      </c>
      <c r="G110" s="15">
        <v>1</v>
      </c>
    </row>
    <row r="111" spans="2:7" hidden="1" x14ac:dyDescent="0.3">
      <c r="B111" s="47" t="s">
        <v>440</v>
      </c>
      <c r="C111" s="15" t="s">
        <v>559</v>
      </c>
      <c r="D111" s="48"/>
      <c r="E111" s="48"/>
      <c r="F111" s="48"/>
      <c r="G111" s="15"/>
    </row>
    <row r="112" spans="2:7" hidden="1" x14ac:dyDescent="0.3">
      <c r="B112" s="47" t="s">
        <v>22</v>
      </c>
      <c r="C112" s="1" t="s">
        <v>557</v>
      </c>
      <c r="D112" s="48"/>
      <c r="E112" s="48"/>
      <c r="F112" s="48"/>
    </row>
    <row r="113" spans="2:7" hidden="1" x14ac:dyDescent="0.3">
      <c r="B113" s="47" t="s">
        <v>178</v>
      </c>
      <c r="C113" s="1" t="s">
        <v>557</v>
      </c>
      <c r="D113" s="48"/>
      <c r="E113" s="48"/>
      <c r="F113" s="48"/>
      <c r="G113" s="1">
        <v>1</v>
      </c>
    </row>
    <row r="114" spans="2:7" hidden="1" x14ac:dyDescent="0.3">
      <c r="B114" s="47" t="s">
        <v>179</v>
      </c>
      <c r="C114" s="1" t="s">
        <v>557</v>
      </c>
      <c r="D114" s="48">
        <v>4</v>
      </c>
      <c r="E114" s="48" t="s">
        <v>840</v>
      </c>
      <c r="F114" s="48">
        <v>1</v>
      </c>
      <c r="G114" s="1">
        <v>1</v>
      </c>
    </row>
    <row r="115" spans="2:7" hidden="1" x14ac:dyDescent="0.3">
      <c r="B115" s="47" t="s">
        <v>296</v>
      </c>
      <c r="C115" s="1" t="s">
        <v>557</v>
      </c>
      <c r="D115" s="48"/>
      <c r="E115" s="48"/>
      <c r="F115" s="48"/>
      <c r="G115" s="1">
        <v>1</v>
      </c>
    </row>
    <row r="116" spans="2:7" hidden="1" x14ac:dyDescent="0.3">
      <c r="B116" s="47" t="s">
        <v>297</v>
      </c>
      <c r="C116" s="1" t="s">
        <v>557</v>
      </c>
      <c r="D116" s="48"/>
      <c r="E116" s="48"/>
      <c r="F116" s="48"/>
    </row>
    <row r="117" spans="2:7" hidden="1" x14ac:dyDescent="0.3">
      <c r="B117" s="47" t="s">
        <v>298</v>
      </c>
      <c r="C117" s="1" t="s">
        <v>557</v>
      </c>
      <c r="D117" s="48"/>
      <c r="E117" s="48"/>
      <c r="F117" s="48"/>
    </row>
    <row r="118" spans="2:7" hidden="1" x14ac:dyDescent="0.3">
      <c r="B118" s="47" t="s">
        <v>299</v>
      </c>
      <c r="C118" s="1" t="s">
        <v>557</v>
      </c>
      <c r="D118" s="48"/>
      <c r="E118" s="48"/>
      <c r="F118" s="48"/>
    </row>
    <row r="119" spans="2:7" hidden="1" x14ac:dyDescent="0.3">
      <c r="B119" s="47" t="s">
        <v>180</v>
      </c>
      <c r="C119" s="1" t="s">
        <v>557</v>
      </c>
      <c r="D119" s="48">
        <v>3</v>
      </c>
      <c r="E119" s="48" t="s">
        <v>840</v>
      </c>
      <c r="F119" s="48">
        <v>2</v>
      </c>
      <c r="G119" s="1">
        <v>1</v>
      </c>
    </row>
    <row r="120" spans="2:7" hidden="1" x14ac:dyDescent="0.3">
      <c r="B120" s="47" t="s">
        <v>181</v>
      </c>
      <c r="C120" s="1" t="s">
        <v>557</v>
      </c>
      <c r="D120" s="48"/>
      <c r="E120" s="48"/>
      <c r="F120" s="48"/>
      <c r="G120" s="1">
        <v>1</v>
      </c>
    </row>
    <row r="121" spans="2:7" hidden="1" x14ac:dyDescent="0.3">
      <c r="B121" s="47" t="s">
        <v>182</v>
      </c>
      <c r="C121" s="1" t="s">
        <v>557</v>
      </c>
      <c r="D121" s="48">
        <v>4</v>
      </c>
      <c r="E121" s="48" t="s">
        <v>841</v>
      </c>
      <c r="F121" s="48">
        <v>2</v>
      </c>
      <c r="G121" s="1">
        <v>1</v>
      </c>
    </row>
    <row r="122" spans="2:7" hidden="1" x14ac:dyDescent="0.3">
      <c r="B122" s="47" t="s">
        <v>183</v>
      </c>
      <c r="C122" s="1" t="s">
        <v>557</v>
      </c>
      <c r="D122" s="48">
        <v>2</v>
      </c>
      <c r="E122" s="48" t="s">
        <v>840</v>
      </c>
      <c r="F122" s="48">
        <v>3</v>
      </c>
      <c r="G122" s="1">
        <v>1</v>
      </c>
    </row>
    <row r="123" spans="2:7" hidden="1" x14ac:dyDescent="0.3">
      <c r="B123" s="47" t="s">
        <v>184</v>
      </c>
      <c r="C123" s="1" t="s">
        <v>557</v>
      </c>
      <c r="D123" s="48">
        <v>3</v>
      </c>
      <c r="E123" s="48" t="s">
        <v>840</v>
      </c>
      <c r="F123" s="48">
        <v>2</v>
      </c>
      <c r="G123" s="1">
        <v>1</v>
      </c>
    </row>
    <row r="124" spans="2:7" hidden="1" x14ac:dyDescent="0.3">
      <c r="B124" s="47" t="s">
        <v>185</v>
      </c>
      <c r="C124" s="1" t="s">
        <v>557</v>
      </c>
      <c r="D124" s="48"/>
      <c r="E124" s="48"/>
      <c r="F124" s="48"/>
      <c r="G124" s="1">
        <v>1</v>
      </c>
    </row>
    <row r="125" spans="2:7" hidden="1" x14ac:dyDescent="0.3">
      <c r="B125" s="47" t="s">
        <v>300</v>
      </c>
      <c r="C125" s="1" t="s">
        <v>557</v>
      </c>
      <c r="D125" s="48"/>
      <c r="E125" s="48"/>
      <c r="F125" s="48"/>
      <c r="G125" s="1">
        <v>1</v>
      </c>
    </row>
    <row r="126" spans="2:7" hidden="1" x14ac:dyDescent="0.3">
      <c r="B126" s="47" t="s">
        <v>301</v>
      </c>
      <c r="C126" s="1" t="s">
        <v>557</v>
      </c>
      <c r="D126" s="48"/>
      <c r="E126" s="48"/>
      <c r="F126" s="48"/>
    </row>
    <row r="127" spans="2:7" hidden="1" x14ac:dyDescent="0.3">
      <c r="B127" s="47" t="s">
        <v>186</v>
      </c>
      <c r="C127" s="1" t="s">
        <v>557</v>
      </c>
      <c r="D127" s="48"/>
      <c r="E127" s="48" t="s">
        <v>841</v>
      </c>
      <c r="F127" s="48"/>
      <c r="G127" s="1">
        <v>1</v>
      </c>
    </row>
    <row r="128" spans="2:7" hidden="1" x14ac:dyDescent="0.3">
      <c r="B128" s="47" t="s">
        <v>187</v>
      </c>
      <c r="C128" s="1" t="s">
        <v>557</v>
      </c>
      <c r="D128" s="48"/>
      <c r="E128" s="48"/>
      <c r="F128" s="48"/>
      <c r="G128" s="1">
        <v>1</v>
      </c>
    </row>
    <row r="129" spans="2:7" hidden="1" x14ac:dyDescent="0.3">
      <c r="B129" s="47" t="s">
        <v>408</v>
      </c>
      <c r="C129" s="15" t="s">
        <v>559</v>
      </c>
      <c r="D129" s="48"/>
      <c r="E129" s="48" t="s">
        <v>841</v>
      </c>
      <c r="F129" s="48"/>
      <c r="G129" s="15">
        <v>1</v>
      </c>
    </row>
    <row r="130" spans="2:7" hidden="1" x14ac:dyDescent="0.3">
      <c r="B130" s="47" t="s">
        <v>409</v>
      </c>
      <c r="C130" s="15" t="s">
        <v>559</v>
      </c>
      <c r="D130" s="48"/>
      <c r="E130" s="48" t="s">
        <v>841</v>
      </c>
      <c r="F130" s="48"/>
      <c r="G130" s="15">
        <v>1</v>
      </c>
    </row>
    <row r="131" spans="2:7" hidden="1" x14ac:dyDescent="0.3">
      <c r="B131" s="47" t="s">
        <v>407</v>
      </c>
      <c r="C131" s="15" t="s">
        <v>559</v>
      </c>
      <c r="D131" s="48"/>
      <c r="E131" s="48"/>
      <c r="F131" s="48"/>
      <c r="G131" s="15"/>
    </row>
    <row r="132" spans="2:7" hidden="1" x14ac:dyDescent="0.3">
      <c r="B132" s="47" t="s">
        <v>42</v>
      </c>
      <c r="C132" s="15" t="s">
        <v>559</v>
      </c>
      <c r="D132" s="48">
        <v>3</v>
      </c>
      <c r="E132" s="48" t="s">
        <v>842</v>
      </c>
      <c r="F132" s="48">
        <v>1</v>
      </c>
      <c r="G132" s="15">
        <v>1</v>
      </c>
    </row>
    <row r="133" spans="2:7" hidden="1" x14ac:dyDescent="0.3">
      <c r="B133" s="15" t="s">
        <v>10</v>
      </c>
      <c r="C133" s="15" t="s">
        <v>559</v>
      </c>
      <c r="D133" s="17"/>
      <c r="E133" s="17"/>
      <c r="F133" s="17"/>
      <c r="G133" s="15"/>
    </row>
    <row r="134" spans="2:7" hidden="1" x14ac:dyDescent="0.3">
      <c r="B134" s="47" t="s">
        <v>43</v>
      </c>
      <c r="C134" s="15" t="s">
        <v>559</v>
      </c>
      <c r="D134" s="48">
        <v>4</v>
      </c>
      <c r="E134" s="48" t="s">
        <v>840</v>
      </c>
      <c r="F134" s="48">
        <v>1</v>
      </c>
      <c r="G134" s="15">
        <v>1</v>
      </c>
    </row>
    <row r="135" spans="2:7" hidden="1" x14ac:dyDescent="0.3">
      <c r="B135" s="55" t="s">
        <v>252</v>
      </c>
      <c r="C135" s="9" t="s">
        <v>558</v>
      </c>
      <c r="D135" s="56">
        <v>3</v>
      </c>
      <c r="E135" s="56" t="s">
        <v>842</v>
      </c>
      <c r="F135" s="56">
        <v>1</v>
      </c>
      <c r="G135" s="9">
        <v>1</v>
      </c>
    </row>
    <row r="136" spans="2:7" hidden="1" x14ac:dyDescent="0.3">
      <c r="B136" s="55" t="s">
        <v>367</v>
      </c>
      <c r="C136" s="9" t="s">
        <v>558</v>
      </c>
      <c r="D136" s="56"/>
      <c r="E136" s="56"/>
      <c r="F136" s="56"/>
      <c r="G136" s="9"/>
    </row>
    <row r="137" spans="2:7" hidden="1" x14ac:dyDescent="0.3">
      <c r="B137" s="55" t="s">
        <v>253</v>
      </c>
      <c r="C137" s="9" t="s">
        <v>558</v>
      </c>
      <c r="D137" s="56">
        <v>2</v>
      </c>
      <c r="E137" s="56" t="s">
        <v>843</v>
      </c>
      <c r="F137" s="56">
        <v>1</v>
      </c>
      <c r="G137" s="9">
        <v>1</v>
      </c>
    </row>
    <row r="138" spans="2:7" hidden="1" x14ac:dyDescent="0.3">
      <c r="B138" s="15" t="s">
        <v>12</v>
      </c>
      <c r="C138" s="15" t="s">
        <v>559</v>
      </c>
      <c r="D138" s="17"/>
      <c r="E138" s="17"/>
      <c r="F138" s="17"/>
      <c r="G138" s="15"/>
    </row>
    <row r="139" spans="2:7" hidden="1" x14ac:dyDescent="0.3">
      <c r="B139" s="47" t="s">
        <v>46</v>
      </c>
      <c r="C139" s="15" t="s">
        <v>559</v>
      </c>
      <c r="D139" s="59">
        <v>2</v>
      </c>
      <c r="E139" s="59" t="s">
        <v>839</v>
      </c>
      <c r="F139" s="59">
        <v>1</v>
      </c>
      <c r="G139" s="15">
        <v>1</v>
      </c>
    </row>
    <row r="140" spans="2:7" hidden="1" x14ac:dyDescent="0.3">
      <c r="B140" s="47" t="s">
        <v>47</v>
      </c>
      <c r="C140" s="15" t="s">
        <v>559</v>
      </c>
      <c r="D140" s="48">
        <v>2</v>
      </c>
      <c r="E140" s="48" t="s">
        <v>843</v>
      </c>
      <c r="F140" s="48">
        <v>1</v>
      </c>
      <c r="G140" s="15">
        <v>1</v>
      </c>
    </row>
    <row r="141" spans="2:7" hidden="1" x14ac:dyDescent="0.3">
      <c r="B141" s="47" t="s">
        <v>411</v>
      </c>
      <c r="C141" s="15" t="s">
        <v>559</v>
      </c>
      <c r="D141" s="48"/>
      <c r="E141" s="48"/>
      <c r="F141" s="48"/>
      <c r="G141" s="15"/>
    </row>
    <row r="142" spans="2:7" hidden="1" x14ac:dyDescent="0.3">
      <c r="B142" s="47" t="s">
        <v>48</v>
      </c>
      <c r="C142" s="15" t="s">
        <v>559</v>
      </c>
      <c r="D142" s="48">
        <v>2</v>
      </c>
      <c r="E142" s="48" t="s">
        <v>843</v>
      </c>
      <c r="F142" s="48">
        <v>1</v>
      </c>
      <c r="G142" s="15">
        <v>1</v>
      </c>
    </row>
    <row r="143" spans="2:7" hidden="1" x14ac:dyDescent="0.3">
      <c r="B143" s="55" t="s">
        <v>254</v>
      </c>
      <c r="C143" s="9" t="s">
        <v>558</v>
      </c>
      <c r="D143" s="56">
        <v>2</v>
      </c>
      <c r="E143" s="56" t="s">
        <v>843</v>
      </c>
      <c r="F143" s="56">
        <v>1</v>
      </c>
      <c r="G143" s="9">
        <v>1</v>
      </c>
    </row>
    <row r="144" spans="2:7" hidden="1" x14ac:dyDescent="0.3">
      <c r="B144" s="55" t="s">
        <v>255</v>
      </c>
      <c r="C144" s="9" t="s">
        <v>558</v>
      </c>
      <c r="D144" s="56">
        <v>2</v>
      </c>
      <c r="E144" s="56" t="s">
        <v>843</v>
      </c>
      <c r="F144" s="56">
        <v>1</v>
      </c>
      <c r="G144" s="9">
        <v>1</v>
      </c>
    </row>
    <row r="145" spans="2:7" hidden="1" x14ac:dyDescent="0.3">
      <c r="B145" s="55" t="s">
        <v>256</v>
      </c>
      <c r="C145" s="9" t="s">
        <v>558</v>
      </c>
      <c r="D145" s="56"/>
      <c r="E145" s="56"/>
      <c r="F145" s="56"/>
      <c r="G145" s="9">
        <v>1</v>
      </c>
    </row>
    <row r="146" spans="2:7" hidden="1" x14ac:dyDescent="0.3">
      <c r="B146" s="55" t="s">
        <v>257</v>
      </c>
      <c r="C146" s="9" t="s">
        <v>558</v>
      </c>
      <c r="D146" s="56">
        <v>4</v>
      </c>
      <c r="E146" s="56" t="s">
        <v>840</v>
      </c>
      <c r="F146" s="56">
        <v>1</v>
      </c>
      <c r="G146" s="9">
        <v>1</v>
      </c>
    </row>
    <row r="147" spans="2:7" hidden="1" x14ac:dyDescent="0.3">
      <c r="B147" s="55" t="s">
        <v>368</v>
      </c>
      <c r="C147" s="9" t="s">
        <v>558</v>
      </c>
      <c r="D147" s="56"/>
      <c r="E147" s="56"/>
      <c r="F147" s="56"/>
      <c r="G147" s="9"/>
    </row>
    <row r="148" spans="2:7" hidden="1" x14ac:dyDescent="0.3">
      <c r="B148" s="55" t="s">
        <v>258</v>
      </c>
      <c r="C148" s="9" t="s">
        <v>558</v>
      </c>
      <c r="D148" s="56">
        <v>2</v>
      </c>
      <c r="E148" s="56" t="s">
        <v>839</v>
      </c>
      <c r="F148" s="56">
        <v>1</v>
      </c>
      <c r="G148" s="9">
        <v>1</v>
      </c>
    </row>
    <row r="149" spans="2:7" hidden="1" x14ac:dyDescent="0.3">
      <c r="B149" s="47" t="s">
        <v>188</v>
      </c>
      <c r="C149" s="1" t="s">
        <v>557</v>
      </c>
      <c r="D149" s="48">
        <v>4</v>
      </c>
      <c r="E149" s="48" t="s">
        <v>840</v>
      </c>
      <c r="F149" s="48">
        <v>1</v>
      </c>
      <c r="G149" s="1">
        <v>1</v>
      </c>
    </row>
    <row r="150" spans="2:7" hidden="1" x14ac:dyDescent="0.3">
      <c r="B150" s="47" t="s">
        <v>302</v>
      </c>
      <c r="C150" s="1" t="s">
        <v>557</v>
      </c>
      <c r="D150" s="48"/>
      <c r="E150" s="48"/>
      <c r="F150" s="48"/>
    </row>
    <row r="151" spans="2:7" hidden="1" x14ac:dyDescent="0.3">
      <c r="B151" s="47" t="s">
        <v>303</v>
      </c>
      <c r="C151" s="1" t="s">
        <v>557</v>
      </c>
      <c r="D151" s="48"/>
      <c r="E151" s="48"/>
      <c r="F151" s="48"/>
    </row>
    <row r="152" spans="2:7" hidden="1" x14ac:dyDescent="0.3">
      <c r="B152" s="47" t="s">
        <v>189</v>
      </c>
      <c r="C152" s="1" t="s">
        <v>557</v>
      </c>
      <c r="D152" s="48"/>
      <c r="E152" s="48"/>
      <c r="F152" s="48"/>
      <c r="G152" s="1">
        <v>1</v>
      </c>
    </row>
    <row r="153" spans="2:7" hidden="1" x14ac:dyDescent="0.3">
      <c r="B153" s="47" t="s">
        <v>190</v>
      </c>
      <c r="C153" s="1" t="s">
        <v>557</v>
      </c>
      <c r="D153" s="48">
        <v>3</v>
      </c>
      <c r="E153" s="48" t="s">
        <v>840</v>
      </c>
      <c r="F153" s="48">
        <v>2</v>
      </c>
      <c r="G153" s="1">
        <v>1</v>
      </c>
    </row>
    <row r="154" spans="2:7" hidden="1" x14ac:dyDescent="0.3">
      <c r="B154" s="47" t="s">
        <v>191</v>
      </c>
      <c r="C154" s="1" t="s">
        <v>557</v>
      </c>
      <c r="D154" s="48"/>
      <c r="E154" s="48"/>
      <c r="F154" s="48"/>
      <c r="G154" s="1">
        <v>1</v>
      </c>
    </row>
    <row r="155" spans="2:7" hidden="1" x14ac:dyDescent="0.3">
      <c r="B155" s="47" t="s">
        <v>192</v>
      </c>
      <c r="C155" s="1" t="s">
        <v>557</v>
      </c>
      <c r="D155" s="48"/>
      <c r="E155" s="48"/>
      <c r="F155" s="48"/>
      <c r="G155" s="1">
        <v>1</v>
      </c>
    </row>
    <row r="156" spans="2:7" hidden="1" x14ac:dyDescent="0.3">
      <c r="B156" s="47" t="s">
        <v>193</v>
      </c>
      <c r="C156" s="1" t="s">
        <v>557</v>
      </c>
      <c r="D156" s="48">
        <v>1</v>
      </c>
      <c r="E156" s="48" t="s">
        <v>839</v>
      </c>
      <c r="F156" s="48">
        <v>2</v>
      </c>
      <c r="G156" s="1">
        <v>1</v>
      </c>
    </row>
    <row r="157" spans="2:7" hidden="1" x14ac:dyDescent="0.3">
      <c r="B157" s="47" t="s">
        <v>194</v>
      </c>
      <c r="C157" s="1" t="s">
        <v>557</v>
      </c>
      <c r="D157" s="48">
        <v>3</v>
      </c>
      <c r="E157" s="48" t="s">
        <v>842</v>
      </c>
      <c r="F157" s="48">
        <v>1</v>
      </c>
      <c r="G157" s="1">
        <v>1</v>
      </c>
    </row>
    <row r="158" spans="2:7" hidden="1" x14ac:dyDescent="0.3">
      <c r="B158" s="47" t="s">
        <v>195</v>
      </c>
      <c r="C158" s="1" t="s">
        <v>557</v>
      </c>
      <c r="D158" s="48"/>
      <c r="E158" s="48" t="s">
        <v>841</v>
      </c>
      <c r="F158" s="48"/>
      <c r="G158" s="1">
        <v>1</v>
      </c>
    </row>
    <row r="159" spans="2:7" hidden="1" x14ac:dyDescent="0.3">
      <c r="B159" s="47" t="s">
        <v>304</v>
      </c>
      <c r="C159" s="1" t="s">
        <v>557</v>
      </c>
      <c r="D159" s="48"/>
      <c r="E159" s="48"/>
      <c r="F159" s="48"/>
    </row>
    <row r="160" spans="2:7" hidden="1" x14ac:dyDescent="0.3">
      <c r="B160" s="55" t="s">
        <v>259</v>
      </c>
      <c r="C160" s="9" t="s">
        <v>558</v>
      </c>
      <c r="D160" s="56"/>
      <c r="E160" s="56"/>
      <c r="F160" s="56"/>
      <c r="G160" s="9">
        <v>1</v>
      </c>
    </row>
    <row r="161" spans="2:7" hidden="1" x14ac:dyDescent="0.3">
      <c r="B161" s="55" t="s">
        <v>369</v>
      </c>
      <c r="C161" s="9" t="s">
        <v>558</v>
      </c>
      <c r="D161" s="56"/>
      <c r="E161" s="56"/>
      <c r="F161" s="56"/>
      <c r="G161" s="9"/>
    </row>
    <row r="162" spans="2:7" hidden="1" x14ac:dyDescent="0.3">
      <c r="B162" s="55" t="s">
        <v>260</v>
      </c>
      <c r="C162" s="9" t="s">
        <v>558</v>
      </c>
      <c r="D162" s="56"/>
      <c r="E162" s="56" t="s">
        <v>841</v>
      </c>
      <c r="F162" s="56"/>
      <c r="G162" s="9">
        <v>1</v>
      </c>
    </row>
    <row r="163" spans="2:7" hidden="1" x14ac:dyDescent="0.3">
      <c r="B163" s="55" t="s">
        <v>33</v>
      </c>
      <c r="C163" s="9" t="s">
        <v>558</v>
      </c>
      <c r="D163" s="56"/>
      <c r="E163" s="56"/>
      <c r="F163" s="56"/>
      <c r="G163" s="9"/>
    </row>
    <row r="164" spans="2:7" hidden="1" x14ac:dyDescent="0.3">
      <c r="B164" s="55" t="s">
        <v>261</v>
      </c>
      <c r="C164" s="9" t="s">
        <v>558</v>
      </c>
      <c r="D164" s="56"/>
      <c r="E164" s="56"/>
      <c r="F164" s="56"/>
      <c r="G164" s="9">
        <v>1</v>
      </c>
    </row>
    <row r="165" spans="2:7" hidden="1" x14ac:dyDescent="0.3">
      <c r="B165" s="47" t="s">
        <v>57</v>
      </c>
      <c r="C165" s="15" t="s">
        <v>559</v>
      </c>
      <c r="D165" s="48">
        <v>2</v>
      </c>
      <c r="E165" s="48" t="s">
        <v>842</v>
      </c>
      <c r="F165" s="48">
        <v>2</v>
      </c>
      <c r="G165" s="15">
        <v>1</v>
      </c>
    </row>
    <row r="166" spans="2:7" hidden="1" x14ac:dyDescent="0.3">
      <c r="B166" s="47" t="s">
        <v>196</v>
      </c>
      <c r="C166" s="1" t="s">
        <v>557</v>
      </c>
      <c r="D166" s="48"/>
      <c r="E166" s="48"/>
      <c r="F166" s="48"/>
      <c r="G166" s="1">
        <v>1</v>
      </c>
    </row>
    <row r="167" spans="2:7" hidden="1" x14ac:dyDescent="0.3">
      <c r="B167" s="47" t="s">
        <v>87</v>
      </c>
      <c r="C167" s="15" t="s">
        <v>559</v>
      </c>
      <c r="D167" s="48"/>
      <c r="E167" s="48"/>
      <c r="F167" s="48"/>
      <c r="G167" s="15">
        <v>1</v>
      </c>
    </row>
    <row r="168" spans="2:7" hidden="1" x14ac:dyDescent="0.3">
      <c r="B168" s="47" t="s">
        <v>88</v>
      </c>
      <c r="C168" s="15" t="s">
        <v>559</v>
      </c>
      <c r="D168" s="48">
        <v>4</v>
      </c>
      <c r="E168" s="48" t="s">
        <v>840</v>
      </c>
      <c r="F168" s="48">
        <v>1</v>
      </c>
      <c r="G168" s="15">
        <v>1</v>
      </c>
    </row>
    <row r="169" spans="2:7" hidden="1" x14ac:dyDescent="0.3">
      <c r="B169" s="47" t="s">
        <v>89</v>
      </c>
      <c r="C169" s="15" t="s">
        <v>559</v>
      </c>
      <c r="D169" s="48">
        <v>4</v>
      </c>
      <c r="E169" s="48" t="s">
        <v>840</v>
      </c>
      <c r="F169" s="48">
        <v>1</v>
      </c>
      <c r="G169" s="15">
        <v>1</v>
      </c>
    </row>
    <row r="170" spans="2:7" hidden="1" x14ac:dyDescent="0.3">
      <c r="B170" s="47" t="s">
        <v>90</v>
      </c>
      <c r="C170" s="15" t="s">
        <v>559</v>
      </c>
      <c r="D170" s="48"/>
      <c r="E170" s="48"/>
      <c r="F170" s="48"/>
      <c r="G170" s="15">
        <v>1</v>
      </c>
    </row>
    <row r="171" spans="2:7" hidden="1" x14ac:dyDescent="0.3">
      <c r="B171" s="47" t="s">
        <v>91</v>
      </c>
      <c r="C171" s="15" t="s">
        <v>559</v>
      </c>
      <c r="D171" s="48">
        <v>3</v>
      </c>
      <c r="E171" s="48" t="s">
        <v>842</v>
      </c>
      <c r="F171" s="48">
        <v>1</v>
      </c>
      <c r="G171" s="15">
        <v>1</v>
      </c>
    </row>
    <row r="172" spans="2:7" hidden="1" x14ac:dyDescent="0.3">
      <c r="B172" s="47" t="s">
        <v>92</v>
      </c>
      <c r="C172" s="15" t="s">
        <v>559</v>
      </c>
      <c r="D172" s="48">
        <v>3</v>
      </c>
      <c r="E172" s="48" t="s">
        <v>842</v>
      </c>
      <c r="F172" s="48">
        <v>1</v>
      </c>
      <c r="G172" s="15">
        <v>1</v>
      </c>
    </row>
    <row r="173" spans="2:7" hidden="1" x14ac:dyDescent="0.3">
      <c r="B173" s="47" t="s">
        <v>93</v>
      </c>
      <c r="C173" s="15" t="s">
        <v>559</v>
      </c>
      <c r="D173" s="48">
        <v>2</v>
      </c>
      <c r="E173" s="48" t="s">
        <v>839</v>
      </c>
      <c r="F173" s="48">
        <v>1</v>
      </c>
      <c r="G173" s="15">
        <v>1</v>
      </c>
    </row>
    <row r="174" spans="2:7" hidden="1" x14ac:dyDescent="0.3">
      <c r="B174" s="47" t="s">
        <v>94</v>
      </c>
      <c r="C174" s="15" t="s">
        <v>559</v>
      </c>
      <c r="D174" s="48">
        <v>2</v>
      </c>
      <c r="E174" s="48" t="s">
        <v>839</v>
      </c>
      <c r="F174" s="48">
        <v>1</v>
      </c>
      <c r="G174" s="15">
        <v>1</v>
      </c>
    </row>
    <row r="175" spans="2:7" hidden="1" x14ac:dyDescent="0.3">
      <c r="B175" s="47" t="s">
        <v>441</v>
      </c>
      <c r="C175" s="15" t="s">
        <v>559</v>
      </c>
      <c r="D175" s="48"/>
      <c r="E175" s="48"/>
      <c r="F175" s="48"/>
      <c r="G175" s="15"/>
    </row>
    <row r="176" spans="2:7" hidden="1" x14ac:dyDescent="0.3">
      <c r="B176" s="47" t="s">
        <v>477</v>
      </c>
      <c r="C176" s="15" t="s">
        <v>559</v>
      </c>
      <c r="D176" s="48"/>
      <c r="E176" s="48"/>
      <c r="F176" s="48"/>
      <c r="G176" s="15"/>
    </row>
    <row r="177" spans="2:7" hidden="1" x14ac:dyDescent="0.3">
      <c r="B177" s="47" t="s">
        <v>468</v>
      </c>
      <c r="C177" s="15" t="s">
        <v>559</v>
      </c>
      <c r="D177" s="48"/>
      <c r="E177" s="48"/>
      <c r="F177" s="48"/>
      <c r="G177" s="15"/>
    </row>
    <row r="178" spans="2:7" hidden="1" x14ac:dyDescent="0.3">
      <c r="B178" s="47" t="s">
        <v>446</v>
      </c>
      <c r="C178" s="15" t="s">
        <v>559</v>
      </c>
      <c r="D178" s="48"/>
      <c r="E178" s="48"/>
      <c r="F178" s="48"/>
      <c r="G178" s="15"/>
    </row>
    <row r="179" spans="2:7" hidden="1" x14ac:dyDescent="0.3">
      <c r="B179" s="47" t="s">
        <v>451</v>
      </c>
      <c r="C179" s="15" t="s">
        <v>559</v>
      </c>
      <c r="D179" s="48">
        <v>3</v>
      </c>
      <c r="E179" s="48" t="s">
        <v>842</v>
      </c>
      <c r="F179" s="48">
        <v>1</v>
      </c>
      <c r="G179" s="15">
        <v>1</v>
      </c>
    </row>
    <row r="180" spans="2:7" hidden="1" x14ac:dyDescent="0.3">
      <c r="B180" s="47" t="s">
        <v>452</v>
      </c>
      <c r="C180" s="15" t="s">
        <v>559</v>
      </c>
      <c r="D180" s="48">
        <v>4</v>
      </c>
      <c r="E180" s="48" t="s">
        <v>840</v>
      </c>
      <c r="F180" s="48">
        <v>1</v>
      </c>
      <c r="G180" s="15">
        <v>1</v>
      </c>
    </row>
    <row r="181" spans="2:7" hidden="1" x14ac:dyDescent="0.3">
      <c r="B181" s="47" t="s">
        <v>453</v>
      </c>
      <c r="C181" s="15" t="s">
        <v>559</v>
      </c>
      <c r="D181" s="48"/>
      <c r="E181" s="48"/>
      <c r="F181" s="48"/>
      <c r="G181" s="15">
        <v>1</v>
      </c>
    </row>
    <row r="182" spans="2:7" hidden="1" x14ac:dyDescent="0.3">
      <c r="B182" s="47" t="s">
        <v>68</v>
      </c>
      <c r="C182" s="15" t="s">
        <v>559</v>
      </c>
      <c r="D182" s="48"/>
      <c r="E182" s="48"/>
      <c r="F182" s="48"/>
      <c r="G182" s="15">
        <v>1</v>
      </c>
    </row>
    <row r="183" spans="2:7" hidden="1" x14ac:dyDescent="0.3">
      <c r="B183" s="47" t="s">
        <v>140</v>
      </c>
      <c r="C183" s="15" t="s">
        <v>559</v>
      </c>
      <c r="D183" s="48">
        <v>2</v>
      </c>
      <c r="E183" s="48" t="s">
        <v>839</v>
      </c>
      <c r="F183" s="48">
        <v>1</v>
      </c>
      <c r="G183" s="15">
        <v>1</v>
      </c>
    </row>
    <row r="184" spans="2:7" hidden="1" x14ac:dyDescent="0.3">
      <c r="B184" s="55" t="s">
        <v>370</v>
      </c>
      <c r="C184" s="9" t="s">
        <v>558</v>
      </c>
      <c r="D184" s="56"/>
      <c r="E184" s="56"/>
      <c r="F184" s="56"/>
      <c r="G184" s="9"/>
    </row>
    <row r="185" spans="2:7" hidden="1" x14ac:dyDescent="0.3">
      <c r="B185" s="55" t="s">
        <v>262</v>
      </c>
      <c r="C185" s="9" t="s">
        <v>558</v>
      </c>
      <c r="D185" s="56"/>
      <c r="E185" s="56"/>
      <c r="F185" s="56"/>
      <c r="G185" s="9">
        <v>1</v>
      </c>
    </row>
    <row r="186" spans="2:7" hidden="1" x14ac:dyDescent="0.3">
      <c r="B186" s="55" t="s">
        <v>263</v>
      </c>
      <c r="C186" s="9" t="s">
        <v>558</v>
      </c>
      <c r="D186" s="56"/>
      <c r="E186" s="56"/>
      <c r="F186" s="56"/>
      <c r="G186" s="9">
        <v>1</v>
      </c>
    </row>
    <row r="187" spans="2:7" hidden="1" x14ac:dyDescent="0.3">
      <c r="B187" s="55" t="s">
        <v>34</v>
      </c>
      <c r="C187" s="9" t="s">
        <v>558</v>
      </c>
      <c r="D187" s="56"/>
      <c r="E187" s="56"/>
      <c r="F187" s="56"/>
      <c r="G187" s="9"/>
    </row>
    <row r="188" spans="2:7" hidden="1" x14ac:dyDescent="0.3">
      <c r="B188" s="47" t="s">
        <v>197</v>
      </c>
      <c r="C188" s="1" t="s">
        <v>557</v>
      </c>
      <c r="D188" s="48">
        <v>3</v>
      </c>
      <c r="E188" s="48" t="s">
        <v>842</v>
      </c>
      <c r="F188" s="48">
        <v>1</v>
      </c>
      <c r="G188" s="1">
        <v>1</v>
      </c>
    </row>
    <row r="189" spans="2:7" hidden="1" x14ac:dyDescent="0.3">
      <c r="B189" s="47" t="s">
        <v>198</v>
      </c>
      <c r="C189" s="1" t="s">
        <v>557</v>
      </c>
      <c r="D189" s="48"/>
      <c r="E189" s="48"/>
      <c r="F189" s="48"/>
      <c r="G189" s="1">
        <v>1</v>
      </c>
    </row>
    <row r="190" spans="2:7" hidden="1" x14ac:dyDescent="0.3">
      <c r="B190" s="47" t="s">
        <v>199</v>
      </c>
      <c r="C190" s="1" t="s">
        <v>557</v>
      </c>
      <c r="D190" s="48"/>
      <c r="E190" s="48"/>
      <c r="F190" s="48"/>
      <c r="G190" s="1">
        <v>1</v>
      </c>
    </row>
    <row r="191" spans="2:7" hidden="1" x14ac:dyDescent="0.3">
      <c r="B191" s="47" t="s">
        <v>305</v>
      </c>
      <c r="C191" s="1" t="s">
        <v>557</v>
      </c>
      <c r="D191" s="48"/>
      <c r="E191" s="48"/>
      <c r="F191" s="48"/>
    </row>
    <row r="192" spans="2:7" hidden="1" x14ac:dyDescent="0.3">
      <c r="B192" s="47" t="s">
        <v>454</v>
      </c>
      <c r="C192" s="15" t="s">
        <v>559</v>
      </c>
      <c r="D192" s="48">
        <v>4</v>
      </c>
      <c r="E192" s="48" t="s">
        <v>841</v>
      </c>
      <c r="F192" s="48">
        <v>2</v>
      </c>
      <c r="G192" s="15">
        <v>1</v>
      </c>
    </row>
    <row r="193" spans="2:7" hidden="1" x14ac:dyDescent="0.3">
      <c r="B193" s="47" t="s">
        <v>77</v>
      </c>
      <c r="C193" s="15" t="s">
        <v>559</v>
      </c>
      <c r="D193" s="48"/>
      <c r="E193" s="48"/>
      <c r="F193" s="48"/>
      <c r="G193" s="15">
        <v>1</v>
      </c>
    </row>
    <row r="194" spans="2:7" hidden="1" x14ac:dyDescent="0.3">
      <c r="B194" s="47" t="s">
        <v>111</v>
      </c>
      <c r="C194" s="15" t="s">
        <v>559</v>
      </c>
      <c r="D194" s="48">
        <v>4</v>
      </c>
      <c r="E194" s="48" t="s">
        <v>841</v>
      </c>
      <c r="F194" s="48">
        <v>2</v>
      </c>
      <c r="G194" s="15">
        <v>1</v>
      </c>
    </row>
    <row r="195" spans="2:7" hidden="1" x14ac:dyDescent="0.3">
      <c r="B195" s="47" t="s">
        <v>154</v>
      </c>
      <c r="C195" s="15" t="s">
        <v>559</v>
      </c>
      <c r="D195" s="48"/>
      <c r="E195" s="48" t="s">
        <v>841</v>
      </c>
      <c r="F195" s="48"/>
      <c r="G195" s="15">
        <v>1</v>
      </c>
    </row>
    <row r="196" spans="2:7" hidden="1" x14ac:dyDescent="0.3">
      <c r="B196" s="47" t="s">
        <v>155</v>
      </c>
      <c r="C196" s="15" t="s">
        <v>559</v>
      </c>
      <c r="D196" s="48">
        <v>4</v>
      </c>
      <c r="E196" s="48" t="s">
        <v>840</v>
      </c>
      <c r="F196" s="48">
        <v>1</v>
      </c>
      <c r="G196" s="15">
        <v>1</v>
      </c>
    </row>
    <row r="197" spans="2:7" hidden="1" x14ac:dyDescent="0.3">
      <c r="B197" s="47" t="s">
        <v>156</v>
      </c>
      <c r="C197" s="15" t="s">
        <v>559</v>
      </c>
      <c r="D197" s="48"/>
      <c r="E197" s="48" t="s">
        <v>841</v>
      </c>
      <c r="F197" s="48"/>
      <c r="G197" s="15">
        <v>1</v>
      </c>
    </row>
    <row r="198" spans="2:7" hidden="1" x14ac:dyDescent="0.3">
      <c r="B198" s="47" t="s">
        <v>491</v>
      </c>
      <c r="C198" s="15" t="s">
        <v>559</v>
      </c>
      <c r="D198" s="48"/>
      <c r="E198" s="48"/>
      <c r="F198" s="48"/>
      <c r="G198" s="15"/>
    </row>
    <row r="199" spans="2:7" hidden="1" x14ac:dyDescent="0.3">
      <c r="B199" s="47" t="s">
        <v>157</v>
      </c>
      <c r="C199" s="15" t="s">
        <v>559</v>
      </c>
      <c r="D199" s="48"/>
      <c r="E199" s="48"/>
      <c r="F199" s="48"/>
      <c r="G199" s="15">
        <v>1</v>
      </c>
    </row>
    <row r="200" spans="2:7" hidden="1" x14ac:dyDescent="0.3">
      <c r="B200" s="55" t="s">
        <v>372</v>
      </c>
      <c r="C200" s="9" t="s">
        <v>558</v>
      </c>
      <c r="D200" s="56"/>
      <c r="E200" s="56"/>
      <c r="F200" s="56"/>
      <c r="G200" s="9">
        <v>1</v>
      </c>
    </row>
    <row r="201" spans="2:7" hidden="1" x14ac:dyDescent="0.3">
      <c r="B201" s="55" t="s">
        <v>373</v>
      </c>
      <c r="C201" s="9" t="s">
        <v>558</v>
      </c>
      <c r="D201" s="56"/>
      <c r="E201" s="56" t="s">
        <v>841</v>
      </c>
      <c r="F201" s="56"/>
      <c r="G201" s="9">
        <v>1</v>
      </c>
    </row>
    <row r="202" spans="2:7" hidden="1" x14ac:dyDescent="0.3">
      <c r="B202" s="55" t="s">
        <v>374</v>
      </c>
      <c r="C202" s="9" t="s">
        <v>558</v>
      </c>
      <c r="D202" s="56"/>
      <c r="E202" s="56"/>
      <c r="F202" s="56"/>
      <c r="G202" s="9">
        <v>1</v>
      </c>
    </row>
    <row r="203" spans="2:7" hidden="1" x14ac:dyDescent="0.3">
      <c r="B203" s="55" t="s">
        <v>371</v>
      </c>
      <c r="C203" s="9" t="s">
        <v>558</v>
      </c>
      <c r="D203" s="56"/>
      <c r="E203" s="56"/>
      <c r="F203" s="56"/>
      <c r="G203" s="9"/>
    </row>
    <row r="204" spans="2:7" hidden="1" x14ac:dyDescent="0.3">
      <c r="B204" s="55" t="s">
        <v>264</v>
      </c>
      <c r="C204" s="9" t="s">
        <v>558</v>
      </c>
      <c r="D204" s="56"/>
      <c r="E204" s="56"/>
      <c r="F204" s="56"/>
      <c r="G204" s="9">
        <v>1</v>
      </c>
    </row>
    <row r="205" spans="2:7" hidden="1" x14ac:dyDescent="0.3">
      <c r="B205" s="55" t="s">
        <v>265</v>
      </c>
      <c r="C205" s="9" t="s">
        <v>558</v>
      </c>
      <c r="D205" s="56">
        <v>2</v>
      </c>
      <c r="E205" s="56" t="s">
        <v>842</v>
      </c>
      <c r="F205" s="56">
        <v>2</v>
      </c>
      <c r="G205" s="9">
        <v>1</v>
      </c>
    </row>
    <row r="206" spans="2:7" hidden="1" x14ac:dyDescent="0.3">
      <c r="B206" s="55" t="s">
        <v>266</v>
      </c>
      <c r="C206" s="9" t="s">
        <v>558</v>
      </c>
      <c r="D206" s="56">
        <v>4</v>
      </c>
      <c r="E206" s="56" t="s">
        <v>840</v>
      </c>
      <c r="F206" s="56">
        <v>1</v>
      </c>
      <c r="G206" s="9">
        <v>1</v>
      </c>
    </row>
    <row r="207" spans="2:7" hidden="1" x14ac:dyDescent="0.3">
      <c r="B207" s="55" t="s">
        <v>375</v>
      </c>
      <c r="C207" s="9" t="s">
        <v>558</v>
      </c>
      <c r="D207" s="56"/>
      <c r="E207" s="56"/>
      <c r="F207" s="56"/>
      <c r="G207" s="9"/>
    </row>
    <row r="208" spans="2:7" hidden="1" x14ac:dyDescent="0.3">
      <c r="B208" s="47" t="s">
        <v>69</v>
      </c>
      <c r="C208" s="15" t="s">
        <v>559</v>
      </c>
      <c r="D208" s="48">
        <v>2</v>
      </c>
      <c r="E208" s="48" t="s">
        <v>840</v>
      </c>
      <c r="F208" s="48">
        <v>3</v>
      </c>
      <c r="G208" s="15">
        <v>1</v>
      </c>
    </row>
    <row r="209" spans="2:7" hidden="1" x14ac:dyDescent="0.3">
      <c r="B209" s="47" t="s">
        <v>461</v>
      </c>
      <c r="C209" s="15" t="s">
        <v>559</v>
      </c>
      <c r="D209" s="48"/>
      <c r="E209" s="48"/>
      <c r="F209" s="48"/>
      <c r="G209" s="15"/>
    </row>
    <row r="210" spans="2:7" hidden="1" x14ac:dyDescent="0.3">
      <c r="B210" s="47" t="s">
        <v>112</v>
      </c>
      <c r="C210" s="15" t="s">
        <v>559</v>
      </c>
      <c r="D210" s="48">
        <v>1</v>
      </c>
      <c r="E210" s="48" t="s">
        <v>842</v>
      </c>
      <c r="F210" s="48">
        <v>3</v>
      </c>
      <c r="G210" s="15">
        <v>1</v>
      </c>
    </row>
    <row r="211" spans="2:7" hidden="1" x14ac:dyDescent="0.3">
      <c r="B211" s="47" t="s">
        <v>113</v>
      </c>
      <c r="C211" s="15" t="s">
        <v>559</v>
      </c>
      <c r="D211" s="48"/>
      <c r="E211" s="48"/>
      <c r="F211" s="48"/>
      <c r="G211" s="15">
        <v>1</v>
      </c>
    </row>
    <row r="212" spans="2:7" hidden="1" x14ac:dyDescent="0.3">
      <c r="B212" s="47" t="s">
        <v>114</v>
      </c>
      <c r="C212" s="15" t="s">
        <v>559</v>
      </c>
      <c r="D212" s="48"/>
      <c r="E212" s="48"/>
      <c r="F212" s="48"/>
      <c r="G212" s="15">
        <v>1</v>
      </c>
    </row>
    <row r="213" spans="2:7" hidden="1" x14ac:dyDescent="0.3">
      <c r="B213" s="47" t="s">
        <v>115</v>
      </c>
      <c r="C213" s="15" t="s">
        <v>559</v>
      </c>
      <c r="D213" s="48"/>
      <c r="E213" s="48"/>
      <c r="F213" s="48"/>
      <c r="G213" s="15">
        <v>1</v>
      </c>
    </row>
    <row r="214" spans="2:7" hidden="1" x14ac:dyDescent="0.3">
      <c r="B214" s="47" t="s">
        <v>116</v>
      </c>
      <c r="C214" s="15" t="s">
        <v>559</v>
      </c>
      <c r="D214" s="48"/>
      <c r="E214" s="48" t="s">
        <v>841</v>
      </c>
      <c r="F214" s="48"/>
      <c r="G214" s="15">
        <v>1</v>
      </c>
    </row>
    <row r="215" spans="2:7" hidden="1" x14ac:dyDescent="0.3">
      <c r="B215" s="47" t="s">
        <v>117</v>
      </c>
      <c r="C215" s="15" t="s">
        <v>559</v>
      </c>
      <c r="D215" s="48"/>
      <c r="E215" s="48"/>
      <c r="F215" s="48"/>
      <c r="G215" s="15">
        <v>1</v>
      </c>
    </row>
    <row r="216" spans="2:7" hidden="1" x14ac:dyDescent="0.3">
      <c r="B216" s="47" t="s">
        <v>118</v>
      </c>
      <c r="C216" s="15" t="s">
        <v>559</v>
      </c>
      <c r="D216" s="48"/>
      <c r="E216" s="48"/>
      <c r="F216" s="48"/>
      <c r="G216" s="15">
        <v>1</v>
      </c>
    </row>
    <row r="217" spans="2:7" hidden="1" x14ac:dyDescent="0.3">
      <c r="B217" s="47" t="s">
        <v>119</v>
      </c>
      <c r="C217" s="15" t="s">
        <v>559</v>
      </c>
      <c r="D217" s="48">
        <v>2</v>
      </c>
      <c r="E217" s="48" t="s">
        <v>840</v>
      </c>
      <c r="F217" s="48">
        <v>3</v>
      </c>
      <c r="G217" s="15">
        <v>1</v>
      </c>
    </row>
    <row r="218" spans="2:7" hidden="1" x14ac:dyDescent="0.3">
      <c r="B218" s="47" t="s">
        <v>120</v>
      </c>
      <c r="C218" s="15" t="s">
        <v>559</v>
      </c>
      <c r="D218" s="48">
        <v>4</v>
      </c>
      <c r="E218" s="48" t="s">
        <v>844</v>
      </c>
      <c r="F218" s="48">
        <v>3</v>
      </c>
      <c r="G218" s="15">
        <v>1</v>
      </c>
    </row>
    <row r="219" spans="2:7" hidden="1" x14ac:dyDescent="0.3">
      <c r="B219" s="47" t="s">
        <v>121</v>
      </c>
      <c r="C219" s="15" t="s">
        <v>559</v>
      </c>
      <c r="D219" s="48"/>
      <c r="E219" s="48" t="s">
        <v>841</v>
      </c>
      <c r="F219" s="48"/>
      <c r="G219" s="15">
        <v>1</v>
      </c>
    </row>
    <row r="220" spans="2:7" hidden="1" x14ac:dyDescent="0.3">
      <c r="B220" s="47" t="s">
        <v>122</v>
      </c>
      <c r="C220" s="15" t="s">
        <v>559</v>
      </c>
      <c r="D220" s="48">
        <v>2</v>
      </c>
      <c r="E220" s="48" t="s">
        <v>840</v>
      </c>
      <c r="F220" s="48">
        <v>3</v>
      </c>
      <c r="G220" s="15">
        <v>1</v>
      </c>
    </row>
    <row r="221" spans="2:7" hidden="1" x14ac:dyDescent="0.3">
      <c r="B221" s="47" t="s">
        <v>123</v>
      </c>
      <c r="C221" s="15" t="s">
        <v>559</v>
      </c>
      <c r="D221" s="48">
        <v>2</v>
      </c>
      <c r="E221" s="48" t="s">
        <v>840</v>
      </c>
      <c r="F221" s="48">
        <v>3</v>
      </c>
      <c r="G221" s="15">
        <v>1</v>
      </c>
    </row>
    <row r="222" spans="2:7" hidden="1" x14ac:dyDescent="0.3">
      <c r="B222" s="47" t="s">
        <v>462</v>
      </c>
      <c r="C222" s="15" t="s">
        <v>559</v>
      </c>
      <c r="D222" s="48"/>
      <c r="E222" s="48"/>
      <c r="F222" s="48"/>
      <c r="G222" s="15"/>
    </row>
    <row r="223" spans="2:7" hidden="1" x14ac:dyDescent="0.3">
      <c r="B223" s="47" t="s">
        <v>124</v>
      </c>
      <c r="C223" s="15" t="s">
        <v>559</v>
      </c>
      <c r="D223" s="48"/>
      <c r="E223" s="48" t="s">
        <v>841</v>
      </c>
      <c r="F223" s="48"/>
      <c r="G223" s="15">
        <v>1</v>
      </c>
    </row>
    <row r="224" spans="2:7" hidden="1" x14ac:dyDescent="0.3">
      <c r="B224" s="47" t="s">
        <v>125</v>
      </c>
      <c r="C224" s="15" t="s">
        <v>559</v>
      </c>
      <c r="D224" s="48"/>
      <c r="E224" s="48" t="s">
        <v>841</v>
      </c>
      <c r="F224" s="48"/>
      <c r="G224" s="15">
        <v>1</v>
      </c>
    </row>
    <row r="225" spans="2:7" hidden="1" x14ac:dyDescent="0.3">
      <c r="B225" s="47" t="s">
        <v>126</v>
      </c>
      <c r="C225" s="15" t="s">
        <v>559</v>
      </c>
      <c r="D225" s="48"/>
      <c r="E225" s="48"/>
      <c r="F225" s="48"/>
      <c r="G225" s="15">
        <v>1</v>
      </c>
    </row>
    <row r="226" spans="2:7" hidden="1" x14ac:dyDescent="0.3">
      <c r="B226" s="47" t="s">
        <v>463</v>
      </c>
      <c r="C226" s="15" t="s">
        <v>559</v>
      </c>
      <c r="D226" s="48"/>
      <c r="E226" s="48"/>
      <c r="F226" s="48"/>
      <c r="G226" s="15"/>
    </row>
    <row r="227" spans="2:7" hidden="1" x14ac:dyDescent="0.3">
      <c r="B227" s="47" t="s">
        <v>306</v>
      </c>
      <c r="C227" s="1" t="s">
        <v>557</v>
      </c>
      <c r="D227" s="48">
        <v>3</v>
      </c>
      <c r="E227" s="48" t="s">
        <v>841</v>
      </c>
      <c r="F227" s="48">
        <v>3</v>
      </c>
      <c r="G227" s="1">
        <v>1</v>
      </c>
    </row>
    <row r="228" spans="2:7" hidden="1" x14ac:dyDescent="0.3">
      <c r="B228" s="47" t="s">
        <v>307</v>
      </c>
      <c r="C228" s="1" t="s">
        <v>557</v>
      </c>
      <c r="D228" s="48"/>
      <c r="E228" s="48"/>
      <c r="F228" s="48"/>
    </row>
    <row r="229" spans="2:7" hidden="1" x14ac:dyDescent="0.3">
      <c r="B229" s="47" t="s">
        <v>308</v>
      </c>
      <c r="C229" s="1" t="s">
        <v>557</v>
      </c>
      <c r="D229" s="48"/>
      <c r="E229" s="48"/>
      <c r="F229" s="48"/>
    </row>
    <row r="230" spans="2:7" hidden="1" x14ac:dyDescent="0.3">
      <c r="B230" s="47" t="s">
        <v>309</v>
      </c>
      <c r="C230" s="1" t="s">
        <v>557</v>
      </c>
      <c r="D230" s="48">
        <v>4</v>
      </c>
      <c r="E230" s="48" t="s">
        <v>840</v>
      </c>
      <c r="F230" s="48">
        <v>1</v>
      </c>
      <c r="G230" s="1">
        <v>1</v>
      </c>
    </row>
    <row r="231" spans="2:7" hidden="1" x14ac:dyDescent="0.3">
      <c r="B231" s="47" t="s">
        <v>310</v>
      </c>
      <c r="C231" s="1" t="s">
        <v>557</v>
      </c>
      <c r="D231" s="48"/>
      <c r="E231" s="48"/>
      <c r="F231" s="48"/>
    </row>
    <row r="232" spans="2:7" hidden="1" x14ac:dyDescent="0.3">
      <c r="B232" s="47" t="s">
        <v>311</v>
      </c>
      <c r="C232" s="1" t="s">
        <v>557</v>
      </c>
      <c r="D232" s="48"/>
      <c r="E232" s="48"/>
      <c r="F232" s="48"/>
    </row>
    <row r="233" spans="2:7" hidden="1" x14ac:dyDescent="0.3">
      <c r="B233" s="47" t="s">
        <v>312</v>
      </c>
      <c r="C233" s="1" t="s">
        <v>557</v>
      </c>
      <c r="D233" s="48"/>
      <c r="E233" s="48"/>
      <c r="F233" s="48"/>
      <c r="G233" s="1">
        <v>1</v>
      </c>
    </row>
    <row r="234" spans="2:7" hidden="1" x14ac:dyDescent="0.3">
      <c r="B234" s="47" t="s">
        <v>313</v>
      </c>
      <c r="C234" s="1" t="s">
        <v>557</v>
      </c>
      <c r="D234" s="48">
        <v>1</v>
      </c>
      <c r="E234" s="48" t="s">
        <v>839</v>
      </c>
      <c r="F234" s="48">
        <v>2</v>
      </c>
      <c r="G234" s="1">
        <v>1</v>
      </c>
    </row>
    <row r="235" spans="2:7" hidden="1" x14ac:dyDescent="0.3">
      <c r="B235" s="47" t="s">
        <v>314</v>
      </c>
      <c r="C235" s="1" t="s">
        <v>557</v>
      </c>
      <c r="D235" s="48">
        <v>2</v>
      </c>
      <c r="E235" s="48" t="s">
        <v>840</v>
      </c>
      <c r="F235" s="48">
        <v>3</v>
      </c>
      <c r="G235" s="1">
        <v>1</v>
      </c>
    </row>
    <row r="236" spans="2:7" hidden="1" x14ac:dyDescent="0.3">
      <c r="B236" s="47" t="s">
        <v>315</v>
      </c>
      <c r="C236" s="1" t="s">
        <v>557</v>
      </c>
      <c r="D236" s="48"/>
      <c r="E236" s="48"/>
      <c r="F236" s="48"/>
      <c r="G236" s="1">
        <v>1</v>
      </c>
    </row>
    <row r="237" spans="2:7" hidden="1" x14ac:dyDescent="0.3">
      <c r="B237" s="47" t="s">
        <v>316</v>
      </c>
      <c r="C237" s="1" t="s">
        <v>557</v>
      </c>
      <c r="D237" s="48"/>
      <c r="E237" s="48"/>
      <c r="F237" s="48"/>
    </row>
    <row r="238" spans="2:7" hidden="1" x14ac:dyDescent="0.3">
      <c r="B238" s="47" t="s">
        <v>317</v>
      </c>
      <c r="C238" s="1" t="s">
        <v>557</v>
      </c>
      <c r="D238" s="48"/>
      <c r="E238" s="48"/>
      <c r="F238" s="48"/>
      <c r="G238" s="1">
        <v>1</v>
      </c>
    </row>
    <row r="239" spans="2:7" hidden="1" x14ac:dyDescent="0.3">
      <c r="B239" s="47" t="s">
        <v>318</v>
      </c>
      <c r="C239" s="1" t="s">
        <v>557</v>
      </c>
      <c r="D239" s="48"/>
      <c r="E239" s="48"/>
      <c r="F239" s="48"/>
      <c r="G239" s="1">
        <v>1</v>
      </c>
    </row>
    <row r="240" spans="2:7" hidden="1" x14ac:dyDescent="0.3">
      <c r="B240" s="47" t="s">
        <v>319</v>
      </c>
      <c r="C240" s="1" t="s">
        <v>557</v>
      </c>
      <c r="D240" s="48"/>
      <c r="E240" s="48"/>
      <c r="F240" s="48"/>
      <c r="G240" s="1">
        <v>1</v>
      </c>
    </row>
    <row r="241" spans="2:7" hidden="1" x14ac:dyDescent="0.3">
      <c r="B241" s="49" t="s">
        <v>554</v>
      </c>
      <c r="C241" s="1" t="s">
        <v>557</v>
      </c>
      <c r="D241" s="50"/>
      <c r="E241" s="50"/>
      <c r="F241" s="50"/>
    </row>
    <row r="242" spans="2:7" hidden="1" x14ac:dyDescent="0.3">
      <c r="B242" s="47" t="s">
        <v>53</v>
      </c>
      <c r="C242" s="15" t="s">
        <v>559</v>
      </c>
      <c r="D242" s="48"/>
      <c r="E242" s="48"/>
      <c r="F242" s="48"/>
      <c r="G242" s="15">
        <v>1</v>
      </c>
    </row>
    <row r="243" spans="2:7" hidden="1" x14ac:dyDescent="0.3">
      <c r="B243" s="47" t="s">
        <v>320</v>
      </c>
      <c r="C243" s="1" t="s">
        <v>557</v>
      </c>
      <c r="D243" s="48"/>
      <c r="E243" s="48"/>
      <c r="F243" s="48"/>
      <c r="G243" s="1">
        <v>1</v>
      </c>
    </row>
    <row r="244" spans="2:7" hidden="1" x14ac:dyDescent="0.3">
      <c r="B244" s="51" t="s">
        <v>200</v>
      </c>
      <c r="C244" s="1" t="s">
        <v>557</v>
      </c>
      <c r="D244" s="52"/>
      <c r="E244" s="52"/>
      <c r="F244" s="52"/>
      <c r="G244" s="1">
        <v>1</v>
      </c>
    </row>
    <row r="245" spans="2:7" hidden="1" x14ac:dyDescent="0.3">
      <c r="B245" s="47" t="s">
        <v>201</v>
      </c>
      <c r="C245" s="1" t="s">
        <v>557</v>
      </c>
      <c r="D245" s="48"/>
      <c r="E245" s="48"/>
      <c r="F245" s="48"/>
      <c r="G245" s="1">
        <v>1</v>
      </c>
    </row>
    <row r="246" spans="2:7" hidden="1" x14ac:dyDescent="0.3">
      <c r="B246" s="47" t="s">
        <v>321</v>
      </c>
      <c r="C246" s="1" t="s">
        <v>557</v>
      </c>
      <c r="D246" s="48"/>
      <c r="E246" s="48"/>
      <c r="F246" s="48"/>
    </row>
    <row r="247" spans="2:7" hidden="1" x14ac:dyDescent="0.3">
      <c r="B247" s="47" t="s">
        <v>202</v>
      </c>
      <c r="C247" s="1" t="s">
        <v>557</v>
      </c>
      <c r="D247" s="48"/>
      <c r="E247" s="48"/>
      <c r="F247" s="48"/>
      <c r="G247" s="1">
        <v>1</v>
      </c>
    </row>
    <row r="248" spans="2:7" hidden="1" x14ac:dyDescent="0.3">
      <c r="B248" s="47" t="s">
        <v>127</v>
      </c>
      <c r="C248" s="15" t="s">
        <v>559</v>
      </c>
      <c r="D248" s="48"/>
      <c r="E248" s="48"/>
      <c r="F248" s="48"/>
      <c r="G248" s="15">
        <v>1</v>
      </c>
    </row>
    <row r="249" spans="2:7" hidden="1" x14ac:dyDescent="0.3">
      <c r="B249" s="47" t="s">
        <v>128</v>
      </c>
      <c r="C249" s="15" t="s">
        <v>559</v>
      </c>
      <c r="D249" s="48">
        <v>4</v>
      </c>
      <c r="E249" s="48" t="s">
        <v>841</v>
      </c>
      <c r="F249" s="48">
        <v>2</v>
      </c>
      <c r="G249" s="15">
        <v>1</v>
      </c>
    </row>
    <row r="250" spans="2:7" hidden="1" x14ac:dyDescent="0.3">
      <c r="B250" s="47" t="s">
        <v>464</v>
      </c>
      <c r="C250" s="15" t="s">
        <v>559</v>
      </c>
      <c r="D250" s="48"/>
      <c r="E250" s="48"/>
      <c r="F250" s="48"/>
      <c r="G250" s="15"/>
    </row>
    <row r="251" spans="2:7" hidden="1" x14ac:dyDescent="0.3">
      <c r="B251" s="47" t="s">
        <v>203</v>
      </c>
      <c r="C251" s="1" t="s">
        <v>557</v>
      </c>
      <c r="D251" s="48"/>
      <c r="E251" s="48"/>
      <c r="F251" s="48"/>
      <c r="G251" s="1">
        <v>1</v>
      </c>
    </row>
    <row r="252" spans="2:7" hidden="1" x14ac:dyDescent="0.3">
      <c r="B252" s="47" t="s">
        <v>204</v>
      </c>
      <c r="C252" s="1" t="s">
        <v>557</v>
      </c>
      <c r="D252" s="48"/>
      <c r="E252" s="48"/>
      <c r="F252" s="48"/>
      <c r="G252" s="1">
        <v>1</v>
      </c>
    </row>
    <row r="253" spans="2:7" hidden="1" x14ac:dyDescent="0.3">
      <c r="B253" s="47" t="s">
        <v>322</v>
      </c>
      <c r="C253" s="1" t="s">
        <v>557</v>
      </c>
      <c r="D253" s="48"/>
      <c r="E253" s="48"/>
      <c r="F253" s="48"/>
    </row>
    <row r="254" spans="2:7" hidden="1" x14ac:dyDescent="0.3">
      <c r="B254" s="47" t="s">
        <v>205</v>
      </c>
      <c r="C254" s="1" t="s">
        <v>557</v>
      </c>
      <c r="D254" s="48"/>
      <c r="E254" s="48"/>
      <c r="F254" s="48"/>
      <c r="G254" s="1">
        <v>1</v>
      </c>
    </row>
    <row r="255" spans="2:7" hidden="1" x14ac:dyDescent="0.3">
      <c r="B255" s="47" t="s">
        <v>206</v>
      </c>
      <c r="C255" s="1" t="s">
        <v>557</v>
      </c>
      <c r="D255" s="48">
        <v>1</v>
      </c>
      <c r="E255" s="48" t="s">
        <v>839</v>
      </c>
      <c r="F255" s="48">
        <v>2</v>
      </c>
      <c r="G255" s="1">
        <v>1</v>
      </c>
    </row>
    <row r="256" spans="2:7" hidden="1" x14ac:dyDescent="0.3">
      <c r="B256" s="47" t="s">
        <v>207</v>
      </c>
      <c r="C256" s="1" t="s">
        <v>557</v>
      </c>
      <c r="D256" s="48">
        <v>2</v>
      </c>
      <c r="E256" s="48" t="s">
        <v>842</v>
      </c>
      <c r="F256" s="48">
        <v>2</v>
      </c>
      <c r="G256" s="1">
        <v>1</v>
      </c>
    </row>
    <row r="257" spans="2:7" hidden="1" x14ac:dyDescent="0.3">
      <c r="B257" s="47" t="s">
        <v>323</v>
      </c>
      <c r="C257" s="1" t="s">
        <v>557</v>
      </c>
      <c r="D257" s="48"/>
      <c r="E257" s="48"/>
      <c r="F257" s="48"/>
    </row>
    <row r="258" spans="2:7" hidden="1" x14ac:dyDescent="0.3">
      <c r="B258" s="47" t="s">
        <v>208</v>
      </c>
      <c r="C258" s="1" t="s">
        <v>557</v>
      </c>
      <c r="D258" s="48">
        <v>4</v>
      </c>
      <c r="E258" s="48" t="s">
        <v>840</v>
      </c>
      <c r="F258" s="48">
        <v>1</v>
      </c>
      <c r="G258" s="1">
        <v>1</v>
      </c>
    </row>
    <row r="259" spans="2:7" hidden="1" x14ac:dyDescent="0.3">
      <c r="B259" s="47" t="s">
        <v>209</v>
      </c>
      <c r="C259" s="1" t="s">
        <v>557</v>
      </c>
      <c r="D259" s="48"/>
      <c r="E259" s="48"/>
      <c r="F259" s="48"/>
      <c r="G259" s="1">
        <v>1</v>
      </c>
    </row>
    <row r="260" spans="2:7" hidden="1" x14ac:dyDescent="0.3">
      <c r="B260" s="47" t="s">
        <v>210</v>
      </c>
      <c r="C260" s="1" t="s">
        <v>557</v>
      </c>
      <c r="D260" s="48">
        <v>1</v>
      </c>
      <c r="E260" s="48" t="s">
        <v>839</v>
      </c>
      <c r="F260" s="48">
        <v>2</v>
      </c>
      <c r="G260" s="1">
        <v>1</v>
      </c>
    </row>
    <row r="261" spans="2:7" hidden="1" x14ac:dyDescent="0.3">
      <c r="B261" s="47" t="s">
        <v>324</v>
      </c>
      <c r="C261" s="1" t="s">
        <v>557</v>
      </c>
      <c r="D261" s="48"/>
      <c r="E261" s="48"/>
      <c r="F261" s="48"/>
    </row>
    <row r="262" spans="2:7" hidden="1" x14ac:dyDescent="0.3">
      <c r="B262" s="47" t="s">
        <v>24</v>
      </c>
      <c r="C262" s="1" t="s">
        <v>557</v>
      </c>
      <c r="D262" s="48"/>
      <c r="E262" s="48"/>
      <c r="F262" s="48"/>
    </row>
    <row r="263" spans="2:7" hidden="1" x14ac:dyDescent="0.3">
      <c r="B263" s="22" t="s">
        <v>20</v>
      </c>
      <c r="C263" s="9" t="s">
        <v>557</v>
      </c>
      <c r="D263" s="23"/>
      <c r="E263" s="23"/>
      <c r="F263" s="23"/>
      <c r="G263" s="9"/>
    </row>
    <row r="264" spans="2:7" hidden="1" x14ac:dyDescent="0.3">
      <c r="B264" s="47" t="s">
        <v>211</v>
      </c>
      <c r="C264" s="1" t="s">
        <v>557</v>
      </c>
      <c r="D264" s="48">
        <v>2</v>
      </c>
      <c r="E264" s="48" t="s">
        <v>843</v>
      </c>
      <c r="F264" s="48">
        <v>1</v>
      </c>
      <c r="G264" s="1">
        <v>1</v>
      </c>
    </row>
    <row r="265" spans="2:7" hidden="1" x14ac:dyDescent="0.3">
      <c r="B265" s="47" t="s">
        <v>44</v>
      </c>
      <c r="C265" s="15" t="s">
        <v>559</v>
      </c>
      <c r="D265" s="48">
        <v>4</v>
      </c>
      <c r="E265" s="48" t="s">
        <v>840</v>
      </c>
      <c r="F265" s="48">
        <v>1</v>
      </c>
      <c r="G265" s="15">
        <v>1</v>
      </c>
    </row>
    <row r="266" spans="2:7" hidden="1" x14ac:dyDescent="0.3">
      <c r="B266" s="47" t="s">
        <v>410</v>
      </c>
      <c r="C266" s="15" t="s">
        <v>559</v>
      </c>
      <c r="D266" s="48"/>
      <c r="E266" s="48"/>
      <c r="F266" s="48"/>
      <c r="G266" s="15"/>
    </row>
    <row r="267" spans="2:7" hidden="1" x14ac:dyDescent="0.3">
      <c r="B267" s="47" t="s">
        <v>45</v>
      </c>
      <c r="C267" s="15" t="s">
        <v>559</v>
      </c>
      <c r="D267" s="48"/>
      <c r="E267" s="48" t="s">
        <v>841</v>
      </c>
      <c r="F267" s="48"/>
      <c r="G267" s="15">
        <v>1</v>
      </c>
    </row>
    <row r="268" spans="2:7" hidden="1" x14ac:dyDescent="0.3">
      <c r="B268" s="47" t="s">
        <v>95</v>
      </c>
      <c r="C268" s="15" t="s">
        <v>559</v>
      </c>
      <c r="D268" s="48">
        <v>3</v>
      </c>
      <c r="E268" s="48" t="s">
        <v>842</v>
      </c>
      <c r="F268" s="48">
        <v>1</v>
      </c>
      <c r="G268" s="15">
        <v>1</v>
      </c>
    </row>
    <row r="269" spans="2:7" hidden="1" x14ac:dyDescent="0.3">
      <c r="B269" s="47" t="s">
        <v>58</v>
      </c>
      <c r="C269" s="15" t="s">
        <v>559</v>
      </c>
      <c r="D269" s="48">
        <v>2</v>
      </c>
      <c r="E269" s="48" t="s">
        <v>839</v>
      </c>
      <c r="F269" s="48">
        <v>1</v>
      </c>
      <c r="G269" s="15">
        <v>1</v>
      </c>
    </row>
    <row r="270" spans="2:7" hidden="1" x14ac:dyDescent="0.3">
      <c r="B270" s="47" t="s">
        <v>415</v>
      </c>
      <c r="C270" s="15" t="s">
        <v>559</v>
      </c>
      <c r="D270" s="48"/>
      <c r="E270" s="48"/>
      <c r="F270" s="48"/>
      <c r="G270" s="15"/>
    </row>
    <row r="271" spans="2:7" hidden="1" x14ac:dyDescent="0.3">
      <c r="B271" s="47" t="s">
        <v>14</v>
      </c>
      <c r="C271" s="15" t="s">
        <v>559</v>
      </c>
      <c r="D271" s="48"/>
      <c r="E271" s="48"/>
      <c r="F271" s="48"/>
      <c r="G271" s="15"/>
    </row>
    <row r="272" spans="2:7" hidden="1" x14ac:dyDescent="0.3">
      <c r="B272" s="47" t="s">
        <v>129</v>
      </c>
      <c r="C272" s="15" t="s">
        <v>559</v>
      </c>
      <c r="D272" s="48"/>
      <c r="E272" s="48"/>
      <c r="F272" s="48"/>
      <c r="G272" s="15">
        <v>1</v>
      </c>
    </row>
    <row r="273" spans="2:7" hidden="1" x14ac:dyDescent="0.3">
      <c r="B273" s="47" t="s">
        <v>61</v>
      </c>
      <c r="C273" s="15" t="s">
        <v>559</v>
      </c>
      <c r="D273" s="48"/>
      <c r="E273" s="48"/>
      <c r="F273" s="48"/>
      <c r="G273" s="15">
        <v>1</v>
      </c>
    </row>
    <row r="274" spans="2:7" hidden="1" x14ac:dyDescent="0.3">
      <c r="B274" s="47" t="s">
        <v>15</v>
      </c>
      <c r="C274" s="15" t="s">
        <v>559</v>
      </c>
      <c r="D274" s="48"/>
      <c r="E274" s="48"/>
      <c r="F274" s="48"/>
      <c r="G274" s="15"/>
    </row>
    <row r="275" spans="2:7" hidden="1" x14ac:dyDescent="0.3">
      <c r="B275" s="47" t="s">
        <v>212</v>
      </c>
      <c r="C275" s="1" t="s">
        <v>557</v>
      </c>
      <c r="D275" s="48">
        <v>4</v>
      </c>
      <c r="E275" s="48" t="s">
        <v>844</v>
      </c>
      <c r="F275" s="48">
        <v>3</v>
      </c>
      <c r="G275" s="1">
        <v>1</v>
      </c>
    </row>
    <row r="276" spans="2:7" hidden="1" x14ac:dyDescent="0.3">
      <c r="B276" s="47" t="s">
        <v>213</v>
      </c>
      <c r="C276" s="1" t="s">
        <v>557</v>
      </c>
      <c r="D276" s="48"/>
      <c r="E276" s="48"/>
      <c r="F276" s="48"/>
      <c r="G276" s="1">
        <v>1</v>
      </c>
    </row>
    <row r="277" spans="2:7" hidden="1" x14ac:dyDescent="0.3">
      <c r="B277" s="47" t="s">
        <v>325</v>
      </c>
      <c r="C277" s="1" t="s">
        <v>557</v>
      </c>
      <c r="D277" s="48"/>
      <c r="E277" s="48"/>
      <c r="F277" s="48"/>
    </row>
    <row r="278" spans="2:7" hidden="1" x14ac:dyDescent="0.3">
      <c r="B278" s="47" t="s">
        <v>214</v>
      </c>
      <c r="C278" s="1" t="s">
        <v>557</v>
      </c>
      <c r="D278" s="48">
        <v>4</v>
      </c>
      <c r="E278" s="48" t="s">
        <v>840</v>
      </c>
      <c r="F278" s="48">
        <v>1</v>
      </c>
      <c r="G278" s="1">
        <v>1</v>
      </c>
    </row>
    <row r="279" spans="2:7" hidden="1" x14ac:dyDescent="0.3">
      <c r="B279" s="47" t="s">
        <v>215</v>
      </c>
      <c r="C279" s="1" t="s">
        <v>557</v>
      </c>
      <c r="D279" s="48">
        <v>1</v>
      </c>
      <c r="E279" s="48" t="s">
        <v>839</v>
      </c>
      <c r="F279" s="48">
        <v>2</v>
      </c>
      <c r="G279" s="1">
        <v>1</v>
      </c>
    </row>
    <row r="280" spans="2:7" hidden="1" x14ac:dyDescent="0.3">
      <c r="B280" s="47" t="s">
        <v>216</v>
      </c>
      <c r="C280" s="1" t="s">
        <v>557</v>
      </c>
      <c r="D280" s="48"/>
      <c r="E280" s="48"/>
      <c r="F280" s="48"/>
      <c r="G280" s="1">
        <v>1</v>
      </c>
    </row>
    <row r="281" spans="2:7" hidden="1" x14ac:dyDescent="0.3">
      <c r="B281" s="47" t="s">
        <v>326</v>
      </c>
      <c r="C281" s="1" t="s">
        <v>557</v>
      </c>
      <c r="D281" s="48"/>
      <c r="E281" s="48"/>
      <c r="F281" s="48"/>
    </row>
    <row r="282" spans="2:7" hidden="1" x14ac:dyDescent="0.3">
      <c r="B282" s="47" t="s">
        <v>148</v>
      </c>
      <c r="C282" s="15" t="s">
        <v>559</v>
      </c>
      <c r="D282" s="48">
        <v>3</v>
      </c>
      <c r="E282" s="48" t="s">
        <v>842</v>
      </c>
      <c r="F282" s="48">
        <v>1</v>
      </c>
      <c r="G282" s="15">
        <v>1</v>
      </c>
    </row>
    <row r="283" spans="2:7" hidden="1" x14ac:dyDescent="0.3">
      <c r="B283" s="47" t="s">
        <v>465</v>
      </c>
      <c r="C283" s="15" t="s">
        <v>559</v>
      </c>
      <c r="D283" s="48"/>
      <c r="E283" s="48"/>
      <c r="F283" s="48"/>
      <c r="G283" s="15"/>
    </row>
    <row r="284" spans="2:7" hidden="1" x14ac:dyDescent="0.3">
      <c r="B284" s="47" t="s">
        <v>556</v>
      </c>
      <c r="C284" s="15" t="s">
        <v>559</v>
      </c>
      <c r="D284" s="48"/>
      <c r="E284" s="48"/>
      <c r="F284" s="48"/>
      <c r="G284" s="15">
        <v>1</v>
      </c>
    </row>
    <row r="285" spans="2:7" hidden="1" x14ac:dyDescent="0.3">
      <c r="B285" s="47" t="s">
        <v>455</v>
      </c>
      <c r="C285" s="15" t="s">
        <v>559</v>
      </c>
      <c r="D285" s="48"/>
      <c r="E285" s="48"/>
      <c r="F285" s="48"/>
      <c r="G285" s="15">
        <v>1</v>
      </c>
    </row>
    <row r="286" spans="2:7" hidden="1" x14ac:dyDescent="0.3">
      <c r="B286" s="47" t="s">
        <v>67</v>
      </c>
      <c r="C286" s="15" t="s">
        <v>559</v>
      </c>
      <c r="D286" s="48">
        <v>2</v>
      </c>
      <c r="E286" s="48" t="s">
        <v>842</v>
      </c>
      <c r="F286" s="48">
        <v>2</v>
      </c>
      <c r="G286" s="15">
        <v>1</v>
      </c>
    </row>
    <row r="287" spans="2:7" hidden="1" x14ac:dyDescent="0.3">
      <c r="B287" s="47" t="s">
        <v>217</v>
      </c>
      <c r="C287" s="1" t="s">
        <v>557</v>
      </c>
      <c r="D287" s="48">
        <v>2</v>
      </c>
      <c r="E287" s="48" t="s">
        <v>843</v>
      </c>
      <c r="F287" s="48">
        <v>1</v>
      </c>
      <c r="G287" s="1">
        <v>1</v>
      </c>
    </row>
    <row r="288" spans="2:7" hidden="1" x14ac:dyDescent="0.3">
      <c r="B288" s="47" t="s">
        <v>218</v>
      </c>
      <c r="C288" s="1" t="s">
        <v>557</v>
      </c>
      <c r="D288" s="48">
        <v>2</v>
      </c>
      <c r="E288" s="48" t="s">
        <v>843</v>
      </c>
      <c r="F288" s="48">
        <v>1</v>
      </c>
      <c r="G288" s="1">
        <v>1</v>
      </c>
    </row>
    <row r="289" spans="2:7" hidden="1" x14ac:dyDescent="0.3">
      <c r="B289" s="47" t="s">
        <v>327</v>
      </c>
      <c r="C289" s="1" t="s">
        <v>557</v>
      </c>
      <c r="D289" s="48"/>
      <c r="E289" s="48"/>
      <c r="F289" s="48"/>
    </row>
    <row r="290" spans="2:7" hidden="1" x14ac:dyDescent="0.3">
      <c r="B290" s="47" t="s">
        <v>219</v>
      </c>
      <c r="C290" s="1" t="s">
        <v>557</v>
      </c>
      <c r="D290" s="48"/>
      <c r="E290" s="48"/>
      <c r="F290" s="48"/>
      <c r="G290" s="1">
        <v>1</v>
      </c>
    </row>
    <row r="291" spans="2:7" hidden="1" x14ac:dyDescent="0.3">
      <c r="B291" s="47" t="s">
        <v>26</v>
      </c>
      <c r="C291" s="1" t="s">
        <v>557</v>
      </c>
      <c r="D291" s="48"/>
      <c r="E291" s="48"/>
      <c r="F291" s="48"/>
    </row>
    <row r="292" spans="2:7" hidden="1" x14ac:dyDescent="0.3">
      <c r="B292" s="47" t="s">
        <v>158</v>
      </c>
      <c r="C292" s="15" t="s">
        <v>559</v>
      </c>
      <c r="D292" s="48">
        <v>4</v>
      </c>
      <c r="E292" s="48" t="s">
        <v>840</v>
      </c>
      <c r="F292" s="48">
        <v>1</v>
      </c>
      <c r="G292" s="15">
        <v>1</v>
      </c>
    </row>
    <row r="293" spans="2:7" hidden="1" x14ac:dyDescent="0.3">
      <c r="B293" s="47" t="s">
        <v>159</v>
      </c>
      <c r="C293" s="15" t="s">
        <v>559</v>
      </c>
      <c r="D293" s="48">
        <v>4</v>
      </c>
      <c r="E293" s="48" t="s">
        <v>840</v>
      </c>
      <c r="F293" s="48">
        <v>1</v>
      </c>
      <c r="G293" s="15">
        <v>1</v>
      </c>
    </row>
    <row r="294" spans="2:7" hidden="1" x14ac:dyDescent="0.3">
      <c r="B294" s="47" t="s">
        <v>492</v>
      </c>
      <c r="C294" s="15" t="s">
        <v>559</v>
      </c>
      <c r="D294" s="48"/>
      <c r="E294" s="48"/>
      <c r="F294" s="48"/>
      <c r="G294" s="15"/>
    </row>
    <row r="295" spans="2:7" hidden="1" x14ac:dyDescent="0.3">
      <c r="B295" s="47" t="s">
        <v>160</v>
      </c>
      <c r="C295" s="15" t="s">
        <v>559</v>
      </c>
      <c r="D295" s="48">
        <v>3</v>
      </c>
      <c r="E295" s="48" t="s">
        <v>842</v>
      </c>
      <c r="F295" s="48">
        <v>1</v>
      </c>
      <c r="G295" s="15">
        <v>1</v>
      </c>
    </row>
    <row r="296" spans="2:7" hidden="1" x14ac:dyDescent="0.3">
      <c r="B296" s="47" t="s">
        <v>130</v>
      </c>
      <c r="C296" s="15" t="s">
        <v>559</v>
      </c>
      <c r="D296" s="48">
        <v>2</v>
      </c>
      <c r="E296" s="48" t="s">
        <v>839</v>
      </c>
      <c r="F296" s="48">
        <v>1</v>
      </c>
      <c r="G296" s="15">
        <v>1</v>
      </c>
    </row>
    <row r="297" spans="2:7" hidden="1" x14ac:dyDescent="0.3">
      <c r="B297" s="47" t="s">
        <v>419</v>
      </c>
      <c r="C297" s="15" t="s">
        <v>559</v>
      </c>
      <c r="D297" s="48"/>
      <c r="E297" s="48"/>
      <c r="F297" s="48"/>
      <c r="G297" s="15">
        <v>1</v>
      </c>
    </row>
    <row r="298" spans="2:7" hidden="1" x14ac:dyDescent="0.3">
      <c r="B298" s="47" t="s">
        <v>420</v>
      </c>
      <c r="C298" s="15" t="s">
        <v>559</v>
      </c>
      <c r="D298" s="48">
        <v>2</v>
      </c>
      <c r="E298" s="48" t="s">
        <v>839</v>
      </c>
      <c r="F298" s="48">
        <v>1</v>
      </c>
      <c r="G298" s="15">
        <v>1</v>
      </c>
    </row>
    <row r="299" spans="2:7" hidden="1" x14ac:dyDescent="0.3">
      <c r="B299" s="47" t="s">
        <v>421</v>
      </c>
      <c r="C299" s="15" t="s">
        <v>559</v>
      </c>
      <c r="D299" s="48"/>
      <c r="E299" s="48"/>
      <c r="F299" s="48"/>
      <c r="G299" s="15">
        <v>1</v>
      </c>
    </row>
    <row r="300" spans="2:7" hidden="1" x14ac:dyDescent="0.3">
      <c r="B300" s="47" t="s">
        <v>422</v>
      </c>
      <c r="C300" s="15" t="s">
        <v>559</v>
      </c>
      <c r="D300" s="48"/>
      <c r="E300" s="48"/>
      <c r="F300" s="48"/>
      <c r="G300" s="15">
        <v>1</v>
      </c>
    </row>
    <row r="301" spans="2:7" hidden="1" x14ac:dyDescent="0.3">
      <c r="B301" s="47" t="s">
        <v>854</v>
      </c>
      <c r="C301" s="15" t="s">
        <v>559</v>
      </c>
      <c r="D301" s="48">
        <v>2</v>
      </c>
      <c r="E301" s="48" t="s">
        <v>842</v>
      </c>
      <c r="F301" s="48">
        <v>2</v>
      </c>
      <c r="G301" s="15">
        <v>1</v>
      </c>
    </row>
    <row r="302" spans="2:7" hidden="1" x14ac:dyDescent="0.3">
      <c r="B302" s="47" t="s">
        <v>423</v>
      </c>
      <c r="C302" s="15" t="s">
        <v>559</v>
      </c>
      <c r="D302" s="48">
        <v>3</v>
      </c>
      <c r="E302" s="48" t="s">
        <v>842</v>
      </c>
      <c r="F302" s="48">
        <v>1</v>
      </c>
      <c r="G302" s="15">
        <v>1</v>
      </c>
    </row>
    <row r="303" spans="2:7" hidden="1" x14ac:dyDescent="0.3">
      <c r="B303" s="47" t="s">
        <v>424</v>
      </c>
      <c r="C303" s="15" t="s">
        <v>559</v>
      </c>
      <c r="D303" s="48">
        <v>4</v>
      </c>
      <c r="E303" s="48" t="s">
        <v>840</v>
      </c>
      <c r="F303" s="48">
        <v>1</v>
      </c>
      <c r="G303" s="15">
        <v>1</v>
      </c>
    </row>
    <row r="304" spans="2:7" hidden="1" x14ac:dyDescent="0.3">
      <c r="B304" s="47" t="s">
        <v>418</v>
      </c>
      <c r="C304" s="15" t="s">
        <v>559</v>
      </c>
      <c r="D304" s="48"/>
      <c r="E304" s="48"/>
      <c r="F304" s="48"/>
      <c r="G304" s="15"/>
    </row>
    <row r="305" spans="2:7" hidden="1" x14ac:dyDescent="0.3">
      <c r="B305" s="47" t="s">
        <v>555</v>
      </c>
      <c r="C305" s="15" t="s">
        <v>559</v>
      </c>
      <c r="D305" s="48"/>
      <c r="E305" s="48"/>
      <c r="F305" s="48"/>
      <c r="G305" s="15"/>
    </row>
    <row r="306" spans="2:7" hidden="1" x14ac:dyDescent="0.3">
      <c r="B306" s="47" t="s">
        <v>425</v>
      </c>
      <c r="C306" s="15" t="s">
        <v>559</v>
      </c>
      <c r="D306" s="48">
        <v>3</v>
      </c>
      <c r="E306" s="48" t="s">
        <v>842</v>
      </c>
      <c r="F306" s="48">
        <v>1</v>
      </c>
      <c r="G306" s="15">
        <v>1</v>
      </c>
    </row>
    <row r="307" spans="2:7" hidden="1" x14ac:dyDescent="0.3">
      <c r="B307" s="47" t="s">
        <v>426</v>
      </c>
      <c r="C307" s="15" t="s">
        <v>559</v>
      </c>
      <c r="D307" s="48"/>
      <c r="E307" s="48"/>
      <c r="F307" s="48"/>
      <c r="G307" s="15">
        <v>1</v>
      </c>
    </row>
    <row r="308" spans="2:7" hidden="1" x14ac:dyDescent="0.3">
      <c r="B308" s="47" t="s">
        <v>427</v>
      </c>
      <c r="C308" s="15" t="s">
        <v>559</v>
      </c>
      <c r="D308" s="48"/>
      <c r="E308" s="48"/>
      <c r="F308" s="48"/>
      <c r="G308" s="15">
        <v>1</v>
      </c>
    </row>
    <row r="309" spans="2:7" hidden="1" x14ac:dyDescent="0.3">
      <c r="B309" s="47" t="s">
        <v>428</v>
      </c>
      <c r="C309" s="15" t="s">
        <v>559</v>
      </c>
      <c r="D309" s="48">
        <v>3</v>
      </c>
      <c r="E309" s="48" t="s">
        <v>842</v>
      </c>
      <c r="F309" s="48">
        <v>1</v>
      </c>
      <c r="G309" s="15">
        <v>1</v>
      </c>
    </row>
    <row r="310" spans="2:7" hidden="1" x14ac:dyDescent="0.3">
      <c r="B310" s="47" t="s">
        <v>429</v>
      </c>
      <c r="C310" s="15" t="s">
        <v>559</v>
      </c>
      <c r="D310" s="48"/>
      <c r="E310" s="48"/>
      <c r="F310" s="48"/>
      <c r="G310" s="15">
        <v>1</v>
      </c>
    </row>
    <row r="311" spans="2:7" hidden="1" x14ac:dyDescent="0.3">
      <c r="B311" s="47" t="s">
        <v>430</v>
      </c>
      <c r="C311" s="15" t="s">
        <v>559</v>
      </c>
      <c r="D311" s="48"/>
      <c r="E311" s="48"/>
      <c r="F311" s="48"/>
      <c r="G311" s="15">
        <v>1</v>
      </c>
    </row>
    <row r="312" spans="2:7" hidden="1" x14ac:dyDescent="0.3">
      <c r="B312" s="47" t="s">
        <v>431</v>
      </c>
      <c r="C312" s="15" t="s">
        <v>559</v>
      </c>
      <c r="D312" s="48">
        <v>4</v>
      </c>
      <c r="E312" s="48" t="s">
        <v>840</v>
      </c>
      <c r="F312" s="48">
        <v>1</v>
      </c>
      <c r="G312" s="15">
        <v>1</v>
      </c>
    </row>
    <row r="313" spans="2:7" hidden="1" x14ac:dyDescent="0.3">
      <c r="B313" s="47" t="s">
        <v>70</v>
      </c>
      <c r="C313" s="15" t="s">
        <v>559</v>
      </c>
      <c r="D313" s="48"/>
      <c r="E313" s="48"/>
      <c r="F313" s="48"/>
      <c r="G313" s="15">
        <v>1</v>
      </c>
    </row>
    <row r="314" spans="2:7" hidden="1" x14ac:dyDescent="0.3">
      <c r="B314" s="47" t="s">
        <v>432</v>
      </c>
      <c r="C314" s="15" t="s">
        <v>559</v>
      </c>
      <c r="D314" s="48"/>
      <c r="E314" s="48"/>
      <c r="F314" s="48"/>
      <c r="G314" s="15">
        <v>1</v>
      </c>
    </row>
    <row r="315" spans="2:7" hidden="1" x14ac:dyDescent="0.3">
      <c r="B315" s="47" t="s">
        <v>17</v>
      </c>
      <c r="C315" s="15" t="s">
        <v>559</v>
      </c>
      <c r="D315" s="48"/>
      <c r="E315" s="48"/>
      <c r="F315" s="48"/>
      <c r="G315" s="15"/>
    </row>
    <row r="316" spans="2:7" hidden="1" x14ac:dyDescent="0.3">
      <c r="B316" s="47" t="s">
        <v>434</v>
      </c>
      <c r="C316" s="15" t="s">
        <v>559</v>
      </c>
      <c r="D316" s="48"/>
      <c r="E316" s="48"/>
      <c r="F316" s="48"/>
      <c r="G316" s="15"/>
    </row>
    <row r="317" spans="2:7" hidden="1" x14ac:dyDescent="0.3">
      <c r="B317" s="47" t="s">
        <v>18</v>
      </c>
      <c r="C317" s="15" t="s">
        <v>559</v>
      </c>
      <c r="D317" s="48"/>
      <c r="E317" s="48"/>
      <c r="F317" s="48"/>
      <c r="G317" s="15"/>
    </row>
    <row r="318" spans="2:7" hidden="1" x14ac:dyDescent="0.3">
      <c r="B318" s="55" t="s">
        <v>267</v>
      </c>
      <c r="C318" s="9" t="s">
        <v>558</v>
      </c>
      <c r="D318" s="56">
        <v>2</v>
      </c>
      <c r="E318" s="56" t="s">
        <v>843</v>
      </c>
      <c r="F318" s="56">
        <v>1</v>
      </c>
      <c r="G318" s="9">
        <v>1</v>
      </c>
    </row>
    <row r="319" spans="2:7" ht="26" hidden="1" x14ac:dyDescent="0.3">
      <c r="B319" s="57" t="s">
        <v>376</v>
      </c>
      <c r="C319" s="9" t="s">
        <v>558</v>
      </c>
      <c r="D319" s="58"/>
      <c r="E319" s="58"/>
      <c r="F319" s="58"/>
      <c r="G319" s="9"/>
    </row>
    <row r="320" spans="2:7" hidden="1" x14ac:dyDescent="0.3">
      <c r="B320" s="47" t="s">
        <v>435</v>
      </c>
      <c r="C320" s="15" t="s">
        <v>559</v>
      </c>
      <c r="D320" s="48"/>
      <c r="E320" s="48"/>
      <c r="F320" s="48"/>
      <c r="G320" s="15"/>
    </row>
    <row r="321" spans="2:7" hidden="1" x14ac:dyDescent="0.3">
      <c r="B321" s="47" t="s">
        <v>328</v>
      </c>
      <c r="C321" s="1" t="s">
        <v>557</v>
      </c>
      <c r="D321" s="48"/>
      <c r="E321" s="48"/>
      <c r="F321" s="48"/>
      <c r="G321" s="1">
        <v>1</v>
      </c>
    </row>
    <row r="322" spans="2:7" hidden="1" x14ac:dyDescent="0.3">
      <c r="B322" s="47" t="s">
        <v>78</v>
      </c>
      <c r="C322" s="15" t="s">
        <v>559</v>
      </c>
      <c r="D322" s="48">
        <v>4</v>
      </c>
      <c r="E322" s="48" t="s">
        <v>840</v>
      </c>
      <c r="F322" s="48">
        <v>1</v>
      </c>
      <c r="G322" s="15">
        <v>1</v>
      </c>
    </row>
    <row r="323" spans="2:7" hidden="1" x14ac:dyDescent="0.3">
      <c r="B323" s="47" t="s">
        <v>79</v>
      </c>
      <c r="C323" s="15" t="s">
        <v>559</v>
      </c>
      <c r="D323" s="48"/>
      <c r="E323" s="48"/>
      <c r="F323" s="48"/>
      <c r="G323" s="15">
        <v>1</v>
      </c>
    </row>
    <row r="324" spans="2:7" hidden="1" x14ac:dyDescent="0.3">
      <c r="B324" s="47" t="s">
        <v>1</v>
      </c>
      <c r="C324" s="15" t="s">
        <v>559</v>
      </c>
      <c r="D324" s="48"/>
      <c r="E324" s="48"/>
      <c r="F324" s="48"/>
      <c r="G324" s="15"/>
    </row>
    <row r="325" spans="2:7" hidden="1" x14ac:dyDescent="0.3">
      <c r="B325" s="47" t="s">
        <v>96</v>
      </c>
      <c r="C325" s="15" t="s">
        <v>559</v>
      </c>
      <c r="D325" s="48"/>
      <c r="E325" s="48"/>
      <c r="F325" s="48"/>
      <c r="G325" s="15">
        <v>1</v>
      </c>
    </row>
    <row r="326" spans="2:7" hidden="1" x14ac:dyDescent="0.3">
      <c r="B326" s="47" t="s">
        <v>40</v>
      </c>
      <c r="C326" s="15" t="s">
        <v>559</v>
      </c>
      <c r="D326" s="48"/>
      <c r="E326" s="48"/>
      <c r="F326" s="48"/>
      <c r="G326" s="15">
        <v>1</v>
      </c>
    </row>
    <row r="327" spans="2:7" hidden="1" x14ac:dyDescent="0.3">
      <c r="B327" s="47" t="s">
        <v>442</v>
      </c>
      <c r="C327" s="15" t="s">
        <v>559</v>
      </c>
      <c r="D327" s="48"/>
      <c r="E327" s="48"/>
      <c r="F327" s="48"/>
      <c r="G327" s="15"/>
    </row>
    <row r="328" spans="2:7" hidden="1" x14ac:dyDescent="0.3">
      <c r="B328" s="47" t="s">
        <v>97</v>
      </c>
      <c r="C328" s="15" t="s">
        <v>559</v>
      </c>
      <c r="D328" s="48"/>
      <c r="E328" s="48" t="s">
        <v>841</v>
      </c>
      <c r="F328" s="48"/>
      <c r="G328" s="15">
        <v>1</v>
      </c>
    </row>
    <row r="329" spans="2:7" hidden="1" x14ac:dyDescent="0.3">
      <c r="B329" s="47" t="s">
        <v>220</v>
      </c>
      <c r="C329" s="1" t="s">
        <v>557</v>
      </c>
      <c r="D329" s="48">
        <v>2</v>
      </c>
      <c r="E329" s="48" t="s">
        <v>842</v>
      </c>
      <c r="F329" s="48">
        <v>2</v>
      </c>
      <c r="G329" s="1">
        <v>1</v>
      </c>
    </row>
    <row r="330" spans="2:7" hidden="1" x14ac:dyDescent="0.3">
      <c r="B330" s="47" t="s">
        <v>329</v>
      </c>
      <c r="C330" s="1" t="s">
        <v>557</v>
      </c>
      <c r="D330" s="48"/>
      <c r="E330" s="48"/>
      <c r="F330" s="48"/>
    </row>
    <row r="331" spans="2:7" hidden="1" x14ac:dyDescent="0.3">
      <c r="B331" s="47" t="s">
        <v>221</v>
      </c>
      <c r="C331" s="1" t="s">
        <v>557</v>
      </c>
      <c r="D331" s="48">
        <v>1</v>
      </c>
      <c r="E331" s="48" t="s">
        <v>839</v>
      </c>
      <c r="F331" s="48">
        <v>2</v>
      </c>
      <c r="G331" s="1">
        <v>1</v>
      </c>
    </row>
    <row r="332" spans="2:7" hidden="1" x14ac:dyDescent="0.3">
      <c r="B332" s="47" t="s">
        <v>27</v>
      </c>
      <c r="C332" s="1" t="s">
        <v>557</v>
      </c>
      <c r="D332" s="48"/>
      <c r="E332" s="48"/>
      <c r="F332" s="48"/>
    </row>
    <row r="333" spans="2:7" hidden="1" x14ac:dyDescent="0.3">
      <c r="B333" s="47" t="s">
        <v>132</v>
      </c>
      <c r="C333" s="15" t="s">
        <v>559</v>
      </c>
      <c r="D333" s="48"/>
      <c r="E333" s="48"/>
      <c r="F333" s="48"/>
      <c r="G333" s="15">
        <v>1</v>
      </c>
    </row>
    <row r="334" spans="2:7" hidden="1" x14ac:dyDescent="0.3">
      <c r="B334" s="55" t="s">
        <v>847</v>
      </c>
      <c r="C334" s="9" t="s">
        <v>558</v>
      </c>
      <c r="D334" s="56"/>
      <c r="E334" s="56"/>
      <c r="F334" s="56"/>
      <c r="G334" s="9">
        <v>1</v>
      </c>
    </row>
    <row r="335" spans="2:7" hidden="1" x14ac:dyDescent="0.3">
      <c r="B335" s="55" t="s">
        <v>378</v>
      </c>
      <c r="C335" s="9" t="s">
        <v>558</v>
      </c>
      <c r="D335" s="56"/>
      <c r="E335" s="56"/>
      <c r="F335" s="56"/>
      <c r="G335" s="9"/>
    </row>
    <row r="336" spans="2:7" hidden="1" x14ac:dyDescent="0.3">
      <c r="B336" s="55" t="s">
        <v>268</v>
      </c>
      <c r="C336" s="9" t="s">
        <v>558</v>
      </c>
      <c r="D336" s="56"/>
      <c r="E336" s="56"/>
      <c r="F336" s="56"/>
      <c r="G336" s="9">
        <v>1</v>
      </c>
    </row>
    <row r="337" spans="2:7" hidden="1" x14ac:dyDescent="0.3">
      <c r="B337" s="55" t="s">
        <v>379</v>
      </c>
      <c r="C337" s="9" t="s">
        <v>558</v>
      </c>
      <c r="D337" s="56"/>
      <c r="E337" s="56"/>
      <c r="F337" s="56"/>
      <c r="G337" s="9"/>
    </row>
    <row r="338" spans="2:7" hidden="1" x14ac:dyDescent="0.3">
      <c r="B338" s="55" t="s">
        <v>269</v>
      </c>
      <c r="C338" s="9" t="s">
        <v>558</v>
      </c>
      <c r="D338" s="56"/>
      <c r="E338" s="56"/>
      <c r="F338" s="56"/>
      <c r="G338" s="9">
        <v>1</v>
      </c>
    </row>
    <row r="339" spans="2:7" hidden="1" x14ac:dyDescent="0.3">
      <c r="B339" s="55" t="s">
        <v>270</v>
      </c>
      <c r="C339" s="9" t="s">
        <v>558</v>
      </c>
      <c r="D339" s="56"/>
      <c r="E339" s="56"/>
      <c r="F339" s="56"/>
      <c r="G339" s="9">
        <v>1</v>
      </c>
    </row>
    <row r="340" spans="2:7" hidden="1" x14ac:dyDescent="0.3">
      <c r="B340" s="55" t="s">
        <v>271</v>
      </c>
      <c r="C340" s="9" t="s">
        <v>558</v>
      </c>
      <c r="D340" s="56">
        <v>2</v>
      </c>
      <c r="E340" s="56" t="s">
        <v>842</v>
      </c>
      <c r="F340" s="56">
        <v>2</v>
      </c>
      <c r="G340" s="9">
        <v>1</v>
      </c>
    </row>
    <row r="341" spans="2:7" hidden="1" x14ac:dyDescent="0.3">
      <c r="B341" s="55" t="s">
        <v>377</v>
      </c>
      <c r="C341" s="9" t="s">
        <v>558</v>
      </c>
      <c r="D341" s="56"/>
      <c r="E341" s="56"/>
      <c r="F341" s="56"/>
      <c r="G341" s="9"/>
    </row>
    <row r="342" spans="2:7" ht="26" hidden="1" x14ac:dyDescent="0.3">
      <c r="B342" s="57" t="s">
        <v>35</v>
      </c>
      <c r="C342" s="9" t="s">
        <v>558</v>
      </c>
      <c r="D342" s="58"/>
      <c r="E342" s="58"/>
      <c r="F342" s="58"/>
      <c r="G342" s="9"/>
    </row>
    <row r="343" spans="2:7" hidden="1" x14ac:dyDescent="0.3">
      <c r="B343" s="47" t="s">
        <v>2</v>
      </c>
      <c r="C343" s="15" t="s">
        <v>559</v>
      </c>
      <c r="D343" s="48"/>
      <c r="E343" s="48"/>
      <c r="F343" s="48"/>
      <c r="G343" s="15"/>
    </row>
    <row r="344" spans="2:7" hidden="1" x14ac:dyDescent="0.3">
      <c r="B344" s="47" t="s">
        <v>466</v>
      </c>
      <c r="C344" s="15" t="s">
        <v>559</v>
      </c>
      <c r="D344" s="48"/>
      <c r="E344" s="48"/>
      <c r="F344" s="48"/>
      <c r="G344" s="15">
        <v>1</v>
      </c>
    </row>
    <row r="345" spans="2:7" hidden="1" x14ac:dyDescent="0.3">
      <c r="B345" s="47" t="s">
        <v>62</v>
      </c>
      <c r="C345" s="15" t="s">
        <v>559</v>
      </c>
      <c r="D345" s="48"/>
      <c r="E345" s="48"/>
      <c r="F345" s="48"/>
      <c r="G345" s="15">
        <v>1</v>
      </c>
    </row>
    <row r="346" spans="2:7" hidden="1" x14ac:dyDescent="0.3">
      <c r="B346" s="47" t="s">
        <v>63</v>
      </c>
      <c r="C346" s="15" t="s">
        <v>559</v>
      </c>
      <c r="D346" s="48">
        <v>2</v>
      </c>
      <c r="E346" s="48" t="s">
        <v>839</v>
      </c>
      <c r="F346" s="48">
        <v>1</v>
      </c>
      <c r="G346" s="15">
        <v>1</v>
      </c>
    </row>
    <row r="347" spans="2:7" hidden="1" x14ac:dyDescent="0.3">
      <c r="B347" s="47" t="s">
        <v>416</v>
      </c>
      <c r="C347" s="15" t="s">
        <v>559</v>
      </c>
      <c r="D347" s="48"/>
      <c r="E347" s="48"/>
      <c r="F347" s="48"/>
      <c r="G347" s="15"/>
    </row>
    <row r="348" spans="2:7" hidden="1" x14ac:dyDescent="0.3">
      <c r="B348" s="47" t="s">
        <v>162</v>
      </c>
      <c r="C348" s="15" t="s">
        <v>559</v>
      </c>
      <c r="D348" s="48"/>
      <c r="E348" s="48"/>
      <c r="F348" s="48"/>
      <c r="G348" s="15">
        <v>1</v>
      </c>
    </row>
    <row r="349" spans="2:7" hidden="1" x14ac:dyDescent="0.3">
      <c r="B349" s="47" t="s">
        <v>163</v>
      </c>
      <c r="C349" s="15" t="s">
        <v>559</v>
      </c>
      <c r="D349" s="48"/>
      <c r="E349" s="48" t="s">
        <v>841</v>
      </c>
      <c r="F349" s="48"/>
      <c r="G349" s="15">
        <v>1</v>
      </c>
    </row>
    <row r="350" spans="2:7" hidden="1" x14ac:dyDescent="0.3">
      <c r="B350" s="47" t="s">
        <v>503</v>
      </c>
      <c r="C350" s="15" t="s">
        <v>559</v>
      </c>
      <c r="D350" s="48"/>
      <c r="E350" s="48"/>
      <c r="F350" s="48"/>
      <c r="G350" s="15"/>
    </row>
    <row r="351" spans="2:7" hidden="1" x14ac:dyDescent="0.3">
      <c r="B351" s="47" t="s">
        <v>456</v>
      </c>
      <c r="C351" s="15" t="s">
        <v>559</v>
      </c>
      <c r="D351" s="48"/>
      <c r="E351" s="48"/>
      <c r="F351" s="48"/>
      <c r="G351" s="15">
        <v>1</v>
      </c>
    </row>
    <row r="352" spans="2:7" hidden="1" x14ac:dyDescent="0.3">
      <c r="B352" s="47" t="s">
        <v>131</v>
      </c>
      <c r="C352" s="15" t="s">
        <v>559</v>
      </c>
      <c r="D352" s="48"/>
      <c r="E352" s="48"/>
      <c r="F352" s="48"/>
      <c r="G352" s="15">
        <v>1</v>
      </c>
    </row>
    <row r="353" spans="2:7" hidden="1" x14ac:dyDescent="0.3">
      <c r="B353" s="47" t="s">
        <v>133</v>
      </c>
      <c r="C353" s="15" t="s">
        <v>559</v>
      </c>
      <c r="D353" s="48">
        <v>4</v>
      </c>
      <c r="E353" s="48" t="s">
        <v>841</v>
      </c>
      <c r="F353" s="48">
        <v>2</v>
      </c>
      <c r="G353" s="15">
        <v>1</v>
      </c>
    </row>
    <row r="354" spans="2:7" hidden="1" x14ac:dyDescent="0.3">
      <c r="B354" s="47" t="s">
        <v>134</v>
      </c>
      <c r="C354" s="15" t="s">
        <v>559</v>
      </c>
      <c r="D354" s="48">
        <v>4</v>
      </c>
      <c r="E354" s="48" t="s">
        <v>841</v>
      </c>
      <c r="F354" s="48">
        <v>2</v>
      </c>
      <c r="G354" s="15">
        <v>1</v>
      </c>
    </row>
    <row r="355" spans="2:7" hidden="1" x14ac:dyDescent="0.3">
      <c r="B355" s="47" t="s">
        <v>467</v>
      </c>
      <c r="C355" s="15" t="s">
        <v>559</v>
      </c>
      <c r="D355" s="48"/>
      <c r="E355" s="48"/>
      <c r="F355" s="48"/>
      <c r="G355" s="15"/>
    </row>
    <row r="356" spans="2:7" hidden="1" x14ac:dyDescent="0.3">
      <c r="B356" s="47" t="s">
        <v>222</v>
      </c>
      <c r="C356" s="1" t="s">
        <v>557</v>
      </c>
      <c r="D356" s="48">
        <v>1</v>
      </c>
      <c r="E356" s="48" t="s">
        <v>839</v>
      </c>
      <c r="F356" s="48">
        <v>3</v>
      </c>
      <c r="G356" s="1">
        <v>1</v>
      </c>
    </row>
    <row r="357" spans="2:7" hidden="1" x14ac:dyDescent="0.3">
      <c r="B357" s="47" t="s">
        <v>49</v>
      </c>
      <c r="C357" s="15" t="s">
        <v>559</v>
      </c>
      <c r="D357" s="48"/>
      <c r="E357" s="48"/>
      <c r="F357" s="48"/>
      <c r="G357" s="15">
        <v>1</v>
      </c>
    </row>
    <row r="358" spans="2:7" hidden="1" x14ac:dyDescent="0.3">
      <c r="B358" s="47" t="s">
        <v>50</v>
      </c>
      <c r="C358" s="15" t="s">
        <v>559</v>
      </c>
      <c r="D358" s="48">
        <v>2</v>
      </c>
      <c r="E358" s="48" t="s">
        <v>843</v>
      </c>
      <c r="F358" s="48">
        <v>1</v>
      </c>
      <c r="G358" s="15">
        <v>1</v>
      </c>
    </row>
    <row r="359" spans="2:7" hidden="1" x14ac:dyDescent="0.3">
      <c r="B359" s="47" t="s">
        <v>51</v>
      </c>
      <c r="C359" s="15" t="s">
        <v>559</v>
      </c>
      <c r="D359" s="48">
        <v>4</v>
      </c>
      <c r="E359" s="48" t="s">
        <v>841</v>
      </c>
      <c r="F359" s="48">
        <v>2</v>
      </c>
      <c r="G359" s="15">
        <v>1</v>
      </c>
    </row>
    <row r="360" spans="2:7" hidden="1" x14ac:dyDescent="0.3">
      <c r="B360" s="47" t="s">
        <v>52</v>
      </c>
      <c r="C360" s="15" t="s">
        <v>559</v>
      </c>
      <c r="D360" s="48">
        <v>3</v>
      </c>
      <c r="E360" s="48" t="s">
        <v>842</v>
      </c>
      <c r="F360" s="48">
        <v>1</v>
      </c>
      <c r="G360" s="15">
        <v>1</v>
      </c>
    </row>
    <row r="361" spans="2:7" hidden="1" x14ac:dyDescent="0.3">
      <c r="B361" s="47" t="s">
        <v>412</v>
      </c>
      <c r="C361" s="15" t="s">
        <v>559</v>
      </c>
      <c r="D361" s="48"/>
      <c r="E361" s="48"/>
      <c r="F361" s="48"/>
      <c r="G361" s="15"/>
    </row>
    <row r="362" spans="2:7" hidden="1" x14ac:dyDescent="0.3">
      <c r="B362" s="47" t="s">
        <v>478</v>
      </c>
      <c r="C362" s="15" t="s">
        <v>559</v>
      </c>
      <c r="D362" s="48"/>
      <c r="E362" s="48" t="s">
        <v>841</v>
      </c>
      <c r="F362" s="48"/>
      <c r="G362" s="15">
        <v>1</v>
      </c>
    </row>
    <row r="363" spans="2:7" hidden="1" x14ac:dyDescent="0.3">
      <c r="B363" s="47" t="s">
        <v>479</v>
      </c>
      <c r="C363" s="15" t="s">
        <v>559</v>
      </c>
      <c r="D363" s="48"/>
      <c r="E363" s="48" t="s">
        <v>841</v>
      </c>
      <c r="F363" s="48"/>
      <c r="G363" s="15">
        <v>1</v>
      </c>
    </row>
    <row r="364" spans="2:7" hidden="1" x14ac:dyDescent="0.3">
      <c r="B364" s="47" t="s">
        <v>480</v>
      </c>
      <c r="C364" s="15" t="s">
        <v>559</v>
      </c>
      <c r="D364" s="48"/>
      <c r="E364" s="48"/>
      <c r="F364" s="48"/>
      <c r="G364" s="15">
        <v>1</v>
      </c>
    </row>
    <row r="365" spans="2:7" hidden="1" x14ac:dyDescent="0.3">
      <c r="B365" s="47" t="s">
        <v>481</v>
      </c>
      <c r="C365" s="15" t="s">
        <v>559</v>
      </c>
      <c r="D365" s="48"/>
      <c r="E365" s="48"/>
      <c r="F365" s="48"/>
      <c r="G365" s="15">
        <v>1</v>
      </c>
    </row>
    <row r="366" spans="2:7" hidden="1" x14ac:dyDescent="0.3">
      <c r="B366" s="47" t="s">
        <v>74</v>
      </c>
      <c r="C366" s="15" t="s">
        <v>559</v>
      </c>
      <c r="D366" s="48">
        <v>2</v>
      </c>
      <c r="E366" s="48" t="s">
        <v>843</v>
      </c>
      <c r="F366" s="48">
        <v>1</v>
      </c>
      <c r="G366" s="15">
        <v>1</v>
      </c>
    </row>
    <row r="367" spans="2:7" hidden="1" x14ac:dyDescent="0.3">
      <c r="B367" s="47" t="s">
        <v>137</v>
      </c>
      <c r="C367" s="15" t="s">
        <v>559</v>
      </c>
      <c r="D367" s="48">
        <v>4</v>
      </c>
      <c r="E367" s="48" t="s">
        <v>840</v>
      </c>
      <c r="F367" s="48">
        <v>1</v>
      </c>
      <c r="G367" s="15">
        <v>1</v>
      </c>
    </row>
    <row r="368" spans="2:7" hidden="1" x14ac:dyDescent="0.3">
      <c r="B368" s="47" t="s">
        <v>138</v>
      </c>
      <c r="C368" s="15" t="s">
        <v>559</v>
      </c>
      <c r="D368" s="48"/>
      <c r="E368" s="48"/>
      <c r="F368" s="48"/>
      <c r="G368" s="15">
        <v>1</v>
      </c>
    </row>
    <row r="369" spans="2:7" hidden="1" x14ac:dyDescent="0.3">
      <c r="B369" s="47" t="s">
        <v>486</v>
      </c>
      <c r="C369" s="15" t="s">
        <v>559</v>
      </c>
      <c r="D369" s="48"/>
      <c r="E369" s="48"/>
      <c r="F369" s="48"/>
      <c r="G369" s="15"/>
    </row>
    <row r="370" spans="2:7" hidden="1" x14ac:dyDescent="0.3">
      <c r="B370" s="47" t="s">
        <v>98</v>
      </c>
      <c r="C370" s="15" t="s">
        <v>559</v>
      </c>
      <c r="D370" s="48"/>
      <c r="E370" s="48"/>
      <c r="F370" s="48"/>
      <c r="G370" s="15">
        <v>1</v>
      </c>
    </row>
    <row r="371" spans="2:7" hidden="1" x14ac:dyDescent="0.3">
      <c r="B371" s="47" t="s">
        <v>99</v>
      </c>
      <c r="C371" s="15" t="s">
        <v>559</v>
      </c>
      <c r="D371" s="48"/>
      <c r="E371" s="48"/>
      <c r="F371" s="48"/>
      <c r="G371" s="15">
        <v>1</v>
      </c>
    </row>
    <row r="372" spans="2:7" hidden="1" x14ac:dyDescent="0.3">
      <c r="B372" s="47" t="s">
        <v>100</v>
      </c>
      <c r="C372" s="15" t="s">
        <v>559</v>
      </c>
      <c r="D372" s="48">
        <v>3</v>
      </c>
      <c r="E372" s="48" t="s">
        <v>842</v>
      </c>
      <c r="F372" s="48">
        <v>1</v>
      </c>
      <c r="G372" s="15">
        <v>1</v>
      </c>
    </row>
    <row r="373" spans="2:7" hidden="1" x14ac:dyDescent="0.3">
      <c r="B373" s="47" t="s">
        <v>443</v>
      </c>
      <c r="C373" s="15" t="s">
        <v>559</v>
      </c>
      <c r="D373" s="48"/>
      <c r="E373" s="48"/>
      <c r="F373" s="48"/>
      <c r="G373" s="15"/>
    </row>
    <row r="374" spans="2:7" hidden="1" x14ac:dyDescent="0.3">
      <c r="B374" s="47" t="s">
        <v>135</v>
      </c>
      <c r="C374" s="15" t="s">
        <v>559</v>
      </c>
      <c r="D374" s="48">
        <v>2</v>
      </c>
      <c r="E374" s="48" t="s">
        <v>839</v>
      </c>
      <c r="F374" s="48">
        <v>1</v>
      </c>
      <c r="G374" s="15">
        <v>1</v>
      </c>
    </row>
    <row r="375" spans="2:7" hidden="1" x14ac:dyDescent="0.3">
      <c r="B375" s="55" t="s">
        <v>382</v>
      </c>
      <c r="C375" s="9" t="s">
        <v>558</v>
      </c>
      <c r="D375" s="56">
        <v>3</v>
      </c>
      <c r="E375" s="56" t="s">
        <v>842</v>
      </c>
      <c r="F375" s="56">
        <v>1</v>
      </c>
      <c r="G375" s="9">
        <v>1</v>
      </c>
    </row>
    <row r="376" spans="2:7" hidden="1" x14ac:dyDescent="0.3">
      <c r="B376" s="55" t="s">
        <v>849</v>
      </c>
      <c r="C376" s="9" t="s">
        <v>558</v>
      </c>
      <c r="D376" s="56"/>
      <c r="E376" s="56"/>
      <c r="F376" s="56"/>
      <c r="G376" s="9">
        <v>1</v>
      </c>
    </row>
    <row r="377" spans="2:7" hidden="1" x14ac:dyDescent="0.3">
      <c r="B377" s="55" t="s">
        <v>385</v>
      </c>
      <c r="C377" s="9" t="s">
        <v>558</v>
      </c>
      <c r="D377" s="56"/>
      <c r="E377" s="56"/>
      <c r="F377" s="56"/>
      <c r="G377" s="9"/>
    </row>
    <row r="378" spans="2:7" hidden="1" x14ac:dyDescent="0.3">
      <c r="B378" s="55" t="s">
        <v>383</v>
      </c>
      <c r="C378" s="9" t="s">
        <v>558</v>
      </c>
      <c r="D378" s="56">
        <v>2</v>
      </c>
      <c r="E378" s="56" t="s">
        <v>839</v>
      </c>
      <c r="F378" s="56">
        <v>1</v>
      </c>
      <c r="G378" s="9">
        <v>1</v>
      </c>
    </row>
    <row r="379" spans="2:7" hidden="1" x14ac:dyDescent="0.3">
      <c r="B379" s="55" t="s">
        <v>384</v>
      </c>
      <c r="C379" s="9" t="s">
        <v>558</v>
      </c>
      <c r="D379" s="56"/>
      <c r="E379" s="56"/>
      <c r="F379" s="56"/>
      <c r="G379" s="9">
        <v>1</v>
      </c>
    </row>
    <row r="380" spans="2:7" hidden="1" x14ac:dyDescent="0.3">
      <c r="B380" s="55" t="s">
        <v>381</v>
      </c>
      <c r="C380" s="9" t="s">
        <v>558</v>
      </c>
      <c r="D380" s="56"/>
      <c r="E380" s="56"/>
      <c r="F380" s="56"/>
      <c r="G380" s="9"/>
    </row>
    <row r="381" spans="2:7" hidden="1" x14ac:dyDescent="0.3">
      <c r="B381" s="55" t="s">
        <v>272</v>
      </c>
      <c r="C381" s="9" t="s">
        <v>558</v>
      </c>
      <c r="D381" s="56"/>
      <c r="E381" s="56" t="s">
        <v>841</v>
      </c>
      <c r="F381" s="56"/>
      <c r="G381" s="9">
        <v>1</v>
      </c>
    </row>
    <row r="382" spans="2:7" hidden="1" x14ac:dyDescent="0.3">
      <c r="B382" s="55" t="s">
        <v>273</v>
      </c>
      <c r="C382" s="9" t="s">
        <v>558</v>
      </c>
      <c r="D382" s="56"/>
      <c r="E382" s="56"/>
      <c r="F382" s="56"/>
      <c r="G382" s="9">
        <v>1</v>
      </c>
    </row>
    <row r="383" spans="2:7" hidden="1" x14ac:dyDescent="0.3">
      <c r="B383" s="55" t="s">
        <v>386</v>
      </c>
      <c r="C383" s="9" t="s">
        <v>558</v>
      </c>
      <c r="D383" s="56">
        <v>2</v>
      </c>
      <c r="E383" s="56" t="s">
        <v>839</v>
      </c>
      <c r="F383" s="56">
        <v>1</v>
      </c>
      <c r="G383" s="9">
        <v>1</v>
      </c>
    </row>
    <row r="384" spans="2:7" hidden="1" x14ac:dyDescent="0.3">
      <c r="B384" s="55" t="s">
        <v>380</v>
      </c>
      <c r="C384" s="9" t="s">
        <v>558</v>
      </c>
      <c r="D384" s="56"/>
      <c r="E384" s="56"/>
      <c r="F384" s="56"/>
      <c r="G384" s="9"/>
    </row>
    <row r="385" spans="2:7" hidden="1" x14ac:dyDescent="0.3">
      <c r="B385" s="55" t="s">
        <v>387</v>
      </c>
      <c r="C385" s="9" t="s">
        <v>558</v>
      </c>
      <c r="D385" s="56">
        <v>1</v>
      </c>
      <c r="E385" s="56" t="s">
        <v>839</v>
      </c>
      <c r="F385" s="56">
        <v>2</v>
      </c>
      <c r="G385" s="9">
        <v>1</v>
      </c>
    </row>
    <row r="386" spans="2:7" hidden="1" x14ac:dyDescent="0.3">
      <c r="B386" s="55" t="s">
        <v>36</v>
      </c>
      <c r="C386" s="9" t="s">
        <v>558</v>
      </c>
      <c r="D386" s="56"/>
      <c r="E386" s="56"/>
      <c r="F386" s="56"/>
      <c r="G386" s="9"/>
    </row>
    <row r="387" spans="2:7" hidden="1" x14ac:dyDescent="0.3">
      <c r="B387" s="55" t="s">
        <v>274</v>
      </c>
      <c r="C387" s="9" t="s">
        <v>558</v>
      </c>
      <c r="D387" s="56"/>
      <c r="E387" s="56"/>
      <c r="F387" s="56"/>
      <c r="G387" s="9">
        <v>1</v>
      </c>
    </row>
    <row r="388" spans="2:7" hidden="1" x14ac:dyDescent="0.3">
      <c r="B388" s="47" t="s">
        <v>161</v>
      </c>
      <c r="C388" s="15" t="s">
        <v>559</v>
      </c>
      <c r="D388" s="48"/>
      <c r="E388" s="48"/>
      <c r="F388" s="48"/>
      <c r="G388" s="15">
        <v>1</v>
      </c>
    </row>
    <row r="389" spans="2:7" hidden="1" x14ac:dyDescent="0.3">
      <c r="B389" s="47" t="s">
        <v>223</v>
      </c>
      <c r="C389" s="1" t="s">
        <v>557</v>
      </c>
      <c r="D389" s="48">
        <v>1</v>
      </c>
      <c r="E389" s="48" t="s">
        <v>839</v>
      </c>
      <c r="F389" s="48">
        <v>2</v>
      </c>
      <c r="G389" s="1">
        <v>1</v>
      </c>
    </row>
    <row r="390" spans="2:7" hidden="1" x14ac:dyDescent="0.3">
      <c r="B390" s="47" t="s">
        <v>172</v>
      </c>
      <c r="C390" s="15" t="s">
        <v>559</v>
      </c>
      <c r="D390" s="48">
        <v>4</v>
      </c>
      <c r="E390" s="48" t="s">
        <v>840</v>
      </c>
      <c r="F390" s="48">
        <v>1</v>
      </c>
      <c r="G390" s="15">
        <v>1</v>
      </c>
    </row>
    <row r="391" spans="2:7" hidden="1" x14ac:dyDescent="0.3">
      <c r="B391" s="47" t="s">
        <v>139</v>
      </c>
      <c r="C391" s="15" t="s">
        <v>559</v>
      </c>
      <c r="D391" s="48"/>
      <c r="E391" s="48"/>
      <c r="F391" s="48"/>
      <c r="G391" s="15">
        <v>1</v>
      </c>
    </row>
    <row r="392" spans="2:7" hidden="1" x14ac:dyDescent="0.3">
      <c r="B392" s="47" t="s">
        <v>101</v>
      </c>
      <c r="C392" s="15" t="s">
        <v>559</v>
      </c>
      <c r="D392" s="48">
        <v>4</v>
      </c>
      <c r="E392" s="48" t="s">
        <v>840</v>
      </c>
      <c r="F392" s="48">
        <v>1</v>
      </c>
      <c r="G392" s="15">
        <v>1</v>
      </c>
    </row>
    <row r="393" spans="2:7" hidden="1" x14ac:dyDescent="0.3">
      <c r="B393" s="47" t="s">
        <v>102</v>
      </c>
      <c r="C393" s="15" t="s">
        <v>559</v>
      </c>
      <c r="D393" s="48"/>
      <c r="E393" s="48"/>
      <c r="F393" s="48"/>
      <c r="G393" s="15">
        <v>1</v>
      </c>
    </row>
    <row r="394" spans="2:7" hidden="1" x14ac:dyDescent="0.3">
      <c r="B394" s="47" t="s">
        <v>103</v>
      </c>
      <c r="C394" s="15" t="s">
        <v>559</v>
      </c>
      <c r="D394" s="48"/>
      <c r="E394" s="48"/>
      <c r="F394" s="48"/>
      <c r="G394" s="15">
        <v>1</v>
      </c>
    </row>
    <row r="395" spans="2:7" hidden="1" x14ac:dyDescent="0.3">
      <c r="B395" s="47" t="s">
        <v>104</v>
      </c>
      <c r="C395" s="15" t="s">
        <v>559</v>
      </c>
      <c r="D395" s="48"/>
      <c r="E395" s="48"/>
      <c r="F395" s="48"/>
      <c r="G395" s="15">
        <v>1</v>
      </c>
    </row>
    <row r="396" spans="2:7" hidden="1" x14ac:dyDescent="0.3">
      <c r="B396" s="47" t="s">
        <v>444</v>
      </c>
      <c r="C396" s="15" t="s">
        <v>559</v>
      </c>
      <c r="D396" s="48"/>
      <c r="E396" s="48"/>
      <c r="F396" s="48"/>
      <c r="G396" s="15"/>
    </row>
    <row r="397" spans="2:7" hidden="1" x14ac:dyDescent="0.3">
      <c r="B397" s="47" t="s">
        <v>105</v>
      </c>
      <c r="C397" s="15" t="s">
        <v>559</v>
      </c>
      <c r="D397" s="48"/>
      <c r="E397" s="48"/>
      <c r="F397" s="48"/>
      <c r="G397" s="15">
        <v>1</v>
      </c>
    </row>
    <row r="398" spans="2:7" hidden="1" x14ac:dyDescent="0.3">
      <c r="B398" s="47" t="s">
        <v>173</v>
      </c>
      <c r="C398" s="15" t="s">
        <v>559</v>
      </c>
      <c r="D398" s="48"/>
      <c r="E398" s="48"/>
      <c r="F398" s="48"/>
      <c r="G398" s="15">
        <v>1</v>
      </c>
    </row>
    <row r="399" spans="2:7" hidden="1" x14ac:dyDescent="0.3">
      <c r="B399" s="47" t="s">
        <v>224</v>
      </c>
      <c r="C399" s="1" t="s">
        <v>557</v>
      </c>
      <c r="D399" s="48">
        <v>1</v>
      </c>
      <c r="E399" s="48" t="s">
        <v>839</v>
      </c>
      <c r="F399" s="48">
        <v>2</v>
      </c>
      <c r="G399" s="1">
        <v>1</v>
      </c>
    </row>
    <row r="400" spans="2:7" hidden="1" x14ac:dyDescent="0.3">
      <c r="B400" s="47" t="s">
        <v>149</v>
      </c>
      <c r="C400" s="15" t="s">
        <v>559</v>
      </c>
      <c r="D400" s="48"/>
      <c r="E400" s="48"/>
      <c r="F400" s="48"/>
      <c r="G400" s="15">
        <v>1</v>
      </c>
    </row>
    <row r="401" spans="2:7" hidden="1" x14ac:dyDescent="0.3">
      <c r="B401" s="47" t="s">
        <v>150</v>
      </c>
      <c r="C401" s="15" t="s">
        <v>559</v>
      </c>
      <c r="D401" s="48"/>
      <c r="E401" s="48" t="s">
        <v>841</v>
      </c>
      <c r="F401" s="48"/>
      <c r="G401" s="15">
        <v>1</v>
      </c>
    </row>
    <row r="402" spans="2:7" hidden="1" x14ac:dyDescent="0.3">
      <c r="B402" s="47" t="s">
        <v>436</v>
      </c>
      <c r="C402" s="15" t="s">
        <v>559</v>
      </c>
      <c r="D402" s="48"/>
      <c r="E402" s="48"/>
      <c r="F402" s="48"/>
      <c r="G402" s="15"/>
    </row>
    <row r="403" spans="2:7" hidden="1" x14ac:dyDescent="0.3">
      <c r="B403" s="47" t="s">
        <v>437</v>
      </c>
      <c r="C403" s="15" t="s">
        <v>559</v>
      </c>
      <c r="D403" s="48"/>
      <c r="E403" s="48"/>
      <c r="F403" s="48"/>
      <c r="G403" s="15"/>
    </row>
    <row r="404" spans="2:7" hidden="1" x14ac:dyDescent="0.3">
      <c r="B404" s="47" t="s">
        <v>136</v>
      </c>
      <c r="C404" s="15" t="s">
        <v>559</v>
      </c>
      <c r="D404" s="48"/>
      <c r="E404" s="48" t="s">
        <v>841</v>
      </c>
      <c r="F404" s="48"/>
      <c r="G404" s="15">
        <v>1</v>
      </c>
    </row>
    <row r="405" spans="2:7" hidden="1" x14ac:dyDescent="0.3">
      <c r="B405" s="47" t="s">
        <v>225</v>
      </c>
      <c r="C405" s="1" t="s">
        <v>557</v>
      </c>
      <c r="D405" s="48"/>
      <c r="E405" s="48"/>
      <c r="F405" s="48"/>
      <c r="G405" s="1">
        <v>1</v>
      </c>
    </row>
    <row r="406" spans="2:7" hidden="1" x14ac:dyDescent="0.3">
      <c r="B406" s="55" t="s">
        <v>275</v>
      </c>
      <c r="C406" s="9" t="s">
        <v>558</v>
      </c>
      <c r="D406" s="56">
        <v>2</v>
      </c>
      <c r="E406" s="56" t="s">
        <v>839</v>
      </c>
      <c r="F406" s="56">
        <v>1</v>
      </c>
      <c r="G406" s="9">
        <v>1</v>
      </c>
    </row>
    <row r="407" spans="2:7" hidden="1" x14ac:dyDescent="0.3">
      <c r="B407" s="55" t="s">
        <v>276</v>
      </c>
      <c r="C407" s="9" t="s">
        <v>558</v>
      </c>
      <c r="D407" s="56"/>
      <c r="E407" s="56"/>
      <c r="F407" s="56"/>
      <c r="G407" s="9">
        <v>1</v>
      </c>
    </row>
    <row r="408" spans="2:7" hidden="1" x14ac:dyDescent="0.3">
      <c r="B408" s="55" t="s">
        <v>277</v>
      </c>
      <c r="C408" s="9" t="s">
        <v>558</v>
      </c>
      <c r="D408" s="56"/>
      <c r="E408" s="56" t="s">
        <v>841</v>
      </c>
      <c r="F408" s="56"/>
      <c r="G408" s="9">
        <v>1</v>
      </c>
    </row>
    <row r="409" spans="2:7" hidden="1" x14ac:dyDescent="0.3">
      <c r="B409" s="55" t="s">
        <v>388</v>
      </c>
      <c r="C409" s="9" t="s">
        <v>558</v>
      </c>
      <c r="D409" s="56"/>
      <c r="E409" s="56"/>
      <c r="F409" s="56"/>
      <c r="G409" s="9"/>
    </row>
    <row r="410" spans="2:7" hidden="1" x14ac:dyDescent="0.3">
      <c r="B410" s="55" t="s">
        <v>37</v>
      </c>
      <c r="C410" s="9" t="s">
        <v>558</v>
      </c>
      <c r="D410" s="56"/>
      <c r="E410" s="56"/>
      <c r="F410" s="56"/>
      <c r="G410" s="9"/>
    </row>
    <row r="411" spans="2:7" hidden="1" x14ac:dyDescent="0.3">
      <c r="B411" s="55" t="s">
        <v>278</v>
      </c>
      <c r="C411" s="9" t="s">
        <v>558</v>
      </c>
      <c r="D411" s="56">
        <v>3</v>
      </c>
      <c r="E411" s="56" t="s">
        <v>842</v>
      </c>
      <c r="F411" s="56">
        <v>1</v>
      </c>
      <c r="G411" s="9">
        <v>1</v>
      </c>
    </row>
    <row r="412" spans="2:7" hidden="1" x14ac:dyDescent="0.3">
      <c r="B412" s="55" t="s">
        <v>279</v>
      </c>
      <c r="C412" s="9" t="s">
        <v>558</v>
      </c>
      <c r="D412" s="56"/>
      <c r="E412" s="56"/>
      <c r="F412" s="56"/>
      <c r="G412" s="9">
        <v>1</v>
      </c>
    </row>
    <row r="413" spans="2:7" hidden="1" x14ac:dyDescent="0.3">
      <c r="B413" s="55" t="s">
        <v>280</v>
      </c>
      <c r="C413" s="9" t="s">
        <v>558</v>
      </c>
      <c r="D413" s="56">
        <v>3</v>
      </c>
      <c r="E413" s="56" t="s">
        <v>841</v>
      </c>
      <c r="F413" s="56">
        <v>3</v>
      </c>
      <c r="G413" s="9">
        <v>1</v>
      </c>
    </row>
    <row r="414" spans="2:7" hidden="1" x14ac:dyDescent="0.3">
      <c r="B414" s="55" t="s">
        <v>281</v>
      </c>
      <c r="C414" s="9" t="s">
        <v>558</v>
      </c>
      <c r="D414" s="56"/>
      <c r="E414" s="56"/>
      <c r="F414" s="56"/>
      <c r="G414" s="9">
        <v>1</v>
      </c>
    </row>
    <row r="415" spans="2:7" hidden="1" x14ac:dyDescent="0.3">
      <c r="B415" s="55" t="s">
        <v>389</v>
      </c>
      <c r="C415" s="9" t="s">
        <v>558</v>
      </c>
      <c r="D415" s="56"/>
      <c r="E415" s="56"/>
      <c r="F415" s="56"/>
      <c r="G415" s="9"/>
    </row>
    <row r="416" spans="2:7" hidden="1" x14ac:dyDescent="0.3">
      <c r="B416" s="55" t="s">
        <v>38</v>
      </c>
      <c r="C416" s="9" t="s">
        <v>558</v>
      </c>
      <c r="D416" s="56"/>
      <c r="E416" s="56"/>
      <c r="F416" s="56"/>
      <c r="G416" s="9"/>
    </row>
    <row r="417" spans="2:7" hidden="1" x14ac:dyDescent="0.3">
      <c r="B417" s="47" t="s">
        <v>5</v>
      </c>
      <c r="C417" s="15" t="s">
        <v>559</v>
      </c>
      <c r="D417" s="48"/>
      <c r="E417" s="48"/>
      <c r="F417" s="48"/>
      <c r="G417" s="15"/>
    </row>
    <row r="418" spans="2:7" hidden="1" x14ac:dyDescent="0.3">
      <c r="B418" s="47" t="s">
        <v>141</v>
      </c>
      <c r="C418" s="15" t="s">
        <v>559</v>
      </c>
      <c r="D418" s="48"/>
      <c r="E418" s="48"/>
      <c r="F418" s="48"/>
      <c r="G418" s="15">
        <v>1</v>
      </c>
    </row>
    <row r="419" spans="2:7" hidden="1" x14ac:dyDescent="0.3">
      <c r="B419" s="47" t="s">
        <v>142</v>
      </c>
      <c r="C419" s="15" t="s">
        <v>559</v>
      </c>
      <c r="D419" s="48">
        <v>4</v>
      </c>
      <c r="E419" s="48" t="s">
        <v>840</v>
      </c>
      <c r="F419" s="48">
        <v>1</v>
      </c>
      <c r="G419" s="15">
        <v>1</v>
      </c>
    </row>
    <row r="420" spans="2:7" hidden="1" x14ac:dyDescent="0.3">
      <c r="B420" s="47" t="s">
        <v>487</v>
      </c>
      <c r="C420" s="15" t="s">
        <v>559</v>
      </c>
      <c r="D420" s="48"/>
      <c r="E420" s="48"/>
      <c r="F420" s="48"/>
      <c r="G420" s="15"/>
    </row>
    <row r="421" spans="2:7" hidden="1" x14ac:dyDescent="0.3">
      <c r="B421" s="47" t="s">
        <v>143</v>
      </c>
      <c r="C421" s="15" t="s">
        <v>559</v>
      </c>
      <c r="D421" s="48"/>
      <c r="E421" s="48"/>
      <c r="F421" s="48"/>
      <c r="G421" s="15">
        <v>1</v>
      </c>
    </row>
    <row r="422" spans="2:7" hidden="1" x14ac:dyDescent="0.3">
      <c r="B422" s="47" t="s">
        <v>151</v>
      </c>
      <c r="C422" s="15" t="s">
        <v>559</v>
      </c>
      <c r="D422" s="48"/>
      <c r="E422" s="48" t="s">
        <v>841</v>
      </c>
      <c r="F422" s="48"/>
      <c r="G422" s="15">
        <v>1</v>
      </c>
    </row>
    <row r="423" spans="2:7" hidden="1" x14ac:dyDescent="0.3">
      <c r="B423" s="47" t="s">
        <v>152</v>
      </c>
      <c r="C423" s="15" t="s">
        <v>559</v>
      </c>
      <c r="D423" s="48"/>
      <c r="E423" s="48"/>
      <c r="F423" s="48"/>
      <c r="G423" s="15">
        <v>1</v>
      </c>
    </row>
    <row r="424" spans="2:7" hidden="1" x14ac:dyDescent="0.3">
      <c r="B424" s="47" t="s">
        <v>490</v>
      </c>
      <c r="C424" s="15" t="s">
        <v>559</v>
      </c>
      <c r="D424" s="48"/>
      <c r="E424" s="48"/>
      <c r="F424" s="48"/>
      <c r="G424" s="15"/>
    </row>
    <row r="425" spans="2:7" hidden="1" x14ac:dyDescent="0.3">
      <c r="B425" s="47" t="s">
        <v>6</v>
      </c>
      <c r="C425" s="15" t="s">
        <v>559</v>
      </c>
      <c r="D425" s="48"/>
      <c r="E425" s="48"/>
      <c r="F425" s="48"/>
      <c r="G425" s="15"/>
    </row>
    <row r="426" spans="2:7" hidden="1" x14ac:dyDescent="0.3">
      <c r="B426" s="47" t="s">
        <v>482</v>
      </c>
      <c r="C426" s="15" t="s">
        <v>559</v>
      </c>
      <c r="D426" s="48">
        <v>2</v>
      </c>
      <c r="E426" s="48" t="s">
        <v>843</v>
      </c>
      <c r="F426" s="48">
        <v>1</v>
      </c>
      <c r="G426" s="15">
        <v>1</v>
      </c>
    </row>
    <row r="427" spans="2:7" hidden="1" x14ac:dyDescent="0.3">
      <c r="B427" s="22" t="s">
        <v>32</v>
      </c>
      <c r="C427" s="9" t="s">
        <v>558</v>
      </c>
      <c r="D427" s="23"/>
      <c r="E427" s="23"/>
      <c r="F427" s="23"/>
      <c r="G427" s="9"/>
    </row>
    <row r="428" spans="2:7" hidden="1" x14ac:dyDescent="0.3">
      <c r="B428" s="47" t="s">
        <v>494</v>
      </c>
      <c r="C428" s="15" t="s">
        <v>559</v>
      </c>
      <c r="D428" s="48"/>
      <c r="E428" s="48" t="s">
        <v>841</v>
      </c>
      <c r="F428" s="48"/>
      <c r="G428" s="15">
        <v>1</v>
      </c>
    </row>
    <row r="429" spans="2:7" hidden="1" x14ac:dyDescent="0.3">
      <c r="B429" s="47" t="s">
        <v>495</v>
      </c>
      <c r="C429" s="15" t="s">
        <v>559</v>
      </c>
      <c r="D429" s="48"/>
      <c r="E429" s="48"/>
      <c r="F429" s="48"/>
      <c r="G429" s="15">
        <v>1</v>
      </c>
    </row>
    <row r="430" spans="2:7" hidden="1" x14ac:dyDescent="0.3">
      <c r="B430" s="47" t="s">
        <v>496</v>
      </c>
      <c r="C430" s="15" t="s">
        <v>559</v>
      </c>
      <c r="D430" s="48"/>
      <c r="E430" s="48" t="s">
        <v>841</v>
      </c>
      <c r="F430" s="48"/>
      <c r="G430" s="15">
        <v>1</v>
      </c>
    </row>
    <row r="431" spans="2:7" hidden="1" x14ac:dyDescent="0.3">
      <c r="B431" s="47" t="s">
        <v>493</v>
      </c>
      <c r="C431" s="15" t="s">
        <v>559</v>
      </c>
      <c r="D431" s="48"/>
      <c r="E431" s="48"/>
      <c r="F431" s="48"/>
      <c r="G431" s="15"/>
    </row>
    <row r="432" spans="2:7" hidden="1" x14ac:dyDescent="0.3">
      <c r="B432" s="47" t="s">
        <v>7</v>
      </c>
      <c r="C432" s="15" t="s">
        <v>559</v>
      </c>
      <c r="D432" s="48"/>
      <c r="E432" s="48"/>
      <c r="F432" s="48"/>
      <c r="G432" s="15"/>
    </row>
    <row r="433" spans="2:7" hidden="1" x14ac:dyDescent="0.3">
      <c r="B433" s="47" t="s">
        <v>498</v>
      </c>
      <c r="C433" s="15" t="s">
        <v>559</v>
      </c>
      <c r="D433" s="48"/>
      <c r="E433" s="48" t="s">
        <v>841</v>
      </c>
      <c r="F433" s="48"/>
      <c r="G433" s="15">
        <v>1</v>
      </c>
    </row>
    <row r="434" spans="2:7" hidden="1" x14ac:dyDescent="0.3">
      <c r="B434" s="47" t="s">
        <v>499</v>
      </c>
      <c r="C434" s="15" t="s">
        <v>559</v>
      </c>
      <c r="D434" s="48"/>
      <c r="E434" s="48"/>
      <c r="F434" s="48"/>
      <c r="G434" s="15">
        <v>1</v>
      </c>
    </row>
    <row r="435" spans="2:7" hidden="1" x14ac:dyDescent="0.3">
      <c r="B435" s="47" t="s">
        <v>500</v>
      </c>
      <c r="C435" s="15" t="s">
        <v>559</v>
      </c>
      <c r="D435" s="48">
        <v>4</v>
      </c>
      <c r="E435" s="48" t="s">
        <v>840</v>
      </c>
      <c r="F435" s="48">
        <v>1</v>
      </c>
      <c r="G435" s="15">
        <v>1</v>
      </c>
    </row>
    <row r="436" spans="2:7" hidden="1" x14ac:dyDescent="0.3">
      <c r="B436" s="47" t="s">
        <v>501</v>
      </c>
      <c r="C436" s="15" t="s">
        <v>559</v>
      </c>
      <c r="D436" s="48">
        <v>2</v>
      </c>
      <c r="E436" s="48" t="s">
        <v>839</v>
      </c>
      <c r="F436" s="48">
        <v>1</v>
      </c>
      <c r="G436" s="15">
        <v>1</v>
      </c>
    </row>
    <row r="437" spans="2:7" hidden="1" x14ac:dyDescent="0.3">
      <c r="B437" s="47" t="s">
        <v>497</v>
      </c>
      <c r="C437" s="15" t="s">
        <v>559</v>
      </c>
      <c r="D437" s="48"/>
      <c r="E437" s="48"/>
      <c r="F437" s="48"/>
      <c r="G437" s="15"/>
    </row>
    <row r="438" spans="2:7" hidden="1" x14ac:dyDescent="0.3">
      <c r="B438" s="47" t="s">
        <v>226</v>
      </c>
      <c r="C438" s="1" t="s">
        <v>557</v>
      </c>
      <c r="D438" s="48"/>
      <c r="E438" s="48" t="s">
        <v>841</v>
      </c>
      <c r="F438" s="48"/>
      <c r="G438" s="1">
        <v>1</v>
      </c>
    </row>
    <row r="439" spans="2:7" hidden="1" x14ac:dyDescent="0.3">
      <c r="B439" s="47" t="s">
        <v>472</v>
      </c>
      <c r="C439" s="15" t="s">
        <v>559</v>
      </c>
      <c r="D439" s="48"/>
      <c r="E439" s="48"/>
      <c r="F439" s="48"/>
      <c r="G439" s="15">
        <v>1</v>
      </c>
    </row>
    <row r="440" spans="2:7" hidden="1" x14ac:dyDescent="0.3">
      <c r="B440" s="47" t="s">
        <v>473</v>
      </c>
      <c r="C440" s="15" t="s">
        <v>559</v>
      </c>
      <c r="D440" s="48"/>
      <c r="E440" s="48"/>
      <c r="F440" s="48"/>
      <c r="G440" s="15">
        <v>1</v>
      </c>
    </row>
    <row r="441" spans="2:7" hidden="1" x14ac:dyDescent="0.3">
      <c r="B441" s="47" t="s">
        <v>474</v>
      </c>
      <c r="C441" s="15" t="s">
        <v>559</v>
      </c>
      <c r="D441" s="48">
        <v>3</v>
      </c>
      <c r="E441" s="48" t="s">
        <v>842</v>
      </c>
      <c r="F441" s="48">
        <v>1</v>
      </c>
      <c r="G441" s="15">
        <v>1</v>
      </c>
    </row>
    <row r="442" spans="2:7" hidden="1" x14ac:dyDescent="0.3">
      <c r="B442" s="47" t="s">
        <v>475</v>
      </c>
      <c r="C442" s="15" t="s">
        <v>559</v>
      </c>
      <c r="D442" s="48"/>
      <c r="E442" s="48" t="s">
        <v>841</v>
      </c>
      <c r="F442" s="48"/>
      <c r="G442" s="15">
        <v>1</v>
      </c>
    </row>
    <row r="443" spans="2:7" hidden="1" x14ac:dyDescent="0.3">
      <c r="B443" s="47" t="s">
        <v>476</v>
      </c>
      <c r="C443" s="15" t="s">
        <v>559</v>
      </c>
      <c r="D443" s="48">
        <v>3</v>
      </c>
      <c r="E443" s="48" t="s">
        <v>842</v>
      </c>
      <c r="F443" s="48">
        <v>1</v>
      </c>
      <c r="G443" s="15">
        <v>1</v>
      </c>
    </row>
    <row r="444" spans="2:7" hidden="1" x14ac:dyDescent="0.3">
      <c r="B444" s="47" t="s">
        <v>471</v>
      </c>
      <c r="C444" s="15" t="s">
        <v>559</v>
      </c>
      <c r="D444" s="48"/>
      <c r="E444" s="48"/>
      <c r="F444" s="48"/>
      <c r="G444" s="15"/>
    </row>
    <row r="445" spans="2:7" hidden="1" x14ac:dyDescent="0.3">
      <c r="B445" s="47" t="s">
        <v>227</v>
      </c>
      <c r="C445" s="1" t="s">
        <v>557</v>
      </c>
      <c r="D445" s="48">
        <v>3</v>
      </c>
      <c r="E445" s="48" t="s">
        <v>842</v>
      </c>
      <c r="F445" s="48">
        <v>1</v>
      </c>
      <c r="G445" s="1">
        <v>1</v>
      </c>
    </row>
    <row r="446" spans="2:7" hidden="1" x14ac:dyDescent="0.3">
      <c r="B446" s="47" t="s">
        <v>228</v>
      </c>
      <c r="C446" s="1" t="s">
        <v>557</v>
      </c>
      <c r="D446" s="48">
        <v>4</v>
      </c>
      <c r="E446" s="48" t="s">
        <v>840</v>
      </c>
      <c r="F446" s="48">
        <v>1</v>
      </c>
      <c r="G446" s="1">
        <v>1</v>
      </c>
    </row>
    <row r="447" spans="2:7" hidden="1" x14ac:dyDescent="0.3">
      <c r="B447" s="47" t="s">
        <v>330</v>
      </c>
      <c r="C447" s="1" t="s">
        <v>557</v>
      </c>
      <c r="D447" s="48"/>
      <c r="E447" s="48"/>
      <c r="F447" s="48"/>
      <c r="G447" s="1">
        <v>1</v>
      </c>
    </row>
    <row r="448" spans="2:7" hidden="1" x14ac:dyDescent="0.3">
      <c r="B448" s="55" t="s">
        <v>392</v>
      </c>
      <c r="C448" s="9" t="s">
        <v>558</v>
      </c>
      <c r="D448" s="56">
        <v>3</v>
      </c>
      <c r="E448" s="56" t="s">
        <v>840</v>
      </c>
      <c r="F448" s="56">
        <v>2</v>
      </c>
      <c r="G448" s="9">
        <v>1</v>
      </c>
    </row>
    <row r="449" spans="2:7" hidden="1" x14ac:dyDescent="0.3">
      <c r="B449" s="55" t="s">
        <v>394</v>
      </c>
      <c r="C449" s="9" t="s">
        <v>558</v>
      </c>
      <c r="D449" s="56"/>
      <c r="E449" s="56" t="s">
        <v>841</v>
      </c>
      <c r="F449" s="56"/>
      <c r="G449" s="9">
        <v>1</v>
      </c>
    </row>
    <row r="450" spans="2:7" hidden="1" x14ac:dyDescent="0.3">
      <c r="B450" s="55" t="s">
        <v>282</v>
      </c>
      <c r="C450" s="9" t="s">
        <v>558</v>
      </c>
      <c r="D450" s="56"/>
      <c r="E450" s="56"/>
      <c r="F450" s="56"/>
      <c r="G450" s="9">
        <v>1</v>
      </c>
    </row>
    <row r="451" spans="2:7" hidden="1" x14ac:dyDescent="0.3">
      <c r="B451" s="55" t="s">
        <v>391</v>
      </c>
      <c r="C451" s="9" t="s">
        <v>558</v>
      </c>
      <c r="D451" s="56"/>
      <c r="E451" s="56"/>
      <c r="F451" s="56"/>
      <c r="G451" s="9"/>
    </row>
    <row r="452" spans="2:7" hidden="1" x14ac:dyDescent="0.3">
      <c r="B452" s="55" t="s">
        <v>393</v>
      </c>
      <c r="C452" s="9" t="s">
        <v>558</v>
      </c>
      <c r="D452" s="56"/>
      <c r="E452" s="56"/>
      <c r="F452" s="56"/>
      <c r="G452" s="9"/>
    </row>
    <row r="453" spans="2:7" hidden="1" x14ac:dyDescent="0.3">
      <c r="B453" s="55" t="s">
        <v>283</v>
      </c>
      <c r="C453" s="9" t="s">
        <v>558</v>
      </c>
      <c r="D453" s="56"/>
      <c r="E453" s="56"/>
      <c r="F453" s="56"/>
      <c r="G453" s="9">
        <v>1</v>
      </c>
    </row>
    <row r="454" spans="2:7" hidden="1" x14ac:dyDescent="0.3">
      <c r="B454" s="55" t="s">
        <v>284</v>
      </c>
      <c r="C454" s="9" t="s">
        <v>558</v>
      </c>
      <c r="D454" s="56"/>
      <c r="E454" s="56"/>
      <c r="F454" s="56"/>
      <c r="G454" s="9">
        <v>1</v>
      </c>
    </row>
    <row r="455" spans="2:7" hidden="1" x14ac:dyDescent="0.3">
      <c r="B455" s="55" t="s">
        <v>285</v>
      </c>
      <c r="C455" s="9" t="s">
        <v>558</v>
      </c>
      <c r="D455" s="56"/>
      <c r="E455" s="56"/>
      <c r="F455" s="56"/>
      <c r="G455" s="9">
        <v>1</v>
      </c>
    </row>
    <row r="456" spans="2:7" hidden="1" x14ac:dyDescent="0.3">
      <c r="B456" s="55" t="s">
        <v>286</v>
      </c>
      <c r="C456" s="9" t="s">
        <v>558</v>
      </c>
      <c r="D456" s="56">
        <v>4</v>
      </c>
      <c r="E456" s="56" t="s">
        <v>840</v>
      </c>
      <c r="F456" s="56">
        <v>1</v>
      </c>
      <c r="G456" s="9">
        <v>1</v>
      </c>
    </row>
    <row r="457" spans="2:7" hidden="1" x14ac:dyDescent="0.3">
      <c r="B457" s="55" t="s">
        <v>850</v>
      </c>
      <c r="C457" s="9" t="s">
        <v>558</v>
      </c>
      <c r="D457" s="56">
        <v>3</v>
      </c>
      <c r="E457" s="56" t="s">
        <v>840</v>
      </c>
      <c r="F457" s="56">
        <v>2</v>
      </c>
      <c r="G457" s="9">
        <v>1</v>
      </c>
    </row>
    <row r="458" spans="2:7" hidden="1" x14ac:dyDescent="0.3">
      <c r="B458" s="55" t="s">
        <v>287</v>
      </c>
      <c r="C458" s="9" t="s">
        <v>558</v>
      </c>
      <c r="D458" s="56"/>
      <c r="E458" s="56"/>
      <c r="F458" s="56"/>
      <c r="G458" s="9">
        <v>1</v>
      </c>
    </row>
    <row r="459" spans="2:7" hidden="1" x14ac:dyDescent="0.3">
      <c r="B459" s="55" t="s">
        <v>288</v>
      </c>
      <c r="C459" s="9" t="s">
        <v>558</v>
      </c>
      <c r="D459" s="56"/>
      <c r="E459" s="56"/>
      <c r="F459" s="56"/>
      <c r="G459" s="9">
        <v>1</v>
      </c>
    </row>
    <row r="460" spans="2:7" hidden="1" x14ac:dyDescent="0.3">
      <c r="B460" s="55" t="s">
        <v>289</v>
      </c>
      <c r="C460" s="9" t="s">
        <v>558</v>
      </c>
      <c r="D460" s="56"/>
      <c r="E460" s="56"/>
      <c r="F460" s="56"/>
      <c r="G460" s="9">
        <v>1</v>
      </c>
    </row>
    <row r="461" spans="2:7" hidden="1" x14ac:dyDescent="0.3">
      <c r="B461" s="55" t="s">
        <v>395</v>
      </c>
      <c r="C461" s="9" t="s">
        <v>558</v>
      </c>
      <c r="D461" s="56"/>
      <c r="E461" s="56"/>
      <c r="F461" s="56"/>
      <c r="G461" s="9">
        <v>1</v>
      </c>
    </row>
    <row r="462" spans="2:7" hidden="1" x14ac:dyDescent="0.3">
      <c r="B462" s="55" t="s">
        <v>390</v>
      </c>
      <c r="C462" s="9" t="s">
        <v>558</v>
      </c>
      <c r="D462" s="56"/>
      <c r="E462" s="56"/>
      <c r="F462" s="56"/>
      <c r="G462" s="9"/>
    </row>
    <row r="463" spans="2:7" hidden="1" x14ac:dyDescent="0.3">
      <c r="B463" s="47" t="s">
        <v>457</v>
      </c>
      <c r="C463" s="15" t="s">
        <v>559</v>
      </c>
      <c r="D463" s="48"/>
      <c r="E463" s="48"/>
      <c r="F463" s="48"/>
      <c r="G463" s="15">
        <v>1</v>
      </c>
    </row>
    <row r="464" spans="2:7" hidden="1" x14ac:dyDescent="0.3">
      <c r="B464" s="47" t="s">
        <v>164</v>
      </c>
      <c r="C464" s="15" t="s">
        <v>559</v>
      </c>
      <c r="D464" s="48">
        <v>3</v>
      </c>
      <c r="E464" s="48" t="s">
        <v>842</v>
      </c>
      <c r="F464" s="48">
        <v>1</v>
      </c>
      <c r="G464" s="15">
        <v>1</v>
      </c>
    </row>
    <row r="465" spans="2:7" hidden="1" x14ac:dyDescent="0.3">
      <c r="B465" s="47" t="s">
        <v>165</v>
      </c>
      <c r="C465" s="15" t="s">
        <v>559</v>
      </c>
      <c r="D465" s="48"/>
      <c r="E465" s="48"/>
      <c r="F465" s="48"/>
      <c r="G465" s="15">
        <v>1</v>
      </c>
    </row>
    <row r="466" spans="2:7" hidden="1" x14ac:dyDescent="0.3">
      <c r="B466" s="47" t="s">
        <v>504</v>
      </c>
      <c r="C466" s="15" t="s">
        <v>559</v>
      </c>
      <c r="D466" s="48"/>
      <c r="E466" s="48"/>
      <c r="F466" s="48"/>
      <c r="G466" s="15"/>
    </row>
    <row r="467" spans="2:7" hidden="1" x14ac:dyDescent="0.3">
      <c r="B467" s="47" t="s">
        <v>502</v>
      </c>
      <c r="C467" s="15" t="s">
        <v>559</v>
      </c>
      <c r="D467" s="48"/>
      <c r="E467" s="48"/>
      <c r="F467" s="48"/>
      <c r="G467" s="15"/>
    </row>
    <row r="468" spans="2:7" hidden="1" x14ac:dyDescent="0.3">
      <c r="B468" s="47" t="s">
        <v>167</v>
      </c>
      <c r="C468" s="15" t="s">
        <v>559</v>
      </c>
      <c r="D468" s="48"/>
      <c r="E468" s="48" t="s">
        <v>841</v>
      </c>
      <c r="F468" s="48"/>
      <c r="G468" s="15">
        <v>1</v>
      </c>
    </row>
    <row r="469" spans="2:7" hidden="1" x14ac:dyDescent="0.3">
      <c r="B469" s="55" t="s">
        <v>397</v>
      </c>
      <c r="C469" s="9" t="s">
        <v>558</v>
      </c>
      <c r="D469" s="56"/>
      <c r="E469" s="56"/>
      <c r="F469" s="56"/>
      <c r="G469" s="9"/>
    </row>
    <row r="470" spans="2:7" hidden="1" x14ac:dyDescent="0.3">
      <c r="B470" s="55" t="s">
        <v>398</v>
      </c>
      <c r="C470" s="9" t="s">
        <v>558</v>
      </c>
      <c r="D470" s="56"/>
      <c r="E470" s="56"/>
      <c r="F470" s="56"/>
      <c r="G470" s="9">
        <v>1</v>
      </c>
    </row>
    <row r="471" spans="2:7" hidden="1" x14ac:dyDescent="0.3">
      <c r="B471" s="55" t="s">
        <v>396</v>
      </c>
      <c r="C471" s="9" t="s">
        <v>558</v>
      </c>
      <c r="D471" s="56"/>
      <c r="E471" s="56"/>
      <c r="F471" s="56"/>
      <c r="G471" s="9"/>
    </row>
    <row r="472" spans="2:7" hidden="1" x14ac:dyDescent="0.3">
      <c r="B472" s="47" t="s">
        <v>229</v>
      </c>
      <c r="C472" s="1" t="s">
        <v>557</v>
      </c>
      <c r="D472" s="48">
        <v>3</v>
      </c>
      <c r="E472" s="48" t="s">
        <v>840</v>
      </c>
      <c r="F472" s="48">
        <v>2</v>
      </c>
      <c r="G472" s="1">
        <v>1</v>
      </c>
    </row>
    <row r="473" spans="2:7" hidden="1" x14ac:dyDescent="0.3">
      <c r="B473" s="47" t="s">
        <v>230</v>
      </c>
      <c r="C473" s="1" t="s">
        <v>557</v>
      </c>
      <c r="D473" s="48"/>
      <c r="E473" s="48"/>
      <c r="F473" s="48"/>
      <c r="G473" s="1">
        <v>1</v>
      </c>
    </row>
    <row r="474" spans="2:7" hidden="1" x14ac:dyDescent="0.3">
      <c r="B474" s="47" t="s">
        <v>231</v>
      </c>
      <c r="C474" s="1" t="s">
        <v>557</v>
      </c>
      <c r="D474" s="48">
        <v>4</v>
      </c>
      <c r="E474" s="48" t="s">
        <v>840</v>
      </c>
      <c r="F474" s="48">
        <v>1</v>
      </c>
      <c r="G474" s="1">
        <v>1</v>
      </c>
    </row>
    <row r="475" spans="2:7" hidden="1" x14ac:dyDescent="0.3">
      <c r="B475" s="47" t="s">
        <v>243</v>
      </c>
      <c r="C475" s="1" t="s">
        <v>557</v>
      </c>
      <c r="D475" s="48"/>
      <c r="E475" s="48"/>
      <c r="F475" s="48"/>
      <c r="G475" s="1">
        <v>1</v>
      </c>
    </row>
    <row r="476" spans="2:7" hidden="1" x14ac:dyDescent="0.3">
      <c r="B476" s="47" t="s">
        <v>331</v>
      </c>
      <c r="C476" s="1" t="s">
        <v>557</v>
      </c>
      <c r="D476" s="48">
        <v>3</v>
      </c>
      <c r="E476" s="48" t="s">
        <v>841</v>
      </c>
      <c r="F476" s="48">
        <v>3</v>
      </c>
      <c r="G476" s="1">
        <v>1</v>
      </c>
    </row>
    <row r="477" spans="2:7" hidden="1" x14ac:dyDescent="0.3">
      <c r="B477" s="47" t="s">
        <v>332</v>
      </c>
      <c r="C477" s="1" t="s">
        <v>557</v>
      </c>
      <c r="D477" s="48"/>
      <c r="E477" s="48"/>
      <c r="F477" s="48"/>
    </row>
    <row r="478" spans="2:7" hidden="1" x14ac:dyDescent="0.3">
      <c r="B478" s="47" t="s">
        <v>333</v>
      </c>
      <c r="C478" s="1" t="s">
        <v>557</v>
      </c>
      <c r="D478" s="48"/>
      <c r="E478" s="48"/>
      <c r="F478" s="48"/>
    </row>
    <row r="479" spans="2:7" hidden="1" x14ac:dyDescent="0.3">
      <c r="B479" s="47" t="s">
        <v>334</v>
      </c>
      <c r="C479" s="1" t="s">
        <v>557</v>
      </c>
      <c r="D479" s="48"/>
      <c r="E479" s="48"/>
      <c r="F479" s="48"/>
    </row>
    <row r="480" spans="2:7" hidden="1" x14ac:dyDescent="0.3">
      <c r="B480" s="47" t="s">
        <v>235</v>
      </c>
      <c r="C480" s="1" t="s">
        <v>557</v>
      </c>
      <c r="D480" s="48"/>
      <c r="E480" s="48"/>
      <c r="F480" s="48"/>
      <c r="G480" s="1">
        <v>1</v>
      </c>
    </row>
    <row r="481" spans="2:7" hidden="1" x14ac:dyDescent="0.3">
      <c r="B481" s="47" t="s">
        <v>242</v>
      </c>
      <c r="C481" s="1" t="s">
        <v>557</v>
      </c>
      <c r="D481" s="48">
        <v>4</v>
      </c>
      <c r="E481" s="48" t="s">
        <v>841</v>
      </c>
      <c r="F481" s="48">
        <v>2</v>
      </c>
      <c r="G481" s="1">
        <v>1</v>
      </c>
    </row>
    <row r="482" spans="2:7" hidden="1" x14ac:dyDescent="0.3">
      <c r="B482" s="47" t="s">
        <v>246</v>
      </c>
      <c r="C482" s="1" t="s">
        <v>557</v>
      </c>
      <c r="D482" s="48">
        <v>1</v>
      </c>
      <c r="E482" s="48" t="s">
        <v>839</v>
      </c>
      <c r="F482" s="48">
        <v>3</v>
      </c>
      <c r="G482" s="1">
        <v>1</v>
      </c>
    </row>
    <row r="483" spans="2:7" hidden="1" x14ac:dyDescent="0.3">
      <c r="B483" s="47" t="s">
        <v>335</v>
      </c>
      <c r="C483" s="1" t="s">
        <v>557</v>
      </c>
      <c r="D483" s="48"/>
      <c r="E483" s="48"/>
      <c r="F483" s="48"/>
    </row>
    <row r="484" spans="2:7" hidden="1" x14ac:dyDescent="0.3">
      <c r="B484" s="47" t="s">
        <v>336</v>
      </c>
      <c r="C484" s="1" t="s">
        <v>557</v>
      </c>
      <c r="D484" s="48"/>
      <c r="E484" s="48"/>
      <c r="F484" s="48"/>
    </row>
    <row r="485" spans="2:7" hidden="1" x14ac:dyDescent="0.3">
      <c r="B485" s="47" t="s">
        <v>337</v>
      </c>
      <c r="C485" s="1" t="s">
        <v>557</v>
      </c>
      <c r="D485" s="48"/>
      <c r="E485" s="48"/>
      <c r="F485" s="48"/>
    </row>
    <row r="486" spans="2:7" hidden="1" x14ac:dyDescent="0.3">
      <c r="B486" s="47" t="s">
        <v>338</v>
      </c>
      <c r="C486" s="1" t="s">
        <v>557</v>
      </c>
      <c r="D486" s="48"/>
      <c r="E486" s="48"/>
      <c r="F486" s="48"/>
    </row>
    <row r="487" spans="2:7" hidden="1" x14ac:dyDescent="0.3">
      <c r="B487" s="49" t="s">
        <v>553</v>
      </c>
      <c r="C487" s="1" t="s">
        <v>557</v>
      </c>
      <c r="D487" s="50"/>
      <c r="E487" s="50"/>
      <c r="F487" s="50"/>
    </row>
    <row r="488" spans="2:7" hidden="1" x14ac:dyDescent="0.3">
      <c r="B488" s="47" t="s">
        <v>237</v>
      </c>
      <c r="C488" s="1" t="s">
        <v>557</v>
      </c>
      <c r="D488" s="48"/>
      <c r="E488" s="48"/>
      <c r="F488" s="48"/>
      <c r="G488" s="1">
        <v>1</v>
      </c>
    </row>
    <row r="489" spans="2:7" hidden="1" x14ac:dyDescent="0.3">
      <c r="B489" s="47" t="s">
        <v>236</v>
      </c>
      <c r="C489" s="1" t="s">
        <v>557</v>
      </c>
      <c r="D489" s="48"/>
      <c r="E489" s="48" t="s">
        <v>841</v>
      </c>
      <c r="F489" s="48"/>
      <c r="G489" s="1">
        <v>1</v>
      </c>
    </row>
    <row r="490" spans="2:7" hidden="1" x14ac:dyDescent="0.3">
      <c r="B490" s="49" t="s">
        <v>339</v>
      </c>
      <c r="C490" s="1" t="s">
        <v>557</v>
      </c>
      <c r="D490" s="50"/>
      <c r="E490" s="50"/>
      <c r="F490" s="50"/>
    </row>
    <row r="491" spans="2:7" hidden="1" x14ac:dyDescent="0.3">
      <c r="B491" s="47" t="s">
        <v>340</v>
      </c>
      <c r="C491" s="1" t="s">
        <v>557</v>
      </c>
      <c r="D491" s="48"/>
      <c r="E491" s="48"/>
      <c r="F491" s="48"/>
      <c r="G491" s="1">
        <v>1</v>
      </c>
    </row>
    <row r="492" spans="2:7" hidden="1" x14ac:dyDescent="0.3">
      <c r="B492" s="47" t="s">
        <v>233</v>
      </c>
      <c r="C492" s="1" t="s">
        <v>557</v>
      </c>
      <c r="D492" s="48"/>
      <c r="E492" s="48"/>
      <c r="F492" s="48"/>
      <c r="G492" s="1">
        <v>1</v>
      </c>
    </row>
    <row r="493" spans="2:7" hidden="1" x14ac:dyDescent="0.3">
      <c r="B493" s="47" t="s">
        <v>238</v>
      </c>
      <c r="C493" s="1" t="s">
        <v>557</v>
      </c>
      <c r="D493" s="48">
        <v>2</v>
      </c>
      <c r="E493" s="48" t="s">
        <v>842</v>
      </c>
      <c r="F493" s="48">
        <v>2</v>
      </c>
      <c r="G493" s="1">
        <v>1</v>
      </c>
    </row>
    <row r="494" spans="2:7" hidden="1" x14ac:dyDescent="0.3">
      <c r="B494" s="47" t="s">
        <v>239</v>
      </c>
      <c r="C494" s="1" t="s">
        <v>557</v>
      </c>
      <c r="D494" s="48"/>
      <c r="E494" s="48"/>
      <c r="F494" s="48"/>
      <c r="G494" s="1">
        <v>1</v>
      </c>
    </row>
    <row r="495" spans="2:7" hidden="1" x14ac:dyDescent="0.3">
      <c r="B495" s="47" t="s">
        <v>240</v>
      </c>
      <c r="C495" s="1" t="s">
        <v>557</v>
      </c>
      <c r="D495" s="48">
        <v>3</v>
      </c>
      <c r="E495" s="48" t="s">
        <v>841</v>
      </c>
      <c r="F495" s="48">
        <v>3</v>
      </c>
      <c r="G495" s="1">
        <v>1</v>
      </c>
    </row>
    <row r="496" spans="2:7" hidden="1" x14ac:dyDescent="0.3">
      <c r="B496" s="47" t="s">
        <v>244</v>
      </c>
      <c r="C496" s="1" t="s">
        <v>557</v>
      </c>
      <c r="D496" s="48"/>
      <c r="E496" s="48"/>
      <c r="F496" s="48"/>
      <c r="G496" s="1">
        <v>1</v>
      </c>
    </row>
    <row r="497" spans="2:7" hidden="1" x14ac:dyDescent="0.3">
      <c r="B497" s="47" t="s">
        <v>234</v>
      </c>
      <c r="C497" s="1" t="s">
        <v>557</v>
      </c>
      <c r="D497" s="48"/>
      <c r="E497" s="48"/>
      <c r="F497" s="48"/>
      <c r="G497" s="1">
        <v>1</v>
      </c>
    </row>
    <row r="498" spans="2:7" hidden="1" x14ac:dyDescent="0.3">
      <c r="B498" s="47" t="s">
        <v>245</v>
      </c>
      <c r="C498" s="1" t="s">
        <v>557</v>
      </c>
      <c r="D498" s="48"/>
      <c r="E498" s="48" t="s">
        <v>845</v>
      </c>
      <c r="F498" s="48"/>
      <c r="G498" s="1">
        <v>1</v>
      </c>
    </row>
    <row r="499" spans="2:7" hidden="1" x14ac:dyDescent="0.3">
      <c r="B499" s="47" t="s">
        <v>232</v>
      </c>
      <c r="C499" s="1" t="s">
        <v>557</v>
      </c>
      <c r="D499" s="48"/>
      <c r="E499" s="48"/>
      <c r="F499" s="48"/>
      <c r="G499" s="1">
        <v>1</v>
      </c>
    </row>
    <row r="500" spans="2:7" hidden="1" x14ac:dyDescent="0.3">
      <c r="B500" s="47" t="s">
        <v>241</v>
      </c>
      <c r="C500" s="1" t="s">
        <v>557</v>
      </c>
      <c r="D500" s="48"/>
      <c r="E500" s="48"/>
      <c r="F500" s="48"/>
      <c r="G500" s="1">
        <v>1</v>
      </c>
    </row>
    <row r="501" spans="2:7" hidden="1" x14ac:dyDescent="0.3">
      <c r="B501" s="47" t="s">
        <v>341</v>
      </c>
      <c r="C501" s="1" t="s">
        <v>557</v>
      </c>
      <c r="D501" s="48"/>
      <c r="E501" s="48"/>
      <c r="F501" s="48"/>
    </row>
    <row r="502" spans="2:7" hidden="1" x14ac:dyDescent="0.3">
      <c r="B502" s="47" t="s">
        <v>516</v>
      </c>
      <c r="C502" s="15" t="s">
        <v>559</v>
      </c>
      <c r="D502" s="48">
        <v>3</v>
      </c>
      <c r="E502" s="48" t="s">
        <v>842</v>
      </c>
      <c r="F502" s="48">
        <v>1</v>
      </c>
      <c r="G502" s="15">
        <v>1</v>
      </c>
    </row>
    <row r="503" spans="2:7" hidden="1" x14ac:dyDescent="0.3">
      <c r="B503" s="47" t="s">
        <v>526</v>
      </c>
      <c r="C503" s="15" t="s">
        <v>559</v>
      </c>
      <c r="D503" s="48">
        <v>4</v>
      </c>
      <c r="E503" s="48" t="s">
        <v>840</v>
      </c>
      <c r="F503" s="48">
        <v>1</v>
      </c>
      <c r="G503" s="15">
        <v>1</v>
      </c>
    </row>
    <row r="504" spans="2:7" hidden="1" x14ac:dyDescent="0.3">
      <c r="B504" s="47" t="s">
        <v>168</v>
      </c>
      <c r="C504" s="15" t="s">
        <v>559</v>
      </c>
      <c r="D504" s="48">
        <v>2</v>
      </c>
      <c r="E504" s="48" t="s">
        <v>840</v>
      </c>
      <c r="F504" s="48">
        <v>3</v>
      </c>
      <c r="G504" s="15">
        <v>1</v>
      </c>
    </row>
    <row r="505" spans="2:7" hidden="1" x14ac:dyDescent="0.3">
      <c r="B505" s="47" t="s">
        <v>524</v>
      </c>
      <c r="C505" s="15" t="s">
        <v>559</v>
      </c>
      <c r="D505" s="48"/>
      <c r="E505" s="48"/>
      <c r="F505" s="48"/>
      <c r="G505" s="15"/>
    </row>
    <row r="506" spans="2:7" hidden="1" x14ac:dyDescent="0.3">
      <c r="B506" s="47" t="s">
        <v>527</v>
      </c>
      <c r="C506" s="15" t="s">
        <v>559</v>
      </c>
      <c r="D506" s="48"/>
      <c r="E506" s="48"/>
      <c r="F506" s="48"/>
      <c r="G506" s="15">
        <v>1</v>
      </c>
    </row>
    <row r="507" spans="2:7" hidden="1" x14ac:dyDescent="0.3">
      <c r="B507" s="47" t="s">
        <v>517</v>
      </c>
      <c r="C507" s="15" t="s">
        <v>559</v>
      </c>
      <c r="D507" s="48">
        <v>4</v>
      </c>
      <c r="E507" s="48" t="s">
        <v>841</v>
      </c>
      <c r="F507" s="48">
        <v>2</v>
      </c>
      <c r="G507" s="15">
        <v>1</v>
      </c>
    </row>
    <row r="508" spans="2:7" hidden="1" x14ac:dyDescent="0.3">
      <c r="B508" s="47" t="s">
        <v>515</v>
      </c>
      <c r="C508" s="15" t="s">
        <v>559</v>
      </c>
      <c r="D508" s="48"/>
      <c r="E508" s="48"/>
      <c r="F508" s="48"/>
      <c r="G508" s="15"/>
    </row>
    <row r="509" spans="2:7" hidden="1" x14ac:dyDescent="0.3">
      <c r="B509" s="47" t="s">
        <v>525</v>
      </c>
      <c r="C509" s="15" t="s">
        <v>559</v>
      </c>
      <c r="D509" s="48"/>
      <c r="E509" s="48"/>
      <c r="F509" s="48"/>
      <c r="G509" s="15"/>
    </row>
    <row r="510" spans="2:7" hidden="1" x14ac:dyDescent="0.3">
      <c r="B510" s="47" t="s">
        <v>518</v>
      </c>
      <c r="C510" s="15" t="s">
        <v>559</v>
      </c>
      <c r="D510" s="48"/>
      <c r="E510" s="48" t="s">
        <v>841</v>
      </c>
      <c r="F510" s="48"/>
      <c r="G510" s="15">
        <v>1</v>
      </c>
    </row>
    <row r="511" spans="2:7" hidden="1" x14ac:dyDescent="0.3">
      <c r="B511" s="47" t="s">
        <v>169</v>
      </c>
      <c r="C511" s="15" t="s">
        <v>559</v>
      </c>
      <c r="D511" s="48"/>
      <c r="E511" s="48"/>
      <c r="F511" s="48"/>
      <c r="G511" s="15">
        <v>1</v>
      </c>
    </row>
    <row r="512" spans="2:7" hidden="1" x14ac:dyDescent="0.3">
      <c r="B512" s="47" t="s">
        <v>170</v>
      </c>
      <c r="C512" s="15" t="s">
        <v>559</v>
      </c>
      <c r="D512" s="48">
        <v>4</v>
      </c>
      <c r="E512" s="48" t="s">
        <v>840</v>
      </c>
      <c r="F512" s="48">
        <v>1</v>
      </c>
      <c r="G512" s="15">
        <v>1</v>
      </c>
    </row>
    <row r="513" spans="2:7" hidden="1" x14ac:dyDescent="0.3">
      <c r="B513" s="47" t="s">
        <v>519</v>
      </c>
      <c r="C513" s="15" t="s">
        <v>559</v>
      </c>
      <c r="D513" s="48">
        <v>2</v>
      </c>
      <c r="E513" s="48" t="s">
        <v>840</v>
      </c>
      <c r="F513" s="48">
        <v>3</v>
      </c>
      <c r="G513" s="15">
        <v>1</v>
      </c>
    </row>
    <row r="514" spans="2:7" hidden="1" x14ac:dyDescent="0.3">
      <c r="B514" s="47" t="s">
        <v>528</v>
      </c>
      <c r="C514" s="15" t="s">
        <v>559</v>
      </c>
      <c r="D514" s="48"/>
      <c r="E514" s="48"/>
      <c r="F514" s="48"/>
      <c r="G514" s="15">
        <v>1</v>
      </c>
    </row>
    <row r="515" spans="2:7" hidden="1" x14ac:dyDescent="0.3">
      <c r="B515" s="47" t="s">
        <v>520</v>
      </c>
      <c r="C515" s="15" t="s">
        <v>559</v>
      </c>
      <c r="D515" s="48">
        <v>3</v>
      </c>
      <c r="E515" s="48" t="s">
        <v>840</v>
      </c>
      <c r="F515" s="48">
        <v>2</v>
      </c>
      <c r="G515" s="15">
        <v>1</v>
      </c>
    </row>
    <row r="516" spans="2:7" hidden="1" x14ac:dyDescent="0.3">
      <c r="B516" s="47" t="s">
        <v>529</v>
      </c>
      <c r="C516" s="15" t="s">
        <v>559</v>
      </c>
      <c r="D516" s="48">
        <v>4</v>
      </c>
      <c r="E516" s="48" t="s">
        <v>840</v>
      </c>
      <c r="F516" s="48">
        <v>1</v>
      </c>
      <c r="G516" s="15">
        <v>1</v>
      </c>
    </row>
    <row r="517" spans="2:7" hidden="1" x14ac:dyDescent="0.3">
      <c r="B517" s="47" t="s">
        <v>521</v>
      </c>
      <c r="C517" s="15" t="s">
        <v>559</v>
      </c>
      <c r="D517" s="48"/>
      <c r="E517" s="48"/>
      <c r="F517" s="48"/>
      <c r="G517" s="15">
        <v>1</v>
      </c>
    </row>
    <row r="518" spans="2:7" hidden="1" x14ac:dyDescent="0.3">
      <c r="B518" s="47" t="s">
        <v>171</v>
      </c>
      <c r="C518" s="15" t="s">
        <v>559</v>
      </c>
      <c r="D518" s="48">
        <v>3</v>
      </c>
      <c r="E518" s="48" t="s">
        <v>841</v>
      </c>
      <c r="F518" s="48">
        <v>3</v>
      </c>
      <c r="G518" s="15">
        <v>1</v>
      </c>
    </row>
    <row r="519" spans="2:7" hidden="1" x14ac:dyDescent="0.3">
      <c r="B519" s="47" t="s">
        <v>514</v>
      </c>
      <c r="C519" s="15" t="s">
        <v>559</v>
      </c>
      <c r="D519" s="48"/>
      <c r="E519" s="48"/>
      <c r="F519" s="48"/>
      <c r="G519" s="15"/>
    </row>
    <row r="520" spans="2:7" hidden="1" x14ac:dyDescent="0.3">
      <c r="B520" s="47" t="s">
        <v>522</v>
      </c>
      <c r="C520" s="15" t="s">
        <v>559</v>
      </c>
      <c r="D520" s="48">
        <v>3</v>
      </c>
      <c r="E520" s="48" t="s">
        <v>840</v>
      </c>
      <c r="F520" s="48">
        <v>2</v>
      </c>
      <c r="G520" s="15">
        <v>1</v>
      </c>
    </row>
    <row r="521" spans="2:7" hidden="1" x14ac:dyDescent="0.3">
      <c r="B521" s="47" t="s">
        <v>523</v>
      </c>
      <c r="C521" s="15" t="s">
        <v>559</v>
      </c>
      <c r="D521" s="48"/>
      <c r="E521" s="48"/>
      <c r="F521" s="48"/>
      <c r="G521" s="15">
        <v>1</v>
      </c>
    </row>
    <row r="522" spans="2:7" hidden="1" x14ac:dyDescent="0.3">
      <c r="B522" s="47" t="s">
        <v>530</v>
      </c>
      <c r="C522" s="15" t="s">
        <v>559</v>
      </c>
      <c r="D522" s="48"/>
      <c r="E522" s="48"/>
      <c r="F522" s="48"/>
      <c r="G522" s="15">
        <v>1</v>
      </c>
    </row>
    <row r="523" spans="2:7" hidden="1" x14ac:dyDescent="0.3">
      <c r="B523" s="47" t="s">
        <v>11</v>
      </c>
      <c r="C523" s="15" t="s">
        <v>559</v>
      </c>
      <c r="D523" s="48"/>
      <c r="E523" s="48"/>
      <c r="F523" s="48"/>
      <c r="G523" s="15"/>
    </row>
    <row r="524" spans="2:7" hidden="1" x14ac:dyDescent="0.3">
      <c r="B524" s="47" t="s">
        <v>247</v>
      </c>
      <c r="C524" s="1" t="s">
        <v>557</v>
      </c>
      <c r="D524" s="48"/>
      <c r="E524" s="48"/>
      <c r="F524" s="48"/>
      <c r="G524" s="1">
        <v>1</v>
      </c>
    </row>
    <row r="525" spans="2:7" hidden="1" x14ac:dyDescent="0.3">
      <c r="B525" s="47" t="s">
        <v>106</v>
      </c>
      <c r="C525" s="15" t="s">
        <v>559</v>
      </c>
      <c r="D525" s="48"/>
      <c r="E525" s="48"/>
      <c r="F525" s="48"/>
      <c r="G525" s="15">
        <v>1</v>
      </c>
    </row>
    <row r="526" spans="2:7" hidden="1" x14ac:dyDescent="0.3">
      <c r="B526" s="47" t="s">
        <v>107</v>
      </c>
      <c r="C526" s="15" t="s">
        <v>559</v>
      </c>
      <c r="D526" s="48"/>
      <c r="E526" s="48"/>
      <c r="F526" s="48"/>
      <c r="G526" s="15">
        <v>1</v>
      </c>
    </row>
    <row r="527" spans="2:7" hidden="1" x14ac:dyDescent="0.3">
      <c r="B527" s="47" t="s">
        <v>445</v>
      </c>
      <c r="C527" s="15" t="s">
        <v>559</v>
      </c>
      <c r="D527" s="48"/>
      <c r="E527" s="48"/>
      <c r="F527" s="48"/>
      <c r="G527" s="15"/>
    </row>
    <row r="528" spans="2:7" hidden="1" x14ac:dyDescent="0.3">
      <c r="B528" s="47" t="s">
        <v>108</v>
      </c>
      <c r="C528" s="15" t="s">
        <v>559</v>
      </c>
      <c r="D528" s="48"/>
      <c r="E528" s="48"/>
      <c r="F528" s="48"/>
      <c r="G528" s="15">
        <v>1</v>
      </c>
    </row>
    <row r="529" spans="2:7" hidden="1" x14ac:dyDescent="0.3">
      <c r="B529" s="47" t="s">
        <v>64</v>
      </c>
      <c r="C529" s="15" t="s">
        <v>559</v>
      </c>
      <c r="D529" s="48"/>
      <c r="E529" s="48"/>
      <c r="F529" s="48"/>
      <c r="G529" s="15">
        <v>1</v>
      </c>
    </row>
    <row r="530" spans="2:7" hidden="1" x14ac:dyDescent="0.3">
      <c r="B530" s="47" t="s">
        <v>65</v>
      </c>
      <c r="C530" s="15" t="s">
        <v>559</v>
      </c>
      <c r="D530" s="48"/>
      <c r="E530" s="48"/>
      <c r="F530" s="48"/>
      <c r="G530" s="15">
        <v>1</v>
      </c>
    </row>
    <row r="531" spans="2:7" hidden="1" x14ac:dyDescent="0.3">
      <c r="B531" s="47" t="s">
        <v>66</v>
      </c>
      <c r="C531" s="15" t="s">
        <v>559</v>
      </c>
      <c r="D531" s="48">
        <v>4</v>
      </c>
      <c r="E531" s="48" t="s">
        <v>840</v>
      </c>
      <c r="F531" s="48">
        <v>1</v>
      </c>
      <c r="G531" s="15">
        <v>1</v>
      </c>
    </row>
    <row r="532" spans="2:7" hidden="1" x14ac:dyDescent="0.3">
      <c r="B532" s="47" t="s">
        <v>417</v>
      </c>
      <c r="C532" s="15" t="s">
        <v>559</v>
      </c>
      <c r="D532" s="48"/>
      <c r="E532" s="48"/>
      <c r="F532" s="48"/>
      <c r="G532" s="15"/>
    </row>
    <row r="533" spans="2:7" hidden="1" x14ac:dyDescent="0.3">
      <c r="B533" s="47" t="s">
        <v>248</v>
      </c>
      <c r="C533" s="1" t="s">
        <v>557</v>
      </c>
      <c r="D533" s="48">
        <v>2</v>
      </c>
      <c r="E533" s="48" t="s">
        <v>842</v>
      </c>
      <c r="F533" s="48">
        <v>2</v>
      </c>
      <c r="G533" s="1">
        <v>1</v>
      </c>
    </row>
    <row r="534" spans="2:7" hidden="1" x14ac:dyDescent="0.3">
      <c r="B534" s="47" t="s">
        <v>249</v>
      </c>
      <c r="C534" s="1" t="s">
        <v>557</v>
      </c>
      <c r="D534" s="48"/>
      <c r="E534" s="48" t="s">
        <v>841</v>
      </c>
      <c r="F534" s="48"/>
      <c r="G534" s="1">
        <v>1</v>
      </c>
    </row>
    <row r="535" spans="2:7" hidden="1" x14ac:dyDescent="0.3">
      <c r="B535" s="47" t="s">
        <v>342</v>
      </c>
      <c r="C535" s="1" t="s">
        <v>557</v>
      </c>
      <c r="D535" s="48"/>
      <c r="E535" s="48"/>
      <c r="F535" s="48"/>
    </row>
    <row r="536" spans="2:7" hidden="1" x14ac:dyDescent="0.3">
      <c r="B536" s="55" t="s">
        <v>399</v>
      </c>
      <c r="C536" s="9" t="s">
        <v>558</v>
      </c>
      <c r="D536" s="56"/>
      <c r="E536" s="56"/>
      <c r="F536" s="56"/>
      <c r="G536" s="9"/>
    </row>
    <row r="537" spans="2:7" hidden="1" x14ac:dyDescent="0.3">
      <c r="B537" s="55" t="s">
        <v>290</v>
      </c>
      <c r="C537" s="9" t="s">
        <v>558</v>
      </c>
      <c r="D537" s="56"/>
      <c r="E537" s="56" t="s">
        <v>841</v>
      </c>
      <c r="F537" s="56"/>
      <c r="G537" s="9">
        <v>1</v>
      </c>
    </row>
    <row r="538" spans="2:7" hidden="1" x14ac:dyDescent="0.3">
      <c r="B538" s="47" t="s">
        <v>438</v>
      </c>
      <c r="C538" s="15" t="s">
        <v>559</v>
      </c>
      <c r="D538" s="48"/>
      <c r="E538" s="48"/>
      <c r="F538" s="48"/>
      <c r="G538" s="15"/>
    </row>
    <row r="539" spans="2:7" hidden="1" x14ac:dyDescent="0.3">
      <c r="B539" s="47" t="s">
        <v>75</v>
      </c>
      <c r="C539" s="15" t="s">
        <v>559</v>
      </c>
      <c r="D539" s="48">
        <v>2</v>
      </c>
      <c r="E539" s="48" t="s">
        <v>843</v>
      </c>
      <c r="F539" s="48">
        <v>1</v>
      </c>
      <c r="G539" s="15">
        <v>1</v>
      </c>
    </row>
    <row r="540" spans="2:7" hidden="1" x14ac:dyDescent="0.3">
      <c r="B540" s="47" t="s">
        <v>483</v>
      </c>
      <c r="C540" s="15" t="s">
        <v>559</v>
      </c>
      <c r="D540" s="48"/>
      <c r="E540" s="48"/>
      <c r="F540" s="48"/>
      <c r="G540" s="15">
        <v>1</v>
      </c>
    </row>
    <row r="541" spans="2:7" hidden="1" x14ac:dyDescent="0.3">
      <c r="B541" s="47" t="s">
        <v>484</v>
      </c>
      <c r="C541" s="15" t="s">
        <v>559</v>
      </c>
      <c r="D541" s="48"/>
      <c r="E541" s="48"/>
      <c r="F541" s="48"/>
      <c r="G541" s="15">
        <v>1</v>
      </c>
    </row>
    <row r="542" spans="2:7" hidden="1" x14ac:dyDescent="0.3">
      <c r="B542" s="47" t="s">
        <v>485</v>
      </c>
      <c r="C542" s="15" t="s">
        <v>559</v>
      </c>
      <c r="D542" s="48"/>
      <c r="E542" s="48" t="s">
        <v>841</v>
      </c>
      <c r="F542" s="48"/>
      <c r="G542" s="15">
        <v>1</v>
      </c>
    </row>
    <row r="543" spans="2:7" hidden="1" x14ac:dyDescent="0.3">
      <c r="B543" s="47" t="s">
        <v>59</v>
      </c>
      <c r="C543" s="15" t="s">
        <v>559</v>
      </c>
      <c r="D543" s="48"/>
      <c r="E543" s="48" t="s">
        <v>841</v>
      </c>
      <c r="F543" s="48"/>
      <c r="G543" s="15">
        <v>1</v>
      </c>
    </row>
    <row r="544" spans="2:7" hidden="1" x14ac:dyDescent="0.3">
      <c r="B544" s="47" t="s">
        <v>60</v>
      </c>
      <c r="C544" s="15" t="s">
        <v>559</v>
      </c>
      <c r="D544" s="48">
        <v>4</v>
      </c>
      <c r="E544" s="48" t="s">
        <v>840</v>
      </c>
      <c r="F544" s="48">
        <v>1</v>
      </c>
      <c r="G544" s="15">
        <v>1</v>
      </c>
    </row>
    <row r="545" spans="2:7" hidden="1" x14ac:dyDescent="0.3">
      <c r="B545" s="55" t="s">
        <v>39</v>
      </c>
      <c r="C545" s="9" t="s">
        <v>558</v>
      </c>
      <c r="D545" s="56"/>
      <c r="E545" s="56"/>
      <c r="F545" s="56"/>
      <c r="G545" s="9"/>
    </row>
    <row r="546" spans="2:7" hidden="1" x14ac:dyDescent="0.3">
      <c r="B546" s="55" t="s">
        <v>291</v>
      </c>
      <c r="C546" s="9" t="s">
        <v>558</v>
      </c>
      <c r="D546" s="56">
        <v>4</v>
      </c>
      <c r="E546" s="56" t="s">
        <v>840</v>
      </c>
      <c r="F546" s="56">
        <v>1</v>
      </c>
      <c r="G546" s="9">
        <v>1</v>
      </c>
    </row>
    <row r="547" spans="2:7" hidden="1" x14ac:dyDescent="0.3">
      <c r="B547" s="55" t="s">
        <v>292</v>
      </c>
      <c r="C547" s="9" t="s">
        <v>558</v>
      </c>
      <c r="D547" s="56"/>
      <c r="E547" s="56"/>
      <c r="F547" s="56"/>
      <c r="G547" s="9">
        <v>1</v>
      </c>
    </row>
    <row r="548" spans="2:7" hidden="1" x14ac:dyDescent="0.3">
      <c r="B548" s="55" t="s">
        <v>293</v>
      </c>
      <c r="C548" s="9" t="s">
        <v>558</v>
      </c>
      <c r="D548" s="56">
        <v>2</v>
      </c>
      <c r="E548" s="56" t="s">
        <v>843</v>
      </c>
      <c r="F548" s="56">
        <v>1</v>
      </c>
      <c r="G548" s="9">
        <v>1</v>
      </c>
    </row>
    <row r="549" spans="2:7" hidden="1" x14ac:dyDescent="0.3">
      <c r="B549" s="55" t="s">
        <v>294</v>
      </c>
      <c r="C549" s="9" t="s">
        <v>558</v>
      </c>
      <c r="D549" s="56">
        <v>2</v>
      </c>
      <c r="E549" s="56" t="s">
        <v>843</v>
      </c>
      <c r="F549" s="56">
        <v>1</v>
      </c>
      <c r="G549" s="9">
        <v>1</v>
      </c>
    </row>
    <row r="550" spans="2:7" hidden="1" x14ac:dyDescent="0.3">
      <c r="B550" s="55" t="s">
        <v>400</v>
      </c>
      <c r="C550" s="9" t="s">
        <v>558</v>
      </c>
      <c r="D550" s="56"/>
      <c r="E550" s="56"/>
      <c r="F550" s="56"/>
      <c r="G550" s="9"/>
    </row>
    <row r="551" spans="2:7" hidden="1" x14ac:dyDescent="0.3">
      <c r="B551" s="47" t="s">
        <v>506</v>
      </c>
      <c r="C551" s="15" t="s">
        <v>559</v>
      </c>
      <c r="D551" s="48"/>
      <c r="E551" s="48"/>
      <c r="F551" s="48"/>
      <c r="G551" s="15">
        <v>1</v>
      </c>
    </row>
    <row r="552" spans="2:7" hidden="1" x14ac:dyDescent="0.3">
      <c r="B552" s="47" t="s">
        <v>507</v>
      </c>
      <c r="C552" s="15" t="s">
        <v>559</v>
      </c>
      <c r="D552" s="48"/>
      <c r="E552" s="48"/>
      <c r="F552" s="48"/>
      <c r="G552" s="15">
        <v>1</v>
      </c>
    </row>
    <row r="553" spans="2:7" hidden="1" x14ac:dyDescent="0.3">
      <c r="B553" s="47" t="s">
        <v>508</v>
      </c>
      <c r="C553" s="15" t="s">
        <v>559</v>
      </c>
      <c r="D553" s="48">
        <v>4</v>
      </c>
      <c r="E553" s="48" t="s">
        <v>840</v>
      </c>
      <c r="F553" s="48">
        <v>1</v>
      </c>
      <c r="G553" s="15">
        <v>1</v>
      </c>
    </row>
    <row r="554" spans="2:7" hidden="1" x14ac:dyDescent="0.3">
      <c r="B554" s="47" t="s">
        <v>509</v>
      </c>
      <c r="C554" s="15" t="s">
        <v>559</v>
      </c>
      <c r="D554" s="48">
        <v>4</v>
      </c>
      <c r="E554" s="48" t="s">
        <v>840</v>
      </c>
      <c r="F554" s="48">
        <v>1</v>
      </c>
      <c r="G554" s="15">
        <v>1</v>
      </c>
    </row>
    <row r="555" spans="2:7" hidden="1" x14ac:dyDescent="0.3">
      <c r="B555" s="47" t="s">
        <v>510</v>
      </c>
      <c r="C555" s="15" t="s">
        <v>559</v>
      </c>
      <c r="D555" s="48">
        <v>3</v>
      </c>
      <c r="E555" s="48" t="s">
        <v>842</v>
      </c>
      <c r="F555" s="48">
        <v>1</v>
      </c>
      <c r="G555" s="15">
        <v>1</v>
      </c>
    </row>
    <row r="556" spans="2:7" hidden="1" x14ac:dyDescent="0.3">
      <c r="B556" s="47" t="s">
        <v>511</v>
      </c>
      <c r="C556" s="15" t="s">
        <v>559</v>
      </c>
      <c r="D556" s="48"/>
      <c r="E556" s="48" t="s">
        <v>841</v>
      </c>
      <c r="F556" s="48"/>
      <c r="G556" s="15">
        <v>1</v>
      </c>
    </row>
    <row r="557" spans="2:7" hidden="1" x14ac:dyDescent="0.3">
      <c r="B557" s="47" t="s">
        <v>505</v>
      </c>
      <c r="C557" s="15" t="s">
        <v>559</v>
      </c>
      <c r="D557" s="48"/>
      <c r="E557" s="48"/>
      <c r="F557" s="48"/>
      <c r="G557" s="15"/>
    </row>
    <row r="558" spans="2:7" hidden="1" x14ac:dyDescent="0.3">
      <c r="B558" s="47" t="s">
        <v>512</v>
      </c>
      <c r="C558" s="15" t="s">
        <v>559</v>
      </c>
      <c r="D558" s="48"/>
      <c r="E558" s="48"/>
      <c r="F558" s="48"/>
      <c r="G558" s="15">
        <v>1</v>
      </c>
    </row>
    <row r="559" spans="2:7" hidden="1" x14ac:dyDescent="0.3">
      <c r="B559" s="47" t="s">
        <v>166</v>
      </c>
      <c r="C559" s="15" t="s">
        <v>559</v>
      </c>
      <c r="D559" s="48"/>
      <c r="E559" s="48"/>
      <c r="F559" s="48"/>
      <c r="G559" s="15">
        <v>1</v>
      </c>
    </row>
    <row r="560" spans="2:7" hidden="1" x14ac:dyDescent="0.3">
      <c r="B560" s="47" t="s">
        <v>513</v>
      </c>
      <c r="C560" s="15" t="s">
        <v>559</v>
      </c>
      <c r="D560" s="48">
        <v>2</v>
      </c>
      <c r="E560" s="48" t="s">
        <v>840</v>
      </c>
      <c r="F560" s="48">
        <v>3</v>
      </c>
      <c r="G560" s="15">
        <v>1</v>
      </c>
    </row>
    <row r="561" spans="2:7" hidden="1" x14ac:dyDescent="0.3">
      <c r="B561" s="47" t="s">
        <v>250</v>
      </c>
      <c r="C561" s="1" t="s">
        <v>557</v>
      </c>
      <c r="D561" s="48">
        <v>4</v>
      </c>
      <c r="E561" s="48" t="s">
        <v>840</v>
      </c>
      <c r="F561" s="48">
        <v>1</v>
      </c>
      <c r="G561" s="1">
        <v>1</v>
      </c>
    </row>
    <row r="562" spans="2:7" hidden="1" x14ac:dyDescent="0.3">
      <c r="B562" s="47" t="s">
        <v>109</v>
      </c>
      <c r="C562" s="15" t="s">
        <v>559</v>
      </c>
      <c r="D562" s="48">
        <v>2</v>
      </c>
      <c r="E562" s="48" t="s">
        <v>839</v>
      </c>
      <c r="F562" s="48">
        <v>1</v>
      </c>
      <c r="G562" s="15">
        <v>1</v>
      </c>
    </row>
    <row r="563" spans="2:7" hidden="1" x14ac:dyDescent="0.3">
      <c r="B563" s="47" t="s">
        <v>76</v>
      </c>
      <c r="C563" s="15" t="s">
        <v>559</v>
      </c>
      <c r="D563" s="48">
        <v>2</v>
      </c>
      <c r="E563" s="48" t="s">
        <v>839</v>
      </c>
      <c r="F563" s="48">
        <v>1</v>
      </c>
      <c r="G563" s="15">
        <v>1</v>
      </c>
    </row>
    <row r="564" spans="2:7" hidden="1" x14ac:dyDescent="0.3">
      <c r="B564" s="22" t="s">
        <v>8</v>
      </c>
      <c r="C564" s="9" t="s">
        <v>559</v>
      </c>
      <c r="D564" s="23"/>
      <c r="E564" s="23"/>
      <c r="F564" s="23"/>
      <c r="G564" s="9"/>
    </row>
    <row r="565" spans="2:7" hidden="1" x14ac:dyDescent="0.3">
      <c r="B565" s="47" t="s">
        <v>153</v>
      </c>
      <c r="C565" s="15" t="s">
        <v>559</v>
      </c>
      <c r="D565" s="48">
        <v>4</v>
      </c>
      <c r="E565" s="48" t="s">
        <v>840</v>
      </c>
      <c r="F565" s="48">
        <v>1</v>
      </c>
      <c r="G565" s="15">
        <v>1</v>
      </c>
    </row>
    <row r="566" spans="2:7" hidden="1" x14ac:dyDescent="0.3">
      <c r="B566" s="47" t="s">
        <v>488</v>
      </c>
      <c r="C566" s="15" t="s">
        <v>559</v>
      </c>
      <c r="D566" s="48"/>
      <c r="E566" s="48"/>
      <c r="F566" s="48"/>
      <c r="G566" s="15"/>
    </row>
    <row r="567" spans="2:7" hidden="1" x14ac:dyDescent="0.3">
      <c r="B567" s="55" t="s">
        <v>295</v>
      </c>
      <c r="C567" s="9" t="s">
        <v>558</v>
      </c>
      <c r="D567" s="56">
        <v>2</v>
      </c>
      <c r="E567" s="56" t="s">
        <v>843</v>
      </c>
      <c r="F567" s="56">
        <v>1</v>
      </c>
      <c r="G567" s="9">
        <v>1</v>
      </c>
    </row>
    <row r="568" spans="2:7" hidden="1" x14ac:dyDescent="0.3">
      <c r="B568" s="55" t="s">
        <v>401</v>
      </c>
      <c r="C568" s="9" t="s">
        <v>558</v>
      </c>
      <c r="D568" s="56">
        <v>4</v>
      </c>
      <c r="E568" s="56" t="s">
        <v>840</v>
      </c>
      <c r="F568" s="56">
        <v>1</v>
      </c>
      <c r="G568" s="9"/>
    </row>
  </sheetData>
  <sheetProtection algorithmName="SHA-512" hashValue="PBSmns3Gr4lWqjQmQnlLJMWlsXR5PojoJOXyVTImIZtbuOKIFCQEVJzE82DkrVCR7YMYcJ+1ftpYHdp1ad7ktA==" saltValue="Oc05btVGurFjPtTMg+7HVg==" spinCount="100000" sheet="1" objects="1" scenarios="1"/>
  <mergeCells count="106">
    <mergeCell ref="U62:V62"/>
    <mergeCell ref="U63:V63"/>
    <mergeCell ref="U64:V64"/>
    <mergeCell ref="U65:V65"/>
    <mergeCell ref="B56:E56"/>
    <mergeCell ref="P56:S56"/>
    <mergeCell ref="B58:E58"/>
    <mergeCell ref="P58:S58"/>
    <mergeCell ref="B59:E59"/>
    <mergeCell ref="P59:S59"/>
    <mergeCell ref="K65:M65"/>
    <mergeCell ref="K66:M66"/>
    <mergeCell ref="K67:M67"/>
    <mergeCell ref="B53:E53"/>
    <mergeCell ref="P53:S53"/>
    <mergeCell ref="B54:E54"/>
    <mergeCell ref="P54:S54"/>
    <mergeCell ref="B55:E55"/>
    <mergeCell ref="P55:S55"/>
    <mergeCell ref="P48:S48"/>
    <mergeCell ref="B49:E49"/>
    <mergeCell ref="P49:S49"/>
    <mergeCell ref="B50:E50"/>
    <mergeCell ref="B51:E51"/>
    <mergeCell ref="B52:E52"/>
    <mergeCell ref="P52:S52"/>
    <mergeCell ref="P50:S50"/>
    <mergeCell ref="B45:E45"/>
    <mergeCell ref="P45:S45"/>
    <mergeCell ref="B46:E46"/>
    <mergeCell ref="P46:S46"/>
    <mergeCell ref="B47:E47"/>
    <mergeCell ref="P47:S47"/>
    <mergeCell ref="B42:E42"/>
    <mergeCell ref="P42:S42"/>
    <mergeCell ref="B43:E43"/>
    <mergeCell ref="P43:S43"/>
    <mergeCell ref="B44:E44"/>
    <mergeCell ref="P44:S44"/>
    <mergeCell ref="B39:E39"/>
    <mergeCell ref="P39:S39"/>
    <mergeCell ref="B40:E40"/>
    <mergeCell ref="P40:S40"/>
    <mergeCell ref="B41:E41"/>
    <mergeCell ref="P41:S41"/>
    <mergeCell ref="B36:E36"/>
    <mergeCell ref="P36:S36"/>
    <mergeCell ref="B37:E37"/>
    <mergeCell ref="P37:S37"/>
    <mergeCell ref="B38:E38"/>
    <mergeCell ref="P38:S38"/>
    <mergeCell ref="B33:E33"/>
    <mergeCell ref="P33:S33"/>
    <mergeCell ref="B34:E34"/>
    <mergeCell ref="P34:S34"/>
    <mergeCell ref="B35:E35"/>
    <mergeCell ref="P35:S35"/>
    <mergeCell ref="B30:E30"/>
    <mergeCell ref="P30:S30"/>
    <mergeCell ref="B31:E31"/>
    <mergeCell ref="P31:S31"/>
    <mergeCell ref="B32:E32"/>
    <mergeCell ref="P32:S32"/>
    <mergeCell ref="B27:E27"/>
    <mergeCell ref="P27:S27"/>
    <mergeCell ref="B28:E28"/>
    <mergeCell ref="P28:S28"/>
    <mergeCell ref="B29:E29"/>
    <mergeCell ref="P29:S29"/>
    <mergeCell ref="B24:E24"/>
    <mergeCell ref="P24:S24"/>
    <mergeCell ref="B25:E25"/>
    <mergeCell ref="P25:S25"/>
    <mergeCell ref="B26:E26"/>
    <mergeCell ref="P26:S26"/>
    <mergeCell ref="B21:E21"/>
    <mergeCell ref="P21:S21"/>
    <mergeCell ref="B22:E22"/>
    <mergeCell ref="P22:S22"/>
    <mergeCell ref="B23:E23"/>
    <mergeCell ref="P23:S23"/>
    <mergeCell ref="B18:E18"/>
    <mergeCell ref="P18:S18"/>
    <mergeCell ref="B19:E19"/>
    <mergeCell ref="P19:S19"/>
    <mergeCell ref="B20:E20"/>
    <mergeCell ref="P20:S20"/>
    <mergeCell ref="B16:E16"/>
    <mergeCell ref="P16:S16"/>
    <mergeCell ref="B17:E17"/>
    <mergeCell ref="P17:S17"/>
    <mergeCell ref="B12:E12"/>
    <mergeCell ref="P12:S12"/>
    <mergeCell ref="B13:E13"/>
    <mergeCell ref="P13:S13"/>
    <mergeCell ref="B14:E14"/>
    <mergeCell ref="P14:S14"/>
    <mergeCell ref="E5:H5"/>
    <mergeCell ref="E6:H6"/>
    <mergeCell ref="Q7:S7"/>
    <mergeCell ref="F9:N10"/>
    <mergeCell ref="B11:E11"/>
    <mergeCell ref="P11:S11"/>
    <mergeCell ref="I5:J5"/>
    <mergeCell ref="B15:E15"/>
    <mergeCell ref="P15:S15"/>
  </mergeCells>
  <dataValidations count="7">
    <dataValidation type="whole" allowBlank="1" showInputMessage="1" showErrorMessage="1" sqref="G12">
      <formula1>0</formula1>
      <formula2>999</formula2>
    </dataValidation>
    <dataValidation type="whole" allowBlank="1" showInputMessage="1" showErrorMessage="1" sqref="E7 E65:E67">
      <formula1>1</formula1>
      <formula2>31</formula2>
    </dataValidation>
    <dataValidation type="whole" allowBlank="1" showInputMessage="1" showErrorMessage="1" sqref="H7 F65:F67">
      <formula1>1</formula1>
      <formula2>12</formula2>
    </dataValidation>
    <dataValidation type="whole" operator="greaterThanOrEqual" allowBlank="1" showInputMessage="1" showErrorMessage="1" sqref="K7 G65:G67">
      <formula1>2020</formula1>
    </dataValidation>
    <dataValidation type="list" allowBlank="1" showInputMessage="1" error="insérer un nombre entier &lt;10000" sqref="B12:E56">
      <formula1>OFFSET($B$70:$B$568,MATCH(B12&amp;"*",$B$70:$B$568,0)-1,,COUNTIF($B$70:$B$568,B12&amp;"*"))</formula1>
    </dataValidation>
    <dataValidation allowBlank="1" showInputMessage="1" error="insérer un nombre entier &lt;10000" sqref="B58:E59"/>
    <dataValidation type="textLength" allowBlank="1" showInputMessage="1" showErrorMessage="1" errorTitle="Achtung Eingabebereich" error="Freitext; max. 50 Zeichen" sqref="Q8">
      <formula1>1</formula1>
      <formula2>50</formula2>
    </dataValidation>
  </dataValidations>
  <pageMargins left="0.70866141732283472" right="0.70866141732283472" top="0.74803149606299213" bottom="0.39370078740157483" header="0.31496062992125984" footer="0.31496062992125984"/>
  <pageSetup paperSize="9" scale="82"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25"/>
  <sheetViews>
    <sheetView workbookViewId="0">
      <selection activeCell="B7" sqref="B7"/>
    </sheetView>
  </sheetViews>
  <sheetFormatPr baseColWidth="10" defaultColWidth="8.81640625" defaultRowHeight="13" x14ac:dyDescent="0.25"/>
  <cols>
    <col min="1" max="1" width="12.81640625" style="125" customWidth="1"/>
    <col min="2" max="2" width="16.81640625" style="125" customWidth="1"/>
    <col min="3" max="3" width="13.81640625" style="125" customWidth="1"/>
    <col min="4" max="4" width="18" style="125" customWidth="1"/>
    <col min="5" max="5" width="36.453125" style="125" customWidth="1"/>
    <col min="6" max="6" width="16" style="130" customWidth="1"/>
    <col min="7" max="7" width="10.81640625" style="130" customWidth="1"/>
    <col min="8" max="8" width="15" style="130" customWidth="1"/>
    <col min="9" max="9" width="27.54296875" style="125" customWidth="1"/>
    <col min="10" max="10" width="14" style="125" customWidth="1"/>
    <col min="11" max="16384" width="8.81640625" style="125"/>
  </cols>
  <sheetData>
    <row r="1" spans="1:10" ht="45" customHeight="1" x14ac:dyDescent="0.25">
      <c r="A1" s="471" t="s">
        <v>897</v>
      </c>
      <c r="B1" s="471"/>
      <c r="C1" s="121">
        <v>44592</v>
      </c>
      <c r="D1" s="122" t="s">
        <v>877</v>
      </c>
      <c r="E1" s="123"/>
      <c r="F1" s="124"/>
      <c r="G1" s="124"/>
      <c r="H1" s="124"/>
      <c r="I1" s="396" t="s">
        <v>1489</v>
      </c>
    </row>
    <row r="2" spans="1:10" ht="81.650000000000006" customHeight="1" x14ac:dyDescent="0.25">
      <c r="A2" s="126" t="s">
        <v>896</v>
      </c>
      <c r="B2" s="127"/>
      <c r="C2" s="128" t="s">
        <v>548</v>
      </c>
      <c r="D2" s="471" t="s">
        <v>898</v>
      </c>
      <c r="E2" s="471"/>
      <c r="F2" s="471"/>
      <c r="G2" s="471"/>
      <c r="H2" s="471"/>
      <c r="I2" s="471"/>
    </row>
    <row r="3" spans="1:10" ht="83.15" customHeight="1" x14ac:dyDescent="0.25">
      <c r="A3" s="123"/>
      <c r="B3" s="123"/>
      <c r="C3" s="128" t="s">
        <v>549</v>
      </c>
      <c r="D3" s="472" t="s">
        <v>878</v>
      </c>
      <c r="E3" s="472"/>
      <c r="F3" s="472"/>
      <c r="G3" s="472"/>
      <c r="H3" s="472"/>
      <c r="I3" s="472"/>
    </row>
    <row r="4" spans="1:10" ht="46.5" customHeight="1" x14ac:dyDescent="0.25">
      <c r="A4" s="123"/>
      <c r="B4" s="129"/>
      <c r="C4" s="128" t="s">
        <v>846</v>
      </c>
      <c r="D4" s="471" t="s">
        <v>899</v>
      </c>
      <c r="E4" s="473"/>
      <c r="F4" s="473"/>
      <c r="G4" s="473"/>
      <c r="H4" s="473"/>
      <c r="I4" s="473"/>
    </row>
    <row r="5" spans="1:10" ht="47.15" customHeight="1" x14ac:dyDescent="0.25">
      <c r="A5" s="123"/>
      <c r="B5" s="123"/>
      <c r="C5" s="128" t="s">
        <v>550</v>
      </c>
      <c r="D5" s="471" t="s">
        <v>904</v>
      </c>
      <c r="E5" s="473"/>
      <c r="F5" s="473"/>
      <c r="G5" s="473"/>
      <c r="H5" s="473"/>
      <c r="I5" s="473"/>
    </row>
    <row r="6" spans="1:10" ht="8.15" customHeight="1" x14ac:dyDescent="0.25"/>
    <row r="7" spans="1:10" s="135" customFormat="1" ht="39" x14ac:dyDescent="0.25">
      <c r="A7" s="131" t="s">
        <v>879</v>
      </c>
      <c r="B7" s="131" t="s">
        <v>880</v>
      </c>
      <c r="C7" s="131" t="s">
        <v>881</v>
      </c>
      <c r="D7" s="131" t="s">
        <v>882</v>
      </c>
      <c r="E7" s="132" t="s">
        <v>902</v>
      </c>
      <c r="F7" s="133" t="s">
        <v>903</v>
      </c>
      <c r="G7" s="133" t="s">
        <v>900</v>
      </c>
      <c r="H7" s="133" t="s">
        <v>901</v>
      </c>
      <c r="I7" s="134" t="s">
        <v>883</v>
      </c>
      <c r="J7" s="397" t="s">
        <v>1492</v>
      </c>
    </row>
    <row r="8" spans="1:10" x14ac:dyDescent="0.3">
      <c r="A8" s="380" t="s">
        <v>557</v>
      </c>
      <c r="B8" s="380"/>
      <c r="C8" s="380"/>
      <c r="D8" s="380"/>
      <c r="E8" s="381" t="s">
        <v>20</v>
      </c>
      <c r="F8" s="382"/>
      <c r="G8" s="382"/>
      <c r="H8" s="382"/>
      <c r="I8" s="380"/>
      <c r="J8" s="16"/>
    </row>
    <row r="9" spans="1:10" x14ac:dyDescent="0.3">
      <c r="A9" s="380" t="s">
        <v>557</v>
      </c>
      <c r="B9" s="13" t="s">
        <v>21</v>
      </c>
      <c r="C9" s="380" t="s">
        <v>1199</v>
      </c>
      <c r="D9" s="380" t="s">
        <v>564</v>
      </c>
      <c r="E9" s="13" t="s">
        <v>176</v>
      </c>
      <c r="F9" s="18">
        <v>1</v>
      </c>
      <c r="G9" s="18" t="s">
        <v>839</v>
      </c>
      <c r="H9" s="18">
        <v>2</v>
      </c>
      <c r="I9" s="380"/>
      <c r="J9" s="16" t="s">
        <v>557</v>
      </c>
    </row>
    <row r="10" spans="1:10" x14ac:dyDescent="0.3">
      <c r="A10" s="380" t="s">
        <v>557</v>
      </c>
      <c r="B10" s="380" t="s">
        <v>21</v>
      </c>
      <c r="C10" s="380" t="s">
        <v>1200</v>
      </c>
      <c r="D10" s="380" t="s">
        <v>621</v>
      </c>
      <c r="E10" s="13" t="s">
        <v>222</v>
      </c>
      <c r="F10" s="18">
        <v>1</v>
      </c>
      <c r="G10" s="18" t="s">
        <v>839</v>
      </c>
      <c r="H10" s="18">
        <v>3</v>
      </c>
      <c r="I10" s="380"/>
      <c r="J10" s="16" t="s">
        <v>557</v>
      </c>
    </row>
    <row r="11" spans="1:10" x14ac:dyDescent="0.3">
      <c r="A11" s="380" t="s">
        <v>557</v>
      </c>
      <c r="B11" s="13" t="s">
        <v>22</v>
      </c>
      <c r="C11" s="380" t="s">
        <v>1201</v>
      </c>
      <c r="D11" s="380" t="s">
        <v>562</v>
      </c>
      <c r="E11" s="13" t="s">
        <v>174</v>
      </c>
      <c r="F11" s="18">
        <v>1</v>
      </c>
      <c r="G11" s="18" t="s">
        <v>839</v>
      </c>
      <c r="H11" s="18">
        <v>2</v>
      </c>
      <c r="I11" s="380"/>
      <c r="J11" s="16" t="s">
        <v>557</v>
      </c>
    </row>
    <row r="12" spans="1:10" x14ac:dyDescent="0.3">
      <c r="A12" s="380" t="s">
        <v>557</v>
      </c>
      <c r="B12" s="13" t="s">
        <v>22</v>
      </c>
      <c r="C12" s="380" t="s">
        <v>1202</v>
      </c>
      <c r="D12" s="380" t="s">
        <v>563</v>
      </c>
      <c r="E12" s="13" t="s">
        <v>175</v>
      </c>
      <c r="F12" s="18"/>
      <c r="G12" s="18"/>
      <c r="H12" s="18"/>
      <c r="I12" s="380"/>
      <c r="J12" s="16" t="s">
        <v>557</v>
      </c>
    </row>
    <row r="13" spans="1:10" x14ac:dyDescent="0.3">
      <c r="A13" s="380" t="s">
        <v>557</v>
      </c>
      <c r="B13" s="13" t="s">
        <v>22</v>
      </c>
      <c r="C13" s="380" t="s">
        <v>1203</v>
      </c>
      <c r="D13" s="380" t="s">
        <v>1203</v>
      </c>
      <c r="E13" s="13" t="s">
        <v>22</v>
      </c>
      <c r="F13" s="18"/>
      <c r="G13" s="18"/>
      <c r="H13" s="18"/>
      <c r="I13" s="380"/>
      <c r="J13" s="16"/>
    </row>
    <row r="14" spans="1:10" x14ac:dyDescent="0.3">
      <c r="A14" s="380" t="s">
        <v>557</v>
      </c>
      <c r="B14" s="13" t="s">
        <v>22</v>
      </c>
      <c r="C14" s="380" t="s">
        <v>1204</v>
      </c>
      <c r="D14" s="380" t="s">
        <v>566</v>
      </c>
      <c r="E14" s="13" t="s">
        <v>178</v>
      </c>
      <c r="F14" s="18"/>
      <c r="G14" s="18"/>
      <c r="H14" s="18"/>
      <c r="I14" s="380"/>
      <c r="J14" s="16" t="s">
        <v>557</v>
      </c>
    </row>
    <row r="15" spans="1:10" x14ac:dyDescent="0.3">
      <c r="A15" s="380" t="s">
        <v>557</v>
      </c>
      <c r="B15" s="13" t="s">
        <v>22</v>
      </c>
      <c r="C15" s="380" t="s">
        <v>1204</v>
      </c>
      <c r="D15" s="380" t="s">
        <v>567</v>
      </c>
      <c r="E15" s="13" t="s">
        <v>179</v>
      </c>
      <c r="F15" s="18">
        <v>4</v>
      </c>
      <c r="G15" s="18" t="s">
        <v>840</v>
      </c>
      <c r="H15" s="18">
        <v>1</v>
      </c>
      <c r="I15" s="380"/>
      <c r="J15" s="16" t="s">
        <v>557</v>
      </c>
    </row>
    <row r="16" spans="1:10" x14ac:dyDescent="0.3">
      <c r="A16" s="380" t="s">
        <v>557</v>
      </c>
      <c r="B16" s="13" t="s">
        <v>22</v>
      </c>
      <c r="C16" s="380" t="s">
        <v>1204</v>
      </c>
      <c r="D16" s="380" t="s">
        <v>568</v>
      </c>
      <c r="E16" s="13" t="s">
        <v>296</v>
      </c>
      <c r="F16" s="18"/>
      <c r="G16" s="18"/>
      <c r="H16" s="18"/>
      <c r="I16" s="380"/>
      <c r="J16" s="16" t="s">
        <v>557</v>
      </c>
    </row>
    <row r="17" spans="1:10" x14ac:dyDescent="0.3">
      <c r="A17" s="380" t="s">
        <v>557</v>
      </c>
      <c r="B17" s="13" t="s">
        <v>22</v>
      </c>
      <c r="C17" s="380" t="s">
        <v>1204</v>
      </c>
      <c r="D17" s="380" t="s">
        <v>1203</v>
      </c>
      <c r="E17" s="13" t="s">
        <v>297</v>
      </c>
      <c r="F17" s="18"/>
      <c r="G17" s="18"/>
      <c r="H17" s="18"/>
      <c r="I17" s="380" t="s">
        <v>343</v>
      </c>
      <c r="J17" s="16"/>
    </row>
    <row r="18" spans="1:10" x14ac:dyDescent="0.3">
      <c r="A18" s="380" t="s">
        <v>557</v>
      </c>
      <c r="B18" s="13" t="s">
        <v>22</v>
      </c>
      <c r="C18" s="380" t="s">
        <v>1204</v>
      </c>
      <c r="D18" s="380" t="s">
        <v>1203</v>
      </c>
      <c r="E18" s="13" t="s">
        <v>298</v>
      </c>
      <c r="F18" s="18"/>
      <c r="G18" s="18"/>
      <c r="H18" s="18"/>
      <c r="I18" s="380" t="s">
        <v>344</v>
      </c>
      <c r="J18" s="16"/>
    </row>
    <row r="19" spans="1:10" x14ac:dyDescent="0.3">
      <c r="A19" s="380" t="s">
        <v>557</v>
      </c>
      <c r="B19" s="13" t="s">
        <v>22</v>
      </c>
      <c r="C19" s="380" t="s">
        <v>1204</v>
      </c>
      <c r="D19" s="380" t="s">
        <v>1203</v>
      </c>
      <c r="E19" s="13" t="s">
        <v>299</v>
      </c>
      <c r="F19" s="18"/>
      <c r="G19" s="18"/>
      <c r="H19" s="18"/>
      <c r="I19" s="380" t="s">
        <v>345</v>
      </c>
      <c r="J19" s="16"/>
    </row>
    <row r="20" spans="1:10" x14ac:dyDescent="0.3">
      <c r="A20" s="380" t="s">
        <v>557</v>
      </c>
      <c r="B20" s="13" t="s">
        <v>22</v>
      </c>
      <c r="C20" s="380" t="s">
        <v>1204</v>
      </c>
      <c r="D20" s="380" t="s">
        <v>569</v>
      </c>
      <c r="E20" s="13" t="s">
        <v>180</v>
      </c>
      <c r="F20" s="18">
        <v>3</v>
      </c>
      <c r="G20" s="18" t="s">
        <v>840</v>
      </c>
      <c r="H20" s="18">
        <v>2</v>
      </c>
      <c r="I20" s="380"/>
      <c r="J20" s="16" t="s">
        <v>557</v>
      </c>
    </row>
    <row r="21" spans="1:10" x14ac:dyDescent="0.3">
      <c r="A21" s="380" t="s">
        <v>557</v>
      </c>
      <c r="B21" s="13" t="s">
        <v>22</v>
      </c>
      <c r="C21" s="380" t="s">
        <v>1204</v>
      </c>
      <c r="D21" s="380" t="s">
        <v>570</v>
      </c>
      <c r="E21" s="13" t="s">
        <v>181</v>
      </c>
      <c r="F21" s="18"/>
      <c r="G21" s="18"/>
      <c r="H21" s="18"/>
      <c r="I21" s="380"/>
      <c r="J21" s="16" t="s">
        <v>557</v>
      </c>
    </row>
    <row r="22" spans="1:10" x14ac:dyDescent="0.3">
      <c r="A22" s="380" t="s">
        <v>557</v>
      </c>
      <c r="B22" s="13" t="s">
        <v>22</v>
      </c>
      <c r="C22" s="380" t="s">
        <v>1204</v>
      </c>
      <c r="D22" s="380" t="s">
        <v>571</v>
      </c>
      <c r="E22" s="13" t="s">
        <v>182</v>
      </c>
      <c r="F22" s="18">
        <v>4</v>
      </c>
      <c r="G22" s="18" t="s">
        <v>841</v>
      </c>
      <c r="H22" s="18">
        <v>2</v>
      </c>
      <c r="I22" s="380"/>
      <c r="J22" s="16" t="s">
        <v>557</v>
      </c>
    </row>
    <row r="23" spans="1:10" x14ac:dyDescent="0.3">
      <c r="A23" s="380" t="s">
        <v>557</v>
      </c>
      <c r="B23" s="13" t="s">
        <v>22</v>
      </c>
      <c r="C23" s="380" t="s">
        <v>1204</v>
      </c>
      <c r="D23" s="380" t="s">
        <v>572</v>
      </c>
      <c r="E23" s="13" t="s">
        <v>183</v>
      </c>
      <c r="F23" s="18">
        <v>2</v>
      </c>
      <c r="G23" s="18" t="s">
        <v>840</v>
      </c>
      <c r="H23" s="18">
        <v>3</v>
      </c>
      <c r="I23" s="380"/>
      <c r="J23" s="16" t="s">
        <v>557</v>
      </c>
    </row>
    <row r="24" spans="1:10" x14ac:dyDescent="0.3">
      <c r="A24" s="380" t="s">
        <v>557</v>
      </c>
      <c r="B24" s="13" t="s">
        <v>22</v>
      </c>
      <c r="C24" s="380" t="s">
        <v>1204</v>
      </c>
      <c r="D24" s="380" t="s">
        <v>573</v>
      </c>
      <c r="E24" s="13" t="s">
        <v>184</v>
      </c>
      <c r="F24" s="18">
        <v>3</v>
      </c>
      <c r="G24" s="18" t="s">
        <v>840</v>
      </c>
      <c r="H24" s="18">
        <v>2</v>
      </c>
      <c r="I24" s="380"/>
      <c r="J24" s="16" t="s">
        <v>557</v>
      </c>
    </row>
    <row r="25" spans="1:10" x14ac:dyDescent="0.3">
      <c r="A25" s="380" t="s">
        <v>557</v>
      </c>
      <c r="B25" s="13" t="s">
        <v>22</v>
      </c>
      <c r="C25" s="380" t="s">
        <v>1204</v>
      </c>
      <c r="D25" s="380" t="s">
        <v>574</v>
      </c>
      <c r="E25" s="13" t="s">
        <v>185</v>
      </c>
      <c r="F25" s="18"/>
      <c r="G25" s="18"/>
      <c r="H25" s="18"/>
      <c r="I25" s="380"/>
      <c r="J25" s="16" t="s">
        <v>557</v>
      </c>
    </row>
    <row r="26" spans="1:10" x14ac:dyDescent="0.3">
      <c r="A26" s="380" t="s">
        <v>557</v>
      </c>
      <c r="B26" s="13" t="s">
        <v>22</v>
      </c>
      <c r="C26" s="380" t="s">
        <v>1204</v>
      </c>
      <c r="D26" s="380" t="s">
        <v>575</v>
      </c>
      <c r="E26" s="13" t="s">
        <v>300</v>
      </c>
      <c r="F26" s="18"/>
      <c r="G26" s="18"/>
      <c r="H26" s="18"/>
      <c r="I26" s="380"/>
      <c r="J26" s="16" t="s">
        <v>557</v>
      </c>
    </row>
    <row r="27" spans="1:10" x14ac:dyDescent="0.3">
      <c r="A27" s="380" t="s">
        <v>557</v>
      </c>
      <c r="B27" s="13" t="s">
        <v>22</v>
      </c>
      <c r="C27" s="380" t="s">
        <v>1204</v>
      </c>
      <c r="D27" s="380" t="s">
        <v>1203</v>
      </c>
      <c r="E27" s="13" t="s">
        <v>301</v>
      </c>
      <c r="F27" s="18"/>
      <c r="G27" s="18"/>
      <c r="H27" s="18"/>
      <c r="I27" s="380"/>
      <c r="J27" s="16"/>
    </row>
    <row r="28" spans="1:10" x14ac:dyDescent="0.3">
      <c r="A28" s="380" t="s">
        <v>557</v>
      </c>
      <c r="B28" s="13" t="s">
        <v>22</v>
      </c>
      <c r="C28" s="380" t="s">
        <v>1204</v>
      </c>
      <c r="D28" s="380" t="s">
        <v>576</v>
      </c>
      <c r="E28" s="13" t="s">
        <v>186</v>
      </c>
      <c r="F28" s="18"/>
      <c r="G28" s="18" t="s">
        <v>841</v>
      </c>
      <c r="H28" s="18"/>
      <c r="I28" s="380"/>
      <c r="J28" s="16" t="s">
        <v>557</v>
      </c>
    </row>
    <row r="29" spans="1:10" x14ac:dyDescent="0.3">
      <c r="A29" s="380" t="s">
        <v>557</v>
      </c>
      <c r="B29" s="13" t="s">
        <v>22</v>
      </c>
      <c r="C29" s="380" t="s">
        <v>1204</v>
      </c>
      <c r="D29" s="380" t="s">
        <v>577</v>
      </c>
      <c r="E29" s="13" t="s">
        <v>187</v>
      </c>
      <c r="F29" s="18"/>
      <c r="G29" s="18"/>
      <c r="H29" s="18"/>
      <c r="I29" s="380"/>
      <c r="J29" s="16" t="s">
        <v>557</v>
      </c>
    </row>
    <row r="30" spans="1:10" x14ac:dyDescent="0.3">
      <c r="A30" s="380" t="s">
        <v>557</v>
      </c>
      <c r="B30" s="13" t="s">
        <v>22</v>
      </c>
      <c r="C30" s="380" t="s">
        <v>1205</v>
      </c>
      <c r="D30" s="380" t="s">
        <v>586</v>
      </c>
      <c r="E30" s="13" t="s">
        <v>196</v>
      </c>
      <c r="F30" s="18"/>
      <c r="G30" s="18"/>
      <c r="H30" s="18"/>
      <c r="I30" s="380"/>
      <c r="J30" s="16" t="s">
        <v>557</v>
      </c>
    </row>
    <row r="31" spans="1:10" x14ac:dyDescent="0.3">
      <c r="A31" s="380" t="s">
        <v>557</v>
      </c>
      <c r="B31" s="13" t="s">
        <v>22</v>
      </c>
      <c r="C31" s="380" t="s">
        <v>1206</v>
      </c>
      <c r="D31" s="380" t="s">
        <v>588</v>
      </c>
      <c r="E31" s="13" t="s">
        <v>198</v>
      </c>
      <c r="F31" s="18"/>
      <c r="G31" s="18"/>
      <c r="H31" s="18"/>
      <c r="I31" s="380"/>
      <c r="J31" s="16" t="s">
        <v>557</v>
      </c>
    </row>
    <row r="32" spans="1:10" x14ac:dyDescent="0.3">
      <c r="A32" s="380" t="s">
        <v>557</v>
      </c>
      <c r="B32" s="13" t="s">
        <v>22</v>
      </c>
      <c r="C32" s="380" t="s">
        <v>1206</v>
      </c>
      <c r="D32" s="380" t="s">
        <v>589</v>
      </c>
      <c r="E32" s="13" t="s">
        <v>199</v>
      </c>
      <c r="F32" s="18"/>
      <c r="G32" s="18"/>
      <c r="H32" s="18"/>
      <c r="I32" s="380"/>
      <c r="J32" s="16" t="s">
        <v>557</v>
      </c>
    </row>
    <row r="33" spans="1:10" x14ac:dyDescent="0.3">
      <c r="A33" s="380" t="s">
        <v>557</v>
      </c>
      <c r="B33" s="13" t="s">
        <v>22</v>
      </c>
      <c r="C33" s="380" t="s">
        <v>1206</v>
      </c>
      <c r="D33" s="380" t="s">
        <v>1203</v>
      </c>
      <c r="E33" s="13" t="s">
        <v>305</v>
      </c>
      <c r="F33" s="18"/>
      <c r="G33" s="18"/>
      <c r="H33" s="18"/>
      <c r="I33" s="380"/>
      <c r="J33" s="16"/>
    </row>
    <row r="34" spans="1:10" x14ac:dyDescent="0.3">
      <c r="A34" s="380" t="s">
        <v>557</v>
      </c>
      <c r="B34" s="380" t="s">
        <v>22</v>
      </c>
      <c r="C34" s="380" t="s">
        <v>1207</v>
      </c>
      <c r="D34" s="380" t="s">
        <v>618</v>
      </c>
      <c r="E34" s="13" t="s">
        <v>328</v>
      </c>
      <c r="F34" s="18"/>
      <c r="G34" s="18"/>
      <c r="H34" s="18"/>
      <c r="I34" s="380"/>
      <c r="J34" s="16" t="s">
        <v>557</v>
      </c>
    </row>
    <row r="35" spans="1:10" x14ac:dyDescent="0.3">
      <c r="A35" s="380" t="s">
        <v>557</v>
      </c>
      <c r="B35" s="380" t="s">
        <v>22</v>
      </c>
      <c r="C35" s="380" t="s">
        <v>1208</v>
      </c>
      <c r="D35" s="380" t="s">
        <v>622</v>
      </c>
      <c r="E35" s="13" t="s">
        <v>223</v>
      </c>
      <c r="F35" s="18">
        <v>1</v>
      </c>
      <c r="G35" s="18" t="s">
        <v>839</v>
      </c>
      <c r="H35" s="18">
        <v>2</v>
      </c>
      <c r="I35" s="380"/>
      <c r="J35" s="16" t="s">
        <v>557</v>
      </c>
    </row>
    <row r="36" spans="1:10" x14ac:dyDescent="0.3">
      <c r="A36" s="380" t="s">
        <v>557</v>
      </c>
      <c r="B36" s="380" t="s">
        <v>22</v>
      </c>
      <c r="C36" s="380" t="s">
        <v>1209</v>
      </c>
      <c r="D36" s="380" t="s">
        <v>626</v>
      </c>
      <c r="E36" s="13" t="s">
        <v>227</v>
      </c>
      <c r="F36" s="18">
        <v>3</v>
      </c>
      <c r="G36" s="18" t="s">
        <v>842</v>
      </c>
      <c r="H36" s="18">
        <v>1</v>
      </c>
      <c r="I36" s="380"/>
      <c r="J36" s="16" t="s">
        <v>557</v>
      </c>
    </row>
    <row r="37" spans="1:10" x14ac:dyDescent="0.3">
      <c r="A37" s="380" t="s">
        <v>557</v>
      </c>
      <c r="B37" s="380" t="s">
        <v>22</v>
      </c>
      <c r="C37" s="380" t="s">
        <v>1209</v>
      </c>
      <c r="D37" s="380" t="s">
        <v>627</v>
      </c>
      <c r="E37" s="13" t="s">
        <v>228</v>
      </c>
      <c r="F37" s="18">
        <v>4</v>
      </c>
      <c r="G37" s="18" t="s">
        <v>840</v>
      </c>
      <c r="H37" s="18">
        <v>1</v>
      </c>
      <c r="I37" s="380"/>
      <c r="J37" s="16" t="s">
        <v>557</v>
      </c>
    </row>
    <row r="38" spans="1:10" x14ac:dyDescent="0.3">
      <c r="A38" s="380" t="s">
        <v>557</v>
      </c>
      <c r="B38" s="380" t="s">
        <v>22</v>
      </c>
      <c r="C38" s="380" t="s">
        <v>1209</v>
      </c>
      <c r="D38" s="380" t="s">
        <v>628</v>
      </c>
      <c r="E38" s="13" t="s">
        <v>330</v>
      </c>
      <c r="F38" s="18"/>
      <c r="G38" s="18"/>
      <c r="H38" s="18"/>
      <c r="I38" s="380"/>
      <c r="J38" s="16"/>
    </row>
    <row r="39" spans="1:10" x14ac:dyDescent="0.3">
      <c r="A39" s="380" t="s">
        <v>557</v>
      </c>
      <c r="B39" s="13" t="s">
        <v>23</v>
      </c>
      <c r="C39" s="380" t="s">
        <v>1210</v>
      </c>
      <c r="D39" s="380" t="s">
        <v>578</v>
      </c>
      <c r="E39" s="13" t="s">
        <v>188</v>
      </c>
      <c r="F39" s="18">
        <v>4</v>
      </c>
      <c r="G39" s="18" t="s">
        <v>840</v>
      </c>
      <c r="H39" s="18">
        <v>1</v>
      </c>
      <c r="I39" s="380"/>
      <c r="J39" s="16" t="s">
        <v>557</v>
      </c>
    </row>
    <row r="40" spans="1:10" x14ac:dyDescent="0.3">
      <c r="A40" s="380" t="s">
        <v>557</v>
      </c>
      <c r="B40" s="13" t="s">
        <v>23</v>
      </c>
      <c r="C40" s="380" t="s">
        <v>1210</v>
      </c>
      <c r="D40" s="380" t="s">
        <v>1203</v>
      </c>
      <c r="E40" s="13" t="s">
        <v>302</v>
      </c>
      <c r="F40" s="18"/>
      <c r="G40" s="18"/>
      <c r="H40" s="18"/>
      <c r="I40" s="380" t="s">
        <v>346</v>
      </c>
      <c r="J40" s="16"/>
    </row>
    <row r="41" spans="1:10" x14ac:dyDescent="0.3">
      <c r="A41" s="380" t="s">
        <v>557</v>
      </c>
      <c r="B41" s="13" t="s">
        <v>23</v>
      </c>
      <c r="C41" s="380" t="s">
        <v>1210</v>
      </c>
      <c r="D41" s="380" t="s">
        <v>1203</v>
      </c>
      <c r="E41" s="13" t="s">
        <v>303</v>
      </c>
      <c r="F41" s="18"/>
      <c r="G41" s="18"/>
      <c r="H41" s="18"/>
      <c r="I41" s="380" t="s">
        <v>347</v>
      </c>
      <c r="J41" s="16"/>
    </row>
    <row r="42" spans="1:10" x14ac:dyDescent="0.3">
      <c r="A42" s="380" t="s">
        <v>557</v>
      </c>
      <c r="B42" s="13" t="s">
        <v>23</v>
      </c>
      <c r="C42" s="380" t="s">
        <v>1210</v>
      </c>
      <c r="D42" s="380" t="s">
        <v>579</v>
      </c>
      <c r="E42" s="13" t="s">
        <v>189</v>
      </c>
      <c r="F42" s="18"/>
      <c r="G42" s="18"/>
      <c r="H42" s="18"/>
      <c r="I42" s="380"/>
      <c r="J42" s="16" t="s">
        <v>557</v>
      </c>
    </row>
    <row r="43" spans="1:10" x14ac:dyDescent="0.3">
      <c r="A43" s="380" t="s">
        <v>557</v>
      </c>
      <c r="B43" s="13" t="s">
        <v>23</v>
      </c>
      <c r="C43" s="380" t="s">
        <v>1210</v>
      </c>
      <c r="D43" s="380" t="s">
        <v>580</v>
      </c>
      <c r="E43" s="13" t="s">
        <v>190</v>
      </c>
      <c r="F43" s="18">
        <v>3</v>
      </c>
      <c r="G43" s="18" t="s">
        <v>840</v>
      </c>
      <c r="H43" s="18">
        <v>2</v>
      </c>
      <c r="I43" s="380"/>
      <c r="J43" s="16" t="s">
        <v>557</v>
      </c>
    </row>
    <row r="44" spans="1:10" x14ac:dyDescent="0.3">
      <c r="A44" s="380" t="s">
        <v>557</v>
      </c>
      <c r="B44" s="13" t="s">
        <v>23</v>
      </c>
      <c r="C44" s="380" t="s">
        <v>1210</v>
      </c>
      <c r="D44" s="380" t="s">
        <v>581</v>
      </c>
      <c r="E44" s="13" t="s">
        <v>191</v>
      </c>
      <c r="F44" s="18"/>
      <c r="G44" s="18"/>
      <c r="H44" s="18"/>
      <c r="I44" s="380"/>
      <c r="J44" s="16" t="s">
        <v>557</v>
      </c>
    </row>
    <row r="45" spans="1:10" x14ac:dyDescent="0.3">
      <c r="A45" s="380" t="s">
        <v>557</v>
      </c>
      <c r="B45" s="13" t="s">
        <v>23</v>
      </c>
      <c r="C45" s="380" t="s">
        <v>1210</v>
      </c>
      <c r="D45" s="380" t="s">
        <v>582</v>
      </c>
      <c r="E45" s="13" t="s">
        <v>192</v>
      </c>
      <c r="F45" s="18"/>
      <c r="G45" s="18"/>
      <c r="H45" s="18"/>
      <c r="I45" s="380"/>
      <c r="J45" s="16" t="s">
        <v>557</v>
      </c>
    </row>
    <row r="46" spans="1:10" x14ac:dyDescent="0.3">
      <c r="A46" s="380" t="s">
        <v>557</v>
      </c>
      <c r="B46" s="13" t="s">
        <v>23</v>
      </c>
      <c r="C46" s="380" t="s">
        <v>1210</v>
      </c>
      <c r="D46" s="380" t="s">
        <v>583</v>
      </c>
      <c r="E46" s="13" t="s">
        <v>193</v>
      </c>
      <c r="F46" s="18">
        <v>1</v>
      </c>
      <c r="G46" s="18" t="s">
        <v>839</v>
      </c>
      <c r="H46" s="18">
        <v>2</v>
      </c>
      <c r="I46" s="380"/>
      <c r="J46" s="16" t="s">
        <v>557</v>
      </c>
    </row>
    <row r="47" spans="1:10" x14ac:dyDescent="0.3">
      <c r="A47" s="380" t="s">
        <v>557</v>
      </c>
      <c r="B47" s="13" t="s">
        <v>23</v>
      </c>
      <c r="C47" s="380" t="s">
        <v>1210</v>
      </c>
      <c r="D47" s="380" t="s">
        <v>584</v>
      </c>
      <c r="E47" s="13" t="s">
        <v>194</v>
      </c>
      <c r="F47" s="18">
        <v>3</v>
      </c>
      <c r="G47" s="18" t="s">
        <v>842</v>
      </c>
      <c r="H47" s="18">
        <v>1</v>
      </c>
      <c r="I47" s="380"/>
      <c r="J47" s="16" t="s">
        <v>557</v>
      </c>
    </row>
    <row r="48" spans="1:10" x14ac:dyDescent="0.3">
      <c r="A48" s="380" t="s">
        <v>557</v>
      </c>
      <c r="B48" s="13" t="s">
        <v>23</v>
      </c>
      <c r="C48" s="380" t="s">
        <v>1210</v>
      </c>
      <c r="D48" s="380" t="s">
        <v>585</v>
      </c>
      <c r="E48" s="13" t="s">
        <v>195</v>
      </c>
      <c r="F48" s="18"/>
      <c r="G48" s="18" t="s">
        <v>841</v>
      </c>
      <c r="H48" s="18"/>
      <c r="I48" s="380"/>
      <c r="J48" s="16" t="s">
        <v>557</v>
      </c>
    </row>
    <row r="49" spans="1:10" x14ac:dyDescent="0.3">
      <c r="A49" s="380" t="s">
        <v>557</v>
      </c>
      <c r="B49" s="13" t="s">
        <v>23</v>
      </c>
      <c r="C49" s="380" t="s">
        <v>1210</v>
      </c>
      <c r="D49" s="380" t="s">
        <v>1203</v>
      </c>
      <c r="E49" s="13" t="s">
        <v>304</v>
      </c>
      <c r="F49" s="18"/>
      <c r="G49" s="18"/>
      <c r="H49" s="18"/>
      <c r="I49" s="380"/>
      <c r="J49" s="16"/>
    </row>
    <row r="50" spans="1:10" x14ac:dyDescent="0.3">
      <c r="A50" s="380" t="s">
        <v>557</v>
      </c>
      <c r="B50" s="13" t="s">
        <v>24</v>
      </c>
      <c r="C50" s="380" t="s">
        <v>1211</v>
      </c>
      <c r="D50" s="380" t="s">
        <v>607</v>
      </c>
      <c r="E50" s="13" t="s">
        <v>209</v>
      </c>
      <c r="F50" s="18"/>
      <c r="G50" s="18"/>
      <c r="H50" s="18"/>
      <c r="I50" s="380"/>
      <c r="J50" s="16" t="s">
        <v>557</v>
      </c>
    </row>
    <row r="51" spans="1:10" x14ac:dyDescent="0.3">
      <c r="A51" s="380" t="s">
        <v>557</v>
      </c>
      <c r="B51" s="13" t="s">
        <v>24</v>
      </c>
      <c r="C51" s="380" t="s">
        <v>1211</v>
      </c>
      <c r="D51" s="380" t="s">
        <v>608</v>
      </c>
      <c r="E51" s="13" t="s">
        <v>210</v>
      </c>
      <c r="F51" s="18">
        <v>1</v>
      </c>
      <c r="G51" s="18" t="s">
        <v>839</v>
      </c>
      <c r="H51" s="18">
        <v>2</v>
      </c>
      <c r="I51" s="380"/>
      <c r="J51" s="16" t="s">
        <v>557</v>
      </c>
    </row>
    <row r="52" spans="1:10" x14ac:dyDescent="0.3">
      <c r="A52" s="380" t="s">
        <v>557</v>
      </c>
      <c r="B52" s="13" t="s">
        <v>24</v>
      </c>
      <c r="C52" s="380" t="s">
        <v>1211</v>
      </c>
      <c r="D52" s="380" t="s">
        <v>1203</v>
      </c>
      <c r="E52" s="13" t="s">
        <v>324</v>
      </c>
      <c r="F52" s="18"/>
      <c r="G52" s="18"/>
      <c r="H52" s="18"/>
      <c r="I52" s="380"/>
      <c r="J52" s="16"/>
    </row>
    <row r="53" spans="1:10" x14ac:dyDescent="0.3">
      <c r="A53" s="380" t="s">
        <v>557</v>
      </c>
      <c r="B53" s="13" t="s">
        <v>24</v>
      </c>
      <c r="C53" s="380" t="s">
        <v>1203</v>
      </c>
      <c r="D53" s="380" t="s">
        <v>1203</v>
      </c>
      <c r="E53" s="13" t="s">
        <v>24</v>
      </c>
      <c r="F53" s="18"/>
      <c r="G53" s="18"/>
      <c r="H53" s="18"/>
      <c r="I53" s="380"/>
      <c r="J53" s="16"/>
    </row>
    <row r="54" spans="1:10" x14ac:dyDescent="0.3">
      <c r="A54" s="380" t="s">
        <v>557</v>
      </c>
      <c r="B54" s="380" t="s">
        <v>24</v>
      </c>
      <c r="C54" s="380" t="s">
        <v>1212</v>
      </c>
      <c r="D54" s="380" t="s">
        <v>647</v>
      </c>
      <c r="E54" s="13" t="s">
        <v>247</v>
      </c>
      <c r="F54" s="18"/>
      <c r="G54" s="18"/>
      <c r="H54" s="18"/>
      <c r="I54" s="380"/>
      <c r="J54" s="16" t="s">
        <v>557</v>
      </c>
    </row>
    <row r="55" spans="1:10" x14ac:dyDescent="0.3">
      <c r="A55" s="380" t="s">
        <v>557</v>
      </c>
      <c r="B55" s="380" t="s">
        <v>24</v>
      </c>
      <c r="C55" s="380" t="s">
        <v>1213</v>
      </c>
      <c r="D55" s="380" t="s">
        <v>650</v>
      </c>
      <c r="E55" s="13" t="s">
        <v>250</v>
      </c>
      <c r="F55" s="18">
        <v>4</v>
      </c>
      <c r="G55" s="18" t="s">
        <v>840</v>
      </c>
      <c r="H55" s="18">
        <v>1</v>
      </c>
      <c r="I55" s="380"/>
      <c r="J55" s="16" t="s">
        <v>557</v>
      </c>
    </row>
    <row r="56" spans="1:10" x14ac:dyDescent="0.3">
      <c r="A56" s="380" t="s">
        <v>557</v>
      </c>
      <c r="B56" s="13" t="s">
        <v>25</v>
      </c>
      <c r="C56" s="380" t="s">
        <v>1214</v>
      </c>
      <c r="D56" s="380" t="s">
        <v>603</v>
      </c>
      <c r="E56" s="13" t="s">
        <v>205</v>
      </c>
      <c r="F56" s="18"/>
      <c r="G56" s="18"/>
      <c r="H56" s="18"/>
      <c r="I56" s="380"/>
      <c r="J56" s="16" t="s">
        <v>557</v>
      </c>
    </row>
    <row r="57" spans="1:10" x14ac:dyDescent="0.3">
      <c r="A57" s="380" t="s">
        <v>557</v>
      </c>
      <c r="B57" s="13" t="s">
        <v>25</v>
      </c>
      <c r="C57" s="380" t="s">
        <v>1214</v>
      </c>
      <c r="D57" s="380" t="s">
        <v>604</v>
      </c>
      <c r="E57" s="13" t="s">
        <v>206</v>
      </c>
      <c r="F57" s="18">
        <v>1</v>
      </c>
      <c r="G57" s="18" t="s">
        <v>839</v>
      </c>
      <c r="H57" s="18">
        <v>2</v>
      </c>
      <c r="I57" s="380"/>
      <c r="J57" s="16" t="s">
        <v>557</v>
      </c>
    </row>
    <row r="58" spans="1:10" x14ac:dyDescent="0.3">
      <c r="A58" s="380" t="s">
        <v>557</v>
      </c>
      <c r="B58" s="13" t="s">
        <v>25</v>
      </c>
      <c r="C58" s="380" t="s">
        <v>1214</v>
      </c>
      <c r="D58" s="380" t="s">
        <v>605</v>
      </c>
      <c r="E58" s="13" t="s">
        <v>207</v>
      </c>
      <c r="F58" s="18">
        <v>2</v>
      </c>
      <c r="G58" s="18" t="s">
        <v>842</v>
      </c>
      <c r="H58" s="18">
        <v>2</v>
      </c>
      <c r="I58" s="380"/>
      <c r="J58" s="16" t="s">
        <v>557</v>
      </c>
    </row>
    <row r="59" spans="1:10" x14ac:dyDescent="0.3">
      <c r="A59" s="380" t="s">
        <v>557</v>
      </c>
      <c r="B59" s="13" t="s">
        <v>25</v>
      </c>
      <c r="C59" s="380" t="s">
        <v>1214</v>
      </c>
      <c r="D59" s="380" t="s">
        <v>1203</v>
      </c>
      <c r="E59" s="13" t="s">
        <v>323</v>
      </c>
      <c r="F59" s="18"/>
      <c r="G59" s="18"/>
      <c r="H59" s="18"/>
      <c r="I59" s="380"/>
      <c r="J59" s="16"/>
    </row>
    <row r="60" spans="1:10" x14ac:dyDescent="0.3">
      <c r="A60" s="380" t="s">
        <v>557</v>
      </c>
      <c r="B60" s="13" t="s">
        <v>25</v>
      </c>
      <c r="C60" s="380" t="s">
        <v>1214</v>
      </c>
      <c r="D60" s="380" t="s">
        <v>606</v>
      </c>
      <c r="E60" s="13" t="s">
        <v>208</v>
      </c>
      <c r="F60" s="18">
        <v>4</v>
      </c>
      <c r="G60" s="18" t="s">
        <v>840</v>
      </c>
      <c r="H60" s="18">
        <v>1</v>
      </c>
      <c r="I60" s="380"/>
      <c r="J60" s="16" t="s">
        <v>557</v>
      </c>
    </row>
    <row r="61" spans="1:10" x14ac:dyDescent="0.3">
      <c r="A61" s="380" t="s">
        <v>557</v>
      </c>
      <c r="B61" s="13" t="s">
        <v>26</v>
      </c>
      <c r="C61" s="380" t="s">
        <v>1215</v>
      </c>
      <c r="D61" s="380" t="s">
        <v>565</v>
      </c>
      <c r="E61" s="13" t="s">
        <v>177</v>
      </c>
      <c r="F61" s="18">
        <v>1</v>
      </c>
      <c r="G61" s="18" t="s">
        <v>839</v>
      </c>
      <c r="H61" s="18">
        <v>2</v>
      </c>
      <c r="I61" s="380"/>
      <c r="J61" s="16" t="s">
        <v>557</v>
      </c>
    </row>
    <row r="62" spans="1:10" x14ac:dyDescent="0.3">
      <c r="A62" s="380" t="s">
        <v>557</v>
      </c>
      <c r="B62" s="13" t="s">
        <v>26</v>
      </c>
      <c r="C62" s="380" t="s">
        <v>1216</v>
      </c>
      <c r="D62" s="380" t="s">
        <v>566</v>
      </c>
      <c r="E62" s="13" t="s">
        <v>306</v>
      </c>
      <c r="F62" s="18">
        <v>3</v>
      </c>
      <c r="G62" s="18" t="s">
        <v>841</v>
      </c>
      <c r="H62" s="18">
        <v>3</v>
      </c>
      <c r="I62" s="380"/>
      <c r="J62" s="16" t="s">
        <v>557</v>
      </c>
    </row>
    <row r="63" spans="1:10" x14ac:dyDescent="0.3">
      <c r="A63" s="380" t="s">
        <v>557</v>
      </c>
      <c r="B63" s="13" t="s">
        <v>26</v>
      </c>
      <c r="C63" s="380" t="s">
        <v>1216</v>
      </c>
      <c r="D63" s="380" t="s">
        <v>1203</v>
      </c>
      <c r="E63" s="13" t="s">
        <v>307</v>
      </c>
      <c r="F63" s="18"/>
      <c r="G63" s="18"/>
      <c r="H63" s="18"/>
      <c r="I63" s="380" t="s">
        <v>348</v>
      </c>
      <c r="J63" s="16"/>
    </row>
    <row r="64" spans="1:10" x14ac:dyDescent="0.3">
      <c r="A64" s="380" t="s">
        <v>557</v>
      </c>
      <c r="B64" s="13" t="s">
        <v>26</v>
      </c>
      <c r="C64" s="380" t="s">
        <v>1216</v>
      </c>
      <c r="D64" s="380" t="s">
        <v>1203</v>
      </c>
      <c r="E64" s="13" t="s">
        <v>308</v>
      </c>
      <c r="F64" s="18"/>
      <c r="G64" s="18"/>
      <c r="H64" s="18"/>
      <c r="I64" s="380" t="s">
        <v>349</v>
      </c>
      <c r="J64" s="16"/>
    </row>
    <row r="65" spans="1:10" x14ac:dyDescent="0.3">
      <c r="A65" s="380" t="s">
        <v>557</v>
      </c>
      <c r="B65" s="13" t="s">
        <v>26</v>
      </c>
      <c r="C65" s="380" t="s">
        <v>1216</v>
      </c>
      <c r="D65" s="380" t="s">
        <v>590</v>
      </c>
      <c r="E65" s="13" t="s">
        <v>309</v>
      </c>
      <c r="F65" s="18">
        <v>4</v>
      </c>
      <c r="G65" s="18" t="s">
        <v>840</v>
      </c>
      <c r="H65" s="18">
        <v>1</v>
      </c>
      <c r="I65" s="380"/>
      <c r="J65" s="16" t="s">
        <v>557</v>
      </c>
    </row>
    <row r="66" spans="1:10" x14ac:dyDescent="0.3">
      <c r="A66" s="380" t="s">
        <v>557</v>
      </c>
      <c r="B66" s="13" t="s">
        <v>26</v>
      </c>
      <c r="C66" s="380" t="s">
        <v>1216</v>
      </c>
      <c r="D66" s="380" t="s">
        <v>1203</v>
      </c>
      <c r="E66" s="13" t="s">
        <v>310</v>
      </c>
      <c r="F66" s="18"/>
      <c r="G66" s="18"/>
      <c r="H66" s="18"/>
      <c r="I66" s="380" t="s">
        <v>350</v>
      </c>
      <c r="J66" s="16"/>
    </row>
    <row r="67" spans="1:10" x14ac:dyDescent="0.3">
      <c r="A67" s="380" t="s">
        <v>557</v>
      </c>
      <c r="B67" s="13" t="s">
        <v>26</v>
      </c>
      <c r="C67" s="380" t="s">
        <v>1216</v>
      </c>
      <c r="D67" s="380" t="s">
        <v>1203</v>
      </c>
      <c r="E67" s="13" t="s">
        <v>311</v>
      </c>
      <c r="F67" s="18"/>
      <c r="G67" s="18"/>
      <c r="H67" s="18"/>
      <c r="I67" s="380" t="s">
        <v>351</v>
      </c>
      <c r="J67" s="16"/>
    </row>
    <row r="68" spans="1:10" x14ac:dyDescent="0.3">
      <c r="A68" s="380" t="s">
        <v>557</v>
      </c>
      <c r="B68" s="13" t="s">
        <v>26</v>
      </c>
      <c r="C68" s="380" t="s">
        <v>1216</v>
      </c>
      <c r="D68" s="380" t="s">
        <v>591</v>
      </c>
      <c r="E68" s="13" t="s">
        <v>312</v>
      </c>
      <c r="F68" s="18"/>
      <c r="G68" s="18"/>
      <c r="H68" s="18"/>
      <c r="I68" s="380" t="s">
        <v>352</v>
      </c>
      <c r="J68" s="16" t="s">
        <v>557</v>
      </c>
    </row>
    <row r="69" spans="1:10" x14ac:dyDescent="0.3">
      <c r="A69" s="380" t="s">
        <v>557</v>
      </c>
      <c r="B69" s="13" t="s">
        <v>26</v>
      </c>
      <c r="C69" s="380" t="s">
        <v>1216</v>
      </c>
      <c r="D69" s="380" t="s">
        <v>592</v>
      </c>
      <c r="E69" s="13" t="s">
        <v>313</v>
      </c>
      <c r="F69" s="18">
        <v>1</v>
      </c>
      <c r="G69" s="18" t="s">
        <v>839</v>
      </c>
      <c r="H69" s="18">
        <v>2</v>
      </c>
      <c r="I69" s="380"/>
      <c r="J69" s="16" t="s">
        <v>557</v>
      </c>
    </row>
    <row r="70" spans="1:10" x14ac:dyDescent="0.3">
      <c r="A70" s="380" t="s">
        <v>557</v>
      </c>
      <c r="B70" s="13" t="s">
        <v>26</v>
      </c>
      <c r="C70" s="380" t="s">
        <v>1216</v>
      </c>
      <c r="D70" s="380" t="s">
        <v>593</v>
      </c>
      <c r="E70" s="13" t="s">
        <v>314</v>
      </c>
      <c r="F70" s="18">
        <v>2</v>
      </c>
      <c r="G70" s="18" t="s">
        <v>840</v>
      </c>
      <c r="H70" s="18">
        <v>3</v>
      </c>
      <c r="I70" s="380"/>
      <c r="J70" s="16" t="s">
        <v>557</v>
      </c>
    </row>
    <row r="71" spans="1:10" x14ac:dyDescent="0.3">
      <c r="A71" s="380" t="s">
        <v>557</v>
      </c>
      <c r="B71" s="13" t="s">
        <v>26</v>
      </c>
      <c r="C71" s="380" t="s">
        <v>1216</v>
      </c>
      <c r="D71" s="380" t="s">
        <v>587</v>
      </c>
      <c r="E71" s="13" t="s">
        <v>315</v>
      </c>
      <c r="F71" s="18"/>
      <c r="G71" s="18"/>
      <c r="H71" s="18"/>
      <c r="I71" s="380"/>
      <c r="J71" s="16" t="s">
        <v>557</v>
      </c>
    </row>
    <row r="72" spans="1:10" x14ac:dyDescent="0.3">
      <c r="A72" s="380" t="s">
        <v>557</v>
      </c>
      <c r="B72" s="13" t="s">
        <v>26</v>
      </c>
      <c r="C72" s="380" t="s">
        <v>1216</v>
      </c>
      <c r="D72" s="380" t="s">
        <v>1203</v>
      </c>
      <c r="E72" s="13" t="s">
        <v>316</v>
      </c>
      <c r="F72" s="18"/>
      <c r="G72" s="18"/>
      <c r="H72" s="18"/>
      <c r="I72" s="380"/>
      <c r="J72" s="16"/>
    </row>
    <row r="73" spans="1:10" x14ac:dyDescent="0.3">
      <c r="A73" s="380" t="s">
        <v>557</v>
      </c>
      <c r="B73" s="13" t="s">
        <v>26</v>
      </c>
      <c r="C73" s="380" t="s">
        <v>1216</v>
      </c>
      <c r="D73" s="380" t="s">
        <v>594</v>
      </c>
      <c r="E73" s="13" t="s">
        <v>317</v>
      </c>
      <c r="F73" s="18"/>
      <c r="G73" s="18"/>
      <c r="H73" s="18"/>
      <c r="I73" s="380"/>
      <c r="J73" s="16" t="s">
        <v>557</v>
      </c>
    </row>
    <row r="74" spans="1:10" x14ac:dyDescent="0.3">
      <c r="A74" s="380" t="s">
        <v>557</v>
      </c>
      <c r="B74" s="13" t="s">
        <v>26</v>
      </c>
      <c r="C74" s="380" t="s">
        <v>1216</v>
      </c>
      <c r="D74" s="380" t="s">
        <v>595</v>
      </c>
      <c r="E74" s="13" t="s">
        <v>318</v>
      </c>
      <c r="F74" s="18"/>
      <c r="G74" s="18"/>
      <c r="H74" s="18"/>
      <c r="I74" s="380"/>
      <c r="J74" s="16" t="s">
        <v>557</v>
      </c>
    </row>
    <row r="75" spans="1:10" x14ac:dyDescent="0.3">
      <c r="A75" s="380" t="s">
        <v>557</v>
      </c>
      <c r="B75" s="13" t="s">
        <v>26</v>
      </c>
      <c r="C75" s="380" t="s">
        <v>1216</v>
      </c>
      <c r="D75" s="380" t="s">
        <v>596</v>
      </c>
      <c r="E75" s="13" t="s">
        <v>319</v>
      </c>
      <c r="F75" s="18"/>
      <c r="G75" s="18"/>
      <c r="H75" s="18"/>
      <c r="I75" s="380"/>
      <c r="J75" s="16" t="s">
        <v>557</v>
      </c>
    </row>
    <row r="76" spans="1:10" x14ac:dyDescent="0.3">
      <c r="A76" s="380" t="s">
        <v>557</v>
      </c>
      <c r="B76" s="13" t="s">
        <v>26</v>
      </c>
      <c r="C76" s="380" t="s">
        <v>1203</v>
      </c>
      <c r="D76" s="380" t="s">
        <v>1203</v>
      </c>
      <c r="E76" s="13" t="s">
        <v>554</v>
      </c>
      <c r="F76" s="18"/>
      <c r="G76" s="18"/>
      <c r="H76" s="18"/>
      <c r="I76" s="380" t="s">
        <v>353</v>
      </c>
      <c r="J76" s="16" t="s">
        <v>557</v>
      </c>
    </row>
    <row r="77" spans="1:10" x14ac:dyDescent="0.3">
      <c r="A77" s="380" t="s">
        <v>557</v>
      </c>
      <c r="B77" s="13" t="s">
        <v>26</v>
      </c>
      <c r="C77" s="380" t="s">
        <v>1217</v>
      </c>
      <c r="D77" s="380" t="s">
        <v>597</v>
      </c>
      <c r="E77" s="13" t="s">
        <v>320</v>
      </c>
      <c r="F77" s="18"/>
      <c r="G77" s="18"/>
      <c r="H77" s="18"/>
      <c r="I77" s="380"/>
      <c r="J77" s="16" t="s">
        <v>557</v>
      </c>
    </row>
    <row r="78" spans="1:10" x14ac:dyDescent="0.3">
      <c r="A78" s="380" t="s">
        <v>557</v>
      </c>
      <c r="B78" s="13" t="s">
        <v>26</v>
      </c>
      <c r="C78" s="380" t="s">
        <v>1217</v>
      </c>
      <c r="D78" s="380" t="s">
        <v>598</v>
      </c>
      <c r="E78" s="14" t="s">
        <v>200</v>
      </c>
      <c r="F78" s="19"/>
      <c r="G78" s="19"/>
      <c r="H78" s="19"/>
      <c r="I78" s="380"/>
      <c r="J78" s="16" t="s">
        <v>557</v>
      </c>
    </row>
    <row r="79" spans="1:10" x14ac:dyDescent="0.3">
      <c r="A79" s="380" t="s">
        <v>557</v>
      </c>
      <c r="B79" s="13" t="s">
        <v>26</v>
      </c>
      <c r="C79" s="380" t="s">
        <v>1217</v>
      </c>
      <c r="D79" s="380" t="s">
        <v>599</v>
      </c>
      <c r="E79" s="13" t="s">
        <v>201</v>
      </c>
      <c r="F79" s="18"/>
      <c r="G79" s="18"/>
      <c r="H79" s="18"/>
      <c r="I79" s="380"/>
      <c r="J79" s="16" t="s">
        <v>557</v>
      </c>
    </row>
    <row r="80" spans="1:10" x14ac:dyDescent="0.3">
      <c r="A80" s="380" t="s">
        <v>557</v>
      </c>
      <c r="B80" s="13" t="s">
        <v>26</v>
      </c>
      <c r="C80" s="380" t="s">
        <v>1217</v>
      </c>
      <c r="D80" s="380" t="s">
        <v>1203</v>
      </c>
      <c r="E80" s="13" t="s">
        <v>321</v>
      </c>
      <c r="F80" s="18"/>
      <c r="G80" s="18"/>
      <c r="H80" s="18"/>
      <c r="I80" s="380"/>
      <c r="J80" s="16"/>
    </row>
    <row r="81" spans="1:10" x14ac:dyDescent="0.3">
      <c r="A81" s="380" t="s">
        <v>557</v>
      </c>
      <c r="B81" s="13" t="s">
        <v>26</v>
      </c>
      <c r="C81" s="380" t="s">
        <v>1217</v>
      </c>
      <c r="D81" s="380" t="s">
        <v>600</v>
      </c>
      <c r="E81" s="13" t="s">
        <v>202</v>
      </c>
      <c r="F81" s="18"/>
      <c r="G81" s="18"/>
      <c r="H81" s="18"/>
      <c r="I81" s="380"/>
      <c r="J81" s="16" t="s">
        <v>557</v>
      </c>
    </row>
    <row r="82" spans="1:10" x14ac:dyDescent="0.3">
      <c r="A82" s="380" t="s">
        <v>557</v>
      </c>
      <c r="B82" s="13" t="s">
        <v>26</v>
      </c>
      <c r="C82" s="380" t="s">
        <v>1218</v>
      </c>
      <c r="D82" s="380" t="s">
        <v>601</v>
      </c>
      <c r="E82" s="13" t="s">
        <v>203</v>
      </c>
      <c r="F82" s="18"/>
      <c r="G82" s="18"/>
      <c r="H82" s="18"/>
      <c r="I82" s="380"/>
      <c r="J82" s="16" t="s">
        <v>557</v>
      </c>
    </row>
    <row r="83" spans="1:10" x14ac:dyDescent="0.3">
      <c r="A83" s="380" t="s">
        <v>557</v>
      </c>
      <c r="B83" s="13" t="s">
        <v>26</v>
      </c>
      <c r="C83" s="380" t="s">
        <v>1218</v>
      </c>
      <c r="D83" s="380" t="s">
        <v>602</v>
      </c>
      <c r="E83" s="13" t="s">
        <v>204</v>
      </c>
      <c r="F83" s="18"/>
      <c r="G83" s="18"/>
      <c r="H83" s="18"/>
      <c r="I83" s="380"/>
      <c r="J83" s="16" t="s">
        <v>557</v>
      </c>
    </row>
    <row r="84" spans="1:10" x14ac:dyDescent="0.3">
      <c r="A84" s="380" t="s">
        <v>557</v>
      </c>
      <c r="B84" s="13" t="s">
        <v>26</v>
      </c>
      <c r="C84" s="380" t="s">
        <v>1218</v>
      </c>
      <c r="D84" s="380" t="s">
        <v>1203</v>
      </c>
      <c r="E84" s="13" t="s">
        <v>322</v>
      </c>
      <c r="F84" s="18"/>
      <c r="G84" s="18"/>
      <c r="H84" s="18"/>
      <c r="I84" s="380"/>
      <c r="J84" s="16"/>
    </row>
    <row r="85" spans="1:10" x14ac:dyDescent="0.3">
      <c r="A85" s="380" t="s">
        <v>557</v>
      </c>
      <c r="B85" s="380" t="s">
        <v>26</v>
      </c>
      <c r="C85" s="380" t="s">
        <v>1219</v>
      </c>
      <c r="D85" s="380" t="s">
        <v>615</v>
      </c>
      <c r="E85" s="13" t="s">
        <v>217</v>
      </c>
      <c r="F85" s="18">
        <v>2</v>
      </c>
      <c r="G85" s="18" t="s">
        <v>843</v>
      </c>
      <c r="H85" s="18">
        <v>1</v>
      </c>
      <c r="I85" s="380"/>
      <c r="J85" s="16" t="s">
        <v>557</v>
      </c>
    </row>
    <row r="86" spans="1:10" x14ac:dyDescent="0.3">
      <c r="A86" s="380" t="s">
        <v>557</v>
      </c>
      <c r="B86" s="380" t="s">
        <v>26</v>
      </c>
      <c r="C86" s="380" t="s">
        <v>1219</v>
      </c>
      <c r="D86" s="380" t="s">
        <v>616</v>
      </c>
      <c r="E86" s="13" t="s">
        <v>218</v>
      </c>
      <c r="F86" s="18">
        <v>2</v>
      </c>
      <c r="G86" s="18" t="s">
        <v>843</v>
      </c>
      <c r="H86" s="18">
        <v>1</v>
      </c>
      <c r="I86" s="380"/>
      <c r="J86" s="16" t="s">
        <v>557</v>
      </c>
    </row>
    <row r="87" spans="1:10" x14ac:dyDescent="0.3">
      <c r="A87" s="380" t="s">
        <v>557</v>
      </c>
      <c r="B87" s="380" t="s">
        <v>26</v>
      </c>
      <c r="C87" s="380" t="s">
        <v>1219</v>
      </c>
      <c r="D87" s="380" t="s">
        <v>1203</v>
      </c>
      <c r="E87" s="13" t="s">
        <v>327</v>
      </c>
      <c r="F87" s="18"/>
      <c r="G87" s="18"/>
      <c r="H87" s="18"/>
      <c r="I87" s="380"/>
      <c r="J87" s="16"/>
    </row>
    <row r="88" spans="1:10" x14ac:dyDescent="0.3">
      <c r="A88" s="380" t="s">
        <v>557</v>
      </c>
      <c r="B88" s="380" t="s">
        <v>26</v>
      </c>
      <c r="C88" s="380" t="s">
        <v>1219</v>
      </c>
      <c r="D88" s="380" t="s">
        <v>617</v>
      </c>
      <c r="E88" s="13" t="s">
        <v>219</v>
      </c>
      <c r="F88" s="18"/>
      <c r="G88" s="18"/>
      <c r="H88" s="18"/>
      <c r="I88" s="380"/>
      <c r="J88" s="16" t="s">
        <v>557</v>
      </c>
    </row>
    <row r="89" spans="1:10" x14ac:dyDescent="0.3">
      <c r="A89" s="380" t="s">
        <v>557</v>
      </c>
      <c r="B89" s="380" t="s">
        <v>26</v>
      </c>
      <c r="C89" s="380" t="s">
        <v>1203</v>
      </c>
      <c r="D89" s="380" t="s">
        <v>1203</v>
      </c>
      <c r="E89" s="13" t="s">
        <v>26</v>
      </c>
      <c r="F89" s="18"/>
      <c r="G89" s="18"/>
      <c r="H89" s="18"/>
      <c r="I89" s="380"/>
      <c r="J89" s="16"/>
    </row>
    <row r="90" spans="1:10" x14ac:dyDescent="0.3">
      <c r="A90" s="380" t="s">
        <v>557</v>
      </c>
      <c r="B90" s="380" t="s">
        <v>26</v>
      </c>
      <c r="C90" s="380" t="s">
        <v>1220</v>
      </c>
      <c r="D90" s="380" t="s">
        <v>629</v>
      </c>
      <c r="E90" s="13" t="s">
        <v>229</v>
      </c>
      <c r="F90" s="18">
        <v>3</v>
      </c>
      <c r="G90" s="18" t="s">
        <v>840</v>
      </c>
      <c r="H90" s="18">
        <v>2</v>
      </c>
      <c r="I90" s="380"/>
      <c r="J90" s="16" t="s">
        <v>557</v>
      </c>
    </row>
    <row r="91" spans="1:10" x14ac:dyDescent="0.3">
      <c r="A91" s="380" t="s">
        <v>557</v>
      </c>
      <c r="B91" s="380" t="s">
        <v>26</v>
      </c>
      <c r="C91" s="380" t="s">
        <v>1220</v>
      </c>
      <c r="D91" s="380" t="s">
        <v>630</v>
      </c>
      <c r="E91" s="13" t="s">
        <v>230</v>
      </c>
      <c r="F91" s="18"/>
      <c r="G91" s="18"/>
      <c r="H91" s="18"/>
      <c r="I91" s="380"/>
      <c r="J91" s="16" t="s">
        <v>557</v>
      </c>
    </row>
    <row r="92" spans="1:10" x14ac:dyDescent="0.3">
      <c r="A92" s="380" t="s">
        <v>557</v>
      </c>
      <c r="B92" s="380" t="s">
        <v>26</v>
      </c>
      <c r="C92" s="380" t="s">
        <v>1220</v>
      </c>
      <c r="D92" s="380" t="s">
        <v>578</v>
      </c>
      <c r="E92" s="13" t="s">
        <v>231</v>
      </c>
      <c r="F92" s="18">
        <v>4</v>
      </c>
      <c r="G92" s="18" t="s">
        <v>840</v>
      </c>
      <c r="H92" s="18">
        <v>1</v>
      </c>
      <c r="I92" s="380"/>
      <c r="J92" s="16" t="s">
        <v>557</v>
      </c>
    </row>
    <row r="93" spans="1:10" x14ac:dyDescent="0.3">
      <c r="A93" s="380" t="s">
        <v>557</v>
      </c>
      <c r="B93" s="380" t="s">
        <v>26</v>
      </c>
      <c r="C93" s="380" t="s">
        <v>1220</v>
      </c>
      <c r="D93" s="380" t="s">
        <v>631</v>
      </c>
      <c r="E93" s="13" t="s">
        <v>243</v>
      </c>
      <c r="F93" s="18"/>
      <c r="G93" s="18"/>
      <c r="H93" s="18"/>
      <c r="I93" s="380"/>
      <c r="J93" s="16" t="s">
        <v>557</v>
      </c>
    </row>
    <row r="94" spans="1:10" x14ac:dyDescent="0.3">
      <c r="A94" s="380" t="s">
        <v>557</v>
      </c>
      <c r="B94" s="380" t="s">
        <v>26</v>
      </c>
      <c r="C94" s="380" t="s">
        <v>1220</v>
      </c>
      <c r="D94" s="380" t="s">
        <v>632</v>
      </c>
      <c r="E94" s="13" t="s">
        <v>331</v>
      </c>
      <c r="F94" s="18">
        <v>3</v>
      </c>
      <c r="G94" s="18" t="s">
        <v>841</v>
      </c>
      <c r="H94" s="18">
        <v>3</v>
      </c>
      <c r="I94" s="380"/>
      <c r="J94" s="16" t="s">
        <v>557</v>
      </c>
    </row>
    <row r="95" spans="1:10" x14ac:dyDescent="0.3">
      <c r="A95" s="380" t="s">
        <v>557</v>
      </c>
      <c r="B95" s="380" t="s">
        <v>26</v>
      </c>
      <c r="C95" s="380" t="s">
        <v>1220</v>
      </c>
      <c r="D95" s="380" t="s">
        <v>1203</v>
      </c>
      <c r="E95" s="13" t="s">
        <v>332</v>
      </c>
      <c r="F95" s="18"/>
      <c r="G95" s="18"/>
      <c r="H95" s="18"/>
      <c r="I95" s="380" t="s">
        <v>354</v>
      </c>
      <c r="J95" s="16"/>
    </row>
    <row r="96" spans="1:10" x14ac:dyDescent="0.3">
      <c r="A96" s="380" t="s">
        <v>557</v>
      </c>
      <c r="B96" s="380" t="s">
        <v>26</v>
      </c>
      <c r="C96" s="380" t="s">
        <v>1220</v>
      </c>
      <c r="D96" s="380" t="s">
        <v>1203</v>
      </c>
      <c r="E96" s="13" t="s">
        <v>333</v>
      </c>
      <c r="F96" s="18"/>
      <c r="G96" s="18"/>
      <c r="H96" s="18"/>
      <c r="I96" s="380" t="s">
        <v>355</v>
      </c>
      <c r="J96" s="16"/>
    </row>
    <row r="97" spans="1:10" x14ac:dyDescent="0.3">
      <c r="A97" s="380" t="s">
        <v>557</v>
      </c>
      <c r="B97" s="380" t="s">
        <v>26</v>
      </c>
      <c r="C97" s="380" t="s">
        <v>1220</v>
      </c>
      <c r="D97" s="380" t="s">
        <v>1203</v>
      </c>
      <c r="E97" s="13" t="s">
        <v>334</v>
      </c>
      <c r="F97" s="18"/>
      <c r="G97" s="18"/>
      <c r="H97" s="18"/>
      <c r="I97" s="380" t="s">
        <v>356</v>
      </c>
      <c r="J97" s="16"/>
    </row>
    <row r="98" spans="1:10" x14ac:dyDescent="0.3">
      <c r="A98" s="380" t="s">
        <v>557</v>
      </c>
      <c r="B98" s="380" t="s">
        <v>26</v>
      </c>
      <c r="C98" s="380" t="s">
        <v>1220</v>
      </c>
      <c r="D98" s="380" t="s">
        <v>633</v>
      </c>
      <c r="E98" s="13" t="s">
        <v>235</v>
      </c>
      <c r="F98" s="18"/>
      <c r="G98" s="18"/>
      <c r="H98" s="18"/>
      <c r="I98" s="380"/>
      <c r="J98" s="16" t="s">
        <v>557</v>
      </c>
    </row>
    <row r="99" spans="1:10" x14ac:dyDescent="0.3">
      <c r="A99" s="380" t="s">
        <v>557</v>
      </c>
      <c r="B99" s="380" t="s">
        <v>26</v>
      </c>
      <c r="C99" s="380" t="s">
        <v>1220</v>
      </c>
      <c r="D99" s="380" t="s">
        <v>634</v>
      </c>
      <c r="E99" s="13" t="s">
        <v>242</v>
      </c>
      <c r="F99" s="18">
        <v>4</v>
      </c>
      <c r="G99" s="18" t="s">
        <v>841</v>
      </c>
      <c r="H99" s="18">
        <v>2</v>
      </c>
      <c r="I99" s="380"/>
      <c r="J99" s="16" t="s">
        <v>557</v>
      </c>
    </row>
    <row r="100" spans="1:10" x14ac:dyDescent="0.3">
      <c r="A100" s="380" t="s">
        <v>557</v>
      </c>
      <c r="B100" s="380" t="s">
        <v>26</v>
      </c>
      <c r="C100" s="380" t="s">
        <v>1220</v>
      </c>
      <c r="D100" s="380" t="s">
        <v>1221</v>
      </c>
      <c r="E100" s="13" t="s">
        <v>1222</v>
      </c>
      <c r="F100" s="18"/>
      <c r="G100" s="18"/>
      <c r="H100" s="18"/>
      <c r="I100" s="380" t="s">
        <v>1223</v>
      </c>
      <c r="J100" s="16" t="s">
        <v>557</v>
      </c>
    </row>
    <row r="101" spans="1:10" x14ac:dyDescent="0.3">
      <c r="A101" s="380" t="s">
        <v>557</v>
      </c>
      <c r="B101" s="380" t="s">
        <v>26</v>
      </c>
      <c r="C101" s="380" t="s">
        <v>1220</v>
      </c>
      <c r="D101" s="380" t="s">
        <v>635</v>
      </c>
      <c r="E101" s="13" t="s">
        <v>246</v>
      </c>
      <c r="F101" s="18">
        <v>1</v>
      </c>
      <c r="G101" s="18" t="s">
        <v>839</v>
      </c>
      <c r="H101" s="18">
        <v>3</v>
      </c>
      <c r="I101" s="380"/>
      <c r="J101" s="16" t="s">
        <v>557</v>
      </c>
    </row>
    <row r="102" spans="1:10" x14ac:dyDescent="0.3">
      <c r="A102" s="380" t="s">
        <v>557</v>
      </c>
      <c r="B102" s="380" t="s">
        <v>26</v>
      </c>
      <c r="C102" s="380" t="s">
        <v>1220</v>
      </c>
      <c r="D102" s="380" t="s">
        <v>1203</v>
      </c>
      <c r="E102" s="13" t="s">
        <v>335</v>
      </c>
      <c r="F102" s="18"/>
      <c r="G102" s="18"/>
      <c r="H102" s="18"/>
      <c r="I102" s="380" t="s">
        <v>358</v>
      </c>
      <c r="J102" s="16"/>
    </row>
    <row r="103" spans="1:10" x14ac:dyDescent="0.3">
      <c r="A103" s="380" t="s">
        <v>557</v>
      </c>
      <c r="B103" s="380" t="s">
        <v>26</v>
      </c>
      <c r="C103" s="380" t="s">
        <v>1220</v>
      </c>
      <c r="D103" s="380" t="s">
        <v>1203</v>
      </c>
      <c r="E103" s="13" t="s">
        <v>336</v>
      </c>
      <c r="F103" s="18"/>
      <c r="G103" s="18"/>
      <c r="H103" s="18"/>
      <c r="I103" s="380" t="s">
        <v>359</v>
      </c>
      <c r="J103" s="16"/>
    </row>
    <row r="104" spans="1:10" x14ac:dyDescent="0.3">
      <c r="A104" s="380" t="s">
        <v>557</v>
      </c>
      <c r="B104" s="380" t="s">
        <v>26</v>
      </c>
      <c r="C104" s="380" t="s">
        <v>1220</v>
      </c>
      <c r="D104" s="380" t="s">
        <v>1203</v>
      </c>
      <c r="E104" s="13" t="s">
        <v>337</v>
      </c>
      <c r="F104" s="18"/>
      <c r="G104" s="18"/>
      <c r="H104" s="18"/>
      <c r="I104" s="380" t="s">
        <v>360</v>
      </c>
      <c r="J104" s="16"/>
    </row>
    <row r="105" spans="1:10" x14ac:dyDescent="0.3">
      <c r="A105" s="380" t="s">
        <v>557</v>
      </c>
      <c r="B105" s="380" t="s">
        <v>26</v>
      </c>
      <c r="C105" s="380" t="s">
        <v>1220</v>
      </c>
      <c r="D105" s="380" t="s">
        <v>1203</v>
      </c>
      <c r="E105" s="13" t="s">
        <v>338</v>
      </c>
      <c r="F105" s="18"/>
      <c r="G105" s="18"/>
      <c r="H105" s="18"/>
      <c r="I105" s="380" t="s">
        <v>361</v>
      </c>
      <c r="J105" s="16"/>
    </row>
    <row r="106" spans="1:10" x14ac:dyDescent="0.3">
      <c r="A106" s="380" t="s">
        <v>557</v>
      </c>
      <c r="B106" s="380" t="s">
        <v>26</v>
      </c>
      <c r="C106" s="380" t="s">
        <v>1220</v>
      </c>
      <c r="D106" s="380" t="s">
        <v>1203</v>
      </c>
      <c r="E106" s="13" t="s">
        <v>553</v>
      </c>
      <c r="F106" s="18"/>
      <c r="G106" s="18"/>
      <c r="H106" s="18"/>
      <c r="I106" s="380" t="s">
        <v>357</v>
      </c>
      <c r="J106" s="16"/>
    </row>
    <row r="107" spans="1:10" x14ac:dyDescent="0.3">
      <c r="A107" s="380" t="s">
        <v>557</v>
      </c>
      <c r="B107" s="380" t="s">
        <v>26</v>
      </c>
      <c r="C107" s="380" t="s">
        <v>1220</v>
      </c>
      <c r="D107" s="380" t="s">
        <v>636</v>
      </c>
      <c r="E107" s="13" t="s">
        <v>237</v>
      </c>
      <c r="F107" s="18"/>
      <c r="G107" s="18"/>
      <c r="H107" s="18"/>
      <c r="I107" s="380"/>
      <c r="J107" s="16" t="s">
        <v>557</v>
      </c>
    </row>
    <row r="108" spans="1:10" x14ac:dyDescent="0.3">
      <c r="A108" s="380" t="s">
        <v>557</v>
      </c>
      <c r="B108" s="380" t="s">
        <v>26</v>
      </c>
      <c r="C108" s="380" t="s">
        <v>1220</v>
      </c>
      <c r="D108" s="380" t="s">
        <v>637</v>
      </c>
      <c r="E108" s="13" t="s">
        <v>236</v>
      </c>
      <c r="F108" s="18"/>
      <c r="G108" s="18" t="s">
        <v>841</v>
      </c>
      <c r="H108" s="18"/>
      <c r="I108" s="380"/>
      <c r="J108" s="16" t="s">
        <v>557</v>
      </c>
    </row>
    <row r="109" spans="1:10" x14ac:dyDescent="0.3">
      <c r="A109" s="380" t="s">
        <v>557</v>
      </c>
      <c r="B109" s="380" t="s">
        <v>26</v>
      </c>
      <c r="C109" s="380" t="s">
        <v>1220</v>
      </c>
      <c r="D109" s="380" t="s">
        <v>1203</v>
      </c>
      <c r="E109" s="13" t="s">
        <v>339</v>
      </c>
      <c r="F109" s="18"/>
      <c r="G109" s="18"/>
      <c r="H109" s="18"/>
      <c r="I109" s="380" t="s">
        <v>362</v>
      </c>
      <c r="J109" s="16" t="s">
        <v>557</v>
      </c>
    </row>
    <row r="110" spans="1:10" x14ac:dyDescent="0.3">
      <c r="A110" s="380" t="s">
        <v>557</v>
      </c>
      <c r="B110" s="380" t="s">
        <v>26</v>
      </c>
      <c r="C110" s="380" t="s">
        <v>1220</v>
      </c>
      <c r="D110" s="380" t="s">
        <v>638</v>
      </c>
      <c r="E110" s="13" t="s">
        <v>340</v>
      </c>
      <c r="F110" s="18"/>
      <c r="G110" s="18"/>
      <c r="H110" s="18"/>
      <c r="I110" s="380"/>
      <c r="J110" s="16" t="s">
        <v>557</v>
      </c>
    </row>
    <row r="111" spans="1:10" x14ac:dyDescent="0.3">
      <c r="A111" s="380" t="s">
        <v>557</v>
      </c>
      <c r="B111" s="380" t="s">
        <v>26</v>
      </c>
      <c r="C111" s="380" t="s">
        <v>1220</v>
      </c>
      <c r="D111" s="380" t="s">
        <v>639</v>
      </c>
      <c r="E111" s="13" t="s">
        <v>233</v>
      </c>
      <c r="F111" s="18"/>
      <c r="G111" s="18"/>
      <c r="H111" s="18"/>
      <c r="I111" s="380"/>
      <c r="J111" s="16" t="s">
        <v>557</v>
      </c>
    </row>
    <row r="112" spans="1:10" x14ac:dyDescent="0.3">
      <c r="A112" s="380" t="s">
        <v>557</v>
      </c>
      <c r="B112" s="380" t="s">
        <v>26</v>
      </c>
      <c r="C112" s="380" t="s">
        <v>1220</v>
      </c>
      <c r="D112" s="380" t="s">
        <v>640</v>
      </c>
      <c r="E112" s="13" t="s">
        <v>238</v>
      </c>
      <c r="F112" s="18">
        <v>2</v>
      </c>
      <c r="G112" s="18" t="s">
        <v>842</v>
      </c>
      <c r="H112" s="18">
        <v>2</v>
      </c>
      <c r="I112" s="380"/>
      <c r="J112" s="16" t="s">
        <v>557</v>
      </c>
    </row>
    <row r="113" spans="1:10" x14ac:dyDescent="0.3">
      <c r="A113" s="380" t="s">
        <v>557</v>
      </c>
      <c r="B113" s="380" t="s">
        <v>26</v>
      </c>
      <c r="C113" s="380" t="s">
        <v>1220</v>
      </c>
      <c r="D113" s="380" t="s">
        <v>641</v>
      </c>
      <c r="E113" s="13" t="s">
        <v>239</v>
      </c>
      <c r="F113" s="18"/>
      <c r="G113" s="18"/>
      <c r="H113" s="18"/>
      <c r="I113" s="380"/>
      <c r="J113" s="16" t="s">
        <v>557</v>
      </c>
    </row>
    <row r="114" spans="1:10" x14ac:dyDescent="0.3">
      <c r="A114" s="380" t="s">
        <v>557</v>
      </c>
      <c r="B114" s="380" t="s">
        <v>26</v>
      </c>
      <c r="C114" s="380" t="s">
        <v>1220</v>
      </c>
      <c r="D114" s="380" t="s">
        <v>642</v>
      </c>
      <c r="E114" s="13" t="s">
        <v>240</v>
      </c>
      <c r="F114" s="18">
        <v>3</v>
      </c>
      <c r="G114" s="18" t="s">
        <v>841</v>
      </c>
      <c r="H114" s="18">
        <v>3</v>
      </c>
      <c r="I114" s="380"/>
      <c r="J114" s="16" t="s">
        <v>557</v>
      </c>
    </row>
    <row r="115" spans="1:10" x14ac:dyDescent="0.3">
      <c r="A115" s="380" t="s">
        <v>557</v>
      </c>
      <c r="B115" s="380" t="s">
        <v>26</v>
      </c>
      <c r="C115" s="380" t="s">
        <v>1220</v>
      </c>
      <c r="D115" s="380" t="s">
        <v>587</v>
      </c>
      <c r="E115" s="13" t="s">
        <v>244</v>
      </c>
      <c r="F115" s="18"/>
      <c r="G115" s="18"/>
      <c r="H115" s="18"/>
      <c r="I115" s="380"/>
      <c r="J115" s="16" t="s">
        <v>557</v>
      </c>
    </row>
    <row r="116" spans="1:10" x14ac:dyDescent="0.3">
      <c r="A116" s="380" t="s">
        <v>557</v>
      </c>
      <c r="B116" s="380" t="s">
        <v>26</v>
      </c>
      <c r="C116" s="380" t="s">
        <v>1220</v>
      </c>
      <c r="D116" s="380" t="s">
        <v>643</v>
      </c>
      <c r="E116" s="13" t="s">
        <v>234</v>
      </c>
      <c r="F116" s="18"/>
      <c r="G116" s="18"/>
      <c r="H116" s="18"/>
      <c r="I116" s="380"/>
      <c r="J116" s="16" t="s">
        <v>557</v>
      </c>
    </row>
    <row r="117" spans="1:10" x14ac:dyDescent="0.3">
      <c r="A117" s="380" t="s">
        <v>557</v>
      </c>
      <c r="B117" s="380" t="s">
        <v>26</v>
      </c>
      <c r="C117" s="380" t="s">
        <v>1220</v>
      </c>
      <c r="D117" s="380" t="s">
        <v>644</v>
      </c>
      <c r="E117" s="13" t="s">
        <v>245</v>
      </c>
      <c r="F117" s="18"/>
      <c r="G117" s="18" t="s">
        <v>845</v>
      </c>
      <c r="H117" s="18"/>
      <c r="I117" s="380"/>
      <c r="J117" s="16" t="s">
        <v>557</v>
      </c>
    </row>
    <row r="118" spans="1:10" x14ac:dyDescent="0.3">
      <c r="A118" s="380" t="s">
        <v>557</v>
      </c>
      <c r="B118" s="380" t="s">
        <v>26</v>
      </c>
      <c r="C118" s="380" t="s">
        <v>1220</v>
      </c>
      <c r="D118" s="380" t="s">
        <v>645</v>
      </c>
      <c r="E118" s="13" t="s">
        <v>232</v>
      </c>
      <c r="F118" s="18"/>
      <c r="G118" s="18"/>
      <c r="H118" s="18"/>
      <c r="I118" s="380"/>
      <c r="J118" s="16" t="s">
        <v>557</v>
      </c>
    </row>
    <row r="119" spans="1:10" x14ac:dyDescent="0.3">
      <c r="A119" s="380" t="s">
        <v>557</v>
      </c>
      <c r="B119" s="380" t="s">
        <v>26</v>
      </c>
      <c r="C119" s="380" t="s">
        <v>1220</v>
      </c>
      <c r="D119" s="380" t="s">
        <v>646</v>
      </c>
      <c r="E119" s="13" t="s">
        <v>241</v>
      </c>
      <c r="F119" s="18"/>
      <c r="G119" s="18"/>
      <c r="H119" s="18"/>
      <c r="I119" s="380"/>
      <c r="J119" s="16" t="s">
        <v>557</v>
      </c>
    </row>
    <row r="120" spans="1:10" x14ac:dyDescent="0.3">
      <c r="A120" s="380" t="s">
        <v>557</v>
      </c>
      <c r="B120" s="380" t="s">
        <v>26</v>
      </c>
      <c r="C120" s="380" t="s">
        <v>1220</v>
      </c>
      <c r="D120" s="380" t="s">
        <v>1224</v>
      </c>
      <c r="E120" s="13" t="s">
        <v>1225</v>
      </c>
      <c r="F120" s="18"/>
      <c r="G120" s="18"/>
      <c r="H120" s="18"/>
      <c r="I120" s="380" t="s">
        <v>1223</v>
      </c>
      <c r="J120" s="16" t="s">
        <v>557</v>
      </c>
    </row>
    <row r="121" spans="1:10" x14ac:dyDescent="0.3">
      <c r="A121" s="380" t="s">
        <v>557</v>
      </c>
      <c r="B121" s="380" t="s">
        <v>26</v>
      </c>
      <c r="C121" s="380" t="s">
        <v>1220</v>
      </c>
      <c r="D121" s="380" t="s">
        <v>1203</v>
      </c>
      <c r="E121" s="13" t="s">
        <v>341</v>
      </c>
      <c r="F121" s="18"/>
      <c r="G121" s="18"/>
      <c r="H121" s="18"/>
      <c r="I121" s="380"/>
      <c r="J121" s="16"/>
    </row>
    <row r="122" spans="1:10" x14ac:dyDescent="0.3">
      <c r="A122" s="380" t="s">
        <v>557</v>
      </c>
      <c r="B122" s="380" t="s">
        <v>27</v>
      </c>
      <c r="C122" s="380" t="s">
        <v>1226</v>
      </c>
      <c r="D122" s="380" t="s">
        <v>587</v>
      </c>
      <c r="E122" s="13" t="s">
        <v>197</v>
      </c>
      <c r="F122" s="18">
        <v>3</v>
      </c>
      <c r="G122" s="18" t="s">
        <v>842</v>
      </c>
      <c r="H122" s="18">
        <v>1</v>
      </c>
      <c r="I122" s="380"/>
      <c r="J122" s="16" t="s">
        <v>557</v>
      </c>
    </row>
    <row r="123" spans="1:10" x14ac:dyDescent="0.3">
      <c r="A123" s="380" t="s">
        <v>557</v>
      </c>
      <c r="B123" s="380" t="s">
        <v>27</v>
      </c>
      <c r="C123" s="380" t="s">
        <v>1227</v>
      </c>
      <c r="D123" s="380" t="s">
        <v>610</v>
      </c>
      <c r="E123" s="13" t="s">
        <v>212</v>
      </c>
      <c r="F123" s="18">
        <v>4</v>
      </c>
      <c r="G123" s="18" t="s">
        <v>844</v>
      </c>
      <c r="H123" s="18">
        <v>3</v>
      </c>
      <c r="I123" s="380"/>
      <c r="J123" s="16" t="s">
        <v>557</v>
      </c>
    </row>
    <row r="124" spans="1:10" x14ac:dyDescent="0.3">
      <c r="A124" s="380" t="s">
        <v>557</v>
      </c>
      <c r="B124" s="380" t="s">
        <v>27</v>
      </c>
      <c r="C124" s="380" t="s">
        <v>1227</v>
      </c>
      <c r="D124" s="380" t="s">
        <v>611</v>
      </c>
      <c r="E124" s="13" t="s">
        <v>213</v>
      </c>
      <c r="F124" s="18"/>
      <c r="G124" s="18"/>
      <c r="H124" s="18"/>
      <c r="I124" s="380"/>
      <c r="J124" s="16" t="s">
        <v>557</v>
      </c>
    </row>
    <row r="125" spans="1:10" x14ac:dyDescent="0.3">
      <c r="A125" s="380" t="s">
        <v>557</v>
      </c>
      <c r="B125" s="380" t="s">
        <v>27</v>
      </c>
      <c r="C125" s="380" t="s">
        <v>1227</v>
      </c>
      <c r="D125" s="380" t="s">
        <v>1203</v>
      </c>
      <c r="E125" s="13" t="s">
        <v>325</v>
      </c>
      <c r="F125" s="18"/>
      <c r="G125" s="18"/>
      <c r="H125" s="18"/>
      <c r="I125" s="380"/>
      <c r="J125" s="16"/>
    </row>
    <row r="126" spans="1:10" x14ac:dyDescent="0.3">
      <c r="A126" s="380" t="s">
        <v>557</v>
      </c>
      <c r="B126" s="380" t="s">
        <v>27</v>
      </c>
      <c r="C126" s="380" t="s">
        <v>1228</v>
      </c>
      <c r="D126" s="380" t="s">
        <v>612</v>
      </c>
      <c r="E126" s="13" t="s">
        <v>214</v>
      </c>
      <c r="F126" s="18">
        <v>4</v>
      </c>
      <c r="G126" s="18" t="s">
        <v>840</v>
      </c>
      <c r="H126" s="18">
        <v>1</v>
      </c>
      <c r="I126" s="380"/>
      <c r="J126" s="16" t="s">
        <v>557</v>
      </c>
    </row>
    <row r="127" spans="1:10" x14ac:dyDescent="0.3">
      <c r="A127" s="380" t="s">
        <v>557</v>
      </c>
      <c r="B127" s="380" t="s">
        <v>27</v>
      </c>
      <c r="C127" s="380" t="s">
        <v>1228</v>
      </c>
      <c r="D127" s="380" t="s">
        <v>613</v>
      </c>
      <c r="E127" s="13" t="s">
        <v>215</v>
      </c>
      <c r="F127" s="18">
        <v>1</v>
      </c>
      <c r="G127" s="18" t="s">
        <v>839</v>
      </c>
      <c r="H127" s="18">
        <v>2</v>
      </c>
      <c r="I127" s="380"/>
      <c r="J127" s="16" t="s">
        <v>557</v>
      </c>
    </row>
    <row r="128" spans="1:10" x14ac:dyDescent="0.3">
      <c r="A128" s="380" t="s">
        <v>557</v>
      </c>
      <c r="B128" s="380" t="s">
        <v>27</v>
      </c>
      <c r="C128" s="380" t="s">
        <v>1228</v>
      </c>
      <c r="D128" s="380" t="s">
        <v>614</v>
      </c>
      <c r="E128" s="13" t="s">
        <v>216</v>
      </c>
      <c r="F128" s="18"/>
      <c r="G128" s="18"/>
      <c r="H128" s="18"/>
      <c r="I128" s="380"/>
      <c r="J128" s="16" t="s">
        <v>557</v>
      </c>
    </row>
    <row r="129" spans="1:10" x14ac:dyDescent="0.3">
      <c r="A129" s="380" t="s">
        <v>557</v>
      </c>
      <c r="B129" s="380" t="s">
        <v>27</v>
      </c>
      <c r="C129" s="380" t="s">
        <v>1228</v>
      </c>
      <c r="D129" s="380" t="s">
        <v>1203</v>
      </c>
      <c r="E129" s="13" t="s">
        <v>326</v>
      </c>
      <c r="F129" s="18"/>
      <c r="G129" s="18"/>
      <c r="H129" s="18"/>
      <c r="I129" s="380"/>
      <c r="J129" s="16"/>
    </row>
    <row r="130" spans="1:10" x14ac:dyDescent="0.3">
      <c r="A130" s="380" t="s">
        <v>557</v>
      </c>
      <c r="B130" s="380" t="s">
        <v>27</v>
      </c>
      <c r="C130" s="380" t="s">
        <v>1229</v>
      </c>
      <c r="D130" s="380" t="s">
        <v>619</v>
      </c>
      <c r="E130" s="13" t="s">
        <v>220</v>
      </c>
      <c r="F130" s="18">
        <v>2</v>
      </c>
      <c r="G130" s="18" t="s">
        <v>842</v>
      </c>
      <c r="H130" s="18">
        <v>2</v>
      </c>
      <c r="I130" s="380"/>
      <c r="J130" s="16" t="s">
        <v>557</v>
      </c>
    </row>
    <row r="131" spans="1:10" x14ac:dyDescent="0.3">
      <c r="A131" s="380" t="s">
        <v>557</v>
      </c>
      <c r="B131" s="380" t="s">
        <v>27</v>
      </c>
      <c r="C131" s="380" t="s">
        <v>1229</v>
      </c>
      <c r="D131" s="380" t="s">
        <v>1203</v>
      </c>
      <c r="E131" s="13" t="s">
        <v>329</v>
      </c>
      <c r="F131" s="18"/>
      <c r="G131" s="18"/>
      <c r="H131" s="18"/>
      <c r="I131" s="380"/>
      <c r="J131" s="16"/>
    </row>
    <row r="132" spans="1:10" x14ac:dyDescent="0.3">
      <c r="A132" s="380" t="s">
        <v>557</v>
      </c>
      <c r="B132" s="380" t="s">
        <v>27</v>
      </c>
      <c r="C132" s="380" t="s">
        <v>1229</v>
      </c>
      <c r="D132" s="380" t="s">
        <v>620</v>
      </c>
      <c r="E132" s="13" t="s">
        <v>221</v>
      </c>
      <c r="F132" s="18">
        <v>1</v>
      </c>
      <c r="G132" s="18" t="s">
        <v>839</v>
      </c>
      <c r="H132" s="18">
        <v>2</v>
      </c>
      <c r="I132" s="380"/>
      <c r="J132" s="16" t="s">
        <v>557</v>
      </c>
    </row>
    <row r="133" spans="1:10" x14ac:dyDescent="0.3">
      <c r="A133" s="380" t="s">
        <v>557</v>
      </c>
      <c r="B133" s="380" t="s">
        <v>27</v>
      </c>
      <c r="C133" s="380" t="s">
        <v>1203</v>
      </c>
      <c r="D133" s="380" t="s">
        <v>1203</v>
      </c>
      <c r="E133" s="13" t="s">
        <v>27</v>
      </c>
      <c r="F133" s="18"/>
      <c r="G133" s="18"/>
      <c r="H133" s="18"/>
      <c r="I133" s="380"/>
      <c r="J133" s="16"/>
    </row>
    <row r="134" spans="1:10" x14ac:dyDescent="0.3">
      <c r="A134" s="380" t="s">
        <v>557</v>
      </c>
      <c r="B134" s="380" t="s">
        <v>27</v>
      </c>
      <c r="C134" s="380" t="s">
        <v>1230</v>
      </c>
      <c r="D134" s="380" t="s">
        <v>624</v>
      </c>
      <c r="E134" s="13" t="s">
        <v>225</v>
      </c>
      <c r="F134" s="18"/>
      <c r="G134" s="18"/>
      <c r="H134" s="18"/>
      <c r="I134" s="380"/>
      <c r="J134" s="16" t="s">
        <v>557</v>
      </c>
    </row>
    <row r="135" spans="1:10" x14ac:dyDescent="0.3">
      <c r="A135" s="380" t="s">
        <v>557</v>
      </c>
      <c r="B135" s="380" t="s">
        <v>28</v>
      </c>
      <c r="C135" s="380" t="s">
        <v>1231</v>
      </c>
      <c r="D135" s="380" t="s">
        <v>623</v>
      </c>
      <c r="E135" s="13" t="s">
        <v>224</v>
      </c>
      <c r="F135" s="18">
        <v>1</v>
      </c>
      <c r="G135" s="18" t="s">
        <v>839</v>
      </c>
      <c r="H135" s="18">
        <v>2</v>
      </c>
      <c r="I135" s="380"/>
      <c r="J135" s="16" t="s">
        <v>557</v>
      </c>
    </row>
    <row r="136" spans="1:10" x14ac:dyDescent="0.3">
      <c r="A136" s="380" t="s">
        <v>557</v>
      </c>
      <c r="B136" s="380" t="s">
        <v>29</v>
      </c>
      <c r="C136" s="380" t="s">
        <v>1232</v>
      </c>
      <c r="D136" s="380" t="s">
        <v>609</v>
      </c>
      <c r="E136" s="13" t="s">
        <v>211</v>
      </c>
      <c r="F136" s="18">
        <v>2</v>
      </c>
      <c r="G136" s="18" t="s">
        <v>843</v>
      </c>
      <c r="H136" s="18">
        <v>1</v>
      </c>
      <c r="I136" s="380"/>
      <c r="J136" s="16" t="s">
        <v>557</v>
      </c>
    </row>
    <row r="137" spans="1:10" x14ac:dyDescent="0.3">
      <c r="A137" s="380" t="s">
        <v>557</v>
      </c>
      <c r="B137" s="380" t="s">
        <v>30</v>
      </c>
      <c r="C137" s="380" t="s">
        <v>1233</v>
      </c>
      <c r="D137" s="380" t="s">
        <v>625</v>
      </c>
      <c r="E137" s="13" t="s">
        <v>226</v>
      </c>
      <c r="F137" s="18"/>
      <c r="G137" s="18" t="s">
        <v>841</v>
      </c>
      <c r="H137" s="18"/>
      <c r="I137" s="380"/>
      <c r="J137" s="16" t="s">
        <v>557</v>
      </c>
    </row>
    <row r="138" spans="1:10" x14ac:dyDescent="0.3">
      <c r="A138" s="380" t="s">
        <v>557</v>
      </c>
      <c r="B138" s="380" t="s">
        <v>31</v>
      </c>
      <c r="C138" s="380" t="s">
        <v>1234</v>
      </c>
      <c r="D138" s="380" t="s">
        <v>648</v>
      </c>
      <c r="E138" s="13" t="s">
        <v>248</v>
      </c>
      <c r="F138" s="18">
        <v>2</v>
      </c>
      <c r="G138" s="18" t="s">
        <v>842</v>
      </c>
      <c r="H138" s="18">
        <v>2</v>
      </c>
      <c r="I138" s="380"/>
      <c r="J138" s="16" t="s">
        <v>557</v>
      </c>
    </row>
    <row r="139" spans="1:10" x14ac:dyDescent="0.3">
      <c r="A139" s="380" t="s">
        <v>557</v>
      </c>
      <c r="B139" s="380" t="s">
        <v>31</v>
      </c>
      <c r="C139" s="380" t="s">
        <v>1234</v>
      </c>
      <c r="D139" s="380" t="s">
        <v>649</v>
      </c>
      <c r="E139" s="13" t="s">
        <v>249</v>
      </c>
      <c r="F139" s="18"/>
      <c r="G139" s="18" t="s">
        <v>841</v>
      </c>
      <c r="H139" s="18"/>
      <c r="I139" s="380"/>
      <c r="J139" s="16" t="s">
        <v>557</v>
      </c>
    </row>
    <row r="140" spans="1:10" x14ac:dyDescent="0.3">
      <c r="A140" s="380" t="s">
        <v>557</v>
      </c>
      <c r="B140" s="380" t="s">
        <v>31</v>
      </c>
      <c r="C140" s="380" t="s">
        <v>1234</v>
      </c>
      <c r="D140" s="380" t="s">
        <v>1203</v>
      </c>
      <c r="E140" s="13" t="s">
        <v>342</v>
      </c>
      <c r="F140" s="18"/>
      <c r="G140" s="18"/>
      <c r="H140" s="18"/>
      <c r="I140" s="380"/>
      <c r="J140" s="16"/>
    </row>
    <row r="141" spans="1:10" x14ac:dyDescent="0.3">
      <c r="A141" s="380" t="s">
        <v>558</v>
      </c>
      <c r="B141" s="380"/>
      <c r="C141" s="380" t="s">
        <v>1203</v>
      </c>
      <c r="D141" s="380" t="s">
        <v>1203</v>
      </c>
      <c r="E141" s="381" t="s">
        <v>32</v>
      </c>
      <c r="F141" s="382"/>
      <c r="G141" s="382"/>
      <c r="H141" s="382"/>
      <c r="I141" s="380"/>
      <c r="J141" s="16"/>
    </row>
    <row r="142" spans="1:10" x14ac:dyDescent="0.3">
      <c r="A142" s="380" t="s">
        <v>558</v>
      </c>
      <c r="B142" s="380" t="s">
        <v>33</v>
      </c>
      <c r="C142" s="380" t="s">
        <v>1235</v>
      </c>
      <c r="D142" s="380" t="s">
        <v>661</v>
      </c>
      <c r="E142" s="383" t="s">
        <v>259</v>
      </c>
      <c r="F142" s="384"/>
      <c r="G142" s="384"/>
      <c r="H142" s="384"/>
      <c r="I142" s="385"/>
      <c r="J142" s="16" t="s">
        <v>558</v>
      </c>
    </row>
    <row r="143" spans="1:10" x14ac:dyDescent="0.3">
      <c r="A143" s="380" t="s">
        <v>558</v>
      </c>
      <c r="B143" s="380" t="s">
        <v>33</v>
      </c>
      <c r="C143" s="380" t="s">
        <v>1235</v>
      </c>
      <c r="D143" s="380" t="s">
        <v>1203</v>
      </c>
      <c r="E143" s="383" t="s">
        <v>369</v>
      </c>
      <c r="F143" s="384"/>
      <c r="G143" s="384"/>
      <c r="H143" s="384"/>
      <c r="I143" s="386"/>
      <c r="J143" s="16"/>
    </row>
    <row r="144" spans="1:10" x14ac:dyDescent="0.3">
      <c r="A144" s="380" t="s">
        <v>558</v>
      </c>
      <c r="B144" s="380" t="s">
        <v>33</v>
      </c>
      <c r="C144" s="380" t="s">
        <v>1235</v>
      </c>
      <c r="D144" s="380" t="s">
        <v>662</v>
      </c>
      <c r="E144" s="383" t="s">
        <v>260</v>
      </c>
      <c r="F144" s="384"/>
      <c r="G144" s="384" t="s">
        <v>841</v>
      </c>
      <c r="H144" s="384"/>
      <c r="I144" s="385"/>
      <c r="J144" s="16" t="s">
        <v>558</v>
      </c>
    </row>
    <row r="145" spans="1:10" x14ac:dyDescent="0.3">
      <c r="A145" s="380" t="s">
        <v>558</v>
      </c>
      <c r="B145" s="380" t="s">
        <v>33</v>
      </c>
      <c r="C145" s="380" t="s">
        <v>1203</v>
      </c>
      <c r="D145" s="380" t="s">
        <v>1203</v>
      </c>
      <c r="E145" s="383" t="s">
        <v>33</v>
      </c>
      <c r="F145" s="384"/>
      <c r="G145" s="384"/>
      <c r="H145" s="384"/>
      <c r="I145" s="385"/>
      <c r="J145" s="16"/>
    </row>
    <row r="146" spans="1:10" x14ac:dyDescent="0.3">
      <c r="A146" s="380" t="s">
        <v>558</v>
      </c>
      <c r="B146" s="380" t="s">
        <v>33</v>
      </c>
      <c r="C146" s="380" t="s">
        <v>1236</v>
      </c>
      <c r="D146" s="380" t="s">
        <v>663</v>
      </c>
      <c r="E146" s="383" t="s">
        <v>261</v>
      </c>
      <c r="F146" s="384"/>
      <c r="G146" s="384"/>
      <c r="H146" s="384"/>
      <c r="I146" s="385"/>
      <c r="J146" s="16" t="s">
        <v>558</v>
      </c>
    </row>
    <row r="147" spans="1:10" x14ac:dyDescent="0.3">
      <c r="A147" s="380" t="s">
        <v>558</v>
      </c>
      <c r="B147" s="380" t="s">
        <v>33</v>
      </c>
      <c r="C147" s="380" t="s">
        <v>1237</v>
      </c>
      <c r="D147" s="380" t="s">
        <v>1203</v>
      </c>
      <c r="E147" s="383" t="s">
        <v>401</v>
      </c>
      <c r="F147" s="384">
        <v>4</v>
      </c>
      <c r="G147" s="384" t="s">
        <v>840</v>
      </c>
      <c r="H147" s="384">
        <v>1</v>
      </c>
      <c r="I147" s="385" t="s">
        <v>1238</v>
      </c>
      <c r="J147" s="16"/>
    </row>
    <row r="148" spans="1:10" x14ac:dyDescent="0.3">
      <c r="A148" s="380" t="s">
        <v>558</v>
      </c>
      <c r="B148" s="380" t="s">
        <v>33</v>
      </c>
      <c r="C148" s="380" t="s">
        <v>1239</v>
      </c>
      <c r="D148" s="380" t="s">
        <v>1240</v>
      </c>
      <c r="E148" s="383" t="s">
        <v>1241</v>
      </c>
      <c r="F148" s="384"/>
      <c r="G148" s="384"/>
      <c r="H148" s="384"/>
      <c r="I148" s="385" t="s">
        <v>1223</v>
      </c>
      <c r="J148" s="16" t="s">
        <v>558</v>
      </c>
    </row>
    <row r="149" spans="1:10" x14ac:dyDescent="0.3">
      <c r="A149" s="380" t="s">
        <v>558</v>
      </c>
      <c r="B149" s="380" t="s">
        <v>34</v>
      </c>
      <c r="C149" s="380" t="s">
        <v>1242</v>
      </c>
      <c r="D149" s="380" t="s">
        <v>1203</v>
      </c>
      <c r="E149" s="383" t="s">
        <v>370</v>
      </c>
      <c r="F149" s="384"/>
      <c r="G149" s="384"/>
      <c r="H149" s="384"/>
      <c r="I149" s="385"/>
      <c r="J149" s="16"/>
    </row>
    <row r="150" spans="1:10" x14ac:dyDescent="0.3">
      <c r="A150" s="380" t="s">
        <v>558</v>
      </c>
      <c r="B150" s="380" t="s">
        <v>34</v>
      </c>
      <c r="C150" s="380" t="s">
        <v>1242</v>
      </c>
      <c r="D150" s="380" t="s">
        <v>664</v>
      </c>
      <c r="E150" s="383" t="s">
        <v>262</v>
      </c>
      <c r="F150" s="384"/>
      <c r="G150" s="384"/>
      <c r="H150" s="384"/>
      <c r="I150" s="385"/>
      <c r="J150" s="16" t="s">
        <v>558</v>
      </c>
    </row>
    <row r="151" spans="1:10" x14ac:dyDescent="0.3">
      <c r="A151" s="380" t="s">
        <v>558</v>
      </c>
      <c r="B151" s="380" t="s">
        <v>34</v>
      </c>
      <c r="C151" s="380" t="s">
        <v>1242</v>
      </c>
      <c r="D151" s="380" t="s">
        <v>665</v>
      </c>
      <c r="E151" s="383" t="s">
        <v>263</v>
      </c>
      <c r="F151" s="384"/>
      <c r="G151" s="384"/>
      <c r="H151" s="384"/>
      <c r="I151" s="385"/>
      <c r="J151" s="16" t="s">
        <v>558</v>
      </c>
    </row>
    <row r="152" spans="1:10" x14ac:dyDescent="0.3">
      <c r="A152" s="380" t="s">
        <v>558</v>
      </c>
      <c r="B152" s="380" t="s">
        <v>34</v>
      </c>
      <c r="C152" s="380" t="s">
        <v>1203</v>
      </c>
      <c r="D152" s="380" t="s">
        <v>1203</v>
      </c>
      <c r="E152" s="383" t="s">
        <v>34</v>
      </c>
      <c r="F152" s="384"/>
      <c r="G152" s="384"/>
      <c r="H152" s="384"/>
      <c r="I152" s="385"/>
      <c r="J152" s="16"/>
    </row>
    <row r="153" spans="1:10" x14ac:dyDescent="0.3">
      <c r="A153" s="380" t="s">
        <v>558</v>
      </c>
      <c r="B153" s="380" t="s">
        <v>34</v>
      </c>
      <c r="C153" s="380" t="s">
        <v>1243</v>
      </c>
      <c r="D153" s="380" t="s">
        <v>1203</v>
      </c>
      <c r="E153" s="383" t="s">
        <v>399</v>
      </c>
      <c r="F153" s="384"/>
      <c r="G153" s="384"/>
      <c r="H153" s="384"/>
      <c r="I153" s="385" t="s">
        <v>852</v>
      </c>
      <c r="J153" s="16"/>
    </row>
    <row r="154" spans="1:10" x14ac:dyDescent="0.3">
      <c r="A154" s="380" t="s">
        <v>558</v>
      </c>
      <c r="B154" s="380" t="s">
        <v>34</v>
      </c>
      <c r="C154" s="380" t="s">
        <v>1243</v>
      </c>
      <c r="D154" s="380" t="s">
        <v>696</v>
      </c>
      <c r="E154" s="383" t="s">
        <v>290</v>
      </c>
      <c r="F154" s="384"/>
      <c r="G154" s="384" t="s">
        <v>841</v>
      </c>
      <c r="H154" s="384"/>
      <c r="I154" s="385"/>
      <c r="J154" s="16" t="s">
        <v>558</v>
      </c>
    </row>
    <row r="155" spans="1:10" x14ac:dyDescent="0.3">
      <c r="A155" s="380" t="s">
        <v>558</v>
      </c>
      <c r="B155" s="380" t="s">
        <v>34</v>
      </c>
      <c r="C155" s="380" t="s">
        <v>1244</v>
      </c>
      <c r="D155" s="380" t="s">
        <v>701</v>
      </c>
      <c r="E155" s="383" t="s">
        <v>295</v>
      </c>
      <c r="F155" s="384">
        <v>2</v>
      </c>
      <c r="G155" s="384" t="s">
        <v>843</v>
      </c>
      <c r="H155" s="384">
        <v>1</v>
      </c>
      <c r="I155" s="385"/>
      <c r="J155" s="16" t="s">
        <v>558</v>
      </c>
    </row>
    <row r="156" spans="1:10" x14ac:dyDescent="0.3">
      <c r="A156" s="380" t="s">
        <v>558</v>
      </c>
      <c r="B156" s="380" t="s">
        <v>35</v>
      </c>
      <c r="C156" s="380" t="s">
        <v>1245</v>
      </c>
      <c r="D156" s="380" t="s">
        <v>656</v>
      </c>
      <c r="E156" s="383" t="s">
        <v>847</v>
      </c>
      <c r="F156" s="384"/>
      <c r="G156" s="384"/>
      <c r="H156" s="384"/>
      <c r="I156" s="385"/>
      <c r="J156" s="16" t="s">
        <v>558</v>
      </c>
    </row>
    <row r="157" spans="1:10" x14ac:dyDescent="0.3">
      <c r="A157" s="380" t="s">
        <v>558</v>
      </c>
      <c r="B157" s="380" t="s">
        <v>35</v>
      </c>
      <c r="C157" s="380" t="s">
        <v>1245</v>
      </c>
      <c r="D157" s="380" t="s">
        <v>1203</v>
      </c>
      <c r="E157" s="383" t="s">
        <v>378</v>
      </c>
      <c r="F157" s="384"/>
      <c r="G157" s="384"/>
      <c r="H157" s="384"/>
      <c r="I157" s="385" t="s">
        <v>403</v>
      </c>
      <c r="J157" s="16"/>
    </row>
    <row r="158" spans="1:10" x14ac:dyDescent="0.3">
      <c r="A158" s="380" t="s">
        <v>558</v>
      </c>
      <c r="B158" s="380" t="s">
        <v>35</v>
      </c>
      <c r="C158" s="380" t="s">
        <v>1245</v>
      </c>
      <c r="D158" s="380" t="s">
        <v>672</v>
      </c>
      <c r="E158" s="383" t="s">
        <v>268</v>
      </c>
      <c r="F158" s="384"/>
      <c r="G158" s="384"/>
      <c r="H158" s="384"/>
      <c r="I158" s="385"/>
      <c r="J158" s="16" t="s">
        <v>558</v>
      </c>
    </row>
    <row r="159" spans="1:10" x14ac:dyDescent="0.3">
      <c r="A159" s="380" t="s">
        <v>558</v>
      </c>
      <c r="B159" s="380" t="s">
        <v>35</v>
      </c>
      <c r="C159" s="380" t="s">
        <v>1245</v>
      </c>
      <c r="D159" s="380" t="s">
        <v>1203</v>
      </c>
      <c r="E159" s="383" t="s">
        <v>379</v>
      </c>
      <c r="F159" s="384"/>
      <c r="G159" s="384"/>
      <c r="H159" s="384"/>
      <c r="I159" s="385" t="s">
        <v>551</v>
      </c>
      <c r="J159" s="16"/>
    </row>
    <row r="160" spans="1:10" x14ac:dyDescent="0.3">
      <c r="A160" s="380" t="s">
        <v>558</v>
      </c>
      <c r="B160" s="380" t="s">
        <v>35</v>
      </c>
      <c r="C160" s="380" t="s">
        <v>1245</v>
      </c>
      <c r="D160" s="380" t="s">
        <v>650</v>
      </c>
      <c r="E160" s="383" t="s">
        <v>269</v>
      </c>
      <c r="F160" s="384"/>
      <c r="G160" s="384"/>
      <c r="H160" s="384"/>
      <c r="I160" s="385"/>
      <c r="J160" s="16" t="s">
        <v>558</v>
      </c>
    </row>
    <row r="161" spans="1:10" x14ac:dyDescent="0.3">
      <c r="A161" s="380" t="s">
        <v>558</v>
      </c>
      <c r="B161" s="380" t="s">
        <v>35</v>
      </c>
      <c r="C161" s="380" t="s">
        <v>1245</v>
      </c>
      <c r="D161" s="380" t="s">
        <v>661</v>
      </c>
      <c r="E161" s="383" t="s">
        <v>270</v>
      </c>
      <c r="F161" s="384"/>
      <c r="G161" s="384"/>
      <c r="H161" s="384"/>
      <c r="I161" s="385"/>
      <c r="J161" s="16" t="s">
        <v>558</v>
      </c>
    </row>
    <row r="162" spans="1:10" x14ac:dyDescent="0.3">
      <c r="A162" s="380" t="s">
        <v>558</v>
      </c>
      <c r="B162" s="380" t="s">
        <v>35</v>
      </c>
      <c r="C162" s="380" t="s">
        <v>1245</v>
      </c>
      <c r="D162" s="380"/>
      <c r="E162" s="383" t="s">
        <v>1246</v>
      </c>
      <c r="F162" s="384"/>
      <c r="G162" s="384"/>
      <c r="H162" s="384"/>
      <c r="I162" s="385" t="s">
        <v>1247</v>
      </c>
      <c r="J162" s="16"/>
    </row>
    <row r="163" spans="1:10" x14ac:dyDescent="0.3">
      <c r="A163" s="380" t="s">
        <v>558</v>
      </c>
      <c r="B163" s="380" t="s">
        <v>35</v>
      </c>
      <c r="C163" s="380" t="s">
        <v>1245</v>
      </c>
      <c r="D163" s="380" t="s">
        <v>673</v>
      </c>
      <c r="E163" s="383" t="s">
        <v>271</v>
      </c>
      <c r="F163" s="384">
        <v>2</v>
      </c>
      <c r="G163" s="384" t="s">
        <v>842</v>
      </c>
      <c r="H163" s="384">
        <v>2</v>
      </c>
      <c r="I163" s="385"/>
      <c r="J163" s="16" t="s">
        <v>558</v>
      </c>
    </row>
    <row r="164" spans="1:10" x14ac:dyDescent="0.3">
      <c r="A164" s="380" t="s">
        <v>558</v>
      </c>
      <c r="B164" s="380" t="s">
        <v>35</v>
      </c>
      <c r="C164" s="380" t="s">
        <v>1245</v>
      </c>
      <c r="D164" s="380" t="s">
        <v>1203</v>
      </c>
      <c r="E164" s="383" t="s">
        <v>377</v>
      </c>
      <c r="F164" s="384"/>
      <c r="G164" s="384"/>
      <c r="H164" s="384"/>
      <c r="I164" s="385"/>
      <c r="J164" s="16"/>
    </row>
    <row r="165" spans="1:10" x14ac:dyDescent="0.3">
      <c r="A165" s="380" t="s">
        <v>558</v>
      </c>
      <c r="B165" s="380" t="s">
        <v>35</v>
      </c>
      <c r="C165" s="380" t="s">
        <v>1203</v>
      </c>
      <c r="D165" s="380" t="s">
        <v>1203</v>
      </c>
      <c r="E165" s="387" t="s">
        <v>35</v>
      </c>
      <c r="F165" s="388"/>
      <c r="G165" s="388"/>
      <c r="H165" s="388"/>
      <c r="I165" s="385"/>
      <c r="J165" s="16"/>
    </row>
    <row r="166" spans="1:10" x14ac:dyDescent="0.3">
      <c r="A166" s="380" t="s">
        <v>558</v>
      </c>
      <c r="B166" s="380" t="s">
        <v>36</v>
      </c>
      <c r="C166" s="380" t="s">
        <v>1248</v>
      </c>
      <c r="D166" s="380" t="s">
        <v>1203</v>
      </c>
      <c r="E166" s="383" t="s">
        <v>364</v>
      </c>
      <c r="F166" s="384"/>
      <c r="G166" s="384"/>
      <c r="H166" s="384"/>
      <c r="I166" s="385" t="s">
        <v>402</v>
      </c>
      <c r="J166" s="16"/>
    </row>
    <row r="167" spans="1:10" x14ac:dyDescent="0.3">
      <c r="A167" s="380" t="s">
        <v>558</v>
      </c>
      <c r="B167" s="380" t="s">
        <v>36</v>
      </c>
      <c r="C167" s="380" t="s">
        <v>1248</v>
      </c>
      <c r="D167" s="380" t="s">
        <v>1203</v>
      </c>
      <c r="E167" s="385" t="s">
        <v>363</v>
      </c>
      <c r="F167" s="389"/>
      <c r="G167" s="389"/>
      <c r="H167" s="389"/>
      <c r="I167" s="385"/>
      <c r="J167" s="16"/>
    </row>
    <row r="168" spans="1:10" x14ac:dyDescent="0.3">
      <c r="A168" s="380" t="s">
        <v>558</v>
      </c>
      <c r="B168" s="380" t="s">
        <v>36</v>
      </c>
      <c r="C168" s="380" t="s">
        <v>1248</v>
      </c>
      <c r="D168" s="380" t="s">
        <v>651</v>
      </c>
      <c r="E168" s="383" t="s">
        <v>251</v>
      </c>
      <c r="F168" s="384"/>
      <c r="G168" s="384" t="s">
        <v>841</v>
      </c>
      <c r="H168" s="384"/>
      <c r="I168" s="385"/>
      <c r="J168" s="16" t="s">
        <v>558</v>
      </c>
    </row>
    <row r="169" spans="1:10" x14ac:dyDescent="0.3">
      <c r="A169" s="380" t="s">
        <v>558</v>
      </c>
      <c r="B169" s="380" t="s">
        <v>36</v>
      </c>
      <c r="C169" s="380" t="s">
        <v>1248</v>
      </c>
      <c r="D169" s="380" t="s">
        <v>652</v>
      </c>
      <c r="E169" s="383" t="s">
        <v>365</v>
      </c>
      <c r="F169" s="384"/>
      <c r="G169" s="384"/>
      <c r="H169" s="384"/>
      <c r="I169" s="385"/>
      <c r="J169" s="16" t="s">
        <v>558</v>
      </c>
    </row>
    <row r="170" spans="1:10" x14ac:dyDescent="0.3">
      <c r="A170" s="380" t="s">
        <v>558</v>
      </c>
      <c r="B170" s="380" t="s">
        <v>36</v>
      </c>
      <c r="C170" s="380" t="s">
        <v>1248</v>
      </c>
      <c r="D170" s="380" t="s">
        <v>653</v>
      </c>
      <c r="E170" s="383" t="s">
        <v>366</v>
      </c>
      <c r="F170" s="384"/>
      <c r="G170" s="384"/>
      <c r="H170" s="384"/>
      <c r="I170" s="385"/>
      <c r="J170" s="16" t="s">
        <v>558</v>
      </c>
    </row>
    <row r="171" spans="1:10" x14ac:dyDescent="0.3">
      <c r="A171" s="380" t="s">
        <v>558</v>
      </c>
      <c r="B171" s="380" t="s">
        <v>36</v>
      </c>
      <c r="C171" s="380" t="s">
        <v>1249</v>
      </c>
      <c r="D171" s="380" t="s">
        <v>676</v>
      </c>
      <c r="E171" s="383" t="s">
        <v>382</v>
      </c>
      <c r="F171" s="384">
        <v>3</v>
      </c>
      <c r="G171" s="384" t="s">
        <v>842</v>
      </c>
      <c r="H171" s="384">
        <v>1</v>
      </c>
      <c r="I171" s="385"/>
      <c r="J171" s="16" t="s">
        <v>558</v>
      </c>
    </row>
    <row r="172" spans="1:10" x14ac:dyDescent="0.3">
      <c r="A172" s="380" t="s">
        <v>558</v>
      </c>
      <c r="B172" s="380" t="s">
        <v>36</v>
      </c>
      <c r="C172" s="380" t="s">
        <v>1249</v>
      </c>
      <c r="D172" s="380" t="s">
        <v>848</v>
      </c>
      <c r="E172" s="383" t="s">
        <v>849</v>
      </c>
      <c r="F172" s="384"/>
      <c r="G172" s="384"/>
      <c r="H172" s="384"/>
      <c r="I172" s="380"/>
      <c r="J172" s="16" t="s">
        <v>558</v>
      </c>
    </row>
    <row r="173" spans="1:10" x14ac:dyDescent="0.3">
      <c r="A173" s="380" t="s">
        <v>558</v>
      </c>
      <c r="B173" s="380" t="s">
        <v>36</v>
      </c>
      <c r="C173" s="380" t="s">
        <v>1249</v>
      </c>
      <c r="D173" s="380" t="s">
        <v>1203</v>
      </c>
      <c r="E173" s="383" t="s">
        <v>385</v>
      </c>
      <c r="F173" s="384"/>
      <c r="G173" s="384"/>
      <c r="H173" s="384"/>
      <c r="I173" s="385" t="s">
        <v>404</v>
      </c>
      <c r="J173" s="16"/>
    </row>
    <row r="174" spans="1:10" x14ac:dyDescent="0.3">
      <c r="A174" s="380" t="s">
        <v>558</v>
      </c>
      <c r="B174" s="380" t="s">
        <v>36</v>
      </c>
      <c r="C174" s="380" t="s">
        <v>1249</v>
      </c>
      <c r="D174" s="380" t="s">
        <v>677</v>
      </c>
      <c r="E174" s="383" t="s">
        <v>383</v>
      </c>
      <c r="F174" s="384">
        <v>2</v>
      </c>
      <c r="G174" s="384" t="s">
        <v>839</v>
      </c>
      <c r="H174" s="384">
        <v>1</v>
      </c>
      <c r="I174" s="385"/>
      <c r="J174" s="16" t="s">
        <v>558</v>
      </c>
    </row>
    <row r="175" spans="1:10" x14ac:dyDescent="0.3">
      <c r="A175" s="380" t="s">
        <v>558</v>
      </c>
      <c r="B175" s="380" t="s">
        <v>36</v>
      </c>
      <c r="C175" s="380" t="s">
        <v>1249</v>
      </c>
      <c r="D175" s="380" t="s">
        <v>678</v>
      </c>
      <c r="E175" s="383" t="s">
        <v>384</v>
      </c>
      <c r="F175" s="384"/>
      <c r="G175" s="384"/>
      <c r="H175" s="384"/>
      <c r="I175" s="385"/>
      <c r="J175" s="16" t="s">
        <v>558</v>
      </c>
    </row>
    <row r="176" spans="1:10" x14ac:dyDescent="0.3">
      <c r="A176" s="380" t="s">
        <v>558</v>
      </c>
      <c r="B176" s="380" t="s">
        <v>36</v>
      </c>
      <c r="C176" s="380" t="s">
        <v>1249</v>
      </c>
      <c r="D176" s="380" t="s">
        <v>1203</v>
      </c>
      <c r="E176" s="383" t="s">
        <v>381</v>
      </c>
      <c r="F176" s="384"/>
      <c r="G176" s="384"/>
      <c r="H176" s="384"/>
      <c r="I176" s="385" t="s">
        <v>1250</v>
      </c>
      <c r="J176" s="16"/>
    </row>
    <row r="177" spans="1:10" x14ac:dyDescent="0.3">
      <c r="A177" s="380" t="s">
        <v>558</v>
      </c>
      <c r="B177" s="380" t="s">
        <v>36</v>
      </c>
      <c r="C177" s="380" t="s">
        <v>1249</v>
      </c>
      <c r="D177" s="380" t="s">
        <v>619</v>
      </c>
      <c r="E177" s="383" t="s">
        <v>1251</v>
      </c>
      <c r="F177" s="384"/>
      <c r="G177" s="384"/>
      <c r="H177" s="384"/>
      <c r="I177" s="385" t="s">
        <v>1223</v>
      </c>
      <c r="J177" s="16" t="s">
        <v>558</v>
      </c>
    </row>
    <row r="178" spans="1:10" x14ac:dyDescent="0.3">
      <c r="A178" s="380" t="s">
        <v>558</v>
      </c>
      <c r="B178" s="380" t="s">
        <v>36</v>
      </c>
      <c r="C178" s="380" t="s">
        <v>1249</v>
      </c>
      <c r="D178" s="380" t="s">
        <v>674</v>
      </c>
      <c r="E178" s="383" t="s">
        <v>272</v>
      </c>
      <c r="F178" s="384"/>
      <c r="G178" s="384" t="s">
        <v>841</v>
      </c>
      <c r="H178" s="384"/>
      <c r="I178" s="385"/>
      <c r="J178" s="16" t="s">
        <v>558</v>
      </c>
    </row>
    <row r="179" spans="1:10" x14ac:dyDescent="0.3">
      <c r="A179" s="380" t="s">
        <v>558</v>
      </c>
      <c r="B179" s="380" t="s">
        <v>36</v>
      </c>
      <c r="C179" s="380" t="s">
        <v>1249</v>
      </c>
      <c r="D179" s="380" t="s">
        <v>675</v>
      </c>
      <c r="E179" s="383" t="s">
        <v>273</v>
      </c>
      <c r="F179" s="384"/>
      <c r="G179" s="384"/>
      <c r="H179" s="384"/>
      <c r="I179" s="385"/>
      <c r="J179" s="16" t="s">
        <v>558</v>
      </c>
    </row>
    <row r="180" spans="1:10" x14ac:dyDescent="0.3">
      <c r="A180" s="380" t="s">
        <v>558</v>
      </c>
      <c r="B180" s="380" t="s">
        <v>36</v>
      </c>
      <c r="C180" s="380" t="s">
        <v>1249</v>
      </c>
      <c r="D180" s="380" t="s">
        <v>679</v>
      </c>
      <c r="E180" s="383" t="s">
        <v>386</v>
      </c>
      <c r="F180" s="384">
        <v>2</v>
      </c>
      <c r="G180" s="384" t="s">
        <v>839</v>
      </c>
      <c r="H180" s="384">
        <v>1</v>
      </c>
      <c r="I180" s="385"/>
      <c r="J180" s="16" t="s">
        <v>558</v>
      </c>
    </row>
    <row r="181" spans="1:10" x14ac:dyDescent="0.3">
      <c r="A181" s="380" t="s">
        <v>558</v>
      </c>
      <c r="B181" s="380" t="s">
        <v>36</v>
      </c>
      <c r="C181" s="380" t="s">
        <v>1249</v>
      </c>
      <c r="D181" s="380" t="s">
        <v>1203</v>
      </c>
      <c r="E181" s="383" t="s">
        <v>380</v>
      </c>
      <c r="F181" s="384"/>
      <c r="G181" s="384"/>
      <c r="H181" s="384"/>
      <c r="I181" s="385" t="s">
        <v>1252</v>
      </c>
      <c r="J181" s="16"/>
    </row>
    <row r="182" spans="1:10" x14ac:dyDescent="0.3">
      <c r="A182" s="380" t="s">
        <v>558</v>
      </c>
      <c r="B182" s="380" t="s">
        <v>36</v>
      </c>
      <c r="C182" s="380" t="s">
        <v>561</v>
      </c>
      <c r="D182" s="380" t="s">
        <v>1253</v>
      </c>
      <c r="E182" s="383" t="s">
        <v>1254</v>
      </c>
      <c r="F182" s="384"/>
      <c r="G182" s="384"/>
      <c r="H182" s="384"/>
      <c r="I182" s="385" t="s">
        <v>1223</v>
      </c>
      <c r="J182" s="16" t="s">
        <v>558</v>
      </c>
    </row>
    <row r="183" spans="1:10" x14ac:dyDescent="0.3">
      <c r="A183" s="380" t="s">
        <v>558</v>
      </c>
      <c r="B183" s="380" t="s">
        <v>36</v>
      </c>
      <c r="C183" s="380" t="s">
        <v>1249</v>
      </c>
      <c r="D183" s="380" t="s">
        <v>680</v>
      </c>
      <c r="E183" s="383" t="s">
        <v>387</v>
      </c>
      <c r="F183" s="384">
        <v>1</v>
      </c>
      <c r="G183" s="384" t="s">
        <v>839</v>
      </c>
      <c r="H183" s="384">
        <v>2</v>
      </c>
      <c r="I183" s="385"/>
      <c r="J183" s="16" t="s">
        <v>558</v>
      </c>
    </row>
    <row r="184" spans="1:10" x14ac:dyDescent="0.3">
      <c r="A184" s="380" t="s">
        <v>558</v>
      </c>
      <c r="B184" s="380" t="s">
        <v>36</v>
      </c>
      <c r="C184" s="380" t="s">
        <v>1203</v>
      </c>
      <c r="D184" s="380" t="s">
        <v>1203</v>
      </c>
      <c r="E184" s="383" t="s">
        <v>36</v>
      </c>
      <c r="F184" s="384"/>
      <c r="G184" s="384"/>
      <c r="H184" s="384"/>
      <c r="I184" s="385"/>
      <c r="J184" s="16"/>
    </row>
    <row r="185" spans="1:10" x14ac:dyDescent="0.3">
      <c r="A185" s="380" t="s">
        <v>558</v>
      </c>
      <c r="B185" s="380" t="s">
        <v>36</v>
      </c>
      <c r="C185" s="380" t="s">
        <v>1255</v>
      </c>
      <c r="D185" s="380" t="s">
        <v>681</v>
      </c>
      <c r="E185" s="383" t="s">
        <v>274</v>
      </c>
      <c r="F185" s="384"/>
      <c r="G185" s="384"/>
      <c r="H185" s="384"/>
      <c r="I185" s="385"/>
      <c r="J185" s="16" t="s">
        <v>558</v>
      </c>
    </row>
    <row r="186" spans="1:10" x14ac:dyDescent="0.3">
      <c r="A186" s="380" t="s">
        <v>558</v>
      </c>
      <c r="B186" s="380" t="s">
        <v>36</v>
      </c>
      <c r="C186" s="380" t="s">
        <v>1256</v>
      </c>
      <c r="D186" s="380" t="s">
        <v>687</v>
      </c>
      <c r="E186" s="383" t="s">
        <v>392</v>
      </c>
      <c r="F186" s="384">
        <v>3</v>
      </c>
      <c r="G186" s="384" t="s">
        <v>840</v>
      </c>
      <c r="H186" s="384">
        <v>2</v>
      </c>
      <c r="I186" s="385"/>
      <c r="J186" s="16" t="s">
        <v>558</v>
      </c>
    </row>
    <row r="187" spans="1:10" x14ac:dyDescent="0.3">
      <c r="A187" s="380" t="s">
        <v>558</v>
      </c>
      <c r="B187" s="380" t="s">
        <v>36</v>
      </c>
      <c r="C187" s="380" t="s">
        <v>1256</v>
      </c>
      <c r="D187" s="380" t="s">
        <v>610</v>
      </c>
      <c r="E187" s="383" t="s">
        <v>394</v>
      </c>
      <c r="F187" s="384"/>
      <c r="G187" s="384" t="s">
        <v>841</v>
      </c>
      <c r="H187" s="384"/>
      <c r="I187" s="385"/>
      <c r="J187" s="16" t="s">
        <v>558</v>
      </c>
    </row>
    <row r="188" spans="1:10" x14ac:dyDescent="0.3">
      <c r="A188" s="380" t="s">
        <v>558</v>
      </c>
      <c r="B188" s="380" t="s">
        <v>36</v>
      </c>
      <c r="C188" s="380" t="s">
        <v>1256</v>
      </c>
      <c r="D188" s="380" t="s">
        <v>688</v>
      </c>
      <c r="E188" s="383" t="s">
        <v>282</v>
      </c>
      <c r="F188" s="384"/>
      <c r="G188" s="384"/>
      <c r="H188" s="384"/>
      <c r="I188" s="385"/>
      <c r="J188" s="16" t="s">
        <v>558</v>
      </c>
    </row>
    <row r="189" spans="1:10" x14ac:dyDescent="0.3">
      <c r="A189" s="380" t="s">
        <v>558</v>
      </c>
      <c r="B189" s="380" t="s">
        <v>36</v>
      </c>
      <c r="C189" s="380" t="s">
        <v>1256</v>
      </c>
      <c r="D189" s="380" t="s">
        <v>1203</v>
      </c>
      <c r="E189" s="383" t="s">
        <v>391</v>
      </c>
      <c r="F189" s="384"/>
      <c r="G189" s="384"/>
      <c r="H189" s="384"/>
      <c r="I189" s="385" t="s">
        <v>405</v>
      </c>
      <c r="J189" s="16"/>
    </row>
    <row r="190" spans="1:10" x14ac:dyDescent="0.3">
      <c r="A190" s="380" t="s">
        <v>558</v>
      </c>
      <c r="B190" s="380" t="s">
        <v>36</v>
      </c>
      <c r="C190" s="380" t="s">
        <v>1256</v>
      </c>
      <c r="D190" s="380" t="s">
        <v>1203</v>
      </c>
      <c r="E190" s="383" t="s">
        <v>393</v>
      </c>
      <c r="F190" s="384"/>
      <c r="G190" s="384"/>
      <c r="H190" s="384"/>
      <c r="I190" s="385" t="s">
        <v>406</v>
      </c>
      <c r="J190" s="16"/>
    </row>
    <row r="191" spans="1:10" x14ac:dyDescent="0.3">
      <c r="A191" s="380" t="s">
        <v>558</v>
      </c>
      <c r="B191" s="380" t="s">
        <v>36</v>
      </c>
      <c r="C191" s="380" t="s">
        <v>1256</v>
      </c>
      <c r="D191" s="380" t="s">
        <v>689</v>
      </c>
      <c r="E191" s="383" t="s">
        <v>283</v>
      </c>
      <c r="F191" s="384"/>
      <c r="G191" s="384"/>
      <c r="H191" s="384"/>
      <c r="I191" s="385"/>
      <c r="J191" s="16" t="s">
        <v>558</v>
      </c>
    </row>
    <row r="192" spans="1:10" x14ac:dyDescent="0.3">
      <c r="A192" s="380" t="s">
        <v>558</v>
      </c>
      <c r="B192" s="380" t="s">
        <v>36</v>
      </c>
      <c r="C192" s="380" t="s">
        <v>1256</v>
      </c>
      <c r="D192" s="380" t="s">
        <v>690</v>
      </c>
      <c r="E192" s="383" t="s">
        <v>284</v>
      </c>
      <c r="F192" s="384"/>
      <c r="G192" s="384"/>
      <c r="H192" s="384"/>
      <c r="I192" s="385"/>
      <c r="J192" s="16" t="s">
        <v>558</v>
      </c>
    </row>
    <row r="193" spans="1:10" x14ac:dyDescent="0.3">
      <c r="A193" s="380" t="s">
        <v>558</v>
      </c>
      <c r="B193" s="380" t="s">
        <v>36</v>
      </c>
      <c r="C193" s="380" t="s">
        <v>1256</v>
      </c>
      <c r="D193" s="380" t="s">
        <v>599</v>
      </c>
      <c r="E193" s="383" t="s">
        <v>285</v>
      </c>
      <c r="F193" s="384"/>
      <c r="G193" s="384"/>
      <c r="H193" s="384"/>
      <c r="I193" s="385"/>
      <c r="J193" s="16" t="s">
        <v>558</v>
      </c>
    </row>
    <row r="194" spans="1:10" x14ac:dyDescent="0.3">
      <c r="A194" s="380" t="s">
        <v>558</v>
      </c>
      <c r="B194" s="380" t="s">
        <v>36</v>
      </c>
      <c r="C194" s="380" t="s">
        <v>1256</v>
      </c>
      <c r="D194" s="380" t="s">
        <v>691</v>
      </c>
      <c r="E194" s="383" t="s">
        <v>286</v>
      </c>
      <c r="F194" s="384">
        <v>4</v>
      </c>
      <c r="G194" s="384" t="s">
        <v>840</v>
      </c>
      <c r="H194" s="384">
        <v>1</v>
      </c>
      <c r="I194" s="385"/>
      <c r="J194" s="16" t="s">
        <v>558</v>
      </c>
    </row>
    <row r="195" spans="1:10" x14ac:dyDescent="0.3">
      <c r="A195" s="380" t="s">
        <v>558</v>
      </c>
      <c r="B195" s="380" t="s">
        <v>36</v>
      </c>
      <c r="C195" s="380" t="s">
        <v>1256</v>
      </c>
      <c r="D195" s="380" t="s">
        <v>1257</v>
      </c>
      <c r="E195" s="383" t="s">
        <v>850</v>
      </c>
      <c r="F195" s="384">
        <v>3</v>
      </c>
      <c r="G195" s="384" t="s">
        <v>840</v>
      </c>
      <c r="H195" s="384">
        <v>2</v>
      </c>
      <c r="I195" s="385"/>
      <c r="J195" s="16" t="s">
        <v>558</v>
      </c>
    </row>
    <row r="196" spans="1:10" x14ac:dyDescent="0.3">
      <c r="A196" s="380" t="s">
        <v>558</v>
      </c>
      <c r="B196" s="380" t="s">
        <v>36</v>
      </c>
      <c r="C196" s="380" t="s">
        <v>1256</v>
      </c>
      <c r="D196" s="380" t="s">
        <v>692</v>
      </c>
      <c r="E196" s="383" t="s">
        <v>287</v>
      </c>
      <c r="F196" s="384"/>
      <c r="G196" s="384"/>
      <c r="H196" s="384"/>
      <c r="I196" s="385"/>
      <c r="J196" s="16" t="s">
        <v>558</v>
      </c>
    </row>
    <row r="197" spans="1:10" x14ac:dyDescent="0.3">
      <c r="A197" s="380" t="s">
        <v>558</v>
      </c>
      <c r="B197" s="380" t="s">
        <v>36</v>
      </c>
      <c r="C197" s="380" t="s">
        <v>1256</v>
      </c>
      <c r="D197" s="380" t="s">
        <v>693</v>
      </c>
      <c r="E197" s="383" t="s">
        <v>288</v>
      </c>
      <c r="F197" s="384"/>
      <c r="G197" s="384"/>
      <c r="H197" s="384"/>
      <c r="I197" s="385"/>
      <c r="J197" s="16" t="s">
        <v>558</v>
      </c>
    </row>
    <row r="198" spans="1:10" x14ac:dyDescent="0.3">
      <c r="A198" s="380" t="s">
        <v>558</v>
      </c>
      <c r="B198" s="380" t="s">
        <v>36</v>
      </c>
      <c r="C198" s="380" t="s">
        <v>1256</v>
      </c>
      <c r="D198" s="380" t="s">
        <v>694</v>
      </c>
      <c r="E198" s="383" t="s">
        <v>289</v>
      </c>
      <c r="F198" s="384"/>
      <c r="G198" s="384"/>
      <c r="H198" s="384"/>
      <c r="I198" s="385"/>
      <c r="J198" s="16" t="s">
        <v>558</v>
      </c>
    </row>
    <row r="199" spans="1:10" x14ac:dyDescent="0.3">
      <c r="A199" s="380" t="s">
        <v>558</v>
      </c>
      <c r="B199" s="380" t="s">
        <v>36</v>
      </c>
      <c r="C199" s="380" t="s">
        <v>1256</v>
      </c>
      <c r="D199" s="380" t="s">
        <v>658</v>
      </c>
      <c r="E199" s="383" t="s">
        <v>395</v>
      </c>
      <c r="F199" s="384"/>
      <c r="G199" s="384"/>
      <c r="H199" s="384"/>
      <c r="I199" s="385"/>
      <c r="J199" s="16" t="s">
        <v>558</v>
      </c>
    </row>
    <row r="200" spans="1:10" x14ac:dyDescent="0.3">
      <c r="A200" s="380" t="s">
        <v>558</v>
      </c>
      <c r="B200" s="380" t="s">
        <v>36</v>
      </c>
      <c r="C200" s="380" t="s">
        <v>1256</v>
      </c>
      <c r="D200" s="380" t="s">
        <v>1203</v>
      </c>
      <c r="E200" s="383" t="s">
        <v>390</v>
      </c>
      <c r="F200" s="384"/>
      <c r="G200" s="384"/>
      <c r="H200" s="384"/>
      <c r="I200" s="385" t="s">
        <v>552</v>
      </c>
      <c r="J200" s="16"/>
    </row>
    <row r="201" spans="1:10" x14ac:dyDescent="0.3">
      <c r="A201" s="380" t="s">
        <v>558</v>
      </c>
      <c r="B201" s="380" t="s">
        <v>37</v>
      </c>
      <c r="C201" s="380" t="s">
        <v>1258</v>
      </c>
      <c r="D201" s="380" t="s">
        <v>668</v>
      </c>
      <c r="E201" s="383" t="s">
        <v>264</v>
      </c>
      <c r="F201" s="384"/>
      <c r="G201" s="384"/>
      <c r="H201" s="384"/>
      <c r="I201" s="385"/>
      <c r="J201" s="16" t="s">
        <v>558</v>
      </c>
    </row>
    <row r="202" spans="1:10" x14ac:dyDescent="0.3">
      <c r="A202" s="380" t="s">
        <v>558</v>
      </c>
      <c r="B202" s="380" t="s">
        <v>37</v>
      </c>
      <c r="C202" s="380" t="s">
        <v>1258</v>
      </c>
      <c r="D202" s="380" t="s">
        <v>669</v>
      </c>
      <c r="E202" s="383" t="s">
        <v>265</v>
      </c>
      <c r="F202" s="384">
        <v>2</v>
      </c>
      <c r="G202" s="384" t="s">
        <v>842</v>
      </c>
      <c r="H202" s="384">
        <v>2</v>
      </c>
      <c r="I202" s="385"/>
      <c r="J202" s="16" t="s">
        <v>558</v>
      </c>
    </row>
    <row r="203" spans="1:10" x14ac:dyDescent="0.3">
      <c r="A203" s="380" t="s">
        <v>558</v>
      </c>
      <c r="B203" s="380" t="s">
        <v>37</v>
      </c>
      <c r="C203" s="380" t="s">
        <v>1258</v>
      </c>
      <c r="D203" s="380" t="s">
        <v>670</v>
      </c>
      <c r="E203" s="383" t="s">
        <v>266</v>
      </c>
      <c r="F203" s="384">
        <v>4</v>
      </c>
      <c r="G203" s="384" t="s">
        <v>840</v>
      </c>
      <c r="H203" s="384">
        <v>1</v>
      </c>
      <c r="I203" s="385"/>
      <c r="J203" s="16" t="s">
        <v>558</v>
      </c>
    </row>
    <row r="204" spans="1:10" x14ac:dyDescent="0.3">
      <c r="A204" s="380" t="s">
        <v>558</v>
      </c>
      <c r="B204" s="380" t="s">
        <v>37</v>
      </c>
      <c r="C204" s="380" t="s">
        <v>1258</v>
      </c>
      <c r="D204" s="380" t="s">
        <v>1203</v>
      </c>
      <c r="E204" s="383" t="s">
        <v>375</v>
      </c>
      <c r="F204" s="384"/>
      <c r="G204" s="384"/>
      <c r="H204" s="384"/>
      <c r="I204" s="385"/>
      <c r="J204" s="16"/>
    </row>
    <row r="205" spans="1:10" x14ac:dyDescent="0.3">
      <c r="A205" s="380" t="s">
        <v>558</v>
      </c>
      <c r="B205" s="380" t="s">
        <v>37</v>
      </c>
      <c r="C205" s="380" t="s">
        <v>1259</v>
      </c>
      <c r="D205" s="380" t="s">
        <v>682</v>
      </c>
      <c r="E205" s="383" t="s">
        <v>275</v>
      </c>
      <c r="F205" s="384">
        <v>2</v>
      </c>
      <c r="G205" s="384" t="s">
        <v>839</v>
      </c>
      <c r="H205" s="384">
        <v>1</v>
      </c>
      <c r="I205" s="385"/>
      <c r="J205" s="16" t="s">
        <v>558</v>
      </c>
    </row>
    <row r="206" spans="1:10" x14ac:dyDescent="0.3">
      <c r="A206" s="380" t="s">
        <v>558</v>
      </c>
      <c r="B206" s="380" t="s">
        <v>37</v>
      </c>
      <c r="C206" s="380" t="s">
        <v>1259</v>
      </c>
      <c r="D206" s="380" t="s">
        <v>683</v>
      </c>
      <c r="E206" s="383" t="s">
        <v>276</v>
      </c>
      <c r="F206" s="384"/>
      <c r="G206" s="384"/>
      <c r="H206" s="384"/>
      <c r="I206" s="385"/>
      <c r="J206" s="16" t="s">
        <v>558</v>
      </c>
    </row>
    <row r="207" spans="1:10" x14ac:dyDescent="0.3">
      <c r="A207" s="380" t="s">
        <v>558</v>
      </c>
      <c r="B207" s="380" t="s">
        <v>37</v>
      </c>
      <c r="C207" s="380" t="s">
        <v>1259</v>
      </c>
      <c r="D207" s="380" t="s">
        <v>619</v>
      </c>
      <c r="E207" s="383" t="s">
        <v>277</v>
      </c>
      <c r="F207" s="384"/>
      <c r="G207" s="384" t="s">
        <v>841</v>
      </c>
      <c r="H207" s="384"/>
      <c r="I207" s="385"/>
      <c r="J207" s="16" t="s">
        <v>558</v>
      </c>
    </row>
    <row r="208" spans="1:10" x14ac:dyDescent="0.3">
      <c r="A208" s="380" t="s">
        <v>558</v>
      </c>
      <c r="B208" s="380" t="s">
        <v>37</v>
      </c>
      <c r="C208" s="380" t="s">
        <v>1259</v>
      </c>
      <c r="D208" s="380" t="s">
        <v>1203</v>
      </c>
      <c r="E208" s="383" t="s">
        <v>388</v>
      </c>
      <c r="F208" s="384"/>
      <c r="G208" s="384"/>
      <c r="H208" s="384"/>
      <c r="I208" s="385"/>
      <c r="J208" s="16"/>
    </row>
    <row r="209" spans="1:10" x14ac:dyDescent="0.3">
      <c r="A209" s="380" t="s">
        <v>558</v>
      </c>
      <c r="B209" s="380" t="s">
        <v>37</v>
      </c>
      <c r="C209" s="380" t="s">
        <v>1203</v>
      </c>
      <c r="D209" s="380" t="s">
        <v>1203</v>
      </c>
      <c r="E209" s="383" t="s">
        <v>37</v>
      </c>
      <c r="F209" s="384"/>
      <c r="G209" s="384"/>
      <c r="H209" s="384"/>
      <c r="I209" s="385"/>
      <c r="J209" s="16"/>
    </row>
    <row r="210" spans="1:10" x14ac:dyDescent="0.3">
      <c r="A210" s="380" t="s">
        <v>558</v>
      </c>
      <c r="B210" s="380" t="s">
        <v>38</v>
      </c>
      <c r="C210" s="380" t="s">
        <v>1260</v>
      </c>
      <c r="D210" s="380" t="s">
        <v>654</v>
      </c>
      <c r="E210" s="383" t="s">
        <v>252</v>
      </c>
      <c r="F210" s="384">
        <v>3</v>
      </c>
      <c r="G210" s="384" t="s">
        <v>842</v>
      </c>
      <c r="H210" s="384">
        <v>1</v>
      </c>
      <c r="I210" s="385"/>
      <c r="J210" s="16" t="s">
        <v>558</v>
      </c>
    </row>
    <row r="211" spans="1:10" x14ac:dyDescent="0.3">
      <c r="A211" s="380" t="s">
        <v>558</v>
      </c>
      <c r="B211" s="380" t="s">
        <v>38</v>
      </c>
      <c r="C211" s="380" t="s">
        <v>1260</v>
      </c>
      <c r="D211" s="380" t="s">
        <v>1203</v>
      </c>
      <c r="E211" s="383" t="s">
        <v>367</v>
      </c>
      <c r="F211" s="384"/>
      <c r="G211" s="384"/>
      <c r="H211" s="384"/>
      <c r="I211" s="385"/>
      <c r="J211" s="16"/>
    </row>
    <row r="212" spans="1:10" x14ac:dyDescent="0.3">
      <c r="A212" s="380" t="s">
        <v>558</v>
      </c>
      <c r="B212" s="380" t="s">
        <v>38</v>
      </c>
      <c r="C212" s="380" t="s">
        <v>1260</v>
      </c>
      <c r="D212" s="380" t="s">
        <v>655</v>
      </c>
      <c r="E212" s="383" t="s">
        <v>253</v>
      </c>
      <c r="F212" s="384">
        <v>2</v>
      </c>
      <c r="G212" s="384" t="s">
        <v>843</v>
      </c>
      <c r="H212" s="384">
        <v>1</v>
      </c>
      <c r="I212" s="385"/>
      <c r="J212" s="16" t="s">
        <v>558</v>
      </c>
    </row>
    <row r="213" spans="1:10" x14ac:dyDescent="0.3">
      <c r="A213" s="380" t="s">
        <v>558</v>
      </c>
      <c r="B213" s="380" t="s">
        <v>38</v>
      </c>
      <c r="C213" s="380" t="s">
        <v>1261</v>
      </c>
      <c r="D213" s="380" t="s">
        <v>566</v>
      </c>
      <c r="E213" s="383" t="s">
        <v>372</v>
      </c>
      <c r="F213" s="384"/>
      <c r="G213" s="384"/>
      <c r="H213" s="384"/>
      <c r="I213" s="385"/>
      <c r="J213" s="16" t="s">
        <v>558</v>
      </c>
    </row>
    <row r="214" spans="1:10" x14ac:dyDescent="0.3">
      <c r="A214" s="380" t="s">
        <v>558</v>
      </c>
      <c r="B214" s="380" t="s">
        <v>38</v>
      </c>
      <c r="C214" s="380" t="s">
        <v>1261</v>
      </c>
      <c r="D214" s="380" t="s">
        <v>666</v>
      </c>
      <c r="E214" s="383" t="s">
        <v>373</v>
      </c>
      <c r="F214" s="384"/>
      <c r="G214" s="384" t="s">
        <v>841</v>
      </c>
      <c r="H214" s="384"/>
      <c r="I214" s="385"/>
      <c r="J214" s="16" t="s">
        <v>558</v>
      </c>
    </row>
    <row r="215" spans="1:10" x14ac:dyDescent="0.3">
      <c r="A215" s="380" t="s">
        <v>558</v>
      </c>
      <c r="B215" s="380" t="s">
        <v>38</v>
      </c>
      <c r="C215" s="380" t="s">
        <v>1261</v>
      </c>
      <c r="D215" s="380" t="s">
        <v>667</v>
      </c>
      <c r="E215" s="383" t="s">
        <v>374</v>
      </c>
      <c r="F215" s="384"/>
      <c r="G215" s="384"/>
      <c r="H215" s="384"/>
      <c r="I215" s="385"/>
      <c r="J215" s="16" t="s">
        <v>558</v>
      </c>
    </row>
    <row r="216" spans="1:10" x14ac:dyDescent="0.3">
      <c r="A216" s="380" t="s">
        <v>558</v>
      </c>
      <c r="B216" s="380" t="s">
        <v>38</v>
      </c>
      <c r="C216" s="380" t="s">
        <v>1261</v>
      </c>
      <c r="D216" s="380" t="s">
        <v>1203</v>
      </c>
      <c r="E216" s="383" t="s">
        <v>371</v>
      </c>
      <c r="F216" s="384"/>
      <c r="G216" s="384"/>
      <c r="H216" s="384"/>
      <c r="I216" s="385"/>
      <c r="J216" s="16"/>
    </row>
    <row r="217" spans="1:10" x14ac:dyDescent="0.3">
      <c r="A217" s="380" t="s">
        <v>558</v>
      </c>
      <c r="B217" s="380" t="s">
        <v>38</v>
      </c>
      <c r="C217" s="380" t="s">
        <v>1262</v>
      </c>
      <c r="D217" s="380" t="s">
        <v>671</v>
      </c>
      <c r="E217" s="383" t="s">
        <v>267</v>
      </c>
      <c r="F217" s="384">
        <v>2</v>
      </c>
      <c r="G217" s="384" t="s">
        <v>843</v>
      </c>
      <c r="H217" s="384">
        <v>1</v>
      </c>
      <c r="I217" s="385"/>
      <c r="J217" s="16" t="s">
        <v>558</v>
      </c>
    </row>
    <row r="218" spans="1:10" x14ac:dyDescent="0.3">
      <c r="A218" s="380" t="s">
        <v>558</v>
      </c>
      <c r="B218" s="380" t="s">
        <v>38</v>
      </c>
      <c r="C218" s="380" t="s">
        <v>1263</v>
      </c>
      <c r="D218" s="380" t="s">
        <v>1203</v>
      </c>
      <c r="E218" s="387" t="s">
        <v>376</v>
      </c>
      <c r="F218" s="388"/>
      <c r="G218" s="388"/>
      <c r="H218" s="388"/>
      <c r="I218" s="385" t="s">
        <v>1264</v>
      </c>
      <c r="J218" s="16"/>
    </row>
    <row r="219" spans="1:10" x14ac:dyDescent="0.3">
      <c r="A219" s="380" t="s">
        <v>558</v>
      </c>
      <c r="B219" s="380" t="s">
        <v>38</v>
      </c>
      <c r="C219" s="380" t="s">
        <v>1263</v>
      </c>
      <c r="D219" s="380" t="s">
        <v>1265</v>
      </c>
      <c r="E219" s="387" t="s">
        <v>1266</v>
      </c>
      <c r="F219" s="388"/>
      <c r="G219" s="388"/>
      <c r="H219" s="388"/>
      <c r="I219" s="385" t="s">
        <v>1267</v>
      </c>
      <c r="J219" s="16" t="s">
        <v>558</v>
      </c>
    </row>
    <row r="220" spans="1:10" x14ac:dyDescent="0.3">
      <c r="A220" s="380" t="s">
        <v>558</v>
      </c>
      <c r="B220" s="380" t="s">
        <v>38</v>
      </c>
      <c r="C220" s="380" t="s">
        <v>1263</v>
      </c>
      <c r="D220" s="380" t="s">
        <v>1268</v>
      </c>
      <c r="E220" s="387" t="s">
        <v>1269</v>
      </c>
      <c r="F220" s="388"/>
      <c r="G220" s="388"/>
      <c r="H220" s="388"/>
      <c r="I220" s="385" t="s">
        <v>1267</v>
      </c>
      <c r="J220" s="16" t="s">
        <v>558</v>
      </c>
    </row>
    <row r="221" spans="1:10" x14ac:dyDescent="0.3">
      <c r="A221" s="380" t="s">
        <v>558</v>
      </c>
      <c r="B221" s="380" t="s">
        <v>38</v>
      </c>
      <c r="C221" s="380" t="s">
        <v>1263</v>
      </c>
      <c r="D221" s="380" t="s">
        <v>1270</v>
      </c>
      <c r="E221" s="387" t="s">
        <v>1271</v>
      </c>
      <c r="F221" s="388"/>
      <c r="G221" s="388"/>
      <c r="H221" s="388"/>
      <c r="I221" s="385" t="s">
        <v>1267</v>
      </c>
      <c r="J221" s="16" t="s">
        <v>558</v>
      </c>
    </row>
    <row r="222" spans="1:10" x14ac:dyDescent="0.3">
      <c r="A222" s="380" t="s">
        <v>558</v>
      </c>
      <c r="B222" s="380" t="s">
        <v>38</v>
      </c>
      <c r="C222" s="380" t="s">
        <v>1263</v>
      </c>
      <c r="D222" s="380" t="s">
        <v>1272</v>
      </c>
      <c r="E222" s="387" t="s">
        <v>1273</v>
      </c>
      <c r="F222" s="388"/>
      <c r="G222" s="388"/>
      <c r="H222" s="388"/>
      <c r="I222" s="385" t="s">
        <v>1267</v>
      </c>
      <c r="J222" s="16" t="s">
        <v>558</v>
      </c>
    </row>
    <row r="223" spans="1:10" x14ac:dyDescent="0.3">
      <c r="A223" s="380" t="s">
        <v>558</v>
      </c>
      <c r="B223" s="380" t="s">
        <v>38</v>
      </c>
      <c r="C223" s="380" t="s">
        <v>1263</v>
      </c>
      <c r="D223" s="380" t="s">
        <v>584</v>
      </c>
      <c r="E223" s="387" t="s">
        <v>1274</v>
      </c>
      <c r="F223" s="388"/>
      <c r="G223" s="388"/>
      <c r="H223" s="388"/>
      <c r="I223" s="385" t="s">
        <v>1267</v>
      </c>
      <c r="J223" s="16" t="s">
        <v>558</v>
      </c>
    </row>
    <row r="224" spans="1:10" x14ac:dyDescent="0.3">
      <c r="A224" s="380" t="s">
        <v>558</v>
      </c>
      <c r="B224" s="380" t="s">
        <v>38</v>
      </c>
      <c r="C224" s="380" t="s">
        <v>1275</v>
      </c>
      <c r="D224" s="380" t="s">
        <v>590</v>
      </c>
      <c r="E224" s="383" t="s">
        <v>278</v>
      </c>
      <c r="F224" s="384">
        <v>3</v>
      </c>
      <c r="G224" s="384" t="s">
        <v>842</v>
      </c>
      <c r="H224" s="384">
        <v>1</v>
      </c>
      <c r="I224" s="385"/>
      <c r="J224" s="16" t="s">
        <v>558</v>
      </c>
    </row>
    <row r="225" spans="1:10" x14ac:dyDescent="0.3">
      <c r="A225" s="380" t="s">
        <v>558</v>
      </c>
      <c r="B225" s="380" t="s">
        <v>38</v>
      </c>
      <c r="C225" s="380" t="s">
        <v>1275</v>
      </c>
      <c r="D225" s="380" t="s">
        <v>684</v>
      </c>
      <c r="E225" s="383" t="s">
        <v>279</v>
      </c>
      <c r="F225" s="384"/>
      <c r="G225" s="384"/>
      <c r="H225" s="384"/>
      <c r="I225" s="385"/>
      <c r="J225" s="16" t="s">
        <v>558</v>
      </c>
    </row>
    <row r="226" spans="1:10" x14ac:dyDescent="0.3">
      <c r="A226" s="380" t="s">
        <v>558</v>
      </c>
      <c r="B226" s="380" t="s">
        <v>38</v>
      </c>
      <c r="C226" s="380" t="s">
        <v>1275</v>
      </c>
      <c r="D226" s="380" t="s">
        <v>685</v>
      </c>
      <c r="E226" s="383" t="s">
        <v>280</v>
      </c>
      <c r="F226" s="384">
        <v>3</v>
      </c>
      <c r="G226" s="384" t="s">
        <v>841</v>
      </c>
      <c r="H226" s="384">
        <v>3</v>
      </c>
      <c r="I226" s="385"/>
      <c r="J226" s="16" t="s">
        <v>558</v>
      </c>
    </row>
    <row r="227" spans="1:10" x14ac:dyDescent="0.3">
      <c r="A227" s="380" t="s">
        <v>558</v>
      </c>
      <c r="B227" s="380" t="s">
        <v>38</v>
      </c>
      <c r="C227" s="380" t="s">
        <v>1275</v>
      </c>
      <c r="D227" s="380" t="s">
        <v>686</v>
      </c>
      <c r="E227" s="383" t="s">
        <v>281</v>
      </c>
      <c r="F227" s="384"/>
      <c r="G227" s="384"/>
      <c r="H227" s="384"/>
      <c r="I227" s="385"/>
      <c r="J227" s="16" t="s">
        <v>558</v>
      </c>
    </row>
    <row r="228" spans="1:10" x14ac:dyDescent="0.3">
      <c r="A228" s="380" t="s">
        <v>558</v>
      </c>
      <c r="B228" s="380" t="s">
        <v>38</v>
      </c>
      <c r="C228" s="380" t="s">
        <v>1275</v>
      </c>
      <c r="D228" s="380" t="s">
        <v>1203</v>
      </c>
      <c r="E228" s="383" t="s">
        <v>389</v>
      </c>
      <c r="F228" s="384"/>
      <c r="G228" s="384"/>
      <c r="H228" s="384"/>
      <c r="I228" s="385"/>
      <c r="J228" s="16"/>
    </row>
    <row r="229" spans="1:10" x14ac:dyDescent="0.3">
      <c r="A229" s="380" t="s">
        <v>558</v>
      </c>
      <c r="B229" s="380" t="s">
        <v>38</v>
      </c>
      <c r="C229" s="380" t="s">
        <v>1203</v>
      </c>
      <c r="D229" s="380" t="s">
        <v>1203</v>
      </c>
      <c r="E229" s="383" t="s">
        <v>38</v>
      </c>
      <c r="F229" s="384"/>
      <c r="G229" s="384"/>
      <c r="H229" s="384"/>
      <c r="I229" s="385"/>
      <c r="J229" s="16"/>
    </row>
    <row r="230" spans="1:10" x14ac:dyDescent="0.3">
      <c r="A230" s="380" t="s">
        <v>558</v>
      </c>
      <c r="B230" s="383" t="s">
        <v>39</v>
      </c>
      <c r="C230" s="380" t="s">
        <v>1276</v>
      </c>
      <c r="D230" s="380" t="s">
        <v>656</v>
      </c>
      <c r="E230" s="383" t="s">
        <v>254</v>
      </c>
      <c r="F230" s="384">
        <v>2</v>
      </c>
      <c r="G230" s="384" t="s">
        <v>843</v>
      </c>
      <c r="H230" s="384">
        <v>1</v>
      </c>
      <c r="I230" s="385"/>
      <c r="J230" s="16" t="s">
        <v>558</v>
      </c>
    </row>
    <row r="231" spans="1:10" x14ac:dyDescent="0.3">
      <c r="A231" s="380" t="s">
        <v>558</v>
      </c>
      <c r="B231" s="383" t="s">
        <v>39</v>
      </c>
      <c r="C231" s="380" t="s">
        <v>1276</v>
      </c>
      <c r="D231" s="380" t="s">
        <v>657</v>
      </c>
      <c r="E231" s="383" t="s">
        <v>255</v>
      </c>
      <c r="F231" s="384">
        <v>2</v>
      </c>
      <c r="G231" s="384" t="s">
        <v>843</v>
      </c>
      <c r="H231" s="384">
        <v>1</v>
      </c>
      <c r="I231" s="385"/>
      <c r="J231" s="16" t="s">
        <v>558</v>
      </c>
    </row>
    <row r="232" spans="1:10" x14ac:dyDescent="0.3">
      <c r="A232" s="380" t="s">
        <v>558</v>
      </c>
      <c r="B232" s="383" t="s">
        <v>39</v>
      </c>
      <c r="C232" s="380" t="s">
        <v>1276</v>
      </c>
      <c r="D232" s="380" t="s">
        <v>658</v>
      </c>
      <c r="E232" s="383" t="s">
        <v>256</v>
      </c>
      <c r="F232" s="384"/>
      <c r="G232" s="384"/>
      <c r="H232" s="384"/>
      <c r="I232" s="385"/>
      <c r="J232" s="16" t="s">
        <v>558</v>
      </c>
    </row>
    <row r="233" spans="1:10" x14ac:dyDescent="0.3">
      <c r="A233" s="380" t="s">
        <v>558</v>
      </c>
      <c r="B233" s="383" t="s">
        <v>39</v>
      </c>
      <c r="C233" s="380" t="s">
        <v>1276</v>
      </c>
      <c r="D233" s="380" t="s">
        <v>659</v>
      </c>
      <c r="E233" s="383" t="s">
        <v>257</v>
      </c>
      <c r="F233" s="384">
        <v>4</v>
      </c>
      <c r="G233" s="384" t="s">
        <v>840</v>
      </c>
      <c r="H233" s="384">
        <v>1</v>
      </c>
      <c r="I233" s="385"/>
      <c r="J233" s="16" t="s">
        <v>558</v>
      </c>
    </row>
    <row r="234" spans="1:10" x14ac:dyDescent="0.3">
      <c r="A234" s="380" t="s">
        <v>558</v>
      </c>
      <c r="B234" s="383" t="s">
        <v>39</v>
      </c>
      <c r="C234" s="380" t="s">
        <v>1276</v>
      </c>
      <c r="D234" s="380" t="s">
        <v>1203</v>
      </c>
      <c r="E234" s="383" t="s">
        <v>368</v>
      </c>
      <c r="F234" s="384"/>
      <c r="G234" s="384"/>
      <c r="H234" s="384"/>
      <c r="I234" s="385"/>
      <c r="J234" s="16"/>
    </row>
    <row r="235" spans="1:10" x14ac:dyDescent="0.3">
      <c r="A235" s="380" t="s">
        <v>558</v>
      </c>
      <c r="B235" s="383" t="s">
        <v>39</v>
      </c>
      <c r="C235" s="380" t="s">
        <v>1276</v>
      </c>
      <c r="D235" s="380" t="s">
        <v>660</v>
      </c>
      <c r="E235" s="383" t="s">
        <v>258</v>
      </c>
      <c r="F235" s="384">
        <v>2</v>
      </c>
      <c r="G235" s="384" t="s">
        <v>839</v>
      </c>
      <c r="H235" s="384">
        <v>1</v>
      </c>
      <c r="I235" s="385"/>
      <c r="J235" s="16" t="s">
        <v>558</v>
      </c>
    </row>
    <row r="236" spans="1:10" x14ac:dyDescent="0.3">
      <c r="A236" s="380" t="s">
        <v>558</v>
      </c>
      <c r="B236" s="383" t="s">
        <v>39</v>
      </c>
      <c r="C236" s="380" t="s">
        <v>1277</v>
      </c>
      <c r="D236" s="380" t="s">
        <v>1203</v>
      </c>
      <c r="E236" s="383" t="s">
        <v>397</v>
      </c>
      <c r="F236" s="384"/>
      <c r="G236" s="384"/>
      <c r="H236" s="384"/>
      <c r="I236" s="385" t="s">
        <v>851</v>
      </c>
      <c r="J236" s="16"/>
    </row>
    <row r="237" spans="1:10" x14ac:dyDescent="0.3">
      <c r="A237" s="380" t="s">
        <v>558</v>
      </c>
      <c r="B237" s="383" t="s">
        <v>39</v>
      </c>
      <c r="C237" s="380" t="s">
        <v>1277</v>
      </c>
      <c r="D237" s="380" t="s">
        <v>695</v>
      </c>
      <c r="E237" s="383" t="s">
        <v>398</v>
      </c>
      <c r="F237" s="384"/>
      <c r="G237" s="384"/>
      <c r="H237" s="384"/>
      <c r="I237" s="385"/>
      <c r="J237" s="16" t="s">
        <v>558</v>
      </c>
    </row>
    <row r="238" spans="1:10" x14ac:dyDescent="0.3">
      <c r="A238" s="380" t="s">
        <v>558</v>
      </c>
      <c r="B238" s="383" t="s">
        <v>39</v>
      </c>
      <c r="C238" s="380" t="s">
        <v>1277</v>
      </c>
      <c r="D238" s="380" t="s">
        <v>1203</v>
      </c>
      <c r="E238" s="383" t="s">
        <v>396</v>
      </c>
      <c r="F238" s="384"/>
      <c r="G238" s="384"/>
      <c r="H238" s="384"/>
      <c r="I238" s="385"/>
      <c r="J238" s="16"/>
    </row>
    <row r="239" spans="1:10" x14ac:dyDescent="0.3">
      <c r="A239" s="380" t="s">
        <v>558</v>
      </c>
      <c r="B239" s="383" t="s">
        <v>39</v>
      </c>
      <c r="C239" s="380" t="s">
        <v>1203</v>
      </c>
      <c r="D239" s="380" t="s">
        <v>1203</v>
      </c>
      <c r="E239" s="383" t="s">
        <v>39</v>
      </c>
      <c r="F239" s="384"/>
      <c r="G239" s="384"/>
      <c r="H239" s="384"/>
      <c r="I239" s="385"/>
      <c r="J239" s="16"/>
    </row>
    <row r="240" spans="1:10" x14ac:dyDescent="0.3">
      <c r="A240" s="380" t="s">
        <v>558</v>
      </c>
      <c r="B240" s="383" t="s">
        <v>39</v>
      </c>
      <c r="C240" s="380" t="s">
        <v>1278</v>
      </c>
      <c r="D240" s="380" t="s">
        <v>697</v>
      </c>
      <c r="E240" s="383" t="s">
        <v>291</v>
      </c>
      <c r="F240" s="384">
        <v>4</v>
      </c>
      <c r="G240" s="384" t="s">
        <v>840</v>
      </c>
      <c r="H240" s="384">
        <v>1</v>
      </c>
      <c r="I240" s="385"/>
      <c r="J240" s="16" t="s">
        <v>558</v>
      </c>
    </row>
    <row r="241" spans="1:10" x14ac:dyDescent="0.3">
      <c r="A241" s="380" t="s">
        <v>558</v>
      </c>
      <c r="B241" s="383" t="s">
        <v>39</v>
      </c>
      <c r="C241" s="380" t="s">
        <v>1278</v>
      </c>
      <c r="D241" s="380" t="s">
        <v>698</v>
      </c>
      <c r="E241" s="383" t="s">
        <v>292</v>
      </c>
      <c r="F241" s="384"/>
      <c r="G241" s="384"/>
      <c r="H241" s="384"/>
      <c r="I241" s="385"/>
      <c r="J241" s="16" t="s">
        <v>558</v>
      </c>
    </row>
    <row r="242" spans="1:10" x14ac:dyDescent="0.3">
      <c r="A242" s="380" t="s">
        <v>558</v>
      </c>
      <c r="B242" s="383" t="s">
        <v>39</v>
      </c>
      <c r="C242" s="380" t="s">
        <v>1278</v>
      </c>
      <c r="D242" s="380" t="s">
        <v>699</v>
      </c>
      <c r="E242" s="383" t="s">
        <v>293</v>
      </c>
      <c r="F242" s="384">
        <v>2</v>
      </c>
      <c r="G242" s="384" t="s">
        <v>843</v>
      </c>
      <c r="H242" s="384">
        <v>1</v>
      </c>
      <c r="I242" s="385"/>
      <c r="J242" s="16" t="s">
        <v>558</v>
      </c>
    </row>
    <row r="243" spans="1:10" x14ac:dyDescent="0.3">
      <c r="A243" s="380" t="s">
        <v>558</v>
      </c>
      <c r="B243" s="383" t="s">
        <v>39</v>
      </c>
      <c r="C243" s="380" t="s">
        <v>1278</v>
      </c>
      <c r="D243" s="380" t="s">
        <v>700</v>
      </c>
      <c r="E243" s="383" t="s">
        <v>294</v>
      </c>
      <c r="F243" s="384">
        <v>2</v>
      </c>
      <c r="G243" s="384" t="s">
        <v>843</v>
      </c>
      <c r="H243" s="384">
        <v>1</v>
      </c>
      <c r="I243" s="385"/>
      <c r="J243" s="16" t="s">
        <v>558</v>
      </c>
    </row>
    <row r="244" spans="1:10" x14ac:dyDescent="0.3">
      <c r="A244" s="380" t="s">
        <v>558</v>
      </c>
      <c r="B244" s="383" t="s">
        <v>39</v>
      </c>
      <c r="C244" s="380" t="s">
        <v>1278</v>
      </c>
      <c r="D244" s="380" t="s">
        <v>1203</v>
      </c>
      <c r="E244" s="383" t="s">
        <v>400</v>
      </c>
      <c r="F244" s="384"/>
      <c r="G244" s="384"/>
      <c r="H244" s="384"/>
      <c r="I244" s="385"/>
      <c r="J244" s="16"/>
    </row>
    <row r="245" spans="1:10" x14ac:dyDescent="0.3">
      <c r="A245" s="380" t="s">
        <v>559</v>
      </c>
      <c r="B245" s="380"/>
      <c r="C245" s="380" t="s">
        <v>1203</v>
      </c>
      <c r="D245" s="380" t="s">
        <v>1203</v>
      </c>
      <c r="E245" s="381" t="s">
        <v>8</v>
      </c>
      <c r="F245" s="382"/>
      <c r="G245" s="382"/>
      <c r="H245" s="382"/>
      <c r="I245" s="380"/>
      <c r="J245" s="16"/>
    </row>
    <row r="246" spans="1:10" x14ac:dyDescent="0.3">
      <c r="A246" s="380" t="s">
        <v>559</v>
      </c>
      <c r="B246" s="380" t="s">
        <v>10</v>
      </c>
      <c r="C246" s="380" t="s">
        <v>1279</v>
      </c>
      <c r="D246" s="380" t="s">
        <v>702</v>
      </c>
      <c r="E246" s="13" t="s">
        <v>408</v>
      </c>
      <c r="F246" s="18"/>
      <c r="G246" s="18" t="s">
        <v>841</v>
      </c>
      <c r="H246" s="18"/>
      <c r="I246" s="380"/>
      <c r="J246" s="16" t="s">
        <v>559</v>
      </c>
    </row>
    <row r="247" spans="1:10" x14ac:dyDescent="0.3">
      <c r="A247" s="380" t="s">
        <v>559</v>
      </c>
      <c r="B247" s="380" t="s">
        <v>10</v>
      </c>
      <c r="C247" s="380" t="s">
        <v>1279</v>
      </c>
      <c r="D247" s="380" t="s">
        <v>1280</v>
      </c>
      <c r="E247" s="13" t="s">
        <v>1281</v>
      </c>
      <c r="F247" s="18"/>
      <c r="G247" s="18" t="s">
        <v>841</v>
      </c>
      <c r="H247" s="18"/>
      <c r="I247" s="380"/>
      <c r="J247" s="16" t="s">
        <v>559</v>
      </c>
    </row>
    <row r="248" spans="1:10" x14ac:dyDescent="0.3">
      <c r="A248" s="380" t="s">
        <v>559</v>
      </c>
      <c r="B248" s="380" t="s">
        <v>10</v>
      </c>
      <c r="C248" s="380" t="s">
        <v>1279</v>
      </c>
      <c r="D248" s="380" t="s">
        <v>1203</v>
      </c>
      <c r="E248" s="13" t="s">
        <v>407</v>
      </c>
      <c r="F248" s="18"/>
      <c r="G248" s="18"/>
      <c r="H248" s="18"/>
      <c r="I248" s="380"/>
      <c r="J248" s="16"/>
    </row>
    <row r="249" spans="1:10" x14ac:dyDescent="0.3">
      <c r="A249" s="380" t="s">
        <v>559</v>
      </c>
      <c r="B249" s="380" t="s">
        <v>10</v>
      </c>
      <c r="C249" s="380" t="s">
        <v>1282</v>
      </c>
      <c r="D249" s="380" t="s">
        <v>703</v>
      </c>
      <c r="E249" s="13" t="s">
        <v>42</v>
      </c>
      <c r="F249" s="18">
        <v>3</v>
      </c>
      <c r="G249" s="18" t="s">
        <v>842</v>
      </c>
      <c r="H249" s="18">
        <v>1</v>
      </c>
      <c r="I249" s="380"/>
      <c r="J249" s="16" t="s">
        <v>559</v>
      </c>
    </row>
    <row r="250" spans="1:10" x14ac:dyDescent="0.3">
      <c r="A250" s="380" t="s">
        <v>559</v>
      </c>
      <c r="B250" s="380" t="s">
        <v>10</v>
      </c>
      <c r="C250" s="380" t="s">
        <v>1203</v>
      </c>
      <c r="D250" s="380" t="s">
        <v>1203</v>
      </c>
      <c r="E250" s="380" t="s">
        <v>10</v>
      </c>
      <c r="F250" s="390"/>
      <c r="G250" s="390"/>
      <c r="H250" s="390"/>
      <c r="I250" s="380"/>
      <c r="J250" s="16"/>
    </row>
    <row r="251" spans="1:10" x14ac:dyDescent="0.3">
      <c r="A251" s="380" t="s">
        <v>559</v>
      </c>
      <c r="B251" s="380" t="s">
        <v>10</v>
      </c>
      <c r="C251" s="380" t="s">
        <v>1283</v>
      </c>
      <c r="D251" s="380" t="s">
        <v>704</v>
      </c>
      <c r="E251" s="13" t="s">
        <v>43</v>
      </c>
      <c r="F251" s="18">
        <v>4</v>
      </c>
      <c r="G251" s="18" t="s">
        <v>840</v>
      </c>
      <c r="H251" s="18">
        <v>1</v>
      </c>
      <c r="I251" s="380"/>
      <c r="J251" s="16" t="s">
        <v>559</v>
      </c>
    </row>
    <row r="252" spans="1:10" x14ac:dyDescent="0.3">
      <c r="A252" s="380" t="s">
        <v>559</v>
      </c>
      <c r="B252" s="380" t="s">
        <v>10</v>
      </c>
      <c r="C252" s="380" t="s">
        <v>1284</v>
      </c>
      <c r="D252" s="380" t="s">
        <v>705</v>
      </c>
      <c r="E252" s="13" t="s">
        <v>44</v>
      </c>
      <c r="F252" s="18">
        <v>4</v>
      </c>
      <c r="G252" s="18" t="s">
        <v>840</v>
      </c>
      <c r="H252" s="18">
        <v>1</v>
      </c>
      <c r="I252" s="380"/>
      <c r="J252" s="16" t="s">
        <v>559</v>
      </c>
    </row>
    <row r="253" spans="1:10" x14ac:dyDescent="0.3">
      <c r="A253" s="380" t="s">
        <v>559</v>
      </c>
      <c r="B253" s="380" t="s">
        <v>10</v>
      </c>
      <c r="C253" s="380" t="s">
        <v>1284</v>
      </c>
      <c r="D253" s="380" t="s">
        <v>1203</v>
      </c>
      <c r="E253" s="13" t="s">
        <v>410</v>
      </c>
      <c r="F253" s="18"/>
      <c r="G253" s="18"/>
      <c r="H253" s="18"/>
      <c r="I253" s="380"/>
      <c r="J253" s="16"/>
    </row>
    <row r="254" spans="1:10" x14ac:dyDescent="0.3">
      <c r="A254" s="380" t="s">
        <v>559</v>
      </c>
      <c r="B254" s="380" t="s">
        <v>10</v>
      </c>
      <c r="C254" s="380" t="s">
        <v>1284</v>
      </c>
      <c r="D254" s="380" t="s">
        <v>706</v>
      </c>
      <c r="E254" s="13" t="s">
        <v>45</v>
      </c>
      <c r="F254" s="18"/>
      <c r="G254" s="18" t="s">
        <v>841</v>
      </c>
      <c r="H254" s="18"/>
      <c r="I254" s="380"/>
      <c r="J254" s="16" t="s">
        <v>559</v>
      </c>
    </row>
    <row r="255" spans="1:10" x14ac:dyDescent="0.3">
      <c r="A255" s="380" t="s">
        <v>559</v>
      </c>
      <c r="B255" s="380" t="s">
        <v>12</v>
      </c>
      <c r="C255" s="380" t="s">
        <v>1203</v>
      </c>
      <c r="D255" s="380" t="s">
        <v>1203</v>
      </c>
      <c r="E255" s="380" t="s">
        <v>12</v>
      </c>
      <c r="F255" s="390"/>
      <c r="G255" s="390"/>
      <c r="H255" s="390"/>
      <c r="I255" s="380"/>
      <c r="J255" s="16"/>
    </row>
    <row r="256" spans="1:10" x14ac:dyDescent="0.3">
      <c r="A256" s="380" t="s">
        <v>559</v>
      </c>
      <c r="B256" s="380" t="s">
        <v>12</v>
      </c>
      <c r="C256" s="380" t="s">
        <v>1285</v>
      </c>
      <c r="D256" s="380" t="s">
        <v>707</v>
      </c>
      <c r="E256" s="13" t="s">
        <v>46</v>
      </c>
      <c r="F256" s="20">
        <v>2</v>
      </c>
      <c r="G256" s="20" t="s">
        <v>839</v>
      </c>
      <c r="H256" s="20">
        <v>1</v>
      </c>
      <c r="I256" s="380"/>
      <c r="J256" s="16" t="s">
        <v>559</v>
      </c>
    </row>
    <row r="257" spans="1:10" x14ac:dyDescent="0.3">
      <c r="A257" s="380" t="s">
        <v>559</v>
      </c>
      <c r="B257" s="380" t="s">
        <v>12</v>
      </c>
      <c r="C257" s="380" t="s">
        <v>1285</v>
      </c>
      <c r="D257" s="380" t="s">
        <v>708</v>
      </c>
      <c r="E257" s="13" t="s">
        <v>47</v>
      </c>
      <c r="F257" s="18">
        <v>2</v>
      </c>
      <c r="G257" s="18" t="s">
        <v>843</v>
      </c>
      <c r="H257" s="18">
        <v>1</v>
      </c>
      <c r="I257" s="380"/>
      <c r="J257" s="16" t="s">
        <v>559</v>
      </c>
    </row>
    <row r="258" spans="1:10" x14ac:dyDescent="0.3">
      <c r="A258" s="380" t="s">
        <v>559</v>
      </c>
      <c r="B258" s="380" t="s">
        <v>12</v>
      </c>
      <c r="C258" s="380" t="s">
        <v>1285</v>
      </c>
      <c r="D258" s="380" t="s">
        <v>1203</v>
      </c>
      <c r="E258" s="13" t="s">
        <v>411</v>
      </c>
      <c r="F258" s="18"/>
      <c r="G258" s="18"/>
      <c r="H258" s="18"/>
      <c r="I258" s="380"/>
      <c r="J258" s="16"/>
    </row>
    <row r="259" spans="1:10" x14ac:dyDescent="0.3">
      <c r="A259" s="380" t="s">
        <v>559</v>
      </c>
      <c r="B259" s="380" t="s">
        <v>12</v>
      </c>
      <c r="C259" s="380" t="s">
        <v>1285</v>
      </c>
      <c r="D259" s="380" t="s">
        <v>709</v>
      </c>
      <c r="E259" s="13" t="s">
        <v>48</v>
      </c>
      <c r="F259" s="18">
        <v>2</v>
      </c>
      <c r="G259" s="18" t="s">
        <v>843</v>
      </c>
      <c r="H259" s="18">
        <v>1</v>
      </c>
      <c r="I259" s="380"/>
      <c r="J259" s="16" t="s">
        <v>559</v>
      </c>
    </row>
    <row r="260" spans="1:10" x14ac:dyDescent="0.3">
      <c r="A260" s="380" t="s">
        <v>559</v>
      </c>
      <c r="B260" s="380" t="s">
        <v>12</v>
      </c>
      <c r="C260" s="380" t="s">
        <v>1286</v>
      </c>
      <c r="D260" s="380" t="s">
        <v>710</v>
      </c>
      <c r="E260" s="13" t="s">
        <v>49</v>
      </c>
      <c r="F260" s="18"/>
      <c r="G260" s="18"/>
      <c r="H260" s="18"/>
      <c r="I260" s="380"/>
      <c r="J260" s="16" t="s">
        <v>559</v>
      </c>
    </row>
    <row r="261" spans="1:10" x14ac:dyDescent="0.3">
      <c r="A261" s="380" t="s">
        <v>559</v>
      </c>
      <c r="B261" s="380" t="s">
        <v>12</v>
      </c>
      <c r="C261" s="380" t="s">
        <v>1286</v>
      </c>
      <c r="D261" s="380" t="s">
        <v>711</v>
      </c>
      <c r="E261" s="13" t="s">
        <v>50</v>
      </c>
      <c r="F261" s="18">
        <v>2</v>
      </c>
      <c r="G261" s="18" t="s">
        <v>843</v>
      </c>
      <c r="H261" s="18">
        <v>1</v>
      </c>
      <c r="I261" s="380"/>
      <c r="J261" s="16" t="s">
        <v>559</v>
      </c>
    </row>
    <row r="262" spans="1:10" x14ac:dyDescent="0.3">
      <c r="A262" s="380" t="s">
        <v>559</v>
      </c>
      <c r="B262" s="380" t="s">
        <v>12</v>
      </c>
      <c r="C262" s="380" t="s">
        <v>1286</v>
      </c>
      <c r="D262" s="380" t="s">
        <v>1287</v>
      </c>
      <c r="E262" s="13" t="s">
        <v>1288</v>
      </c>
      <c r="F262" s="18">
        <v>4</v>
      </c>
      <c r="G262" s="18" t="s">
        <v>841</v>
      </c>
      <c r="H262" s="18">
        <v>2</v>
      </c>
      <c r="I262" s="380"/>
      <c r="J262" s="16" t="s">
        <v>559</v>
      </c>
    </row>
    <row r="263" spans="1:10" x14ac:dyDescent="0.3">
      <c r="A263" s="380" t="s">
        <v>559</v>
      </c>
      <c r="B263" s="380" t="s">
        <v>12</v>
      </c>
      <c r="C263" s="380" t="s">
        <v>1286</v>
      </c>
      <c r="D263" s="380" t="s">
        <v>712</v>
      </c>
      <c r="E263" s="13" t="s">
        <v>52</v>
      </c>
      <c r="F263" s="18">
        <v>3</v>
      </c>
      <c r="G263" s="18" t="s">
        <v>842</v>
      </c>
      <c r="H263" s="18">
        <v>1</v>
      </c>
      <c r="I263" s="380"/>
      <c r="J263" s="16" t="s">
        <v>559</v>
      </c>
    </row>
    <row r="264" spans="1:10" x14ac:dyDescent="0.3">
      <c r="A264" s="380" t="s">
        <v>559</v>
      </c>
      <c r="B264" s="380" t="s">
        <v>12</v>
      </c>
      <c r="C264" s="380" t="s">
        <v>1286</v>
      </c>
      <c r="D264" s="380" t="s">
        <v>1203</v>
      </c>
      <c r="E264" s="13" t="s">
        <v>412</v>
      </c>
      <c r="F264" s="18"/>
      <c r="G264" s="18"/>
      <c r="H264" s="18"/>
      <c r="I264" s="380"/>
      <c r="J264" s="16"/>
    </row>
    <row r="265" spans="1:10" x14ac:dyDescent="0.3">
      <c r="A265" s="380" t="s">
        <v>559</v>
      </c>
      <c r="B265" s="380" t="s">
        <v>13</v>
      </c>
      <c r="C265" s="380" t="s">
        <v>1289</v>
      </c>
      <c r="D265" s="380" t="s">
        <v>713</v>
      </c>
      <c r="E265" s="13" t="s">
        <v>53</v>
      </c>
      <c r="F265" s="18"/>
      <c r="G265" s="18"/>
      <c r="H265" s="18"/>
      <c r="I265" s="380"/>
      <c r="J265" s="16" t="s">
        <v>559</v>
      </c>
    </row>
    <row r="266" spans="1:10" x14ac:dyDescent="0.3">
      <c r="A266" s="380" t="s">
        <v>559</v>
      </c>
      <c r="B266" s="380" t="s">
        <v>14</v>
      </c>
      <c r="C266" s="380" t="s">
        <v>1203</v>
      </c>
      <c r="D266" s="380" t="s">
        <v>1203</v>
      </c>
      <c r="E266" s="13" t="s">
        <v>413</v>
      </c>
      <c r="F266" s="18"/>
      <c r="G266" s="18"/>
      <c r="H266" s="18"/>
      <c r="I266" s="380"/>
      <c r="J266" s="16" t="s">
        <v>559</v>
      </c>
    </row>
    <row r="267" spans="1:10" x14ac:dyDescent="0.3">
      <c r="A267" s="380" t="s">
        <v>559</v>
      </c>
      <c r="B267" s="380" t="s">
        <v>14</v>
      </c>
      <c r="C267" s="380" t="s">
        <v>1290</v>
      </c>
      <c r="D267" s="380" t="s">
        <v>717</v>
      </c>
      <c r="E267" s="13" t="s">
        <v>414</v>
      </c>
      <c r="F267" s="18"/>
      <c r="G267" s="18"/>
      <c r="H267" s="18"/>
      <c r="I267" s="380"/>
      <c r="J267" s="16" t="s">
        <v>559</v>
      </c>
    </row>
    <row r="268" spans="1:10" x14ac:dyDescent="0.3">
      <c r="A268" s="380" t="s">
        <v>559</v>
      </c>
      <c r="B268" s="380" t="s">
        <v>14</v>
      </c>
      <c r="C268" s="380" t="s">
        <v>1290</v>
      </c>
      <c r="D268" s="380" t="s">
        <v>714</v>
      </c>
      <c r="E268" s="13" t="s">
        <v>54</v>
      </c>
      <c r="F268" s="18">
        <v>4</v>
      </c>
      <c r="G268" s="18" t="s">
        <v>840</v>
      </c>
      <c r="H268" s="18">
        <v>1</v>
      </c>
      <c r="I268" s="380"/>
      <c r="J268" s="16" t="s">
        <v>559</v>
      </c>
    </row>
    <row r="269" spans="1:10" x14ac:dyDescent="0.3">
      <c r="A269" s="380" t="s">
        <v>559</v>
      </c>
      <c r="B269" s="380" t="s">
        <v>14</v>
      </c>
      <c r="C269" s="380" t="s">
        <v>1290</v>
      </c>
      <c r="D269" s="380" t="s">
        <v>715</v>
      </c>
      <c r="E269" s="13" t="s">
        <v>55</v>
      </c>
      <c r="F269" s="18">
        <v>4</v>
      </c>
      <c r="G269" s="18" t="s">
        <v>840</v>
      </c>
      <c r="H269" s="18">
        <v>1</v>
      </c>
      <c r="I269" s="380"/>
      <c r="J269" s="16" t="s">
        <v>559</v>
      </c>
    </row>
    <row r="270" spans="1:10" x14ac:dyDescent="0.3">
      <c r="A270" s="380" t="s">
        <v>559</v>
      </c>
      <c r="B270" s="380" t="s">
        <v>14</v>
      </c>
      <c r="C270" s="380" t="s">
        <v>1290</v>
      </c>
      <c r="D270" s="380" t="s">
        <v>716</v>
      </c>
      <c r="E270" s="13" t="s">
        <v>56</v>
      </c>
      <c r="F270" s="18"/>
      <c r="G270" s="18"/>
      <c r="H270" s="18"/>
      <c r="I270" s="380"/>
      <c r="J270" s="16" t="s">
        <v>559</v>
      </c>
    </row>
    <row r="271" spans="1:10" x14ac:dyDescent="0.3">
      <c r="A271" s="380" t="s">
        <v>559</v>
      </c>
      <c r="B271" s="380" t="s">
        <v>14</v>
      </c>
      <c r="C271" s="380" t="s">
        <v>1291</v>
      </c>
      <c r="D271" s="380" t="s">
        <v>718</v>
      </c>
      <c r="E271" s="13" t="s">
        <v>57</v>
      </c>
      <c r="F271" s="18">
        <v>2</v>
      </c>
      <c r="G271" s="18" t="s">
        <v>842</v>
      </c>
      <c r="H271" s="18">
        <v>2</v>
      </c>
      <c r="I271" s="380"/>
      <c r="J271" s="16" t="s">
        <v>559</v>
      </c>
    </row>
    <row r="272" spans="1:10" x14ac:dyDescent="0.3">
      <c r="A272" s="380" t="s">
        <v>559</v>
      </c>
      <c r="B272" s="380" t="s">
        <v>14</v>
      </c>
      <c r="C272" s="380" t="s">
        <v>1292</v>
      </c>
      <c r="D272" s="380" t="s">
        <v>626</v>
      </c>
      <c r="E272" s="13" t="s">
        <v>58</v>
      </c>
      <c r="F272" s="18">
        <v>2</v>
      </c>
      <c r="G272" s="18" t="s">
        <v>839</v>
      </c>
      <c r="H272" s="18">
        <v>1</v>
      </c>
      <c r="I272" s="380"/>
      <c r="J272" s="16" t="s">
        <v>559</v>
      </c>
    </row>
    <row r="273" spans="1:10" x14ac:dyDescent="0.3">
      <c r="A273" s="380" t="s">
        <v>559</v>
      </c>
      <c r="B273" s="380" t="s">
        <v>14</v>
      </c>
      <c r="C273" s="380" t="s">
        <v>1292</v>
      </c>
      <c r="D273" s="380" t="s">
        <v>1203</v>
      </c>
      <c r="E273" s="13" t="s">
        <v>415</v>
      </c>
      <c r="F273" s="18"/>
      <c r="G273" s="18"/>
      <c r="H273" s="18"/>
      <c r="I273" s="380" t="s">
        <v>531</v>
      </c>
      <c r="J273" s="16"/>
    </row>
    <row r="274" spans="1:10" x14ac:dyDescent="0.3">
      <c r="A274" s="380" t="s">
        <v>559</v>
      </c>
      <c r="B274" s="380" t="s">
        <v>14</v>
      </c>
      <c r="C274" s="380" t="s">
        <v>1203</v>
      </c>
      <c r="D274" s="380" t="s">
        <v>1203</v>
      </c>
      <c r="E274" s="13" t="s">
        <v>14</v>
      </c>
      <c r="F274" s="18"/>
      <c r="G274" s="18"/>
      <c r="H274" s="18"/>
      <c r="I274" s="380"/>
      <c r="J274" s="16"/>
    </row>
    <row r="275" spans="1:10" x14ac:dyDescent="0.3">
      <c r="A275" s="380" t="s">
        <v>559</v>
      </c>
      <c r="B275" s="380" t="s">
        <v>14</v>
      </c>
      <c r="C275" s="380" t="s">
        <v>1293</v>
      </c>
      <c r="D275" s="380" t="s">
        <v>677</v>
      </c>
      <c r="E275" s="13" t="s">
        <v>59</v>
      </c>
      <c r="F275" s="18"/>
      <c r="G275" s="18" t="s">
        <v>841</v>
      </c>
      <c r="H275" s="18"/>
      <c r="I275" s="380"/>
      <c r="J275" s="16" t="s">
        <v>559</v>
      </c>
    </row>
    <row r="276" spans="1:10" x14ac:dyDescent="0.3">
      <c r="A276" s="380" t="s">
        <v>559</v>
      </c>
      <c r="B276" s="380" t="s">
        <v>14</v>
      </c>
      <c r="C276" s="380" t="s">
        <v>1293</v>
      </c>
      <c r="D276" s="380" t="s">
        <v>719</v>
      </c>
      <c r="E276" s="13" t="s">
        <v>60</v>
      </c>
      <c r="F276" s="18">
        <v>4</v>
      </c>
      <c r="G276" s="18" t="s">
        <v>840</v>
      </c>
      <c r="H276" s="18">
        <v>1</v>
      </c>
      <c r="I276" s="380"/>
      <c r="J276" s="16" t="s">
        <v>559</v>
      </c>
    </row>
    <row r="277" spans="1:10" x14ac:dyDescent="0.3">
      <c r="A277" s="380" t="s">
        <v>559</v>
      </c>
      <c r="B277" s="380" t="s">
        <v>15</v>
      </c>
      <c r="C277" s="380" t="s">
        <v>1294</v>
      </c>
      <c r="D277" s="380" t="s">
        <v>720</v>
      </c>
      <c r="E277" s="13" t="s">
        <v>61</v>
      </c>
      <c r="F277" s="18"/>
      <c r="G277" s="18"/>
      <c r="H277" s="18"/>
      <c r="I277" s="380"/>
      <c r="J277" s="16" t="s">
        <v>559</v>
      </c>
    </row>
    <row r="278" spans="1:10" x14ac:dyDescent="0.3">
      <c r="A278" s="380" t="s">
        <v>559</v>
      </c>
      <c r="B278" s="380" t="s">
        <v>15</v>
      </c>
      <c r="C278" s="380" t="s">
        <v>1203</v>
      </c>
      <c r="D278" s="380" t="s">
        <v>1203</v>
      </c>
      <c r="E278" s="13" t="s">
        <v>15</v>
      </c>
      <c r="F278" s="18"/>
      <c r="G278" s="18"/>
      <c r="H278" s="18"/>
      <c r="I278" s="380"/>
      <c r="J278" s="16"/>
    </row>
    <row r="279" spans="1:10" x14ac:dyDescent="0.3">
      <c r="A279" s="380" t="s">
        <v>559</v>
      </c>
      <c r="B279" s="380" t="s">
        <v>15</v>
      </c>
      <c r="C279" s="380" t="s">
        <v>1295</v>
      </c>
      <c r="D279" s="380" t="s">
        <v>622</v>
      </c>
      <c r="E279" s="13" t="s">
        <v>62</v>
      </c>
      <c r="F279" s="18"/>
      <c r="G279" s="18"/>
      <c r="H279" s="18"/>
      <c r="I279" s="380"/>
      <c r="J279" s="16" t="s">
        <v>559</v>
      </c>
    </row>
    <row r="280" spans="1:10" x14ac:dyDescent="0.3">
      <c r="A280" s="380" t="s">
        <v>559</v>
      </c>
      <c r="B280" s="380" t="s">
        <v>15</v>
      </c>
      <c r="C280" s="380" t="s">
        <v>1295</v>
      </c>
      <c r="D280" s="380" t="s">
        <v>721</v>
      </c>
      <c r="E280" s="13" t="s">
        <v>63</v>
      </c>
      <c r="F280" s="18">
        <v>2</v>
      </c>
      <c r="G280" s="18" t="s">
        <v>839</v>
      </c>
      <c r="H280" s="18">
        <v>1</v>
      </c>
      <c r="I280" s="380"/>
      <c r="J280" s="16" t="s">
        <v>559</v>
      </c>
    </row>
    <row r="281" spans="1:10" x14ac:dyDescent="0.3">
      <c r="A281" s="380" t="s">
        <v>559</v>
      </c>
      <c r="B281" s="380" t="s">
        <v>15</v>
      </c>
      <c r="C281" s="380" t="s">
        <v>1295</v>
      </c>
      <c r="D281" s="380" t="s">
        <v>1203</v>
      </c>
      <c r="E281" s="13" t="s">
        <v>416</v>
      </c>
      <c r="F281" s="18"/>
      <c r="G281" s="18"/>
      <c r="H281" s="18"/>
      <c r="I281" s="380"/>
      <c r="J281" s="16"/>
    </row>
    <row r="282" spans="1:10" x14ac:dyDescent="0.3">
      <c r="A282" s="380" t="s">
        <v>559</v>
      </c>
      <c r="B282" s="380" t="s">
        <v>15</v>
      </c>
      <c r="C282" s="380" t="s">
        <v>1296</v>
      </c>
      <c r="D282" s="380" t="s">
        <v>722</v>
      </c>
      <c r="E282" s="13" t="s">
        <v>64</v>
      </c>
      <c r="F282" s="18"/>
      <c r="G282" s="18"/>
      <c r="H282" s="18"/>
      <c r="I282" s="380"/>
      <c r="J282" s="16" t="s">
        <v>559</v>
      </c>
    </row>
    <row r="283" spans="1:10" x14ac:dyDescent="0.3">
      <c r="A283" s="380" t="s">
        <v>559</v>
      </c>
      <c r="B283" s="380" t="s">
        <v>15</v>
      </c>
      <c r="C283" s="380" t="s">
        <v>1296</v>
      </c>
      <c r="D283" s="380" t="s">
        <v>1297</v>
      </c>
      <c r="E283" s="13" t="s">
        <v>1298</v>
      </c>
      <c r="F283" s="18"/>
      <c r="G283" s="18"/>
      <c r="H283" s="18"/>
      <c r="I283" s="380"/>
      <c r="J283" s="16" t="s">
        <v>559</v>
      </c>
    </row>
    <row r="284" spans="1:10" x14ac:dyDescent="0.3">
      <c r="A284" s="380" t="s">
        <v>559</v>
      </c>
      <c r="B284" s="380" t="s">
        <v>15</v>
      </c>
      <c r="C284" s="380" t="s">
        <v>1296</v>
      </c>
      <c r="D284" s="380" t="s">
        <v>723</v>
      </c>
      <c r="E284" s="13" t="s">
        <v>66</v>
      </c>
      <c r="F284" s="18">
        <v>4</v>
      </c>
      <c r="G284" s="18" t="s">
        <v>840</v>
      </c>
      <c r="H284" s="18">
        <v>1</v>
      </c>
      <c r="I284" s="380"/>
      <c r="J284" s="16" t="s">
        <v>559</v>
      </c>
    </row>
    <row r="285" spans="1:10" x14ac:dyDescent="0.3">
      <c r="A285" s="380" t="s">
        <v>559</v>
      </c>
      <c r="B285" s="380" t="s">
        <v>15</v>
      </c>
      <c r="C285" s="380" t="s">
        <v>1296</v>
      </c>
      <c r="D285" s="380" t="s">
        <v>1203</v>
      </c>
      <c r="E285" s="13" t="s">
        <v>417</v>
      </c>
      <c r="F285" s="18"/>
      <c r="G285" s="18"/>
      <c r="H285" s="18"/>
      <c r="I285" s="380"/>
      <c r="J285" s="16"/>
    </row>
    <row r="286" spans="1:10" x14ac:dyDescent="0.3">
      <c r="A286" s="380" t="s">
        <v>559</v>
      </c>
      <c r="B286" s="380" t="s">
        <v>16</v>
      </c>
      <c r="C286" s="380" t="s">
        <v>1299</v>
      </c>
      <c r="D286" s="380" t="s">
        <v>724</v>
      </c>
      <c r="E286" s="13" t="s">
        <v>67</v>
      </c>
      <c r="F286" s="18">
        <v>2</v>
      </c>
      <c r="G286" s="18" t="s">
        <v>842</v>
      </c>
      <c r="H286" s="18">
        <v>2</v>
      </c>
      <c r="I286" s="380"/>
      <c r="J286" s="16" t="s">
        <v>559</v>
      </c>
    </row>
    <row r="287" spans="1:10" x14ac:dyDescent="0.3">
      <c r="A287" s="380" t="s">
        <v>559</v>
      </c>
      <c r="B287" s="380" t="s">
        <v>17</v>
      </c>
      <c r="C287" s="380" t="s">
        <v>1300</v>
      </c>
      <c r="D287" s="380" t="s">
        <v>1301</v>
      </c>
      <c r="E287" s="13" t="s">
        <v>1302</v>
      </c>
      <c r="F287" s="18"/>
      <c r="G287" s="18"/>
      <c r="H287" s="18"/>
      <c r="I287" s="380"/>
      <c r="J287" s="16" t="s">
        <v>559</v>
      </c>
    </row>
    <row r="288" spans="1:10" x14ac:dyDescent="0.3">
      <c r="A288" s="380" t="s">
        <v>559</v>
      </c>
      <c r="B288" s="380" t="s">
        <v>17</v>
      </c>
      <c r="C288" s="380" t="s">
        <v>1303</v>
      </c>
      <c r="D288" s="380" t="s">
        <v>1304</v>
      </c>
      <c r="E288" s="13" t="s">
        <v>1305</v>
      </c>
      <c r="F288" s="18">
        <v>2</v>
      </c>
      <c r="G288" s="18" t="s">
        <v>840</v>
      </c>
      <c r="H288" s="18">
        <v>3</v>
      </c>
      <c r="I288" s="380"/>
      <c r="J288" s="16" t="s">
        <v>559</v>
      </c>
    </row>
    <row r="289" spans="1:10" x14ac:dyDescent="0.3">
      <c r="A289" s="380" t="s">
        <v>559</v>
      </c>
      <c r="B289" s="380" t="s">
        <v>17</v>
      </c>
      <c r="C289" s="380" t="s">
        <v>1306</v>
      </c>
      <c r="D289" s="380" t="s">
        <v>1307</v>
      </c>
      <c r="E289" s="13" t="s">
        <v>1308</v>
      </c>
      <c r="F289" s="18"/>
      <c r="G289" s="18"/>
      <c r="H289" s="18"/>
      <c r="I289" s="380"/>
      <c r="J289" s="16" t="s">
        <v>559</v>
      </c>
    </row>
    <row r="290" spans="1:10" x14ac:dyDescent="0.3">
      <c r="A290" s="380" t="s">
        <v>559</v>
      </c>
      <c r="B290" s="380" t="s">
        <v>17</v>
      </c>
      <c r="C290" s="380" t="s">
        <v>1306</v>
      </c>
      <c r="D290" s="380" t="s">
        <v>1309</v>
      </c>
      <c r="E290" s="13" t="s">
        <v>1310</v>
      </c>
      <c r="F290" s="18">
        <v>2</v>
      </c>
      <c r="G290" s="18" t="s">
        <v>839</v>
      </c>
      <c r="H290" s="18">
        <v>1</v>
      </c>
      <c r="I290" s="380"/>
      <c r="J290" s="16" t="s">
        <v>559</v>
      </c>
    </row>
    <row r="291" spans="1:10" x14ac:dyDescent="0.3">
      <c r="A291" s="380" t="s">
        <v>559</v>
      </c>
      <c r="B291" s="380" t="s">
        <v>17</v>
      </c>
      <c r="C291" s="380" t="s">
        <v>1306</v>
      </c>
      <c r="D291" s="380" t="s">
        <v>1311</v>
      </c>
      <c r="E291" s="13" t="s">
        <v>1312</v>
      </c>
      <c r="F291" s="18"/>
      <c r="G291" s="18"/>
      <c r="H291" s="18"/>
      <c r="I291" s="380"/>
      <c r="J291" s="16" t="s">
        <v>559</v>
      </c>
    </row>
    <row r="292" spans="1:10" x14ac:dyDescent="0.3">
      <c r="A292" s="380" t="s">
        <v>559</v>
      </c>
      <c r="B292" s="380" t="s">
        <v>17</v>
      </c>
      <c r="C292" s="380" t="s">
        <v>1306</v>
      </c>
      <c r="D292" s="380" t="s">
        <v>1313</v>
      </c>
      <c r="E292" s="13" t="s">
        <v>1314</v>
      </c>
      <c r="F292" s="18"/>
      <c r="G292" s="18"/>
      <c r="H292" s="18"/>
      <c r="I292" s="380"/>
      <c r="J292" s="16" t="s">
        <v>559</v>
      </c>
    </row>
    <row r="293" spans="1:10" x14ac:dyDescent="0.3">
      <c r="A293" s="380" t="s">
        <v>559</v>
      </c>
      <c r="B293" s="380" t="s">
        <v>17</v>
      </c>
      <c r="C293" s="380" t="s">
        <v>1306</v>
      </c>
      <c r="D293" s="380" t="s">
        <v>853</v>
      </c>
      <c r="E293" s="13" t="s">
        <v>854</v>
      </c>
      <c r="F293" s="18">
        <v>2</v>
      </c>
      <c r="G293" s="18" t="s">
        <v>842</v>
      </c>
      <c r="H293" s="18">
        <v>2</v>
      </c>
      <c r="I293" s="380"/>
      <c r="J293" s="16" t="s">
        <v>559</v>
      </c>
    </row>
    <row r="294" spans="1:10" x14ac:dyDescent="0.3">
      <c r="A294" s="380" t="s">
        <v>559</v>
      </c>
      <c r="B294" s="380" t="s">
        <v>17</v>
      </c>
      <c r="C294" s="380" t="s">
        <v>1306</v>
      </c>
      <c r="D294" s="380" t="s">
        <v>1315</v>
      </c>
      <c r="E294" s="13" t="s">
        <v>1316</v>
      </c>
      <c r="F294" s="18">
        <v>3</v>
      </c>
      <c r="G294" s="18" t="s">
        <v>842</v>
      </c>
      <c r="H294" s="18">
        <v>1</v>
      </c>
      <c r="I294" s="380"/>
      <c r="J294" s="16" t="s">
        <v>559</v>
      </c>
    </row>
    <row r="295" spans="1:10" x14ac:dyDescent="0.3">
      <c r="A295" s="380" t="s">
        <v>559</v>
      </c>
      <c r="B295" s="380" t="s">
        <v>17</v>
      </c>
      <c r="C295" s="380" t="s">
        <v>1306</v>
      </c>
      <c r="D295" s="380" t="s">
        <v>1317</v>
      </c>
      <c r="E295" s="13" t="s">
        <v>1318</v>
      </c>
      <c r="F295" s="18">
        <v>4</v>
      </c>
      <c r="G295" s="18" t="s">
        <v>840</v>
      </c>
      <c r="H295" s="18">
        <v>1</v>
      </c>
      <c r="I295" s="380"/>
      <c r="J295" s="16" t="s">
        <v>559</v>
      </c>
    </row>
    <row r="296" spans="1:10" x14ac:dyDescent="0.3">
      <c r="A296" s="380" t="s">
        <v>559</v>
      </c>
      <c r="B296" s="380" t="s">
        <v>17</v>
      </c>
      <c r="C296" s="380" t="s">
        <v>1306</v>
      </c>
      <c r="D296" s="380" t="s">
        <v>1203</v>
      </c>
      <c r="E296" s="13" t="s">
        <v>418</v>
      </c>
      <c r="F296" s="18"/>
      <c r="G296" s="18"/>
      <c r="H296" s="18"/>
      <c r="I296" s="380" t="s">
        <v>855</v>
      </c>
      <c r="J296" s="16"/>
    </row>
    <row r="297" spans="1:10" x14ac:dyDescent="0.3">
      <c r="A297" s="380" t="s">
        <v>559</v>
      </c>
      <c r="B297" s="380" t="s">
        <v>17</v>
      </c>
      <c r="C297" s="380" t="s">
        <v>1306</v>
      </c>
      <c r="D297" s="380" t="s">
        <v>1203</v>
      </c>
      <c r="E297" s="13" t="s">
        <v>555</v>
      </c>
      <c r="F297" s="18"/>
      <c r="G297" s="18"/>
      <c r="H297" s="18"/>
      <c r="I297" s="380" t="s">
        <v>856</v>
      </c>
      <c r="J297" s="16"/>
    </row>
    <row r="298" spans="1:10" x14ac:dyDescent="0.3">
      <c r="A298" s="380" t="s">
        <v>559</v>
      </c>
      <c r="B298" s="380" t="s">
        <v>17</v>
      </c>
      <c r="C298" s="380" t="s">
        <v>1306</v>
      </c>
      <c r="D298" s="380" t="s">
        <v>1319</v>
      </c>
      <c r="E298" s="13" t="s">
        <v>1320</v>
      </c>
      <c r="F298" s="18">
        <v>3</v>
      </c>
      <c r="G298" s="18" t="s">
        <v>842</v>
      </c>
      <c r="H298" s="18">
        <v>1</v>
      </c>
      <c r="I298" s="380"/>
      <c r="J298" s="16" t="s">
        <v>559</v>
      </c>
    </row>
    <row r="299" spans="1:10" x14ac:dyDescent="0.3">
      <c r="A299" s="380" t="s">
        <v>559</v>
      </c>
      <c r="B299" s="380" t="s">
        <v>17</v>
      </c>
      <c r="C299" s="380" t="s">
        <v>1306</v>
      </c>
      <c r="D299" s="380" t="s">
        <v>1321</v>
      </c>
      <c r="E299" s="13" t="s">
        <v>1322</v>
      </c>
      <c r="F299" s="18"/>
      <c r="G299" s="18"/>
      <c r="H299" s="18"/>
      <c r="I299" s="380"/>
      <c r="J299" s="16" t="s">
        <v>559</v>
      </c>
    </row>
    <row r="300" spans="1:10" x14ac:dyDescent="0.3">
      <c r="A300" s="380" t="s">
        <v>559</v>
      </c>
      <c r="B300" s="380" t="s">
        <v>17</v>
      </c>
      <c r="C300" s="380" t="s">
        <v>1306</v>
      </c>
      <c r="D300" s="380" t="s">
        <v>1323</v>
      </c>
      <c r="E300" s="13" t="s">
        <v>1324</v>
      </c>
      <c r="F300" s="18"/>
      <c r="G300" s="18"/>
      <c r="H300" s="18"/>
      <c r="I300" s="380"/>
      <c r="J300" s="16" t="s">
        <v>559</v>
      </c>
    </row>
    <row r="301" spans="1:10" x14ac:dyDescent="0.3">
      <c r="A301" s="380" t="s">
        <v>559</v>
      </c>
      <c r="B301" s="380" t="s">
        <v>17</v>
      </c>
      <c r="C301" s="380" t="s">
        <v>1306</v>
      </c>
      <c r="D301" s="380" t="s">
        <v>1325</v>
      </c>
      <c r="E301" s="13" t="s">
        <v>1326</v>
      </c>
      <c r="F301" s="18">
        <v>3</v>
      </c>
      <c r="G301" s="18" t="s">
        <v>842</v>
      </c>
      <c r="H301" s="18">
        <v>1</v>
      </c>
      <c r="I301" s="380"/>
      <c r="J301" s="16" t="s">
        <v>559</v>
      </c>
    </row>
    <row r="302" spans="1:10" x14ac:dyDescent="0.3">
      <c r="A302" s="380" t="s">
        <v>559</v>
      </c>
      <c r="B302" s="380" t="s">
        <v>17</v>
      </c>
      <c r="C302" s="380" t="s">
        <v>1306</v>
      </c>
      <c r="D302" s="380" t="s">
        <v>1327</v>
      </c>
      <c r="E302" s="13" t="s">
        <v>1328</v>
      </c>
      <c r="F302" s="18"/>
      <c r="G302" s="18"/>
      <c r="H302" s="18"/>
      <c r="I302" s="380"/>
      <c r="J302" s="16" t="s">
        <v>559</v>
      </c>
    </row>
    <row r="303" spans="1:10" x14ac:dyDescent="0.3">
      <c r="A303" s="380" t="s">
        <v>559</v>
      </c>
      <c r="B303" s="380" t="s">
        <v>17</v>
      </c>
      <c r="C303" s="380" t="s">
        <v>1306</v>
      </c>
      <c r="D303" s="380" t="s">
        <v>1329</v>
      </c>
      <c r="E303" s="13" t="s">
        <v>1330</v>
      </c>
      <c r="F303" s="18"/>
      <c r="G303" s="18"/>
      <c r="H303" s="18"/>
      <c r="I303" s="380"/>
      <c r="J303" s="16" t="s">
        <v>559</v>
      </c>
    </row>
    <row r="304" spans="1:10" x14ac:dyDescent="0.3">
      <c r="A304" s="380" t="s">
        <v>559</v>
      </c>
      <c r="B304" s="380" t="s">
        <v>17</v>
      </c>
      <c r="C304" s="380" t="s">
        <v>1306</v>
      </c>
      <c r="D304" s="380" t="s">
        <v>1331</v>
      </c>
      <c r="E304" s="13" t="s">
        <v>1332</v>
      </c>
      <c r="F304" s="18">
        <v>4</v>
      </c>
      <c r="G304" s="18" t="s">
        <v>840</v>
      </c>
      <c r="H304" s="18">
        <v>1</v>
      </c>
      <c r="I304" s="380"/>
      <c r="J304" s="16" t="s">
        <v>559</v>
      </c>
    </row>
    <row r="305" spans="1:10" x14ac:dyDescent="0.3">
      <c r="A305" s="380" t="s">
        <v>559</v>
      </c>
      <c r="B305" s="380" t="s">
        <v>17</v>
      </c>
      <c r="C305" s="380" t="s">
        <v>1306</v>
      </c>
      <c r="D305" s="380" t="s">
        <v>725</v>
      </c>
      <c r="E305" s="13" t="s">
        <v>70</v>
      </c>
      <c r="F305" s="18"/>
      <c r="G305" s="18"/>
      <c r="H305" s="18"/>
      <c r="I305" s="380"/>
      <c r="J305" s="16" t="s">
        <v>559</v>
      </c>
    </row>
    <row r="306" spans="1:10" x14ac:dyDescent="0.3">
      <c r="A306" s="380" t="s">
        <v>559</v>
      </c>
      <c r="B306" s="380" t="s">
        <v>17</v>
      </c>
      <c r="C306" s="380" t="s">
        <v>1306</v>
      </c>
      <c r="D306" s="380" t="s">
        <v>1333</v>
      </c>
      <c r="E306" s="13" t="s">
        <v>1334</v>
      </c>
      <c r="F306" s="18"/>
      <c r="G306" s="18"/>
      <c r="H306" s="18"/>
      <c r="I306" s="380"/>
      <c r="J306" s="16" t="s">
        <v>559</v>
      </c>
    </row>
    <row r="307" spans="1:10" x14ac:dyDescent="0.3">
      <c r="A307" s="380" t="s">
        <v>559</v>
      </c>
      <c r="B307" s="380" t="s">
        <v>17</v>
      </c>
      <c r="C307" s="380" t="s">
        <v>1203</v>
      </c>
      <c r="D307" s="380" t="s">
        <v>1203</v>
      </c>
      <c r="E307" s="13" t="s">
        <v>17</v>
      </c>
      <c r="F307" s="18"/>
      <c r="G307" s="18"/>
      <c r="H307" s="18"/>
      <c r="I307" s="380"/>
      <c r="J307" s="16"/>
    </row>
    <row r="308" spans="1:10" x14ac:dyDescent="0.3">
      <c r="A308" s="380" t="s">
        <v>559</v>
      </c>
      <c r="B308" s="380" t="s">
        <v>18</v>
      </c>
      <c r="C308" s="380" t="s">
        <v>1335</v>
      </c>
      <c r="D308" s="380" t="s">
        <v>726</v>
      </c>
      <c r="E308" s="13" t="s">
        <v>71</v>
      </c>
      <c r="F308" s="18"/>
      <c r="G308" s="18"/>
      <c r="H308" s="18"/>
      <c r="I308" s="380"/>
      <c r="J308" s="16" t="s">
        <v>559</v>
      </c>
    </row>
    <row r="309" spans="1:10" x14ac:dyDescent="0.3">
      <c r="A309" s="380" t="s">
        <v>559</v>
      </c>
      <c r="B309" s="380" t="s">
        <v>18</v>
      </c>
      <c r="C309" s="380" t="s">
        <v>1335</v>
      </c>
      <c r="D309" s="380" t="s">
        <v>727</v>
      </c>
      <c r="E309" s="13" t="s">
        <v>72</v>
      </c>
      <c r="F309" s="18"/>
      <c r="G309" s="18"/>
      <c r="H309" s="18"/>
      <c r="I309" s="380"/>
      <c r="J309" s="16" t="s">
        <v>559</v>
      </c>
    </row>
    <row r="310" spans="1:10" x14ac:dyDescent="0.3">
      <c r="A310" s="380" t="s">
        <v>559</v>
      </c>
      <c r="B310" s="380" t="s">
        <v>18</v>
      </c>
      <c r="C310" s="380" t="s">
        <v>1335</v>
      </c>
      <c r="D310" s="380" t="s">
        <v>1203</v>
      </c>
      <c r="E310" s="13" t="s">
        <v>433</v>
      </c>
      <c r="F310" s="18"/>
      <c r="G310" s="18"/>
      <c r="H310" s="18"/>
      <c r="I310" s="380"/>
      <c r="J310" s="16"/>
    </row>
    <row r="311" spans="1:10" x14ac:dyDescent="0.3">
      <c r="A311" s="380" t="s">
        <v>559</v>
      </c>
      <c r="B311" s="380" t="s">
        <v>18</v>
      </c>
      <c r="C311" s="380" t="s">
        <v>1336</v>
      </c>
      <c r="D311" s="380" t="s">
        <v>728</v>
      </c>
      <c r="E311" s="13" t="s">
        <v>73</v>
      </c>
      <c r="F311" s="18"/>
      <c r="G311" s="18"/>
      <c r="H311" s="18"/>
      <c r="I311" s="380"/>
      <c r="J311" s="16" t="s">
        <v>559</v>
      </c>
    </row>
    <row r="312" spans="1:10" x14ac:dyDescent="0.3">
      <c r="A312" s="380" t="s">
        <v>559</v>
      </c>
      <c r="B312" s="380" t="s">
        <v>18</v>
      </c>
      <c r="C312" s="380" t="s">
        <v>1337</v>
      </c>
      <c r="D312" s="380" t="s">
        <v>1203</v>
      </c>
      <c r="E312" s="13" t="s">
        <v>434</v>
      </c>
      <c r="F312" s="18"/>
      <c r="G312" s="18"/>
      <c r="H312" s="18"/>
      <c r="I312" s="380" t="s">
        <v>532</v>
      </c>
      <c r="J312" s="16"/>
    </row>
    <row r="313" spans="1:10" x14ac:dyDescent="0.3">
      <c r="A313" s="380" t="s">
        <v>559</v>
      </c>
      <c r="B313" s="380" t="s">
        <v>18</v>
      </c>
      <c r="C313" s="380" t="s">
        <v>1203</v>
      </c>
      <c r="D313" s="380" t="s">
        <v>1203</v>
      </c>
      <c r="E313" s="13" t="s">
        <v>18</v>
      </c>
      <c r="F313" s="18"/>
      <c r="G313" s="18"/>
      <c r="H313" s="18"/>
      <c r="I313" s="380"/>
      <c r="J313" s="16"/>
    </row>
    <row r="314" spans="1:10" x14ac:dyDescent="0.3">
      <c r="A314" s="380" t="s">
        <v>559</v>
      </c>
      <c r="B314" s="380" t="s">
        <v>18</v>
      </c>
      <c r="C314" s="380" t="s">
        <v>1338</v>
      </c>
      <c r="D314" s="380" t="s">
        <v>1203</v>
      </c>
      <c r="E314" s="13" t="s">
        <v>435</v>
      </c>
      <c r="F314" s="18"/>
      <c r="G314" s="18"/>
      <c r="H314" s="18"/>
      <c r="I314" s="380" t="s">
        <v>533</v>
      </c>
      <c r="J314" s="16"/>
    </row>
    <row r="315" spans="1:10" x14ac:dyDescent="0.3">
      <c r="A315" s="380" t="s">
        <v>559</v>
      </c>
      <c r="B315" s="380" t="s">
        <v>18</v>
      </c>
      <c r="C315" s="380" t="s">
        <v>1339</v>
      </c>
      <c r="D315" s="380" t="s">
        <v>1340</v>
      </c>
      <c r="E315" s="13" t="s">
        <v>1341</v>
      </c>
      <c r="F315" s="18">
        <v>2</v>
      </c>
      <c r="G315" s="18" t="s">
        <v>843</v>
      </c>
      <c r="H315" s="18">
        <v>1</v>
      </c>
      <c r="I315" s="380"/>
      <c r="J315" s="16" t="s">
        <v>559</v>
      </c>
    </row>
    <row r="316" spans="1:10" x14ac:dyDescent="0.3">
      <c r="A316" s="380" t="s">
        <v>559</v>
      </c>
      <c r="B316" s="380" t="s">
        <v>18</v>
      </c>
      <c r="C316" s="380" t="s">
        <v>1342</v>
      </c>
      <c r="D316" s="380" t="s">
        <v>1203</v>
      </c>
      <c r="E316" s="13" t="s">
        <v>436</v>
      </c>
      <c r="F316" s="18"/>
      <c r="G316" s="18"/>
      <c r="H316" s="18"/>
      <c r="I316" s="391" t="s">
        <v>1343</v>
      </c>
      <c r="J316" s="16"/>
    </row>
    <row r="317" spans="1:10" x14ac:dyDescent="0.3">
      <c r="A317" s="380" t="s">
        <v>559</v>
      </c>
      <c r="B317" s="380" t="s">
        <v>18</v>
      </c>
      <c r="C317" s="380" t="s">
        <v>1344</v>
      </c>
      <c r="D317" s="380" t="s">
        <v>1203</v>
      </c>
      <c r="E317" s="13" t="s">
        <v>437</v>
      </c>
      <c r="F317" s="18"/>
      <c r="G317" s="18"/>
      <c r="H317" s="18"/>
      <c r="I317" s="13" t="s">
        <v>534</v>
      </c>
      <c r="J317" s="16"/>
    </row>
    <row r="318" spans="1:10" x14ac:dyDescent="0.3">
      <c r="A318" s="380" t="s">
        <v>559</v>
      </c>
      <c r="B318" s="380" t="s">
        <v>18</v>
      </c>
      <c r="C318" s="380" t="s">
        <v>1345</v>
      </c>
      <c r="D318" s="380" t="s">
        <v>1203</v>
      </c>
      <c r="E318" s="13" t="s">
        <v>438</v>
      </c>
      <c r="F318" s="18"/>
      <c r="G318" s="18"/>
      <c r="H318" s="18"/>
      <c r="I318" s="380" t="s">
        <v>535</v>
      </c>
      <c r="J318" s="16"/>
    </row>
    <row r="319" spans="1:10" x14ac:dyDescent="0.3">
      <c r="A319" s="380" t="s">
        <v>559</v>
      </c>
      <c r="B319" s="380" t="s">
        <v>18</v>
      </c>
      <c r="C319" s="380" t="s">
        <v>1346</v>
      </c>
      <c r="D319" s="380" t="s">
        <v>658</v>
      </c>
      <c r="E319" s="13" t="s">
        <v>75</v>
      </c>
      <c r="F319" s="18">
        <v>2</v>
      </c>
      <c r="G319" s="18" t="s">
        <v>843</v>
      </c>
      <c r="H319" s="18">
        <v>1</v>
      </c>
      <c r="I319" s="380"/>
      <c r="J319" s="16" t="s">
        <v>559</v>
      </c>
    </row>
    <row r="320" spans="1:10" x14ac:dyDescent="0.3">
      <c r="A320" s="380" t="s">
        <v>559</v>
      </c>
      <c r="B320" s="380" t="s">
        <v>18</v>
      </c>
      <c r="C320" s="380" t="s">
        <v>1347</v>
      </c>
      <c r="D320" s="380" t="s">
        <v>729</v>
      </c>
      <c r="E320" s="13" t="s">
        <v>76</v>
      </c>
      <c r="F320" s="18">
        <v>2</v>
      </c>
      <c r="G320" s="18" t="s">
        <v>839</v>
      </c>
      <c r="H320" s="18">
        <v>1</v>
      </c>
      <c r="I320" s="380"/>
      <c r="J320" s="16" t="s">
        <v>559</v>
      </c>
    </row>
    <row r="321" spans="1:10" x14ac:dyDescent="0.3">
      <c r="A321" s="380" t="s">
        <v>559</v>
      </c>
      <c r="B321" s="380" t="s">
        <v>0</v>
      </c>
      <c r="C321" s="380" t="s">
        <v>1348</v>
      </c>
      <c r="D321" s="380" t="s">
        <v>730</v>
      </c>
      <c r="E321" s="13" t="s">
        <v>77</v>
      </c>
      <c r="F321" s="18"/>
      <c r="G321" s="18"/>
      <c r="H321" s="18"/>
      <c r="I321" s="380"/>
      <c r="J321" s="16" t="s">
        <v>559</v>
      </c>
    </row>
    <row r="322" spans="1:10" x14ac:dyDescent="0.3">
      <c r="A322" s="380" t="s">
        <v>559</v>
      </c>
      <c r="B322" s="380" t="s">
        <v>0</v>
      </c>
      <c r="C322" s="380" t="s">
        <v>1349</v>
      </c>
      <c r="D322" s="380" t="s">
        <v>731</v>
      </c>
      <c r="E322" s="13" t="s">
        <v>78</v>
      </c>
      <c r="F322" s="18">
        <v>4</v>
      </c>
      <c r="G322" s="18" t="s">
        <v>840</v>
      </c>
      <c r="H322" s="18">
        <v>1</v>
      </c>
      <c r="I322" s="380"/>
      <c r="J322" s="16" t="s">
        <v>559</v>
      </c>
    </row>
    <row r="323" spans="1:10" x14ac:dyDescent="0.3">
      <c r="A323" s="380" t="s">
        <v>559</v>
      </c>
      <c r="B323" s="380" t="s">
        <v>0</v>
      </c>
      <c r="C323" s="380" t="s">
        <v>1349</v>
      </c>
      <c r="D323" s="380" t="s">
        <v>732</v>
      </c>
      <c r="E323" s="13" t="s">
        <v>79</v>
      </c>
      <c r="F323" s="18"/>
      <c r="G323" s="18"/>
      <c r="H323" s="18"/>
      <c r="I323" s="380"/>
      <c r="J323" s="16" t="s">
        <v>559</v>
      </c>
    </row>
    <row r="324" spans="1:10" x14ac:dyDescent="0.3">
      <c r="A324" s="380" t="s">
        <v>559</v>
      </c>
      <c r="B324" s="380" t="s">
        <v>1</v>
      </c>
      <c r="C324" s="380" t="s">
        <v>1350</v>
      </c>
      <c r="D324" s="380" t="s">
        <v>733</v>
      </c>
      <c r="E324" s="13" t="s">
        <v>80</v>
      </c>
      <c r="F324" s="18">
        <v>3</v>
      </c>
      <c r="G324" s="18" t="s">
        <v>842</v>
      </c>
      <c r="H324" s="18">
        <v>1</v>
      </c>
      <c r="I324" s="380"/>
      <c r="J324" s="16" t="s">
        <v>559</v>
      </c>
    </row>
    <row r="325" spans="1:10" x14ac:dyDescent="0.3">
      <c r="A325" s="380" t="s">
        <v>559</v>
      </c>
      <c r="B325" s="380" t="s">
        <v>1</v>
      </c>
      <c r="C325" s="380" t="s">
        <v>1350</v>
      </c>
      <c r="D325" s="380" t="s">
        <v>734</v>
      </c>
      <c r="E325" s="13" t="s">
        <v>81</v>
      </c>
      <c r="F325" s="18">
        <v>3</v>
      </c>
      <c r="G325" s="18" t="s">
        <v>842</v>
      </c>
      <c r="H325" s="18">
        <v>1</v>
      </c>
      <c r="I325" s="380"/>
      <c r="J325" s="16" t="s">
        <v>559</v>
      </c>
    </row>
    <row r="326" spans="1:10" x14ac:dyDescent="0.3">
      <c r="A326" s="380" t="s">
        <v>559</v>
      </c>
      <c r="B326" s="380" t="s">
        <v>1</v>
      </c>
      <c r="C326" s="380" t="s">
        <v>1350</v>
      </c>
      <c r="D326" s="380" t="s">
        <v>1203</v>
      </c>
      <c r="E326" s="13" t="s">
        <v>439</v>
      </c>
      <c r="F326" s="18"/>
      <c r="G326" s="18"/>
      <c r="H326" s="18"/>
      <c r="I326" s="380"/>
      <c r="J326" s="16"/>
    </row>
    <row r="327" spans="1:10" x14ac:dyDescent="0.3">
      <c r="A327" s="380" t="s">
        <v>559</v>
      </c>
      <c r="B327" s="380" t="s">
        <v>1</v>
      </c>
      <c r="C327" s="380" t="s">
        <v>1351</v>
      </c>
      <c r="D327" s="380" t="s">
        <v>735</v>
      </c>
      <c r="E327" s="13" t="s">
        <v>82</v>
      </c>
      <c r="F327" s="18"/>
      <c r="G327" s="18"/>
      <c r="H327" s="18"/>
      <c r="I327" s="380"/>
      <c r="J327" s="16" t="s">
        <v>559</v>
      </c>
    </row>
    <row r="328" spans="1:10" x14ac:dyDescent="0.3">
      <c r="A328" s="380" t="s">
        <v>559</v>
      </c>
      <c r="B328" s="380" t="s">
        <v>1</v>
      </c>
      <c r="C328" s="380" t="s">
        <v>1351</v>
      </c>
      <c r="D328" s="380" t="s">
        <v>736</v>
      </c>
      <c r="E328" s="13" t="s">
        <v>83</v>
      </c>
      <c r="F328" s="18"/>
      <c r="G328" s="18"/>
      <c r="H328" s="18"/>
      <c r="I328" s="380"/>
      <c r="J328" s="16" t="s">
        <v>559</v>
      </c>
    </row>
    <row r="329" spans="1:10" x14ac:dyDescent="0.3">
      <c r="A329" s="380" t="s">
        <v>559</v>
      </c>
      <c r="B329" s="380" t="s">
        <v>1</v>
      </c>
      <c r="C329" s="380" t="s">
        <v>1351</v>
      </c>
      <c r="D329" s="380" t="s">
        <v>737</v>
      </c>
      <c r="E329" s="13" t="s">
        <v>84</v>
      </c>
      <c r="F329" s="18">
        <v>4</v>
      </c>
      <c r="G329" s="18" t="s">
        <v>840</v>
      </c>
      <c r="H329" s="18">
        <v>1</v>
      </c>
      <c r="I329" s="380"/>
      <c r="J329" s="16" t="s">
        <v>559</v>
      </c>
    </row>
    <row r="330" spans="1:10" x14ac:dyDescent="0.3">
      <c r="A330" s="380" t="s">
        <v>559</v>
      </c>
      <c r="B330" s="380" t="s">
        <v>1</v>
      </c>
      <c r="C330" s="380" t="s">
        <v>1351</v>
      </c>
      <c r="D330" s="380" t="s">
        <v>738</v>
      </c>
      <c r="E330" s="13" t="s">
        <v>85</v>
      </c>
      <c r="F330" s="18"/>
      <c r="G330" s="18"/>
      <c r="H330" s="18"/>
      <c r="I330" s="380"/>
      <c r="J330" s="16" t="s">
        <v>559</v>
      </c>
    </row>
    <row r="331" spans="1:10" x14ac:dyDescent="0.3">
      <c r="A331" s="380" t="s">
        <v>559</v>
      </c>
      <c r="B331" s="380" t="s">
        <v>1</v>
      </c>
      <c r="C331" s="380" t="s">
        <v>1351</v>
      </c>
      <c r="D331" s="380" t="s">
        <v>739</v>
      </c>
      <c r="E331" s="13" t="s">
        <v>86</v>
      </c>
      <c r="F331" s="18">
        <v>2</v>
      </c>
      <c r="G331" s="18" t="s">
        <v>843</v>
      </c>
      <c r="H331" s="18">
        <v>1</v>
      </c>
      <c r="I331" s="380"/>
      <c r="J331" s="16" t="s">
        <v>559</v>
      </c>
    </row>
    <row r="332" spans="1:10" x14ac:dyDescent="0.3">
      <c r="A332" s="380" t="s">
        <v>559</v>
      </c>
      <c r="B332" s="380" t="s">
        <v>1</v>
      </c>
      <c r="C332" s="380" t="s">
        <v>1351</v>
      </c>
      <c r="D332" s="380" t="s">
        <v>1203</v>
      </c>
      <c r="E332" s="13" t="s">
        <v>440</v>
      </c>
      <c r="F332" s="18"/>
      <c r="G332" s="18"/>
      <c r="H332" s="18"/>
      <c r="I332" s="380"/>
      <c r="J332" s="16"/>
    </row>
    <row r="333" spans="1:10" x14ac:dyDescent="0.3">
      <c r="A333" s="380" t="s">
        <v>559</v>
      </c>
      <c r="B333" s="380" t="s">
        <v>1</v>
      </c>
      <c r="C333" s="380" t="s">
        <v>1352</v>
      </c>
      <c r="D333" s="380" t="s">
        <v>740</v>
      </c>
      <c r="E333" s="13" t="s">
        <v>87</v>
      </c>
      <c r="F333" s="18"/>
      <c r="G333" s="18"/>
      <c r="H333" s="18"/>
      <c r="I333" s="380"/>
      <c r="J333" s="16" t="s">
        <v>559</v>
      </c>
    </row>
    <row r="334" spans="1:10" x14ac:dyDescent="0.3">
      <c r="A334" s="380" t="s">
        <v>559</v>
      </c>
      <c r="B334" s="380" t="s">
        <v>1</v>
      </c>
      <c r="C334" s="380" t="s">
        <v>1352</v>
      </c>
      <c r="D334" s="380" t="s">
        <v>741</v>
      </c>
      <c r="E334" s="13" t="s">
        <v>88</v>
      </c>
      <c r="F334" s="18">
        <v>4</v>
      </c>
      <c r="G334" s="18" t="s">
        <v>840</v>
      </c>
      <c r="H334" s="18">
        <v>1</v>
      </c>
      <c r="I334" s="380"/>
      <c r="J334" s="16" t="s">
        <v>559</v>
      </c>
    </row>
    <row r="335" spans="1:10" x14ac:dyDescent="0.3">
      <c r="A335" s="380" t="s">
        <v>559</v>
      </c>
      <c r="B335" s="380" t="s">
        <v>1</v>
      </c>
      <c r="C335" s="380" t="s">
        <v>1352</v>
      </c>
      <c r="D335" s="380" t="s">
        <v>742</v>
      </c>
      <c r="E335" s="13" t="s">
        <v>89</v>
      </c>
      <c r="F335" s="18">
        <v>4</v>
      </c>
      <c r="G335" s="18" t="s">
        <v>840</v>
      </c>
      <c r="H335" s="18">
        <v>1</v>
      </c>
      <c r="I335" s="380"/>
      <c r="J335" s="16" t="s">
        <v>559</v>
      </c>
    </row>
    <row r="336" spans="1:10" x14ac:dyDescent="0.3">
      <c r="A336" s="380" t="s">
        <v>559</v>
      </c>
      <c r="B336" s="380" t="s">
        <v>1</v>
      </c>
      <c r="C336" s="380" t="s">
        <v>1352</v>
      </c>
      <c r="D336" s="380" t="s">
        <v>743</v>
      </c>
      <c r="E336" s="13" t="s">
        <v>90</v>
      </c>
      <c r="F336" s="18"/>
      <c r="G336" s="18"/>
      <c r="H336" s="18"/>
      <c r="I336" s="380"/>
      <c r="J336" s="16" t="s">
        <v>559</v>
      </c>
    </row>
    <row r="337" spans="1:10" x14ac:dyDescent="0.3">
      <c r="A337" s="380" t="s">
        <v>559</v>
      </c>
      <c r="B337" s="380" t="s">
        <v>1</v>
      </c>
      <c r="C337" s="380" t="s">
        <v>1352</v>
      </c>
      <c r="D337" s="380" t="s">
        <v>744</v>
      </c>
      <c r="E337" s="13" t="s">
        <v>91</v>
      </c>
      <c r="F337" s="18">
        <v>3</v>
      </c>
      <c r="G337" s="18" t="s">
        <v>842</v>
      </c>
      <c r="H337" s="18">
        <v>1</v>
      </c>
      <c r="I337" s="380"/>
      <c r="J337" s="16" t="s">
        <v>559</v>
      </c>
    </row>
    <row r="338" spans="1:10" x14ac:dyDescent="0.3">
      <c r="A338" s="380" t="s">
        <v>559</v>
      </c>
      <c r="B338" s="380" t="s">
        <v>1</v>
      </c>
      <c r="C338" s="380" t="s">
        <v>1352</v>
      </c>
      <c r="D338" s="380" t="s">
        <v>745</v>
      </c>
      <c r="E338" s="13" t="s">
        <v>92</v>
      </c>
      <c r="F338" s="18">
        <v>3</v>
      </c>
      <c r="G338" s="18" t="s">
        <v>842</v>
      </c>
      <c r="H338" s="18">
        <v>1</v>
      </c>
      <c r="I338" s="380"/>
      <c r="J338" s="16" t="s">
        <v>559</v>
      </c>
    </row>
    <row r="339" spans="1:10" x14ac:dyDescent="0.3">
      <c r="A339" s="380" t="s">
        <v>559</v>
      </c>
      <c r="B339" s="380" t="s">
        <v>1</v>
      </c>
      <c r="C339" s="380" t="s">
        <v>1352</v>
      </c>
      <c r="D339" s="380" t="s">
        <v>746</v>
      </c>
      <c r="E339" s="13" t="s">
        <v>93</v>
      </c>
      <c r="F339" s="18">
        <v>2</v>
      </c>
      <c r="G339" s="18" t="s">
        <v>839</v>
      </c>
      <c r="H339" s="18">
        <v>1</v>
      </c>
      <c r="I339" s="380"/>
      <c r="J339" s="16" t="s">
        <v>559</v>
      </c>
    </row>
    <row r="340" spans="1:10" x14ac:dyDescent="0.3">
      <c r="A340" s="380" t="s">
        <v>559</v>
      </c>
      <c r="B340" s="380" t="s">
        <v>1</v>
      </c>
      <c r="C340" s="380" t="s">
        <v>1352</v>
      </c>
      <c r="D340" s="380" t="s">
        <v>747</v>
      </c>
      <c r="E340" s="13" t="s">
        <v>94</v>
      </c>
      <c r="F340" s="18">
        <v>2</v>
      </c>
      <c r="G340" s="18" t="s">
        <v>839</v>
      </c>
      <c r="H340" s="18">
        <v>1</v>
      </c>
      <c r="I340" s="380"/>
      <c r="J340" s="16" t="s">
        <v>559</v>
      </c>
    </row>
    <row r="341" spans="1:10" x14ac:dyDescent="0.3">
      <c r="A341" s="380" t="s">
        <v>559</v>
      </c>
      <c r="B341" s="380" t="s">
        <v>1</v>
      </c>
      <c r="C341" s="380" t="s">
        <v>1352</v>
      </c>
      <c r="D341" s="380" t="s">
        <v>1203</v>
      </c>
      <c r="E341" s="13" t="s">
        <v>441</v>
      </c>
      <c r="F341" s="18"/>
      <c r="G341" s="18"/>
      <c r="H341" s="18"/>
      <c r="I341" s="380"/>
      <c r="J341" s="16"/>
    </row>
    <row r="342" spans="1:10" x14ac:dyDescent="0.3">
      <c r="A342" s="380" t="s">
        <v>559</v>
      </c>
      <c r="B342" s="380" t="s">
        <v>1</v>
      </c>
      <c r="C342" s="380" t="s">
        <v>1353</v>
      </c>
      <c r="D342" s="380" t="s">
        <v>748</v>
      </c>
      <c r="E342" s="13" t="s">
        <v>95</v>
      </c>
      <c r="F342" s="18">
        <v>3</v>
      </c>
      <c r="G342" s="18" t="s">
        <v>842</v>
      </c>
      <c r="H342" s="18">
        <v>1</v>
      </c>
      <c r="I342" s="380"/>
      <c r="J342" s="16" t="s">
        <v>559</v>
      </c>
    </row>
    <row r="343" spans="1:10" x14ac:dyDescent="0.3">
      <c r="A343" s="380" t="s">
        <v>559</v>
      </c>
      <c r="B343" s="380" t="s">
        <v>1</v>
      </c>
      <c r="C343" s="380" t="s">
        <v>1203</v>
      </c>
      <c r="D343" s="380" t="s">
        <v>1203</v>
      </c>
      <c r="E343" s="13" t="s">
        <v>1</v>
      </c>
      <c r="F343" s="18"/>
      <c r="G343" s="18"/>
      <c r="H343" s="18"/>
      <c r="I343" s="380"/>
      <c r="J343" s="16"/>
    </row>
    <row r="344" spans="1:10" x14ac:dyDescent="0.3">
      <c r="A344" s="380" t="s">
        <v>559</v>
      </c>
      <c r="B344" s="380" t="s">
        <v>1</v>
      </c>
      <c r="C344" s="380" t="s">
        <v>1354</v>
      </c>
      <c r="D344" s="380" t="s">
        <v>749</v>
      </c>
      <c r="E344" s="13" t="s">
        <v>96</v>
      </c>
      <c r="F344" s="18"/>
      <c r="G344" s="18"/>
      <c r="H344" s="18"/>
      <c r="I344" s="380"/>
      <c r="J344" s="16" t="s">
        <v>559</v>
      </c>
    </row>
    <row r="345" spans="1:10" x14ac:dyDescent="0.3">
      <c r="A345" s="380" t="s">
        <v>559</v>
      </c>
      <c r="B345" s="380" t="s">
        <v>1</v>
      </c>
      <c r="C345" s="380" t="s">
        <v>1354</v>
      </c>
      <c r="D345" s="380" t="s">
        <v>750</v>
      </c>
      <c r="E345" s="13" t="s">
        <v>40</v>
      </c>
      <c r="F345" s="18"/>
      <c r="G345" s="18"/>
      <c r="H345" s="18"/>
      <c r="I345" s="380"/>
      <c r="J345" s="16" t="s">
        <v>559</v>
      </c>
    </row>
    <row r="346" spans="1:10" x14ac:dyDescent="0.3">
      <c r="A346" s="380" t="s">
        <v>559</v>
      </c>
      <c r="B346" s="380" t="s">
        <v>1</v>
      </c>
      <c r="C346" s="380" t="s">
        <v>1354</v>
      </c>
      <c r="D346" s="380" t="s">
        <v>1203</v>
      </c>
      <c r="E346" s="13" t="s">
        <v>442</v>
      </c>
      <c r="F346" s="18"/>
      <c r="G346" s="18"/>
      <c r="H346" s="18"/>
      <c r="I346" s="380"/>
      <c r="J346" s="16"/>
    </row>
    <row r="347" spans="1:10" x14ac:dyDescent="0.3">
      <c r="A347" s="380" t="s">
        <v>559</v>
      </c>
      <c r="B347" s="380" t="s">
        <v>1</v>
      </c>
      <c r="C347" s="380" t="s">
        <v>1354</v>
      </c>
      <c r="D347" s="380" t="s">
        <v>751</v>
      </c>
      <c r="E347" s="13" t="s">
        <v>97</v>
      </c>
      <c r="F347" s="18"/>
      <c r="G347" s="18" t="s">
        <v>841</v>
      </c>
      <c r="H347" s="18"/>
      <c r="I347" s="380"/>
      <c r="J347" s="16" t="s">
        <v>559</v>
      </c>
    </row>
    <row r="348" spans="1:10" x14ac:dyDescent="0.3">
      <c r="A348" s="380" t="s">
        <v>559</v>
      </c>
      <c r="B348" s="380" t="s">
        <v>1</v>
      </c>
      <c r="C348" s="380" t="s">
        <v>1355</v>
      </c>
      <c r="D348" s="380" t="s">
        <v>752</v>
      </c>
      <c r="E348" s="13" t="s">
        <v>98</v>
      </c>
      <c r="F348" s="18"/>
      <c r="G348" s="18"/>
      <c r="H348" s="18"/>
      <c r="I348" s="380"/>
      <c r="J348" s="16" t="s">
        <v>559</v>
      </c>
    </row>
    <row r="349" spans="1:10" x14ac:dyDescent="0.3">
      <c r="A349" s="380" t="s">
        <v>559</v>
      </c>
      <c r="B349" s="380" t="s">
        <v>1</v>
      </c>
      <c r="C349" s="380" t="s">
        <v>1355</v>
      </c>
      <c r="D349" s="380" t="s">
        <v>753</v>
      </c>
      <c r="E349" s="13" t="s">
        <v>99</v>
      </c>
      <c r="F349" s="18"/>
      <c r="G349" s="18"/>
      <c r="H349" s="18"/>
      <c r="I349" s="380"/>
      <c r="J349" s="16" t="s">
        <v>559</v>
      </c>
    </row>
    <row r="350" spans="1:10" x14ac:dyDescent="0.3">
      <c r="A350" s="380" t="s">
        <v>559</v>
      </c>
      <c r="B350" s="380" t="s">
        <v>1</v>
      </c>
      <c r="C350" s="380" t="s">
        <v>1355</v>
      </c>
      <c r="D350" s="380" t="s">
        <v>661</v>
      </c>
      <c r="E350" s="13" t="s">
        <v>1356</v>
      </c>
      <c r="F350" s="18">
        <v>3</v>
      </c>
      <c r="G350" s="18" t="s">
        <v>842</v>
      </c>
      <c r="H350" s="18">
        <v>1</v>
      </c>
      <c r="I350" s="380"/>
      <c r="J350" s="16" t="s">
        <v>559</v>
      </c>
    </row>
    <row r="351" spans="1:10" x14ac:dyDescent="0.3">
      <c r="A351" s="380" t="s">
        <v>559</v>
      </c>
      <c r="B351" s="380" t="s">
        <v>1</v>
      </c>
      <c r="C351" s="380" t="s">
        <v>1355</v>
      </c>
      <c r="D351" s="380" t="s">
        <v>1203</v>
      </c>
      <c r="E351" s="13" t="s">
        <v>443</v>
      </c>
      <c r="F351" s="18"/>
      <c r="G351" s="18"/>
      <c r="H351" s="18"/>
      <c r="I351" s="380"/>
      <c r="J351" s="16"/>
    </row>
    <row r="352" spans="1:10" x14ac:dyDescent="0.3">
      <c r="A352" s="380" t="s">
        <v>559</v>
      </c>
      <c r="B352" s="380" t="s">
        <v>1</v>
      </c>
      <c r="C352" s="380" t="s">
        <v>1357</v>
      </c>
      <c r="D352" s="380" t="s">
        <v>754</v>
      </c>
      <c r="E352" s="13" t="s">
        <v>101</v>
      </c>
      <c r="F352" s="18">
        <v>4</v>
      </c>
      <c r="G352" s="18" t="s">
        <v>840</v>
      </c>
      <c r="H352" s="18">
        <v>1</v>
      </c>
      <c r="I352" s="380"/>
      <c r="J352" s="16" t="s">
        <v>559</v>
      </c>
    </row>
    <row r="353" spans="1:10" x14ac:dyDescent="0.3">
      <c r="A353" s="380" t="s">
        <v>559</v>
      </c>
      <c r="B353" s="380" t="s">
        <v>1</v>
      </c>
      <c r="C353" s="380" t="s">
        <v>1357</v>
      </c>
      <c r="D353" s="380" t="s">
        <v>649</v>
      </c>
      <c r="E353" s="13" t="s">
        <v>102</v>
      </c>
      <c r="F353" s="18"/>
      <c r="G353" s="18"/>
      <c r="H353" s="18"/>
      <c r="I353" s="380"/>
      <c r="J353" s="16" t="s">
        <v>559</v>
      </c>
    </row>
    <row r="354" spans="1:10" x14ac:dyDescent="0.3">
      <c r="A354" s="380" t="s">
        <v>559</v>
      </c>
      <c r="B354" s="380" t="s">
        <v>1</v>
      </c>
      <c r="C354" s="380" t="s">
        <v>1357</v>
      </c>
      <c r="D354" s="380" t="s">
        <v>608</v>
      </c>
      <c r="E354" s="13" t="s">
        <v>103</v>
      </c>
      <c r="F354" s="18"/>
      <c r="G354" s="18"/>
      <c r="H354" s="18"/>
      <c r="I354" s="380"/>
      <c r="J354" s="16" t="s">
        <v>559</v>
      </c>
    </row>
    <row r="355" spans="1:10" x14ac:dyDescent="0.3">
      <c r="A355" s="380" t="s">
        <v>559</v>
      </c>
      <c r="B355" s="380" t="s">
        <v>1</v>
      </c>
      <c r="C355" s="380" t="s">
        <v>1357</v>
      </c>
      <c r="D355" s="380" t="s">
        <v>755</v>
      </c>
      <c r="E355" s="13" t="s">
        <v>104</v>
      </c>
      <c r="F355" s="18"/>
      <c r="G355" s="18"/>
      <c r="H355" s="18"/>
      <c r="I355" s="380"/>
      <c r="J355" s="16" t="s">
        <v>559</v>
      </c>
    </row>
    <row r="356" spans="1:10" x14ac:dyDescent="0.3">
      <c r="A356" s="380" t="s">
        <v>559</v>
      </c>
      <c r="B356" s="380" t="s">
        <v>1</v>
      </c>
      <c r="C356" s="380" t="s">
        <v>1357</v>
      </c>
      <c r="D356" s="380" t="s">
        <v>1203</v>
      </c>
      <c r="E356" s="13" t="s">
        <v>444</v>
      </c>
      <c r="F356" s="18"/>
      <c r="G356" s="18"/>
      <c r="H356" s="18"/>
      <c r="I356" s="380"/>
      <c r="J356" s="16"/>
    </row>
    <row r="357" spans="1:10" x14ac:dyDescent="0.3">
      <c r="A357" s="380" t="s">
        <v>559</v>
      </c>
      <c r="B357" s="380" t="s">
        <v>1</v>
      </c>
      <c r="C357" s="380" t="s">
        <v>1357</v>
      </c>
      <c r="D357" s="380" t="s">
        <v>792</v>
      </c>
      <c r="E357" s="13" t="s">
        <v>1358</v>
      </c>
      <c r="F357" s="18"/>
      <c r="G357" s="18"/>
      <c r="H357" s="18"/>
      <c r="I357" s="380"/>
      <c r="J357" s="16" t="s">
        <v>559</v>
      </c>
    </row>
    <row r="358" spans="1:10" x14ac:dyDescent="0.3">
      <c r="A358" s="380" t="s">
        <v>559</v>
      </c>
      <c r="B358" s="380" t="s">
        <v>1</v>
      </c>
      <c r="C358" s="380" t="s">
        <v>1359</v>
      </c>
      <c r="D358" s="380" t="s">
        <v>756</v>
      </c>
      <c r="E358" s="13" t="s">
        <v>106</v>
      </c>
      <c r="F358" s="18"/>
      <c r="G358" s="18"/>
      <c r="H358" s="18"/>
      <c r="I358" s="380"/>
      <c r="J358" s="16" t="s">
        <v>559</v>
      </c>
    </row>
    <row r="359" spans="1:10" x14ac:dyDescent="0.3">
      <c r="A359" s="380" t="s">
        <v>559</v>
      </c>
      <c r="B359" s="380" t="s">
        <v>1</v>
      </c>
      <c r="C359" s="380" t="s">
        <v>1359</v>
      </c>
      <c r="D359" s="380" t="s">
        <v>757</v>
      </c>
      <c r="E359" s="13" t="s">
        <v>107</v>
      </c>
      <c r="F359" s="18"/>
      <c r="G359" s="18"/>
      <c r="H359" s="18"/>
      <c r="I359" s="380"/>
      <c r="J359" s="16" t="s">
        <v>559</v>
      </c>
    </row>
    <row r="360" spans="1:10" x14ac:dyDescent="0.3">
      <c r="A360" s="380" t="s">
        <v>559</v>
      </c>
      <c r="B360" s="380" t="s">
        <v>1</v>
      </c>
      <c r="C360" s="380" t="s">
        <v>1359</v>
      </c>
      <c r="D360" s="380" t="s">
        <v>1203</v>
      </c>
      <c r="E360" s="13" t="s">
        <v>445</v>
      </c>
      <c r="F360" s="18"/>
      <c r="G360" s="18"/>
      <c r="H360" s="18"/>
      <c r="I360" s="380"/>
      <c r="J360" s="16"/>
    </row>
    <row r="361" spans="1:10" x14ac:dyDescent="0.3">
      <c r="A361" s="380" t="s">
        <v>559</v>
      </c>
      <c r="B361" s="380" t="s">
        <v>1</v>
      </c>
      <c r="C361" s="380" t="s">
        <v>1359</v>
      </c>
      <c r="D361" s="380" t="s">
        <v>758</v>
      </c>
      <c r="E361" s="13" t="s">
        <v>108</v>
      </c>
      <c r="F361" s="18"/>
      <c r="G361" s="18"/>
      <c r="H361" s="18"/>
      <c r="I361" s="380"/>
      <c r="J361" s="16" t="s">
        <v>559</v>
      </c>
    </row>
    <row r="362" spans="1:10" x14ac:dyDescent="0.3">
      <c r="A362" s="380" t="s">
        <v>559</v>
      </c>
      <c r="B362" s="380" t="s">
        <v>1</v>
      </c>
      <c r="C362" s="380" t="s">
        <v>1360</v>
      </c>
      <c r="D362" s="380" t="s">
        <v>1361</v>
      </c>
      <c r="E362" s="13" t="s">
        <v>1362</v>
      </c>
      <c r="F362" s="18">
        <v>2</v>
      </c>
      <c r="G362" s="18" t="s">
        <v>839</v>
      </c>
      <c r="H362" s="18">
        <v>1</v>
      </c>
      <c r="I362" s="380"/>
      <c r="J362" s="16" t="s">
        <v>559</v>
      </c>
    </row>
    <row r="363" spans="1:10" x14ac:dyDescent="0.3">
      <c r="A363" s="380" t="s">
        <v>559</v>
      </c>
      <c r="B363" s="380" t="s">
        <v>2</v>
      </c>
      <c r="C363" s="380" t="s">
        <v>1363</v>
      </c>
      <c r="D363" s="380" t="s">
        <v>784</v>
      </c>
      <c r="E363" s="13" t="s">
        <v>469</v>
      </c>
      <c r="F363" s="18">
        <v>4</v>
      </c>
      <c r="G363" s="18" t="s">
        <v>840</v>
      </c>
      <c r="H363" s="18">
        <v>1</v>
      </c>
      <c r="I363" s="380"/>
      <c r="J363" s="16" t="s">
        <v>559</v>
      </c>
    </row>
    <row r="364" spans="1:10" x14ac:dyDescent="0.3">
      <c r="A364" s="380" t="s">
        <v>559</v>
      </c>
      <c r="B364" s="380" t="s">
        <v>2</v>
      </c>
      <c r="C364" s="380" t="s">
        <v>1364</v>
      </c>
      <c r="D364" s="380" t="s">
        <v>759</v>
      </c>
      <c r="E364" s="13" t="s">
        <v>447</v>
      </c>
      <c r="F364" s="18">
        <v>3</v>
      </c>
      <c r="G364" s="18" t="s">
        <v>840</v>
      </c>
      <c r="H364" s="18">
        <v>2</v>
      </c>
      <c r="I364" s="380"/>
      <c r="J364" s="16" t="s">
        <v>559</v>
      </c>
    </row>
    <row r="365" spans="1:10" x14ac:dyDescent="0.3">
      <c r="A365" s="380" t="s">
        <v>559</v>
      </c>
      <c r="B365" s="380" t="s">
        <v>2</v>
      </c>
      <c r="C365" s="380" t="s">
        <v>1364</v>
      </c>
      <c r="D365" s="380" t="s">
        <v>760</v>
      </c>
      <c r="E365" s="13" t="s">
        <v>448</v>
      </c>
      <c r="F365" s="18"/>
      <c r="G365" s="18"/>
      <c r="H365" s="18"/>
      <c r="I365" s="380"/>
      <c r="J365" s="16" t="s">
        <v>559</v>
      </c>
    </row>
    <row r="366" spans="1:10" x14ac:dyDescent="0.3">
      <c r="A366" s="380" t="s">
        <v>559</v>
      </c>
      <c r="B366" s="380" t="s">
        <v>2</v>
      </c>
      <c r="C366" s="380" t="s">
        <v>1364</v>
      </c>
      <c r="D366" s="380" t="s">
        <v>761</v>
      </c>
      <c r="E366" s="13" t="s">
        <v>449</v>
      </c>
      <c r="F366" s="18"/>
      <c r="G366" s="18"/>
      <c r="H366" s="18"/>
      <c r="I366" s="380"/>
      <c r="J366" s="16" t="s">
        <v>559</v>
      </c>
    </row>
    <row r="367" spans="1:10" x14ac:dyDescent="0.3">
      <c r="A367" s="380" t="s">
        <v>559</v>
      </c>
      <c r="B367" s="380" t="s">
        <v>2</v>
      </c>
      <c r="C367" s="380" t="s">
        <v>1365</v>
      </c>
      <c r="D367" s="380" t="s">
        <v>1366</v>
      </c>
      <c r="E367" s="13" t="s">
        <v>1367</v>
      </c>
      <c r="F367" s="18">
        <v>1</v>
      </c>
      <c r="G367" s="18" t="s">
        <v>839</v>
      </c>
      <c r="H367" s="18">
        <v>3</v>
      </c>
      <c r="I367" s="380" t="s">
        <v>1223</v>
      </c>
      <c r="J367" s="16" t="s">
        <v>559</v>
      </c>
    </row>
    <row r="368" spans="1:10" x14ac:dyDescent="0.3">
      <c r="A368" s="380" t="s">
        <v>559</v>
      </c>
      <c r="B368" s="380" t="s">
        <v>2</v>
      </c>
      <c r="C368" s="380" t="s">
        <v>1368</v>
      </c>
      <c r="D368" s="380" t="s">
        <v>1203</v>
      </c>
      <c r="E368" s="380" t="s">
        <v>1369</v>
      </c>
      <c r="F368" s="18"/>
      <c r="G368" s="18"/>
      <c r="H368" s="18"/>
      <c r="I368" s="380" t="s">
        <v>1370</v>
      </c>
      <c r="J368" s="16"/>
    </row>
    <row r="369" spans="1:10" x14ac:dyDescent="0.3">
      <c r="A369" s="380" t="s">
        <v>559</v>
      </c>
      <c r="B369" s="380" t="s">
        <v>2</v>
      </c>
      <c r="C369" s="380" t="s">
        <v>1368</v>
      </c>
      <c r="D369" s="380" t="s">
        <v>1371</v>
      </c>
      <c r="E369" s="380" t="s">
        <v>1372</v>
      </c>
      <c r="F369" s="18"/>
      <c r="G369" s="18"/>
      <c r="H369" s="18"/>
      <c r="I369" s="380" t="s">
        <v>1223</v>
      </c>
      <c r="J369" s="16" t="s">
        <v>559</v>
      </c>
    </row>
    <row r="370" spans="1:10" x14ac:dyDescent="0.3">
      <c r="A370" s="380" t="s">
        <v>559</v>
      </c>
      <c r="B370" s="380" t="s">
        <v>2</v>
      </c>
      <c r="C370" s="380" t="s">
        <v>1368</v>
      </c>
      <c r="D370" s="380" t="s">
        <v>1373</v>
      </c>
      <c r="E370" s="380" t="s">
        <v>1374</v>
      </c>
      <c r="F370" s="18"/>
      <c r="G370" s="18"/>
      <c r="H370" s="18"/>
      <c r="I370" s="380" t="s">
        <v>1223</v>
      </c>
      <c r="J370" s="16" t="s">
        <v>559</v>
      </c>
    </row>
    <row r="371" spans="1:10" x14ac:dyDescent="0.3">
      <c r="A371" s="380" t="s">
        <v>559</v>
      </c>
      <c r="B371" s="380" t="s">
        <v>2</v>
      </c>
      <c r="C371" s="380" t="s">
        <v>1368</v>
      </c>
      <c r="D371" s="380" t="s">
        <v>1375</v>
      </c>
      <c r="E371" s="380" t="s">
        <v>1376</v>
      </c>
      <c r="F371" s="18"/>
      <c r="G371" s="18"/>
      <c r="H371" s="18"/>
      <c r="I371" s="380" t="s">
        <v>1223</v>
      </c>
      <c r="J371" s="16" t="s">
        <v>559</v>
      </c>
    </row>
    <row r="372" spans="1:10" x14ac:dyDescent="0.3">
      <c r="A372" s="380" t="s">
        <v>559</v>
      </c>
      <c r="B372" s="380" t="s">
        <v>2</v>
      </c>
      <c r="C372" s="380" t="s">
        <v>1377</v>
      </c>
      <c r="D372" s="380" t="s">
        <v>785</v>
      </c>
      <c r="E372" s="13" t="s">
        <v>470</v>
      </c>
      <c r="F372" s="18">
        <v>4</v>
      </c>
      <c r="G372" s="18" t="s">
        <v>840</v>
      </c>
      <c r="H372" s="18">
        <v>1</v>
      </c>
      <c r="I372" s="380"/>
      <c r="J372" s="16" t="s">
        <v>559</v>
      </c>
    </row>
    <row r="373" spans="1:10" x14ac:dyDescent="0.3">
      <c r="A373" s="380" t="s">
        <v>559</v>
      </c>
      <c r="B373" s="380" t="s">
        <v>2</v>
      </c>
      <c r="C373" s="380" t="s">
        <v>1378</v>
      </c>
      <c r="D373" s="380" t="s">
        <v>762</v>
      </c>
      <c r="E373" s="13" t="s">
        <v>450</v>
      </c>
      <c r="F373" s="18">
        <v>4</v>
      </c>
      <c r="G373" s="18" t="s">
        <v>840</v>
      </c>
      <c r="H373" s="18">
        <v>1</v>
      </c>
      <c r="I373" s="380"/>
      <c r="J373" s="16" t="s">
        <v>559</v>
      </c>
    </row>
    <row r="374" spans="1:10" x14ac:dyDescent="0.3">
      <c r="A374" s="380" t="s">
        <v>559</v>
      </c>
      <c r="B374" s="380" t="s">
        <v>2</v>
      </c>
      <c r="C374" s="380" t="s">
        <v>1379</v>
      </c>
      <c r="D374" s="380" t="s">
        <v>769</v>
      </c>
      <c r="E374" s="13" t="s">
        <v>110</v>
      </c>
      <c r="F374" s="18">
        <v>3</v>
      </c>
      <c r="G374" s="18" t="s">
        <v>842</v>
      </c>
      <c r="H374" s="18">
        <v>1</v>
      </c>
      <c r="I374" s="380"/>
      <c r="J374" s="16" t="s">
        <v>559</v>
      </c>
    </row>
    <row r="375" spans="1:10" x14ac:dyDescent="0.3">
      <c r="A375" s="380" t="s">
        <v>559</v>
      </c>
      <c r="B375" s="380" t="s">
        <v>2</v>
      </c>
      <c r="C375" s="380" t="s">
        <v>1380</v>
      </c>
      <c r="D375" s="380" t="s">
        <v>770</v>
      </c>
      <c r="E375" s="13" t="s">
        <v>459</v>
      </c>
      <c r="F375" s="18">
        <v>3</v>
      </c>
      <c r="G375" s="18" t="s">
        <v>842</v>
      </c>
      <c r="H375" s="18">
        <v>1</v>
      </c>
      <c r="I375" s="380"/>
      <c r="J375" s="16" t="s">
        <v>559</v>
      </c>
    </row>
    <row r="376" spans="1:10" x14ac:dyDescent="0.3">
      <c r="A376" s="380" t="s">
        <v>559</v>
      </c>
      <c r="B376" s="380" t="s">
        <v>2</v>
      </c>
      <c r="C376" s="380" t="s">
        <v>1380</v>
      </c>
      <c r="D376" s="380" t="s">
        <v>1494</v>
      </c>
      <c r="E376" s="13" t="s">
        <v>1495</v>
      </c>
      <c r="F376" s="18">
        <v>3</v>
      </c>
      <c r="G376" s="18" t="s">
        <v>842</v>
      </c>
      <c r="H376" s="18">
        <v>1</v>
      </c>
      <c r="I376" s="380"/>
      <c r="J376" s="16" t="s">
        <v>559</v>
      </c>
    </row>
    <row r="377" spans="1:10" x14ac:dyDescent="0.3">
      <c r="A377" s="380" t="s">
        <v>559</v>
      </c>
      <c r="B377" s="380" t="s">
        <v>2</v>
      </c>
      <c r="C377" s="380" t="s">
        <v>1380</v>
      </c>
      <c r="D377" s="380" t="s">
        <v>1203</v>
      </c>
      <c r="E377" s="13" t="s">
        <v>458</v>
      </c>
      <c r="F377" s="18"/>
      <c r="G377" s="18"/>
      <c r="H377" s="18"/>
      <c r="I377" s="380"/>
      <c r="J377" s="16"/>
    </row>
    <row r="378" spans="1:10" x14ac:dyDescent="0.3">
      <c r="A378" s="380" t="s">
        <v>559</v>
      </c>
      <c r="B378" s="380" t="s">
        <v>2</v>
      </c>
      <c r="C378" s="380" t="s">
        <v>1203</v>
      </c>
      <c r="D378" s="380" t="s">
        <v>1203</v>
      </c>
      <c r="E378" s="13" t="s">
        <v>1381</v>
      </c>
      <c r="F378" s="18"/>
      <c r="G378" s="18"/>
      <c r="H378" s="18"/>
      <c r="I378" s="380" t="s">
        <v>540</v>
      </c>
      <c r="J378" s="16"/>
    </row>
    <row r="379" spans="1:10" x14ac:dyDescent="0.3">
      <c r="A379" s="380" t="s">
        <v>559</v>
      </c>
      <c r="B379" s="380" t="s">
        <v>2</v>
      </c>
      <c r="C379" s="380" t="s">
        <v>1203</v>
      </c>
      <c r="D379" s="380" t="s">
        <v>1203</v>
      </c>
      <c r="E379" s="13" t="s">
        <v>1382</v>
      </c>
      <c r="F379" s="18"/>
      <c r="G379" s="18"/>
      <c r="H379" s="18"/>
      <c r="I379" s="380" t="s">
        <v>539</v>
      </c>
      <c r="J379" s="16"/>
    </row>
    <row r="380" spans="1:10" x14ac:dyDescent="0.3">
      <c r="A380" s="380" t="s">
        <v>559</v>
      </c>
      <c r="B380" s="380" t="s">
        <v>2</v>
      </c>
      <c r="C380" s="380" t="s">
        <v>1203</v>
      </c>
      <c r="D380" s="380" t="s">
        <v>1203</v>
      </c>
      <c r="E380" s="13" t="s">
        <v>446</v>
      </c>
      <c r="F380" s="18"/>
      <c r="G380" s="18"/>
      <c r="H380" s="18"/>
      <c r="I380" s="380" t="s">
        <v>536</v>
      </c>
      <c r="J380" s="16"/>
    </row>
    <row r="381" spans="1:10" x14ac:dyDescent="0.3">
      <c r="A381" s="380" t="s">
        <v>559</v>
      </c>
      <c r="B381" s="380" t="s">
        <v>2</v>
      </c>
      <c r="C381" s="380" t="s">
        <v>1383</v>
      </c>
      <c r="D381" s="380" t="s">
        <v>763</v>
      </c>
      <c r="E381" s="13" t="s">
        <v>451</v>
      </c>
      <c r="F381" s="18">
        <v>3</v>
      </c>
      <c r="G381" s="18" t="s">
        <v>842</v>
      </c>
      <c r="H381" s="18">
        <v>1</v>
      </c>
      <c r="I381" s="380"/>
      <c r="J381" s="16" t="s">
        <v>559</v>
      </c>
    </row>
    <row r="382" spans="1:10" x14ac:dyDescent="0.3">
      <c r="A382" s="380" t="s">
        <v>559</v>
      </c>
      <c r="B382" s="380" t="s">
        <v>2</v>
      </c>
      <c r="C382" s="380" t="s">
        <v>1384</v>
      </c>
      <c r="D382" s="380" t="s">
        <v>650</v>
      </c>
      <c r="E382" s="13" t="s">
        <v>452</v>
      </c>
      <c r="F382" s="18">
        <v>4</v>
      </c>
      <c r="G382" s="18" t="s">
        <v>840</v>
      </c>
      <c r="H382" s="18">
        <v>1</v>
      </c>
      <c r="I382" s="380"/>
      <c r="J382" s="16" t="s">
        <v>559</v>
      </c>
    </row>
    <row r="383" spans="1:10" x14ac:dyDescent="0.3">
      <c r="A383" s="380" t="s">
        <v>559</v>
      </c>
      <c r="B383" s="380" t="s">
        <v>2</v>
      </c>
      <c r="C383" s="380" t="s">
        <v>1384</v>
      </c>
      <c r="D383" s="380" t="s">
        <v>764</v>
      </c>
      <c r="E383" s="13" t="s">
        <v>453</v>
      </c>
      <c r="F383" s="18"/>
      <c r="G383" s="18"/>
      <c r="H383" s="18"/>
      <c r="I383" s="380"/>
      <c r="J383" s="16" t="s">
        <v>559</v>
      </c>
    </row>
    <row r="384" spans="1:10" x14ac:dyDescent="0.3">
      <c r="A384" s="380" t="s">
        <v>559</v>
      </c>
      <c r="B384" s="380" t="s">
        <v>2</v>
      </c>
      <c r="C384" s="380" t="s">
        <v>1385</v>
      </c>
      <c r="D384" s="380" t="s">
        <v>765</v>
      </c>
      <c r="E384" s="13" t="s">
        <v>454</v>
      </c>
      <c r="F384" s="18">
        <v>4</v>
      </c>
      <c r="G384" s="18" t="s">
        <v>841</v>
      </c>
      <c r="H384" s="18">
        <v>2</v>
      </c>
      <c r="I384" s="380"/>
      <c r="J384" s="16" t="s">
        <v>559</v>
      </c>
    </row>
    <row r="385" spans="1:10" x14ac:dyDescent="0.3">
      <c r="A385" s="380" t="s">
        <v>559</v>
      </c>
      <c r="B385" s="380" t="s">
        <v>2</v>
      </c>
      <c r="C385" s="380" t="s">
        <v>1386</v>
      </c>
      <c r="D385" s="380" t="s">
        <v>1387</v>
      </c>
      <c r="E385" s="13" t="s">
        <v>1388</v>
      </c>
      <c r="F385" s="18">
        <v>4</v>
      </c>
      <c r="G385" s="18" t="s">
        <v>841</v>
      </c>
      <c r="H385" s="18">
        <v>2</v>
      </c>
      <c r="I385" s="380"/>
      <c r="J385" s="16" t="s">
        <v>559</v>
      </c>
    </row>
    <row r="386" spans="1:10" x14ac:dyDescent="0.3">
      <c r="A386" s="380" t="s">
        <v>559</v>
      </c>
      <c r="B386" s="380" t="s">
        <v>2</v>
      </c>
      <c r="C386" s="380" t="s">
        <v>1203</v>
      </c>
      <c r="D386" s="380" t="s">
        <v>1203</v>
      </c>
      <c r="E386" s="13" t="s">
        <v>461</v>
      </c>
      <c r="F386" s="18"/>
      <c r="G386" s="18"/>
      <c r="H386" s="18"/>
      <c r="I386" s="380"/>
      <c r="J386" s="16" t="s">
        <v>559</v>
      </c>
    </row>
    <row r="387" spans="1:10" x14ac:dyDescent="0.3">
      <c r="A387" s="380" t="s">
        <v>559</v>
      </c>
      <c r="B387" s="380" t="s">
        <v>2</v>
      </c>
      <c r="C387" s="380" t="s">
        <v>1389</v>
      </c>
      <c r="D387" s="380" t="s">
        <v>566</v>
      </c>
      <c r="E387" s="13" t="s">
        <v>112</v>
      </c>
      <c r="F387" s="18">
        <v>1</v>
      </c>
      <c r="G387" s="18" t="s">
        <v>842</v>
      </c>
      <c r="H387" s="18">
        <v>3</v>
      </c>
      <c r="I387" s="380"/>
      <c r="J387" s="16" t="s">
        <v>559</v>
      </c>
    </row>
    <row r="388" spans="1:10" x14ac:dyDescent="0.3">
      <c r="A388" s="380" t="s">
        <v>559</v>
      </c>
      <c r="B388" s="380" t="s">
        <v>2</v>
      </c>
      <c r="C388" s="380" t="s">
        <v>1389</v>
      </c>
      <c r="D388" s="380" t="s">
        <v>1390</v>
      </c>
      <c r="E388" s="13" t="s">
        <v>1391</v>
      </c>
      <c r="F388" s="18"/>
      <c r="G388" s="18"/>
      <c r="H388" s="18"/>
      <c r="I388" s="380"/>
      <c r="J388" s="16" t="s">
        <v>559</v>
      </c>
    </row>
    <row r="389" spans="1:10" x14ac:dyDescent="0.3">
      <c r="A389" s="380" t="s">
        <v>559</v>
      </c>
      <c r="B389" s="380" t="s">
        <v>2</v>
      </c>
      <c r="C389" s="380" t="s">
        <v>1389</v>
      </c>
      <c r="D389" s="380" t="s">
        <v>1392</v>
      </c>
      <c r="E389" s="13" t="s">
        <v>1393</v>
      </c>
      <c r="F389" s="18"/>
      <c r="G389" s="18"/>
      <c r="H389" s="18"/>
      <c r="I389" s="380"/>
      <c r="J389" s="16" t="s">
        <v>559</v>
      </c>
    </row>
    <row r="390" spans="1:10" x14ac:dyDescent="0.3">
      <c r="A390" s="380" t="s">
        <v>559</v>
      </c>
      <c r="B390" s="380" t="s">
        <v>2</v>
      </c>
      <c r="C390" s="380" t="s">
        <v>1389</v>
      </c>
      <c r="D390" s="380" t="s">
        <v>771</v>
      </c>
      <c r="E390" s="13" t="s">
        <v>115</v>
      </c>
      <c r="F390" s="18"/>
      <c r="G390" s="18"/>
      <c r="H390" s="18"/>
      <c r="I390" s="380"/>
      <c r="J390" s="16" t="s">
        <v>559</v>
      </c>
    </row>
    <row r="391" spans="1:10" x14ac:dyDescent="0.3">
      <c r="A391" s="380" t="s">
        <v>559</v>
      </c>
      <c r="B391" s="380" t="s">
        <v>2</v>
      </c>
      <c r="C391" s="380" t="s">
        <v>1389</v>
      </c>
      <c r="D391" s="380" t="s">
        <v>1394</v>
      </c>
      <c r="E391" s="13" t="s">
        <v>1395</v>
      </c>
      <c r="F391" s="18"/>
      <c r="G391" s="18" t="s">
        <v>841</v>
      </c>
      <c r="H391" s="18"/>
      <c r="I391" s="380"/>
      <c r="J391" s="16" t="s">
        <v>559</v>
      </c>
    </row>
    <row r="392" spans="1:10" x14ac:dyDescent="0.3">
      <c r="A392" s="380" t="s">
        <v>559</v>
      </c>
      <c r="B392" s="380" t="s">
        <v>2</v>
      </c>
      <c r="C392" s="380" t="s">
        <v>1389</v>
      </c>
      <c r="D392" s="380" t="s">
        <v>1396</v>
      </c>
      <c r="E392" s="13" t="s">
        <v>1397</v>
      </c>
      <c r="F392" s="18"/>
      <c r="G392" s="18"/>
      <c r="H392" s="18"/>
      <c r="I392" s="380"/>
      <c r="J392" s="16" t="s">
        <v>559</v>
      </c>
    </row>
    <row r="393" spans="1:10" x14ac:dyDescent="0.3">
      <c r="A393" s="380" t="s">
        <v>559</v>
      </c>
      <c r="B393" s="380" t="s">
        <v>2</v>
      </c>
      <c r="C393" s="380" t="s">
        <v>1389</v>
      </c>
      <c r="D393" s="380" t="s">
        <v>772</v>
      </c>
      <c r="E393" s="13" t="s">
        <v>118</v>
      </c>
      <c r="F393" s="18"/>
      <c r="G393" s="18"/>
      <c r="H393" s="18"/>
      <c r="I393" s="380"/>
      <c r="J393" s="16" t="s">
        <v>559</v>
      </c>
    </row>
    <row r="394" spans="1:10" x14ac:dyDescent="0.3">
      <c r="A394" s="380" t="s">
        <v>559</v>
      </c>
      <c r="B394" s="380" t="s">
        <v>2</v>
      </c>
      <c r="C394" s="380" t="s">
        <v>1389</v>
      </c>
      <c r="D394" s="380" t="s">
        <v>773</v>
      </c>
      <c r="E394" s="13" t="s">
        <v>119</v>
      </c>
      <c r="F394" s="18">
        <v>2</v>
      </c>
      <c r="G394" s="18" t="s">
        <v>840</v>
      </c>
      <c r="H394" s="18">
        <v>3</v>
      </c>
      <c r="I394" s="380"/>
      <c r="J394" s="16" t="s">
        <v>559</v>
      </c>
    </row>
    <row r="395" spans="1:10" x14ac:dyDescent="0.3">
      <c r="A395" s="380" t="s">
        <v>559</v>
      </c>
      <c r="B395" s="380" t="s">
        <v>2</v>
      </c>
      <c r="C395" s="380" t="s">
        <v>1389</v>
      </c>
      <c r="D395" s="380" t="s">
        <v>1398</v>
      </c>
      <c r="E395" s="13" t="s">
        <v>1399</v>
      </c>
      <c r="F395" s="18">
        <v>4</v>
      </c>
      <c r="G395" s="18" t="s">
        <v>844</v>
      </c>
      <c r="H395" s="18">
        <v>3</v>
      </c>
      <c r="I395" s="380"/>
      <c r="J395" s="16" t="s">
        <v>559</v>
      </c>
    </row>
    <row r="396" spans="1:10" x14ac:dyDescent="0.3">
      <c r="A396" s="380" t="s">
        <v>559</v>
      </c>
      <c r="B396" s="380" t="s">
        <v>2</v>
      </c>
      <c r="C396" s="380" t="s">
        <v>1389</v>
      </c>
      <c r="D396" s="380" t="s">
        <v>1400</v>
      </c>
      <c r="E396" s="13" t="s">
        <v>1401</v>
      </c>
      <c r="F396" s="18"/>
      <c r="G396" s="18" t="s">
        <v>841</v>
      </c>
      <c r="H396" s="18"/>
      <c r="I396" s="380"/>
      <c r="J396" s="16" t="s">
        <v>559</v>
      </c>
    </row>
    <row r="397" spans="1:10" x14ac:dyDescent="0.3">
      <c r="A397" s="380" t="s">
        <v>559</v>
      </c>
      <c r="B397" s="380" t="s">
        <v>2</v>
      </c>
      <c r="C397" s="380" t="s">
        <v>1389</v>
      </c>
      <c r="D397" s="380" t="s">
        <v>1402</v>
      </c>
      <c r="E397" s="13" t="s">
        <v>1403</v>
      </c>
      <c r="F397" s="18">
        <v>2</v>
      </c>
      <c r="G397" s="18" t="s">
        <v>840</v>
      </c>
      <c r="H397" s="18">
        <v>3</v>
      </c>
      <c r="I397" s="380"/>
      <c r="J397" s="16" t="s">
        <v>559</v>
      </c>
    </row>
    <row r="398" spans="1:10" x14ac:dyDescent="0.3">
      <c r="A398" s="380" t="s">
        <v>559</v>
      </c>
      <c r="B398" s="380" t="s">
        <v>2</v>
      </c>
      <c r="C398" s="380" t="s">
        <v>1389</v>
      </c>
      <c r="D398" s="380" t="s">
        <v>774</v>
      </c>
      <c r="E398" s="13" t="s">
        <v>123</v>
      </c>
      <c r="F398" s="18">
        <v>2</v>
      </c>
      <c r="G398" s="18" t="s">
        <v>840</v>
      </c>
      <c r="H398" s="18">
        <v>3</v>
      </c>
      <c r="I398" s="380"/>
      <c r="J398" s="16" t="s">
        <v>559</v>
      </c>
    </row>
    <row r="399" spans="1:10" x14ac:dyDescent="0.3">
      <c r="A399" s="380" t="s">
        <v>559</v>
      </c>
      <c r="B399" s="380" t="s">
        <v>2</v>
      </c>
      <c r="C399" s="380" t="s">
        <v>1389</v>
      </c>
      <c r="D399" s="380" t="s">
        <v>1203</v>
      </c>
      <c r="E399" s="13" t="s">
        <v>462</v>
      </c>
      <c r="F399" s="18"/>
      <c r="G399" s="18"/>
      <c r="H399" s="18"/>
      <c r="I399" s="380"/>
      <c r="J399" s="16"/>
    </row>
    <row r="400" spans="1:10" x14ac:dyDescent="0.3">
      <c r="A400" s="380" t="s">
        <v>559</v>
      </c>
      <c r="B400" s="380" t="s">
        <v>2</v>
      </c>
      <c r="C400" s="380" t="s">
        <v>1389</v>
      </c>
      <c r="D400" s="380" t="s">
        <v>775</v>
      </c>
      <c r="E400" s="13" t="s">
        <v>124</v>
      </c>
      <c r="F400" s="18"/>
      <c r="G400" s="18" t="s">
        <v>841</v>
      </c>
      <c r="H400" s="18"/>
      <c r="I400" s="380"/>
      <c r="J400" s="16" t="s">
        <v>559</v>
      </c>
    </row>
    <row r="401" spans="1:10" x14ac:dyDescent="0.3">
      <c r="A401" s="380" t="s">
        <v>559</v>
      </c>
      <c r="B401" s="380" t="s">
        <v>2</v>
      </c>
      <c r="C401" s="380" t="s">
        <v>1404</v>
      </c>
      <c r="D401" s="380" t="s">
        <v>1405</v>
      </c>
      <c r="E401" s="13" t="s">
        <v>1406</v>
      </c>
      <c r="F401" s="18"/>
      <c r="G401" s="18" t="s">
        <v>841</v>
      </c>
      <c r="H401" s="18"/>
      <c r="I401" s="380"/>
      <c r="J401" s="16" t="s">
        <v>559</v>
      </c>
    </row>
    <row r="402" spans="1:10" x14ac:dyDescent="0.3">
      <c r="A402" s="380" t="s">
        <v>559</v>
      </c>
      <c r="B402" s="380" t="s">
        <v>2</v>
      </c>
      <c r="C402" s="380" t="s">
        <v>1404</v>
      </c>
      <c r="D402" s="380" t="s">
        <v>1407</v>
      </c>
      <c r="E402" s="13" t="s">
        <v>1408</v>
      </c>
      <c r="F402" s="18"/>
      <c r="G402" s="18"/>
      <c r="H402" s="18"/>
      <c r="I402" s="380"/>
      <c r="J402" s="16" t="s">
        <v>559</v>
      </c>
    </row>
    <row r="403" spans="1:10" x14ac:dyDescent="0.3">
      <c r="A403" s="380" t="s">
        <v>559</v>
      </c>
      <c r="B403" s="380" t="s">
        <v>2</v>
      </c>
      <c r="C403" s="380" t="s">
        <v>1404</v>
      </c>
      <c r="D403" s="380" t="s">
        <v>1203</v>
      </c>
      <c r="E403" s="13" t="s">
        <v>463</v>
      </c>
      <c r="F403" s="18"/>
      <c r="G403" s="18"/>
      <c r="H403" s="18"/>
      <c r="I403" s="380"/>
      <c r="J403" s="16"/>
    </row>
    <row r="404" spans="1:10" x14ac:dyDescent="0.3">
      <c r="A404" s="380" t="s">
        <v>559</v>
      </c>
      <c r="B404" s="380" t="s">
        <v>2</v>
      </c>
      <c r="C404" s="380" t="s">
        <v>1409</v>
      </c>
      <c r="D404" s="380" t="s">
        <v>583</v>
      </c>
      <c r="E404" s="13" t="s">
        <v>1410</v>
      </c>
      <c r="F404" s="18"/>
      <c r="G404" s="18"/>
      <c r="H404" s="18"/>
      <c r="I404" s="380"/>
      <c r="J404" s="16" t="s">
        <v>559</v>
      </c>
    </row>
    <row r="405" spans="1:10" x14ac:dyDescent="0.3">
      <c r="A405" s="380" t="s">
        <v>559</v>
      </c>
      <c r="B405" s="380" t="s">
        <v>2</v>
      </c>
      <c r="C405" s="380" t="s">
        <v>1409</v>
      </c>
      <c r="D405" s="380" t="s">
        <v>1411</v>
      </c>
      <c r="E405" s="13" t="s">
        <v>1412</v>
      </c>
      <c r="F405" s="18">
        <v>4</v>
      </c>
      <c r="G405" s="18" t="s">
        <v>841</v>
      </c>
      <c r="H405" s="18">
        <v>2</v>
      </c>
      <c r="I405" s="380"/>
      <c r="J405" s="16" t="s">
        <v>559</v>
      </c>
    </row>
    <row r="406" spans="1:10" x14ac:dyDescent="0.3">
      <c r="A406" s="380" t="s">
        <v>559</v>
      </c>
      <c r="B406" s="380" t="s">
        <v>2</v>
      </c>
      <c r="C406" s="380" t="s">
        <v>1409</v>
      </c>
      <c r="D406" s="380" t="s">
        <v>1203</v>
      </c>
      <c r="E406" s="13" t="s">
        <v>464</v>
      </c>
      <c r="F406" s="18"/>
      <c r="G406" s="18"/>
      <c r="H406" s="18"/>
      <c r="I406" s="380"/>
      <c r="J406" s="16"/>
    </row>
    <row r="407" spans="1:10" x14ac:dyDescent="0.3">
      <c r="A407" s="380" t="s">
        <v>559</v>
      </c>
      <c r="B407" s="380" t="s">
        <v>2</v>
      </c>
      <c r="C407" s="380" t="s">
        <v>1413</v>
      </c>
      <c r="D407" s="380" t="s">
        <v>776</v>
      </c>
      <c r="E407" s="13" t="s">
        <v>129</v>
      </c>
      <c r="F407" s="18"/>
      <c r="G407" s="18"/>
      <c r="H407" s="18"/>
      <c r="I407" s="380"/>
      <c r="J407" s="16" t="s">
        <v>559</v>
      </c>
    </row>
    <row r="408" spans="1:10" x14ac:dyDescent="0.3">
      <c r="A408" s="380" t="s">
        <v>559</v>
      </c>
      <c r="B408" s="380" t="s">
        <v>2</v>
      </c>
      <c r="C408" s="380" t="s">
        <v>1414</v>
      </c>
      <c r="D408" s="380" t="s">
        <v>1203</v>
      </c>
      <c r="E408" s="13" t="s">
        <v>465</v>
      </c>
      <c r="F408" s="18"/>
      <c r="G408" s="18"/>
      <c r="H408" s="18"/>
      <c r="I408" s="380" t="s">
        <v>537</v>
      </c>
      <c r="J408" s="16"/>
    </row>
    <row r="409" spans="1:10" x14ac:dyDescent="0.3">
      <c r="A409" s="380" t="s">
        <v>559</v>
      </c>
      <c r="B409" s="380" t="s">
        <v>2</v>
      </c>
      <c r="C409" s="380" t="s">
        <v>1414</v>
      </c>
      <c r="D409" s="380" t="s">
        <v>777</v>
      </c>
      <c r="E409" s="13" t="s">
        <v>556</v>
      </c>
      <c r="F409" s="18"/>
      <c r="G409" s="18"/>
      <c r="H409" s="18"/>
      <c r="I409" s="380"/>
      <c r="J409" s="16" t="s">
        <v>559</v>
      </c>
    </row>
    <row r="410" spans="1:10" x14ac:dyDescent="0.3">
      <c r="A410" s="380" t="s">
        <v>559</v>
      </c>
      <c r="B410" s="380" t="s">
        <v>2</v>
      </c>
      <c r="C410" s="380" t="s">
        <v>1414</v>
      </c>
      <c r="D410" s="380" t="s">
        <v>766</v>
      </c>
      <c r="E410" s="13" t="s">
        <v>455</v>
      </c>
      <c r="F410" s="18"/>
      <c r="G410" s="18"/>
      <c r="H410" s="18"/>
      <c r="I410" s="380"/>
      <c r="J410" s="16" t="s">
        <v>559</v>
      </c>
    </row>
    <row r="411" spans="1:10" x14ac:dyDescent="0.3">
      <c r="A411" s="380" t="s">
        <v>559</v>
      </c>
      <c r="B411" s="380" t="s">
        <v>2</v>
      </c>
      <c r="C411" s="380" t="s">
        <v>1415</v>
      </c>
      <c r="D411" s="380" t="s">
        <v>778</v>
      </c>
      <c r="E411" s="13" t="s">
        <v>130</v>
      </c>
      <c r="F411" s="18">
        <v>2</v>
      </c>
      <c r="G411" s="18" t="s">
        <v>839</v>
      </c>
      <c r="H411" s="18">
        <v>1</v>
      </c>
      <c r="I411" s="380"/>
      <c r="J411" s="16" t="s">
        <v>559</v>
      </c>
    </row>
    <row r="412" spans="1:10" x14ac:dyDescent="0.3">
      <c r="A412" s="380" t="s">
        <v>559</v>
      </c>
      <c r="B412" s="380" t="s">
        <v>2</v>
      </c>
      <c r="C412" s="380" t="s">
        <v>1416</v>
      </c>
      <c r="D412" s="380" t="s">
        <v>1417</v>
      </c>
      <c r="E412" s="380" t="s">
        <v>1418</v>
      </c>
      <c r="F412" s="18">
        <v>2</v>
      </c>
      <c r="G412" s="18" t="s">
        <v>839</v>
      </c>
      <c r="H412" s="18">
        <v>1</v>
      </c>
      <c r="I412" s="380" t="s">
        <v>1223</v>
      </c>
      <c r="J412" s="16" t="s">
        <v>559</v>
      </c>
    </row>
    <row r="413" spans="1:10" x14ac:dyDescent="0.3">
      <c r="A413" s="380" t="s">
        <v>559</v>
      </c>
      <c r="B413" s="380" t="s">
        <v>2</v>
      </c>
      <c r="C413" s="380" t="s">
        <v>1419</v>
      </c>
      <c r="D413" s="380" t="s">
        <v>779</v>
      </c>
      <c r="E413" s="13" t="s">
        <v>132</v>
      </c>
      <c r="F413" s="18"/>
      <c r="G413" s="18"/>
      <c r="H413" s="18"/>
      <c r="I413" s="380"/>
      <c r="J413" s="16" t="s">
        <v>559</v>
      </c>
    </row>
    <row r="414" spans="1:10" x14ac:dyDescent="0.3">
      <c r="A414" s="380" t="s">
        <v>559</v>
      </c>
      <c r="B414" s="380" t="s">
        <v>2</v>
      </c>
      <c r="C414" s="380" t="s">
        <v>1203</v>
      </c>
      <c r="D414" s="380" t="s">
        <v>1203</v>
      </c>
      <c r="E414" s="13" t="s">
        <v>2</v>
      </c>
      <c r="F414" s="18"/>
      <c r="G414" s="18"/>
      <c r="H414" s="18"/>
      <c r="I414" s="380"/>
      <c r="J414" s="16"/>
    </row>
    <row r="415" spans="1:10" x14ac:dyDescent="0.3">
      <c r="A415" s="380" t="s">
        <v>559</v>
      </c>
      <c r="B415" s="380" t="s">
        <v>2</v>
      </c>
      <c r="C415" s="380" t="s">
        <v>1420</v>
      </c>
      <c r="D415" s="380" t="s">
        <v>549</v>
      </c>
      <c r="E415" s="13" t="s">
        <v>466</v>
      </c>
      <c r="F415" s="18"/>
      <c r="G415" s="18"/>
      <c r="H415" s="18"/>
      <c r="I415" s="380" t="s">
        <v>538</v>
      </c>
      <c r="J415" s="16" t="s">
        <v>559</v>
      </c>
    </row>
    <row r="416" spans="1:10" x14ac:dyDescent="0.3">
      <c r="A416" s="380" t="s">
        <v>559</v>
      </c>
      <c r="B416" s="380" t="s">
        <v>2</v>
      </c>
      <c r="C416" s="380" t="s">
        <v>1421</v>
      </c>
      <c r="D416" s="380" t="s">
        <v>767</v>
      </c>
      <c r="E416" s="13" t="s">
        <v>456</v>
      </c>
      <c r="F416" s="18"/>
      <c r="G416" s="18"/>
      <c r="H416" s="18"/>
      <c r="I416" s="380"/>
      <c r="J416" s="16" t="s">
        <v>559</v>
      </c>
    </row>
    <row r="417" spans="1:10" x14ac:dyDescent="0.3">
      <c r="A417" s="380" t="s">
        <v>559</v>
      </c>
      <c r="B417" s="380" t="s">
        <v>2</v>
      </c>
      <c r="C417" s="380" t="s">
        <v>1421</v>
      </c>
      <c r="D417" s="380" t="s">
        <v>1422</v>
      </c>
      <c r="E417" s="13" t="s">
        <v>1423</v>
      </c>
      <c r="F417" s="18"/>
      <c r="G417" s="18"/>
      <c r="H417" s="18"/>
      <c r="I417" s="380"/>
      <c r="J417" s="16" t="s">
        <v>559</v>
      </c>
    </row>
    <row r="418" spans="1:10" x14ac:dyDescent="0.3">
      <c r="A418" s="380" t="s">
        <v>559</v>
      </c>
      <c r="B418" s="380" t="s">
        <v>2</v>
      </c>
      <c r="C418" s="380" t="s">
        <v>1424</v>
      </c>
      <c r="D418" s="380" t="s">
        <v>780</v>
      </c>
      <c r="E418" s="13" t="s">
        <v>133</v>
      </c>
      <c r="F418" s="18">
        <v>4</v>
      </c>
      <c r="G418" s="18" t="s">
        <v>841</v>
      </c>
      <c r="H418" s="18">
        <v>2</v>
      </c>
      <c r="I418" s="380"/>
      <c r="J418" s="16" t="s">
        <v>559</v>
      </c>
    </row>
    <row r="419" spans="1:10" x14ac:dyDescent="0.3">
      <c r="A419" s="380" t="s">
        <v>559</v>
      </c>
      <c r="B419" s="380" t="s">
        <v>2</v>
      </c>
      <c r="C419" s="380" t="s">
        <v>1424</v>
      </c>
      <c r="D419" s="380" t="s">
        <v>781</v>
      </c>
      <c r="E419" s="13" t="s">
        <v>134</v>
      </c>
      <c r="F419" s="18">
        <v>4</v>
      </c>
      <c r="G419" s="18" t="s">
        <v>841</v>
      </c>
      <c r="H419" s="18">
        <v>2</v>
      </c>
      <c r="I419" s="380"/>
      <c r="J419" s="16" t="s">
        <v>559</v>
      </c>
    </row>
    <row r="420" spans="1:10" x14ac:dyDescent="0.3">
      <c r="A420" s="380" t="s">
        <v>559</v>
      </c>
      <c r="B420" s="380" t="s">
        <v>2</v>
      </c>
      <c r="C420" s="380" t="s">
        <v>1424</v>
      </c>
      <c r="D420" s="380" t="s">
        <v>1203</v>
      </c>
      <c r="E420" s="13" t="s">
        <v>467</v>
      </c>
      <c r="F420" s="18"/>
      <c r="G420" s="18"/>
      <c r="H420" s="18"/>
      <c r="I420" s="380"/>
      <c r="J420" s="16"/>
    </row>
    <row r="421" spans="1:10" x14ac:dyDescent="0.3">
      <c r="A421" s="380" t="s">
        <v>559</v>
      </c>
      <c r="B421" s="380" t="s">
        <v>2</v>
      </c>
      <c r="C421" s="380" t="s">
        <v>1425</v>
      </c>
      <c r="D421" s="380" t="s">
        <v>599</v>
      </c>
      <c r="E421" s="13" t="s">
        <v>478</v>
      </c>
      <c r="F421" s="18"/>
      <c r="G421" s="18" t="s">
        <v>841</v>
      </c>
      <c r="H421" s="18"/>
      <c r="I421" s="380"/>
      <c r="J421" s="16" t="s">
        <v>559</v>
      </c>
    </row>
    <row r="422" spans="1:10" x14ac:dyDescent="0.3">
      <c r="A422" s="380" t="s">
        <v>559</v>
      </c>
      <c r="B422" s="380" t="s">
        <v>2</v>
      </c>
      <c r="C422" s="380" t="s">
        <v>1425</v>
      </c>
      <c r="D422" s="380" t="s">
        <v>790</v>
      </c>
      <c r="E422" s="13" t="s">
        <v>479</v>
      </c>
      <c r="F422" s="18"/>
      <c r="G422" s="18" t="s">
        <v>841</v>
      </c>
      <c r="H422" s="18"/>
      <c r="I422" s="380"/>
      <c r="J422" s="16" t="s">
        <v>559</v>
      </c>
    </row>
    <row r="423" spans="1:10" x14ac:dyDescent="0.3">
      <c r="A423" s="380" t="s">
        <v>559</v>
      </c>
      <c r="B423" s="380" t="s">
        <v>2</v>
      </c>
      <c r="C423" s="380" t="s">
        <v>1425</v>
      </c>
      <c r="D423" s="380" t="s">
        <v>791</v>
      </c>
      <c r="E423" s="13" t="s">
        <v>480</v>
      </c>
      <c r="F423" s="18"/>
      <c r="G423" s="18"/>
      <c r="H423" s="18"/>
      <c r="I423" s="380"/>
      <c r="J423" s="16" t="s">
        <v>559</v>
      </c>
    </row>
    <row r="424" spans="1:10" x14ac:dyDescent="0.3">
      <c r="A424" s="380" t="s">
        <v>559</v>
      </c>
      <c r="B424" s="380" t="s">
        <v>2</v>
      </c>
      <c r="C424" s="380" t="s">
        <v>1425</v>
      </c>
      <c r="D424" s="380" t="s">
        <v>792</v>
      </c>
      <c r="E424" s="13" t="s">
        <v>481</v>
      </c>
      <c r="F424" s="18"/>
      <c r="G424" s="18"/>
      <c r="H424" s="18"/>
      <c r="I424" s="380"/>
      <c r="J424" s="16" t="s">
        <v>559</v>
      </c>
    </row>
    <row r="425" spans="1:10" x14ac:dyDescent="0.3">
      <c r="A425" s="380" t="s">
        <v>559</v>
      </c>
      <c r="B425" s="380" t="s">
        <v>2</v>
      </c>
      <c r="C425" s="380" t="s">
        <v>1426</v>
      </c>
      <c r="D425" s="380" t="s">
        <v>782</v>
      </c>
      <c r="E425" s="13" t="s">
        <v>135</v>
      </c>
      <c r="F425" s="18">
        <v>2</v>
      </c>
      <c r="G425" s="18" t="s">
        <v>839</v>
      </c>
      <c r="H425" s="18">
        <v>1</v>
      </c>
      <c r="I425" s="380"/>
      <c r="J425" s="16" t="s">
        <v>559</v>
      </c>
    </row>
    <row r="426" spans="1:10" x14ac:dyDescent="0.3">
      <c r="A426" s="380" t="s">
        <v>559</v>
      </c>
      <c r="B426" s="380" t="s">
        <v>2</v>
      </c>
      <c r="C426" s="380" t="s">
        <v>1427</v>
      </c>
      <c r="D426" s="380" t="s">
        <v>783</v>
      </c>
      <c r="E426" s="13" t="s">
        <v>136</v>
      </c>
      <c r="F426" s="18"/>
      <c r="G426" s="18" t="s">
        <v>841</v>
      </c>
      <c r="H426" s="18"/>
      <c r="I426" s="380"/>
      <c r="J426" s="16" t="s">
        <v>559</v>
      </c>
    </row>
    <row r="427" spans="1:10" x14ac:dyDescent="0.3">
      <c r="A427" s="380" t="s">
        <v>559</v>
      </c>
      <c r="B427" s="380" t="s">
        <v>2</v>
      </c>
      <c r="C427" s="380" t="s">
        <v>1428</v>
      </c>
      <c r="D427" s="380" t="s">
        <v>793</v>
      </c>
      <c r="E427" s="13" t="s">
        <v>482</v>
      </c>
      <c r="F427" s="18">
        <v>2</v>
      </c>
      <c r="G427" s="18" t="s">
        <v>843</v>
      </c>
      <c r="H427" s="18">
        <v>1</v>
      </c>
      <c r="I427" s="380"/>
      <c r="J427" s="16" t="s">
        <v>559</v>
      </c>
    </row>
    <row r="428" spans="1:10" x14ac:dyDescent="0.3">
      <c r="A428" s="380" t="s">
        <v>559</v>
      </c>
      <c r="B428" s="380" t="s">
        <v>2</v>
      </c>
      <c r="C428" s="380" t="s">
        <v>1429</v>
      </c>
      <c r="D428" s="380" t="s">
        <v>786</v>
      </c>
      <c r="E428" s="13" t="s">
        <v>472</v>
      </c>
      <c r="F428" s="18"/>
      <c r="G428" s="18"/>
      <c r="H428" s="18"/>
      <c r="I428" s="380"/>
      <c r="J428" s="16" t="s">
        <v>559</v>
      </c>
    </row>
    <row r="429" spans="1:10" x14ac:dyDescent="0.3">
      <c r="A429" s="380" t="s">
        <v>559</v>
      </c>
      <c r="B429" s="380" t="s">
        <v>2</v>
      </c>
      <c r="C429" s="380" t="s">
        <v>1429</v>
      </c>
      <c r="D429" s="380" t="s">
        <v>787</v>
      </c>
      <c r="E429" s="13" t="s">
        <v>473</v>
      </c>
      <c r="F429" s="18"/>
      <c r="G429" s="18"/>
      <c r="H429" s="18"/>
      <c r="I429" s="380"/>
      <c r="J429" s="16" t="s">
        <v>559</v>
      </c>
    </row>
    <row r="430" spans="1:10" x14ac:dyDescent="0.3">
      <c r="A430" s="380" t="s">
        <v>559</v>
      </c>
      <c r="B430" s="380" t="s">
        <v>2</v>
      </c>
      <c r="C430" s="380" t="s">
        <v>1429</v>
      </c>
      <c r="D430" s="380" t="s">
        <v>788</v>
      </c>
      <c r="E430" s="13" t="s">
        <v>474</v>
      </c>
      <c r="F430" s="18">
        <v>3</v>
      </c>
      <c r="G430" s="18" t="s">
        <v>842</v>
      </c>
      <c r="H430" s="18">
        <v>1</v>
      </c>
      <c r="I430" s="380"/>
      <c r="J430" s="16" t="s">
        <v>559</v>
      </c>
    </row>
    <row r="431" spans="1:10" x14ac:dyDescent="0.3">
      <c r="A431" s="380" t="s">
        <v>559</v>
      </c>
      <c r="B431" s="380" t="s">
        <v>2</v>
      </c>
      <c r="C431" s="380" t="s">
        <v>1429</v>
      </c>
      <c r="D431" s="380" t="s">
        <v>722</v>
      </c>
      <c r="E431" s="13" t="s">
        <v>475</v>
      </c>
      <c r="F431" s="18"/>
      <c r="G431" s="18" t="s">
        <v>841</v>
      </c>
      <c r="H431" s="18"/>
      <c r="I431" s="380"/>
      <c r="J431" s="16" t="s">
        <v>559</v>
      </c>
    </row>
    <row r="432" spans="1:10" x14ac:dyDescent="0.3">
      <c r="A432" s="380" t="s">
        <v>559</v>
      </c>
      <c r="B432" s="380" t="s">
        <v>2</v>
      </c>
      <c r="C432" s="380" t="s">
        <v>1429</v>
      </c>
      <c r="D432" s="380" t="s">
        <v>789</v>
      </c>
      <c r="E432" s="13" t="s">
        <v>476</v>
      </c>
      <c r="F432" s="18">
        <v>3</v>
      </c>
      <c r="G432" s="18" t="s">
        <v>842</v>
      </c>
      <c r="H432" s="18">
        <v>1</v>
      </c>
      <c r="I432" s="380"/>
      <c r="J432" s="16" t="s">
        <v>559</v>
      </c>
    </row>
    <row r="433" spans="1:10" x14ac:dyDescent="0.3">
      <c r="A433" s="380" t="s">
        <v>559</v>
      </c>
      <c r="B433" s="380" t="s">
        <v>2</v>
      </c>
      <c r="C433" s="380" t="s">
        <v>1429</v>
      </c>
      <c r="D433" s="380" t="s">
        <v>1203</v>
      </c>
      <c r="E433" s="13" t="s">
        <v>471</v>
      </c>
      <c r="F433" s="18"/>
      <c r="G433" s="18"/>
      <c r="H433" s="18"/>
      <c r="I433" s="380"/>
      <c r="J433" s="16"/>
    </row>
    <row r="434" spans="1:10" x14ac:dyDescent="0.3">
      <c r="A434" s="380" t="s">
        <v>559</v>
      </c>
      <c r="B434" s="380" t="s">
        <v>2</v>
      </c>
      <c r="C434" s="380" t="s">
        <v>1430</v>
      </c>
      <c r="D434" s="380" t="s">
        <v>768</v>
      </c>
      <c r="E434" s="13" t="s">
        <v>457</v>
      </c>
      <c r="F434" s="18"/>
      <c r="G434" s="18"/>
      <c r="H434" s="18"/>
      <c r="I434" s="380"/>
      <c r="J434" s="16" t="s">
        <v>559</v>
      </c>
    </row>
    <row r="435" spans="1:10" x14ac:dyDescent="0.3">
      <c r="A435" s="380" t="s">
        <v>559</v>
      </c>
      <c r="B435" s="380" t="s">
        <v>2</v>
      </c>
      <c r="C435" s="380" t="s">
        <v>1431</v>
      </c>
      <c r="D435" s="380" t="s">
        <v>794</v>
      </c>
      <c r="E435" s="13" t="s">
        <v>483</v>
      </c>
      <c r="F435" s="18"/>
      <c r="G435" s="18"/>
      <c r="H435" s="18"/>
      <c r="I435" s="380"/>
      <c r="J435" s="16" t="s">
        <v>559</v>
      </c>
    </row>
    <row r="436" spans="1:10" x14ac:dyDescent="0.3">
      <c r="A436" s="380" t="s">
        <v>559</v>
      </c>
      <c r="B436" s="380" t="s">
        <v>2</v>
      </c>
      <c r="C436" s="380" t="s">
        <v>1431</v>
      </c>
      <c r="D436" s="380" t="s">
        <v>795</v>
      </c>
      <c r="E436" s="13" t="s">
        <v>484</v>
      </c>
      <c r="F436" s="18"/>
      <c r="G436" s="18"/>
      <c r="H436" s="18"/>
      <c r="I436" s="380"/>
      <c r="J436" s="16" t="s">
        <v>559</v>
      </c>
    </row>
    <row r="437" spans="1:10" x14ac:dyDescent="0.3">
      <c r="A437" s="380" t="s">
        <v>559</v>
      </c>
      <c r="B437" s="380" t="s">
        <v>2</v>
      </c>
      <c r="C437" s="380" t="s">
        <v>1431</v>
      </c>
      <c r="D437" s="380" t="s">
        <v>796</v>
      </c>
      <c r="E437" s="13" t="s">
        <v>485</v>
      </c>
      <c r="F437" s="18"/>
      <c r="G437" s="18" t="s">
        <v>841</v>
      </c>
      <c r="H437" s="18"/>
      <c r="I437" s="380"/>
      <c r="J437" s="16" t="s">
        <v>559</v>
      </c>
    </row>
    <row r="438" spans="1:10" x14ac:dyDescent="0.3">
      <c r="A438" s="380" t="s">
        <v>559</v>
      </c>
      <c r="B438" s="380" t="s">
        <v>3</v>
      </c>
      <c r="C438" s="380" t="s">
        <v>1432</v>
      </c>
      <c r="D438" s="380" t="s">
        <v>797</v>
      </c>
      <c r="E438" s="13" t="s">
        <v>137</v>
      </c>
      <c r="F438" s="18">
        <v>4</v>
      </c>
      <c r="G438" s="18" t="s">
        <v>840</v>
      </c>
      <c r="H438" s="18">
        <v>1</v>
      </c>
      <c r="I438" s="380"/>
      <c r="J438" s="16" t="s">
        <v>559</v>
      </c>
    </row>
    <row r="439" spans="1:10" x14ac:dyDescent="0.3">
      <c r="A439" s="380" t="s">
        <v>559</v>
      </c>
      <c r="B439" s="380" t="s">
        <v>3</v>
      </c>
      <c r="C439" s="380" t="s">
        <v>1432</v>
      </c>
      <c r="D439" s="380" t="s">
        <v>798</v>
      </c>
      <c r="E439" s="13" t="s">
        <v>138</v>
      </c>
      <c r="F439" s="18"/>
      <c r="G439" s="18"/>
      <c r="H439" s="18"/>
      <c r="I439" s="380"/>
      <c r="J439" s="16" t="s">
        <v>559</v>
      </c>
    </row>
    <row r="440" spans="1:10" x14ac:dyDescent="0.3">
      <c r="A440" s="380" t="s">
        <v>559</v>
      </c>
      <c r="B440" s="380" t="s">
        <v>3</v>
      </c>
      <c r="C440" s="380" t="s">
        <v>1432</v>
      </c>
      <c r="D440" s="380" t="s">
        <v>1203</v>
      </c>
      <c r="E440" s="13" t="s">
        <v>486</v>
      </c>
      <c r="F440" s="18"/>
      <c r="G440" s="18"/>
      <c r="H440" s="18"/>
      <c r="I440" s="380"/>
      <c r="J440" s="16"/>
    </row>
    <row r="441" spans="1:10" x14ac:dyDescent="0.3">
      <c r="A441" s="380" t="s">
        <v>559</v>
      </c>
      <c r="B441" s="380" t="s">
        <v>4</v>
      </c>
      <c r="C441" s="380" t="s">
        <v>1433</v>
      </c>
      <c r="D441" s="380" t="s">
        <v>799</v>
      </c>
      <c r="E441" s="13" t="s">
        <v>139</v>
      </c>
      <c r="F441" s="18"/>
      <c r="G441" s="18"/>
      <c r="H441" s="18"/>
      <c r="I441" s="380"/>
      <c r="J441" s="16" t="s">
        <v>559</v>
      </c>
    </row>
    <row r="442" spans="1:10" x14ac:dyDescent="0.3">
      <c r="A442" s="380" t="s">
        <v>559</v>
      </c>
      <c r="B442" s="380" t="s">
        <v>5</v>
      </c>
      <c r="C442" s="380" t="s">
        <v>1434</v>
      </c>
      <c r="D442" s="380" t="s">
        <v>619</v>
      </c>
      <c r="E442" s="13" t="s">
        <v>1435</v>
      </c>
      <c r="F442" s="18">
        <v>2</v>
      </c>
      <c r="G442" s="18" t="s">
        <v>839</v>
      </c>
      <c r="H442" s="18">
        <v>1</v>
      </c>
      <c r="I442" s="380"/>
      <c r="J442" s="16" t="s">
        <v>559</v>
      </c>
    </row>
    <row r="443" spans="1:10" x14ac:dyDescent="0.3">
      <c r="A443" s="380" t="s">
        <v>559</v>
      </c>
      <c r="B443" s="380" t="s">
        <v>5</v>
      </c>
      <c r="C443" s="380" t="s">
        <v>1203</v>
      </c>
      <c r="D443" s="380" t="s">
        <v>1203</v>
      </c>
      <c r="E443" s="13" t="s">
        <v>5</v>
      </c>
      <c r="F443" s="18"/>
      <c r="G443" s="18"/>
      <c r="H443" s="18"/>
      <c r="I443" s="380"/>
      <c r="J443" s="16"/>
    </row>
    <row r="444" spans="1:10" x14ac:dyDescent="0.3">
      <c r="A444" s="380" t="s">
        <v>559</v>
      </c>
      <c r="B444" s="380" t="s">
        <v>5</v>
      </c>
      <c r="C444" s="380" t="s">
        <v>1436</v>
      </c>
      <c r="D444" s="380" t="s">
        <v>800</v>
      </c>
      <c r="E444" s="13" t="s">
        <v>141</v>
      </c>
      <c r="F444" s="18"/>
      <c r="G444" s="18"/>
      <c r="H444" s="18"/>
      <c r="I444" s="380"/>
      <c r="J444" s="16" t="s">
        <v>559</v>
      </c>
    </row>
    <row r="445" spans="1:10" x14ac:dyDescent="0.3">
      <c r="A445" s="380" t="s">
        <v>559</v>
      </c>
      <c r="B445" s="380" t="s">
        <v>5</v>
      </c>
      <c r="C445" s="380" t="s">
        <v>1436</v>
      </c>
      <c r="D445" s="380" t="s">
        <v>708</v>
      </c>
      <c r="E445" s="13" t="s">
        <v>142</v>
      </c>
      <c r="F445" s="18">
        <v>4</v>
      </c>
      <c r="G445" s="18" t="s">
        <v>840</v>
      </c>
      <c r="H445" s="18">
        <v>1</v>
      </c>
      <c r="I445" s="380"/>
      <c r="J445" s="16" t="s">
        <v>559</v>
      </c>
    </row>
    <row r="446" spans="1:10" x14ac:dyDescent="0.3">
      <c r="A446" s="380" t="s">
        <v>559</v>
      </c>
      <c r="B446" s="380" t="s">
        <v>5</v>
      </c>
      <c r="C446" s="380" t="s">
        <v>1436</v>
      </c>
      <c r="D446" s="380" t="s">
        <v>1203</v>
      </c>
      <c r="E446" s="13" t="s">
        <v>487</v>
      </c>
      <c r="F446" s="18"/>
      <c r="G446" s="18"/>
      <c r="H446" s="18"/>
      <c r="I446" s="380"/>
      <c r="J446" s="16"/>
    </row>
    <row r="447" spans="1:10" x14ac:dyDescent="0.3">
      <c r="A447" s="380" t="s">
        <v>559</v>
      </c>
      <c r="B447" s="380" t="s">
        <v>5</v>
      </c>
      <c r="C447" s="380" t="s">
        <v>1436</v>
      </c>
      <c r="D447" s="380" t="s">
        <v>801</v>
      </c>
      <c r="E447" s="13" t="s">
        <v>143</v>
      </c>
      <c r="F447" s="18"/>
      <c r="G447" s="18"/>
      <c r="H447" s="18"/>
      <c r="I447" s="380"/>
      <c r="J447" s="16" t="s">
        <v>559</v>
      </c>
    </row>
    <row r="448" spans="1:10" x14ac:dyDescent="0.3">
      <c r="A448" s="380" t="s">
        <v>559</v>
      </c>
      <c r="B448" s="380" t="s">
        <v>5</v>
      </c>
      <c r="C448" s="380" t="s">
        <v>1437</v>
      </c>
      <c r="D448" s="380" t="s">
        <v>1203</v>
      </c>
      <c r="E448" s="13" t="s">
        <v>488</v>
      </c>
      <c r="F448" s="18"/>
      <c r="G448" s="18"/>
      <c r="H448" s="18"/>
      <c r="I448" s="380" t="s">
        <v>541</v>
      </c>
      <c r="J448" s="16"/>
    </row>
    <row r="449" spans="1:10" x14ac:dyDescent="0.3">
      <c r="A449" s="380" t="s">
        <v>559</v>
      </c>
      <c r="B449" s="380" t="s">
        <v>6</v>
      </c>
      <c r="C449" s="380" t="s">
        <v>1438</v>
      </c>
      <c r="D449" s="380" t="s">
        <v>802</v>
      </c>
      <c r="E449" s="13" t="s">
        <v>144</v>
      </c>
      <c r="F449" s="18">
        <v>2</v>
      </c>
      <c r="G449" s="18" t="s">
        <v>839</v>
      </c>
      <c r="H449" s="18">
        <v>1</v>
      </c>
      <c r="I449" s="380"/>
      <c r="J449" s="16" t="s">
        <v>559</v>
      </c>
    </row>
    <row r="450" spans="1:10" x14ac:dyDescent="0.3">
      <c r="A450" s="380" t="s">
        <v>559</v>
      </c>
      <c r="B450" s="380" t="s">
        <v>6</v>
      </c>
      <c r="C450" s="380" t="s">
        <v>1438</v>
      </c>
      <c r="D450" s="380" t="s">
        <v>803</v>
      </c>
      <c r="E450" s="13" t="s">
        <v>145</v>
      </c>
      <c r="F450" s="18"/>
      <c r="G450" s="18"/>
      <c r="H450" s="18"/>
      <c r="I450" s="380"/>
      <c r="J450" s="16" t="s">
        <v>559</v>
      </c>
    </row>
    <row r="451" spans="1:10" x14ac:dyDescent="0.3">
      <c r="A451" s="380" t="s">
        <v>559</v>
      </c>
      <c r="B451" s="380" t="s">
        <v>6</v>
      </c>
      <c r="C451" s="380" t="s">
        <v>1438</v>
      </c>
      <c r="D451" s="380" t="s">
        <v>804</v>
      </c>
      <c r="E451" s="13" t="s">
        <v>146</v>
      </c>
      <c r="F451" s="18">
        <v>1</v>
      </c>
      <c r="G451" s="18" t="s">
        <v>843</v>
      </c>
      <c r="H451" s="18">
        <v>2</v>
      </c>
      <c r="I451" s="380"/>
      <c r="J451" s="16" t="s">
        <v>559</v>
      </c>
    </row>
    <row r="452" spans="1:10" x14ac:dyDescent="0.3">
      <c r="A452" s="380" t="s">
        <v>559</v>
      </c>
      <c r="B452" s="380" t="s">
        <v>6</v>
      </c>
      <c r="C452" s="380" t="s">
        <v>1438</v>
      </c>
      <c r="D452" s="380" t="s">
        <v>1203</v>
      </c>
      <c r="E452" s="13" t="s">
        <v>489</v>
      </c>
      <c r="F452" s="18"/>
      <c r="G452" s="18"/>
      <c r="H452" s="18"/>
      <c r="I452" s="380"/>
      <c r="J452" s="16"/>
    </row>
    <row r="453" spans="1:10" x14ac:dyDescent="0.3">
      <c r="A453" s="380" t="s">
        <v>559</v>
      </c>
      <c r="B453" s="380" t="s">
        <v>6</v>
      </c>
      <c r="C453" s="380" t="s">
        <v>1438</v>
      </c>
      <c r="D453" s="380" t="s">
        <v>805</v>
      </c>
      <c r="E453" s="13" t="s">
        <v>147</v>
      </c>
      <c r="F453" s="18"/>
      <c r="G453" s="18"/>
      <c r="H453" s="18"/>
      <c r="I453" s="380"/>
      <c r="J453" s="16" t="s">
        <v>559</v>
      </c>
    </row>
    <row r="454" spans="1:10" x14ac:dyDescent="0.3">
      <c r="A454" s="380" t="s">
        <v>559</v>
      </c>
      <c r="B454" s="380" t="s">
        <v>6</v>
      </c>
      <c r="C454" s="380" t="s">
        <v>1439</v>
      </c>
      <c r="D454" s="380" t="s">
        <v>1440</v>
      </c>
      <c r="E454" s="13" t="s">
        <v>1441</v>
      </c>
      <c r="F454" s="18">
        <v>3</v>
      </c>
      <c r="G454" s="18" t="s">
        <v>842</v>
      </c>
      <c r="H454" s="18">
        <v>1</v>
      </c>
      <c r="I454" s="380"/>
      <c r="J454" s="16" t="s">
        <v>559</v>
      </c>
    </row>
    <row r="455" spans="1:10" x14ac:dyDescent="0.3">
      <c r="A455" s="380" t="s">
        <v>559</v>
      </c>
      <c r="B455" s="380" t="s">
        <v>6</v>
      </c>
      <c r="C455" s="380" t="s">
        <v>1442</v>
      </c>
      <c r="D455" s="380" t="s">
        <v>806</v>
      </c>
      <c r="E455" s="13" t="s">
        <v>149</v>
      </c>
      <c r="F455" s="18">
        <v>3</v>
      </c>
      <c r="G455" s="18" t="s">
        <v>842</v>
      </c>
      <c r="H455" s="18">
        <v>1</v>
      </c>
      <c r="I455" s="380" t="s">
        <v>1223</v>
      </c>
      <c r="J455" s="16" t="s">
        <v>559</v>
      </c>
    </row>
    <row r="456" spans="1:10" x14ac:dyDescent="0.3">
      <c r="A456" s="380" t="s">
        <v>559</v>
      </c>
      <c r="B456" s="380" t="s">
        <v>6</v>
      </c>
      <c r="C456" s="380" t="s">
        <v>1443</v>
      </c>
      <c r="D456" s="380" t="s">
        <v>1444</v>
      </c>
      <c r="E456" s="13" t="s">
        <v>1445</v>
      </c>
      <c r="F456" s="18"/>
      <c r="G456" s="18" t="s">
        <v>841</v>
      </c>
      <c r="H456" s="18"/>
      <c r="I456" s="380"/>
      <c r="J456" s="16" t="s">
        <v>559</v>
      </c>
    </row>
    <row r="457" spans="1:10" x14ac:dyDescent="0.3">
      <c r="A457" s="380" t="s">
        <v>559</v>
      </c>
      <c r="B457" s="380" t="s">
        <v>6</v>
      </c>
      <c r="C457" s="380" t="s">
        <v>1446</v>
      </c>
      <c r="D457" s="380" t="s">
        <v>807</v>
      </c>
      <c r="E457" s="13" t="s">
        <v>151</v>
      </c>
      <c r="F457" s="18"/>
      <c r="G457" s="18" t="s">
        <v>841</v>
      </c>
      <c r="H457" s="18"/>
      <c r="I457" s="380"/>
      <c r="J457" s="16" t="s">
        <v>559</v>
      </c>
    </row>
    <row r="458" spans="1:10" x14ac:dyDescent="0.3">
      <c r="A458" s="380" t="s">
        <v>559</v>
      </c>
      <c r="B458" s="380" t="s">
        <v>6</v>
      </c>
      <c r="C458" s="380" t="s">
        <v>1446</v>
      </c>
      <c r="D458" s="380" t="s">
        <v>683</v>
      </c>
      <c r="E458" s="13" t="s">
        <v>152</v>
      </c>
      <c r="F458" s="18"/>
      <c r="G458" s="18"/>
      <c r="H458" s="18"/>
      <c r="I458" s="380"/>
      <c r="J458" s="16" t="s">
        <v>559</v>
      </c>
    </row>
    <row r="459" spans="1:10" x14ac:dyDescent="0.3">
      <c r="A459" s="380" t="s">
        <v>559</v>
      </c>
      <c r="B459" s="380" t="s">
        <v>6</v>
      </c>
      <c r="C459" s="380" t="s">
        <v>1446</v>
      </c>
      <c r="D459" s="380" t="s">
        <v>1203</v>
      </c>
      <c r="E459" s="13" t="s">
        <v>490</v>
      </c>
      <c r="F459" s="18"/>
      <c r="G459" s="18"/>
      <c r="H459" s="18"/>
      <c r="I459" s="380"/>
      <c r="J459" s="16"/>
    </row>
    <row r="460" spans="1:10" x14ac:dyDescent="0.3">
      <c r="A460" s="380" t="s">
        <v>559</v>
      </c>
      <c r="B460" s="380" t="s">
        <v>6</v>
      </c>
      <c r="C460" s="380" t="s">
        <v>1203</v>
      </c>
      <c r="D460" s="380" t="s">
        <v>1203</v>
      </c>
      <c r="E460" s="13" t="s">
        <v>6</v>
      </c>
      <c r="F460" s="18"/>
      <c r="G460" s="18"/>
      <c r="H460" s="18"/>
      <c r="I460" s="380"/>
      <c r="J460" s="16"/>
    </row>
    <row r="461" spans="1:10" x14ac:dyDescent="0.3">
      <c r="A461" s="380" t="s">
        <v>559</v>
      </c>
      <c r="B461" s="380" t="s">
        <v>6</v>
      </c>
      <c r="C461" s="380" t="s">
        <v>1447</v>
      </c>
      <c r="D461" s="380" t="s">
        <v>808</v>
      </c>
      <c r="E461" s="13" t="s">
        <v>153</v>
      </c>
      <c r="F461" s="18">
        <v>4</v>
      </c>
      <c r="G461" s="18" t="s">
        <v>840</v>
      </c>
      <c r="H461" s="18">
        <v>1</v>
      </c>
      <c r="I461" s="380"/>
      <c r="J461" s="16" t="s">
        <v>559</v>
      </c>
    </row>
    <row r="462" spans="1:10" x14ac:dyDescent="0.3">
      <c r="A462" s="380" t="s">
        <v>559</v>
      </c>
      <c r="B462" s="380" t="s">
        <v>7</v>
      </c>
      <c r="C462" s="380" t="s">
        <v>1448</v>
      </c>
      <c r="D462" s="380" t="s">
        <v>809</v>
      </c>
      <c r="E462" s="13" t="s">
        <v>154</v>
      </c>
      <c r="F462" s="18"/>
      <c r="G462" s="18" t="s">
        <v>841</v>
      </c>
      <c r="H462" s="18"/>
      <c r="I462" s="380"/>
      <c r="J462" s="16" t="s">
        <v>559</v>
      </c>
    </row>
    <row r="463" spans="1:10" x14ac:dyDescent="0.3">
      <c r="A463" s="380" t="s">
        <v>559</v>
      </c>
      <c r="B463" s="380" t="s">
        <v>7</v>
      </c>
      <c r="C463" s="380" t="s">
        <v>1448</v>
      </c>
      <c r="D463" s="380" t="s">
        <v>810</v>
      </c>
      <c r="E463" s="13" t="s">
        <v>155</v>
      </c>
      <c r="F463" s="18">
        <v>4</v>
      </c>
      <c r="G463" s="18" t="s">
        <v>840</v>
      </c>
      <c r="H463" s="18">
        <v>1</v>
      </c>
      <c r="I463" s="380"/>
      <c r="J463" s="16" t="s">
        <v>559</v>
      </c>
    </row>
    <row r="464" spans="1:10" x14ac:dyDescent="0.3">
      <c r="A464" s="380" t="s">
        <v>559</v>
      </c>
      <c r="B464" s="380" t="s">
        <v>7</v>
      </c>
      <c r="C464" s="380" t="s">
        <v>1448</v>
      </c>
      <c r="D464" s="380" t="s">
        <v>811</v>
      </c>
      <c r="E464" s="13" t="s">
        <v>156</v>
      </c>
      <c r="F464" s="18"/>
      <c r="G464" s="18" t="s">
        <v>841</v>
      </c>
      <c r="H464" s="18"/>
      <c r="I464" s="380"/>
      <c r="J464" s="16" t="s">
        <v>559</v>
      </c>
    </row>
    <row r="465" spans="1:10" x14ac:dyDescent="0.3">
      <c r="A465" s="380" t="s">
        <v>559</v>
      </c>
      <c r="B465" s="380" t="s">
        <v>7</v>
      </c>
      <c r="C465" s="380" t="s">
        <v>1448</v>
      </c>
      <c r="D465" s="380" t="s">
        <v>1203</v>
      </c>
      <c r="E465" s="13" t="s">
        <v>491</v>
      </c>
      <c r="F465" s="18"/>
      <c r="G465" s="18"/>
      <c r="H465" s="18"/>
      <c r="I465" s="380"/>
      <c r="J465" s="16"/>
    </row>
    <row r="466" spans="1:10" x14ac:dyDescent="0.3">
      <c r="A466" s="380" t="s">
        <v>559</v>
      </c>
      <c r="B466" s="380" t="s">
        <v>7</v>
      </c>
      <c r="C466" s="380" t="s">
        <v>1448</v>
      </c>
      <c r="D466" s="380" t="s">
        <v>1449</v>
      </c>
      <c r="E466" s="13" t="s">
        <v>1450</v>
      </c>
      <c r="F466" s="18"/>
      <c r="G466" s="18"/>
      <c r="H466" s="18"/>
      <c r="I466" s="380"/>
      <c r="J466" s="16" t="s">
        <v>559</v>
      </c>
    </row>
    <row r="467" spans="1:10" x14ac:dyDescent="0.3">
      <c r="A467" s="380" t="s">
        <v>559</v>
      </c>
      <c r="B467" s="380" t="s">
        <v>7</v>
      </c>
      <c r="C467" s="380" t="s">
        <v>1451</v>
      </c>
      <c r="D467" s="380" t="s">
        <v>812</v>
      </c>
      <c r="E467" s="13" t="s">
        <v>158</v>
      </c>
      <c r="F467" s="18">
        <v>4</v>
      </c>
      <c r="G467" s="18" t="s">
        <v>840</v>
      </c>
      <c r="H467" s="18">
        <v>1</v>
      </c>
      <c r="I467" s="380"/>
      <c r="J467" s="16" t="s">
        <v>559</v>
      </c>
    </row>
    <row r="468" spans="1:10" x14ac:dyDescent="0.3">
      <c r="A468" s="380" t="s">
        <v>559</v>
      </c>
      <c r="B468" s="380" t="s">
        <v>7</v>
      </c>
      <c r="C468" s="380" t="s">
        <v>1451</v>
      </c>
      <c r="D468" s="380" t="s">
        <v>783</v>
      </c>
      <c r="E468" s="13" t="s">
        <v>159</v>
      </c>
      <c r="F468" s="18">
        <v>4</v>
      </c>
      <c r="G468" s="18" t="s">
        <v>840</v>
      </c>
      <c r="H468" s="18">
        <v>1</v>
      </c>
      <c r="I468" s="380"/>
      <c r="J468" s="16" t="s">
        <v>559</v>
      </c>
    </row>
    <row r="469" spans="1:10" x14ac:dyDescent="0.3">
      <c r="A469" s="380" t="s">
        <v>559</v>
      </c>
      <c r="B469" s="380" t="s">
        <v>7</v>
      </c>
      <c r="C469" s="380" t="s">
        <v>1451</v>
      </c>
      <c r="D469" s="380" t="s">
        <v>1203</v>
      </c>
      <c r="E469" s="13" t="s">
        <v>492</v>
      </c>
      <c r="F469" s="18"/>
      <c r="G469" s="18"/>
      <c r="H469" s="18"/>
      <c r="I469" s="380"/>
      <c r="J469" s="16"/>
    </row>
    <row r="470" spans="1:10" x14ac:dyDescent="0.3">
      <c r="A470" s="380" t="s">
        <v>559</v>
      </c>
      <c r="B470" s="380" t="s">
        <v>7</v>
      </c>
      <c r="C470" s="380" t="s">
        <v>1451</v>
      </c>
      <c r="D470" s="380" t="s">
        <v>813</v>
      </c>
      <c r="E470" s="13" t="s">
        <v>160</v>
      </c>
      <c r="F470" s="18">
        <v>3</v>
      </c>
      <c r="G470" s="18" t="s">
        <v>842</v>
      </c>
      <c r="H470" s="18">
        <v>1</v>
      </c>
      <c r="I470" s="380"/>
      <c r="J470" s="16" t="s">
        <v>559</v>
      </c>
    </row>
    <row r="471" spans="1:10" x14ac:dyDescent="0.3">
      <c r="A471" s="380" t="s">
        <v>559</v>
      </c>
      <c r="B471" s="380" t="s">
        <v>7</v>
      </c>
      <c r="C471" s="380" t="s">
        <v>1452</v>
      </c>
      <c r="D471" s="380" t="s">
        <v>1453</v>
      </c>
      <c r="E471" s="13" t="s">
        <v>1454</v>
      </c>
      <c r="F471" s="18"/>
      <c r="G471" s="18"/>
      <c r="H471" s="18"/>
      <c r="I471" s="380"/>
      <c r="J471" s="16" t="s">
        <v>559</v>
      </c>
    </row>
    <row r="472" spans="1:10" x14ac:dyDescent="0.3">
      <c r="A472" s="380" t="s">
        <v>559</v>
      </c>
      <c r="B472" s="380" t="s">
        <v>7</v>
      </c>
      <c r="C472" s="380" t="s">
        <v>1455</v>
      </c>
      <c r="D472" s="380" t="s">
        <v>1371</v>
      </c>
      <c r="E472" s="13" t="s">
        <v>1456</v>
      </c>
      <c r="F472" s="18"/>
      <c r="G472" s="18" t="s">
        <v>841</v>
      </c>
      <c r="H472" s="18"/>
      <c r="I472" s="380"/>
      <c r="J472" s="16" t="s">
        <v>559</v>
      </c>
    </row>
    <row r="473" spans="1:10" x14ac:dyDescent="0.3">
      <c r="A473" s="380" t="s">
        <v>559</v>
      </c>
      <c r="B473" s="380" t="s">
        <v>7</v>
      </c>
      <c r="C473" s="380" t="s">
        <v>1455</v>
      </c>
      <c r="D473" s="380" t="s">
        <v>1457</v>
      </c>
      <c r="E473" s="13" t="s">
        <v>1458</v>
      </c>
      <c r="F473" s="18"/>
      <c r="G473" s="18"/>
      <c r="H473" s="18"/>
      <c r="I473" s="380"/>
      <c r="J473" s="16" t="s">
        <v>559</v>
      </c>
    </row>
    <row r="474" spans="1:10" x14ac:dyDescent="0.3">
      <c r="A474" s="380" t="s">
        <v>559</v>
      </c>
      <c r="B474" s="380" t="s">
        <v>7</v>
      </c>
      <c r="C474" s="380" t="s">
        <v>1455</v>
      </c>
      <c r="D474" s="380" t="s">
        <v>672</v>
      </c>
      <c r="E474" s="13" t="s">
        <v>1459</v>
      </c>
      <c r="F474" s="18"/>
      <c r="G474" s="18" t="s">
        <v>841</v>
      </c>
      <c r="H474" s="18"/>
      <c r="I474" s="380"/>
      <c r="J474" s="16" t="s">
        <v>559</v>
      </c>
    </row>
    <row r="475" spans="1:10" x14ac:dyDescent="0.3">
      <c r="A475" s="380" t="s">
        <v>559</v>
      </c>
      <c r="B475" s="380" t="s">
        <v>7</v>
      </c>
      <c r="C475" s="380" t="s">
        <v>1455</v>
      </c>
      <c r="D475" s="380" t="s">
        <v>1203</v>
      </c>
      <c r="E475" s="13" t="s">
        <v>493</v>
      </c>
      <c r="F475" s="18"/>
      <c r="G475" s="18"/>
      <c r="H475" s="18"/>
      <c r="I475" s="380" t="s">
        <v>542</v>
      </c>
      <c r="J475" s="16"/>
    </row>
    <row r="476" spans="1:10" x14ac:dyDescent="0.3">
      <c r="A476" s="380" t="s">
        <v>559</v>
      </c>
      <c r="B476" s="380" t="s">
        <v>7</v>
      </c>
      <c r="C476" s="380" t="s">
        <v>1203</v>
      </c>
      <c r="D476" s="380" t="s">
        <v>1203</v>
      </c>
      <c r="E476" s="13" t="s">
        <v>7</v>
      </c>
      <c r="F476" s="18"/>
      <c r="G476" s="18"/>
      <c r="H476" s="18"/>
      <c r="I476" s="380"/>
      <c r="J476" s="16"/>
    </row>
    <row r="477" spans="1:10" x14ac:dyDescent="0.3">
      <c r="A477" s="380" t="s">
        <v>559</v>
      </c>
      <c r="B477" s="380" t="s">
        <v>7</v>
      </c>
      <c r="C477" s="380" t="s">
        <v>1460</v>
      </c>
      <c r="D477" s="380" t="s">
        <v>1461</v>
      </c>
      <c r="E477" s="13" t="s">
        <v>1462</v>
      </c>
      <c r="F477" s="18">
        <v>3</v>
      </c>
      <c r="G477" s="18" t="s">
        <v>842</v>
      </c>
      <c r="H477" s="18">
        <v>1</v>
      </c>
      <c r="I477" s="380" t="s">
        <v>1223</v>
      </c>
      <c r="J477" s="16" t="s">
        <v>559</v>
      </c>
    </row>
    <row r="478" spans="1:10" x14ac:dyDescent="0.3">
      <c r="A478" s="380" t="s">
        <v>559</v>
      </c>
      <c r="B478" s="380" t="s">
        <v>7</v>
      </c>
      <c r="C478" s="380" t="s">
        <v>1460</v>
      </c>
      <c r="D478" s="380" t="s">
        <v>814</v>
      </c>
      <c r="E478" s="13" t="s">
        <v>498</v>
      </c>
      <c r="F478" s="18"/>
      <c r="G478" s="18" t="s">
        <v>841</v>
      </c>
      <c r="H478" s="18"/>
      <c r="I478" s="380"/>
      <c r="J478" s="16" t="s">
        <v>559</v>
      </c>
    </row>
    <row r="479" spans="1:10" x14ac:dyDescent="0.3">
      <c r="A479" s="380" t="s">
        <v>559</v>
      </c>
      <c r="B479" s="380" t="s">
        <v>7</v>
      </c>
      <c r="C479" s="380" t="s">
        <v>1460</v>
      </c>
      <c r="D479" s="380" t="s">
        <v>815</v>
      </c>
      <c r="E479" s="13" t="s">
        <v>499</v>
      </c>
      <c r="F479" s="18"/>
      <c r="G479" s="18"/>
      <c r="H479" s="18"/>
      <c r="I479" s="380"/>
      <c r="J479" s="16" t="s">
        <v>559</v>
      </c>
    </row>
    <row r="480" spans="1:10" x14ac:dyDescent="0.3">
      <c r="A480" s="380" t="s">
        <v>559</v>
      </c>
      <c r="B480" s="380" t="s">
        <v>7</v>
      </c>
      <c r="C480" s="380" t="s">
        <v>1460</v>
      </c>
      <c r="D480" s="380" t="s">
        <v>816</v>
      </c>
      <c r="E480" s="13" t="s">
        <v>500</v>
      </c>
      <c r="F480" s="18">
        <v>4</v>
      </c>
      <c r="G480" s="18" t="s">
        <v>840</v>
      </c>
      <c r="H480" s="18">
        <v>1</v>
      </c>
      <c r="I480" s="380"/>
      <c r="J480" s="16" t="s">
        <v>559</v>
      </c>
    </row>
    <row r="481" spans="1:10" x14ac:dyDescent="0.3">
      <c r="A481" s="380" t="s">
        <v>559</v>
      </c>
      <c r="B481" s="380" t="s">
        <v>7</v>
      </c>
      <c r="C481" s="380" t="s">
        <v>1460</v>
      </c>
      <c r="D481" s="380" t="s">
        <v>817</v>
      </c>
      <c r="E481" s="13" t="s">
        <v>501</v>
      </c>
      <c r="F481" s="18">
        <v>2</v>
      </c>
      <c r="G481" s="18" t="s">
        <v>839</v>
      </c>
      <c r="H481" s="18">
        <v>1</v>
      </c>
      <c r="I481" s="380"/>
      <c r="J481" s="16" t="s">
        <v>559</v>
      </c>
    </row>
    <row r="482" spans="1:10" x14ac:dyDescent="0.3">
      <c r="A482" s="380" t="s">
        <v>559</v>
      </c>
      <c r="B482" s="380" t="s">
        <v>7</v>
      </c>
      <c r="C482" s="380" t="s">
        <v>1460</v>
      </c>
      <c r="D482" s="380" t="s">
        <v>673</v>
      </c>
      <c r="E482" s="13" t="s">
        <v>1463</v>
      </c>
      <c r="F482" s="18"/>
      <c r="G482" s="18" t="s">
        <v>845</v>
      </c>
      <c r="H482" s="18"/>
      <c r="I482" s="380" t="s">
        <v>1223</v>
      </c>
      <c r="J482" s="16" t="s">
        <v>559</v>
      </c>
    </row>
    <row r="483" spans="1:10" x14ac:dyDescent="0.3">
      <c r="A483" s="380" t="s">
        <v>559</v>
      </c>
      <c r="B483" s="380" t="s">
        <v>7</v>
      </c>
      <c r="C483" s="380" t="s">
        <v>1460</v>
      </c>
      <c r="D483" s="380" t="s">
        <v>1203</v>
      </c>
      <c r="E483" s="13" t="s">
        <v>497</v>
      </c>
      <c r="F483" s="18"/>
      <c r="G483" s="18"/>
      <c r="H483" s="18"/>
      <c r="I483" s="380" t="s">
        <v>1464</v>
      </c>
      <c r="J483" s="16"/>
    </row>
    <row r="484" spans="1:10" x14ac:dyDescent="0.3">
      <c r="A484" s="380" t="s">
        <v>559</v>
      </c>
      <c r="B484" s="380" t="s">
        <v>1020</v>
      </c>
      <c r="C484" s="380" t="s">
        <v>1465</v>
      </c>
      <c r="D484" s="380" t="s">
        <v>818</v>
      </c>
      <c r="E484" s="13" t="s">
        <v>162</v>
      </c>
      <c r="F484" s="18"/>
      <c r="G484" s="18"/>
      <c r="H484" s="18"/>
      <c r="I484" s="380"/>
      <c r="J484" s="16" t="s">
        <v>559</v>
      </c>
    </row>
    <row r="485" spans="1:10" x14ac:dyDescent="0.3">
      <c r="A485" s="380" t="s">
        <v>559</v>
      </c>
      <c r="B485" s="380" t="s">
        <v>1020</v>
      </c>
      <c r="C485" s="380" t="s">
        <v>1465</v>
      </c>
      <c r="D485" s="380" t="s">
        <v>734</v>
      </c>
      <c r="E485" s="13" t="s">
        <v>163</v>
      </c>
      <c r="F485" s="18"/>
      <c r="G485" s="18" t="s">
        <v>841</v>
      </c>
      <c r="H485" s="18"/>
      <c r="I485" s="380"/>
      <c r="J485" s="16" t="s">
        <v>559</v>
      </c>
    </row>
    <row r="486" spans="1:10" x14ac:dyDescent="0.3">
      <c r="A486" s="380" t="s">
        <v>559</v>
      </c>
      <c r="B486" s="380" t="s">
        <v>1020</v>
      </c>
      <c r="C486" s="380" t="s">
        <v>1465</v>
      </c>
      <c r="D486" s="380" t="s">
        <v>1203</v>
      </c>
      <c r="E486" s="13" t="s">
        <v>503</v>
      </c>
      <c r="F486" s="18"/>
      <c r="G486" s="18"/>
      <c r="H486" s="18"/>
      <c r="I486" s="380"/>
      <c r="J486" s="16"/>
    </row>
    <row r="487" spans="1:10" x14ac:dyDescent="0.3">
      <c r="A487" s="380" t="s">
        <v>559</v>
      </c>
      <c r="B487" s="380" t="s">
        <v>1020</v>
      </c>
      <c r="C487" s="380" t="s">
        <v>1466</v>
      </c>
      <c r="D487" s="380" t="s">
        <v>1467</v>
      </c>
      <c r="E487" s="13" t="s">
        <v>1468</v>
      </c>
      <c r="F487" s="18">
        <v>3</v>
      </c>
      <c r="G487" s="18" t="s">
        <v>842</v>
      </c>
      <c r="H487" s="18">
        <v>1</v>
      </c>
      <c r="I487" s="380"/>
      <c r="J487" s="16" t="s">
        <v>559</v>
      </c>
    </row>
    <row r="488" spans="1:10" x14ac:dyDescent="0.3">
      <c r="A488" s="380" t="s">
        <v>559</v>
      </c>
      <c r="B488" s="380" t="s">
        <v>1020</v>
      </c>
      <c r="C488" s="380" t="s">
        <v>1466</v>
      </c>
      <c r="D488" s="380" t="s">
        <v>583</v>
      </c>
      <c r="E488" s="13" t="s">
        <v>165</v>
      </c>
      <c r="F488" s="18"/>
      <c r="G488" s="18"/>
      <c r="H488" s="18"/>
      <c r="I488" s="380"/>
      <c r="J488" s="16" t="s">
        <v>559</v>
      </c>
    </row>
    <row r="489" spans="1:10" x14ac:dyDescent="0.3">
      <c r="A489" s="380" t="s">
        <v>559</v>
      </c>
      <c r="B489" s="380" t="s">
        <v>1020</v>
      </c>
      <c r="C489" s="380" t="s">
        <v>1466</v>
      </c>
      <c r="D489" s="380" t="s">
        <v>1203</v>
      </c>
      <c r="E489" s="13" t="s">
        <v>504</v>
      </c>
      <c r="F489" s="18"/>
      <c r="G489" s="18"/>
      <c r="H489" s="18"/>
      <c r="I489" s="380"/>
      <c r="J489" s="16"/>
    </row>
    <row r="490" spans="1:10" x14ac:dyDescent="0.3">
      <c r="A490" s="380" t="s">
        <v>559</v>
      </c>
      <c r="B490" s="380" t="s">
        <v>1020</v>
      </c>
      <c r="C490" s="380" t="s">
        <v>1203</v>
      </c>
      <c r="D490" s="380" t="s">
        <v>1203</v>
      </c>
      <c r="E490" s="380" t="s">
        <v>1020</v>
      </c>
      <c r="F490" s="18"/>
      <c r="G490" s="18"/>
      <c r="H490" s="18"/>
      <c r="I490" s="380"/>
      <c r="J490" s="16"/>
    </row>
    <row r="491" spans="1:10" x14ac:dyDescent="0.3">
      <c r="A491" s="380" t="s">
        <v>559</v>
      </c>
      <c r="B491" s="380" t="s">
        <v>1020</v>
      </c>
      <c r="C491" s="380" t="s">
        <v>1469</v>
      </c>
      <c r="D491" s="380" t="s">
        <v>602</v>
      </c>
      <c r="E491" s="13" t="s">
        <v>506</v>
      </c>
      <c r="F491" s="18"/>
      <c r="G491" s="18"/>
      <c r="H491" s="18"/>
      <c r="I491" s="380"/>
      <c r="J491" s="16" t="s">
        <v>559</v>
      </c>
    </row>
    <row r="492" spans="1:10" x14ac:dyDescent="0.3">
      <c r="A492" s="380" t="s">
        <v>559</v>
      </c>
      <c r="B492" s="380" t="s">
        <v>1020</v>
      </c>
      <c r="C492" s="380" t="s">
        <v>1469</v>
      </c>
      <c r="D492" s="380" t="s">
        <v>819</v>
      </c>
      <c r="E492" s="13" t="s">
        <v>507</v>
      </c>
      <c r="F492" s="18"/>
      <c r="G492" s="18"/>
      <c r="H492" s="18"/>
      <c r="I492" s="380"/>
      <c r="J492" s="16" t="s">
        <v>559</v>
      </c>
    </row>
    <row r="493" spans="1:10" x14ac:dyDescent="0.3">
      <c r="A493" s="380" t="s">
        <v>559</v>
      </c>
      <c r="B493" s="380" t="s">
        <v>1020</v>
      </c>
      <c r="C493" s="380" t="s">
        <v>1469</v>
      </c>
      <c r="D493" s="380" t="s">
        <v>763</v>
      </c>
      <c r="E493" s="13" t="s">
        <v>508</v>
      </c>
      <c r="F493" s="18">
        <v>4</v>
      </c>
      <c r="G493" s="18" t="s">
        <v>840</v>
      </c>
      <c r="H493" s="18">
        <v>1</v>
      </c>
      <c r="I493" s="380"/>
      <c r="J493" s="16" t="s">
        <v>559</v>
      </c>
    </row>
    <row r="494" spans="1:10" x14ac:dyDescent="0.3">
      <c r="A494" s="380" t="s">
        <v>559</v>
      </c>
      <c r="B494" s="380" t="s">
        <v>1020</v>
      </c>
      <c r="C494" s="380" t="s">
        <v>1469</v>
      </c>
      <c r="D494" s="380" t="s">
        <v>820</v>
      </c>
      <c r="E494" s="13" t="s">
        <v>509</v>
      </c>
      <c r="F494" s="18">
        <v>4</v>
      </c>
      <c r="G494" s="18" t="s">
        <v>840</v>
      </c>
      <c r="H494" s="18">
        <v>1</v>
      </c>
      <c r="I494" s="380"/>
      <c r="J494" s="16" t="s">
        <v>559</v>
      </c>
    </row>
    <row r="495" spans="1:10" x14ac:dyDescent="0.3">
      <c r="A495" s="380" t="s">
        <v>559</v>
      </c>
      <c r="B495" s="380" t="s">
        <v>1020</v>
      </c>
      <c r="C495" s="380" t="s">
        <v>1469</v>
      </c>
      <c r="D495" s="380" t="s">
        <v>821</v>
      </c>
      <c r="E495" s="13" t="s">
        <v>510</v>
      </c>
      <c r="F495" s="18">
        <v>3</v>
      </c>
      <c r="G495" s="18" t="s">
        <v>842</v>
      </c>
      <c r="H495" s="18">
        <v>1</v>
      </c>
      <c r="I495" s="380"/>
      <c r="J495" s="16" t="s">
        <v>559</v>
      </c>
    </row>
    <row r="496" spans="1:10" x14ac:dyDescent="0.3">
      <c r="A496" s="380" t="s">
        <v>559</v>
      </c>
      <c r="B496" s="380" t="s">
        <v>1020</v>
      </c>
      <c r="C496" s="380" t="s">
        <v>1469</v>
      </c>
      <c r="D496" s="380" t="s">
        <v>822</v>
      </c>
      <c r="E496" s="13" t="s">
        <v>511</v>
      </c>
      <c r="F496" s="18"/>
      <c r="G496" s="18" t="s">
        <v>841</v>
      </c>
      <c r="H496" s="18"/>
      <c r="I496" s="380"/>
      <c r="J496" s="16" t="s">
        <v>559</v>
      </c>
    </row>
    <row r="497" spans="1:10" x14ac:dyDescent="0.3">
      <c r="A497" s="380" t="s">
        <v>559</v>
      </c>
      <c r="B497" s="380" t="s">
        <v>1020</v>
      </c>
      <c r="C497" s="380" t="s">
        <v>1469</v>
      </c>
      <c r="D497" s="380" t="s">
        <v>1203</v>
      </c>
      <c r="E497" s="13" t="s">
        <v>505</v>
      </c>
      <c r="F497" s="18"/>
      <c r="G497" s="18"/>
      <c r="H497" s="18"/>
      <c r="I497" s="380" t="s">
        <v>543</v>
      </c>
      <c r="J497" s="16"/>
    </row>
    <row r="498" spans="1:10" x14ac:dyDescent="0.3">
      <c r="A498" s="380" t="s">
        <v>559</v>
      </c>
      <c r="B498" s="380" t="s">
        <v>1020</v>
      </c>
      <c r="C498" s="380" t="s">
        <v>1469</v>
      </c>
      <c r="D498" s="380" t="s">
        <v>823</v>
      </c>
      <c r="E498" s="13" t="s">
        <v>512</v>
      </c>
      <c r="F498" s="18"/>
      <c r="G498" s="18"/>
      <c r="H498" s="18"/>
      <c r="I498" s="380"/>
      <c r="J498" s="16" t="s">
        <v>559</v>
      </c>
    </row>
    <row r="499" spans="1:10" x14ac:dyDescent="0.3">
      <c r="A499" s="380" t="s">
        <v>559</v>
      </c>
      <c r="B499" s="380" t="s">
        <v>1020</v>
      </c>
      <c r="C499" s="380" t="s">
        <v>1469</v>
      </c>
      <c r="D499" s="380" t="s">
        <v>824</v>
      </c>
      <c r="E499" s="13" t="s">
        <v>166</v>
      </c>
      <c r="F499" s="18"/>
      <c r="G499" s="18"/>
      <c r="H499" s="18"/>
      <c r="I499" s="380"/>
      <c r="J499" s="16" t="s">
        <v>559</v>
      </c>
    </row>
    <row r="500" spans="1:10" x14ac:dyDescent="0.3">
      <c r="A500" s="380" t="s">
        <v>559</v>
      </c>
      <c r="B500" s="380" t="s">
        <v>1020</v>
      </c>
      <c r="C500" s="380" t="s">
        <v>1469</v>
      </c>
      <c r="D500" s="380" t="s">
        <v>596</v>
      </c>
      <c r="E500" s="13" t="s">
        <v>513</v>
      </c>
      <c r="F500" s="18">
        <v>2</v>
      </c>
      <c r="G500" s="18" t="s">
        <v>840</v>
      </c>
      <c r="H500" s="18">
        <v>3</v>
      </c>
      <c r="I500" s="380"/>
      <c r="J500" s="16" t="s">
        <v>559</v>
      </c>
    </row>
    <row r="501" spans="1:10" x14ac:dyDescent="0.3">
      <c r="A501" s="380" t="s">
        <v>559</v>
      </c>
      <c r="B501" s="380" t="s">
        <v>19</v>
      </c>
      <c r="C501" s="380" t="s">
        <v>1470</v>
      </c>
      <c r="D501" s="380" t="s">
        <v>825</v>
      </c>
      <c r="E501" s="13" t="s">
        <v>167</v>
      </c>
      <c r="F501" s="18"/>
      <c r="G501" s="18" t="s">
        <v>841</v>
      </c>
      <c r="H501" s="18"/>
      <c r="I501" s="380"/>
      <c r="J501" s="16" t="s">
        <v>559</v>
      </c>
    </row>
    <row r="502" spans="1:10" x14ac:dyDescent="0.3">
      <c r="A502" s="380" t="s">
        <v>559</v>
      </c>
      <c r="B502" s="380" t="s">
        <v>9</v>
      </c>
      <c r="C502" s="380" t="s">
        <v>1471</v>
      </c>
      <c r="D502" s="380" t="s">
        <v>827</v>
      </c>
      <c r="E502" s="13" t="s">
        <v>516</v>
      </c>
      <c r="F502" s="18">
        <v>3</v>
      </c>
      <c r="G502" s="18" t="s">
        <v>842</v>
      </c>
      <c r="H502" s="18">
        <v>1</v>
      </c>
      <c r="I502" s="13"/>
      <c r="J502" s="16" t="s">
        <v>559</v>
      </c>
    </row>
    <row r="503" spans="1:10" x14ac:dyDescent="0.3">
      <c r="A503" s="380" t="s">
        <v>559</v>
      </c>
      <c r="B503" s="380" t="s">
        <v>9</v>
      </c>
      <c r="C503" s="380" t="s">
        <v>1471</v>
      </c>
      <c r="D503" s="380" t="s">
        <v>1472</v>
      </c>
      <c r="E503" s="13" t="s">
        <v>1473</v>
      </c>
      <c r="F503" s="18">
        <v>4</v>
      </c>
      <c r="G503" s="18" t="s">
        <v>840</v>
      </c>
      <c r="H503" s="18">
        <v>1</v>
      </c>
      <c r="I503" s="380"/>
      <c r="J503" s="16" t="s">
        <v>559</v>
      </c>
    </row>
    <row r="504" spans="1:10" x14ac:dyDescent="0.3">
      <c r="A504" s="380" t="s">
        <v>559</v>
      </c>
      <c r="B504" s="380" t="s">
        <v>9</v>
      </c>
      <c r="C504" s="380" t="s">
        <v>1471</v>
      </c>
      <c r="D504" s="380" t="s">
        <v>826</v>
      </c>
      <c r="E504" s="13" t="s">
        <v>168</v>
      </c>
      <c r="F504" s="18">
        <v>2</v>
      </c>
      <c r="G504" s="18" t="s">
        <v>840</v>
      </c>
      <c r="H504" s="18">
        <v>3</v>
      </c>
      <c r="I504" s="380"/>
      <c r="J504" s="16" t="s">
        <v>559</v>
      </c>
    </row>
    <row r="505" spans="1:10" x14ac:dyDescent="0.3">
      <c r="A505" s="380" t="s">
        <v>559</v>
      </c>
      <c r="B505" s="380" t="s">
        <v>9</v>
      </c>
      <c r="C505" s="380" t="s">
        <v>1471</v>
      </c>
      <c r="D505" s="380" t="s">
        <v>1203</v>
      </c>
      <c r="E505" s="13" t="s">
        <v>524</v>
      </c>
      <c r="F505" s="18"/>
      <c r="G505" s="18"/>
      <c r="H505" s="18"/>
      <c r="I505" s="380" t="s">
        <v>545</v>
      </c>
      <c r="J505" s="16"/>
    </row>
    <row r="506" spans="1:10" x14ac:dyDescent="0.3">
      <c r="A506" s="380" t="s">
        <v>559</v>
      </c>
      <c r="B506" s="380" t="s">
        <v>9</v>
      </c>
      <c r="C506" s="380" t="s">
        <v>1471</v>
      </c>
      <c r="D506" s="380" t="s">
        <v>1474</v>
      </c>
      <c r="E506" s="13" t="s">
        <v>1475</v>
      </c>
      <c r="F506" s="18"/>
      <c r="G506" s="18"/>
      <c r="H506" s="18"/>
      <c r="I506" s="380"/>
      <c r="J506" s="16" t="s">
        <v>559</v>
      </c>
    </row>
    <row r="507" spans="1:10" x14ac:dyDescent="0.3">
      <c r="A507" s="380" t="s">
        <v>559</v>
      </c>
      <c r="B507" s="380" t="s">
        <v>9</v>
      </c>
      <c r="C507" s="380" t="s">
        <v>1471</v>
      </c>
      <c r="D507" s="380" t="s">
        <v>828</v>
      </c>
      <c r="E507" s="13" t="s">
        <v>517</v>
      </c>
      <c r="F507" s="18">
        <v>4</v>
      </c>
      <c r="G507" s="18" t="s">
        <v>841</v>
      </c>
      <c r="H507" s="18">
        <v>2</v>
      </c>
      <c r="I507" s="13"/>
      <c r="J507" s="16" t="s">
        <v>559</v>
      </c>
    </row>
    <row r="508" spans="1:10" x14ac:dyDescent="0.3">
      <c r="A508" s="380" t="s">
        <v>559</v>
      </c>
      <c r="B508" s="380" t="s">
        <v>9</v>
      </c>
      <c r="C508" s="380" t="s">
        <v>1471</v>
      </c>
      <c r="D508" s="380" t="s">
        <v>1203</v>
      </c>
      <c r="E508" s="13" t="s">
        <v>515</v>
      </c>
      <c r="F508" s="18"/>
      <c r="G508" s="18"/>
      <c r="H508" s="18"/>
      <c r="I508" s="13" t="s">
        <v>544</v>
      </c>
      <c r="J508" s="16"/>
    </row>
    <row r="509" spans="1:10" x14ac:dyDescent="0.3">
      <c r="A509" s="380" t="s">
        <v>559</v>
      </c>
      <c r="B509" s="380" t="s">
        <v>9</v>
      </c>
      <c r="C509" s="380" t="s">
        <v>1471</v>
      </c>
      <c r="D509" s="380" t="s">
        <v>1203</v>
      </c>
      <c r="E509" s="13" t="s">
        <v>525</v>
      </c>
      <c r="F509" s="18"/>
      <c r="G509" s="18"/>
      <c r="H509" s="18"/>
      <c r="I509" s="380" t="s">
        <v>546</v>
      </c>
      <c r="J509" s="16"/>
    </row>
    <row r="510" spans="1:10" x14ac:dyDescent="0.3">
      <c r="A510" s="380" t="s">
        <v>559</v>
      </c>
      <c r="B510" s="380" t="s">
        <v>9</v>
      </c>
      <c r="C510" s="380" t="s">
        <v>1471</v>
      </c>
      <c r="D510" s="380" t="s">
        <v>829</v>
      </c>
      <c r="E510" s="13" t="s">
        <v>518</v>
      </c>
      <c r="F510" s="18"/>
      <c r="G510" s="18" t="s">
        <v>841</v>
      </c>
      <c r="H510" s="18"/>
      <c r="I510" s="13"/>
      <c r="J510" s="16" t="s">
        <v>559</v>
      </c>
    </row>
    <row r="511" spans="1:10" x14ac:dyDescent="0.3">
      <c r="A511" s="380" t="s">
        <v>559</v>
      </c>
      <c r="B511" s="380" t="s">
        <v>9</v>
      </c>
      <c r="C511" s="380" t="s">
        <v>1471</v>
      </c>
      <c r="D511" s="380" t="s">
        <v>834</v>
      </c>
      <c r="E511" s="13" t="s">
        <v>169</v>
      </c>
      <c r="F511" s="18"/>
      <c r="G511" s="18"/>
      <c r="H511" s="18"/>
      <c r="I511" s="380"/>
      <c r="J511" s="16" t="s">
        <v>559</v>
      </c>
    </row>
    <row r="512" spans="1:10" x14ac:dyDescent="0.3">
      <c r="A512" s="380" t="s">
        <v>559</v>
      </c>
      <c r="B512" s="380" t="s">
        <v>9</v>
      </c>
      <c r="C512" s="380" t="s">
        <v>1471</v>
      </c>
      <c r="D512" s="380" t="s">
        <v>835</v>
      </c>
      <c r="E512" s="13" t="s">
        <v>170</v>
      </c>
      <c r="F512" s="18">
        <v>4</v>
      </c>
      <c r="G512" s="18" t="s">
        <v>840</v>
      </c>
      <c r="H512" s="18">
        <v>1</v>
      </c>
      <c r="I512" s="380"/>
      <c r="J512" s="16" t="s">
        <v>559</v>
      </c>
    </row>
    <row r="513" spans="1:10" x14ac:dyDescent="0.3">
      <c r="A513" s="380" t="s">
        <v>559</v>
      </c>
      <c r="B513" s="380" t="s">
        <v>9</v>
      </c>
      <c r="C513" s="380" t="s">
        <v>1471</v>
      </c>
      <c r="D513" s="380" t="s">
        <v>691</v>
      </c>
      <c r="E513" s="13" t="s">
        <v>519</v>
      </c>
      <c r="F513" s="18">
        <v>2</v>
      </c>
      <c r="G513" s="18" t="s">
        <v>840</v>
      </c>
      <c r="H513" s="18">
        <v>3</v>
      </c>
      <c r="I513" s="13"/>
      <c r="J513" s="16" t="s">
        <v>559</v>
      </c>
    </row>
    <row r="514" spans="1:10" x14ac:dyDescent="0.3">
      <c r="A514" s="380" t="s">
        <v>559</v>
      </c>
      <c r="B514" s="380" t="s">
        <v>9</v>
      </c>
      <c r="C514" s="380" t="s">
        <v>1471</v>
      </c>
      <c r="D514" s="380" t="s">
        <v>1476</v>
      </c>
      <c r="E514" s="13" t="s">
        <v>1477</v>
      </c>
      <c r="F514" s="18"/>
      <c r="G514" s="18"/>
      <c r="H514" s="18"/>
      <c r="I514" s="380"/>
      <c r="J514" s="16" t="s">
        <v>559</v>
      </c>
    </row>
    <row r="515" spans="1:10" x14ac:dyDescent="0.3">
      <c r="A515" s="380" t="s">
        <v>559</v>
      </c>
      <c r="B515" s="380" t="s">
        <v>9</v>
      </c>
      <c r="C515" s="380" t="s">
        <v>1471</v>
      </c>
      <c r="D515" s="380" t="s">
        <v>830</v>
      </c>
      <c r="E515" s="13" t="s">
        <v>520</v>
      </c>
      <c r="F515" s="18">
        <v>3</v>
      </c>
      <c r="G515" s="18" t="s">
        <v>840</v>
      </c>
      <c r="H515" s="18">
        <v>2</v>
      </c>
      <c r="I515" s="13"/>
      <c r="J515" s="16" t="s">
        <v>559</v>
      </c>
    </row>
    <row r="516" spans="1:10" x14ac:dyDescent="0.3">
      <c r="A516" s="380" t="s">
        <v>559</v>
      </c>
      <c r="B516" s="380" t="s">
        <v>9</v>
      </c>
      <c r="C516" s="380" t="s">
        <v>1471</v>
      </c>
      <c r="D516" s="380" t="s">
        <v>1478</v>
      </c>
      <c r="E516" s="13" t="s">
        <v>1479</v>
      </c>
      <c r="F516" s="18">
        <v>4</v>
      </c>
      <c r="G516" s="18" t="s">
        <v>840</v>
      </c>
      <c r="H516" s="18">
        <v>1</v>
      </c>
      <c r="I516" s="380"/>
      <c r="J516" s="16" t="s">
        <v>559</v>
      </c>
    </row>
    <row r="517" spans="1:10" x14ac:dyDescent="0.3">
      <c r="A517" s="380" t="s">
        <v>559</v>
      </c>
      <c r="B517" s="380" t="s">
        <v>9</v>
      </c>
      <c r="C517" s="380" t="s">
        <v>1471</v>
      </c>
      <c r="D517" s="380" t="s">
        <v>831</v>
      </c>
      <c r="E517" s="13" t="s">
        <v>521</v>
      </c>
      <c r="F517" s="18"/>
      <c r="G517" s="18"/>
      <c r="H517" s="18"/>
      <c r="I517" s="13"/>
      <c r="J517" s="16" t="s">
        <v>559</v>
      </c>
    </row>
    <row r="518" spans="1:10" x14ac:dyDescent="0.3">
      <c r="A518" s="380" t="s">
        <v>559</v>
      </c>
      <c r="B518" s="380" t="s">
        <v>9</v>
      </c>
      <c r="C518" s="380" t="s">
        <v>1471</v>
      </c>
      <c r="D518" s="380" t="s">
        <v>836</v>
      </c>
      <c r="E518" s="13" t="s">
        <v>171</v>
      </c>
      <c r="F518" s="18">
        <v>3</v>
      </c>
      <c r="G518" s="18" t="s">
        <v>841</v>
      </c>
      <c r="H518" s="18">
        <v>3</v>
      </c>
      <c r="I518" s="380"/>
      <c r="J518" s="16" t="s">
        <v>559</v>
      </c>
    </row>
    <row r="519" spans="1:10" x14ac:dyDescent="0.3">
      <c r="A519" s="380" t="s">
        <v>559</v>
      </c>
      <c r="B519" s="380" t="s">
        <v>9</v>
      </c>
      <c r="C519" s="380" t="s">
        <v>1471</v>
      </c>
      <c r="D519" s="380" t="s">
        <v>1203</v>
      </c>
      <c r="E519" s="13" t="s">
        <v>514</v>
      </c>
      <c r="F519" s="18"/>
      <c r="G519" s="18"/>
      <c r="H519" s="18"/>
      <c r="I519" s="380"/>
      <c r="J519" s="16"/>
    </row>
    <row r="520" spans="1:10" x14ac:dyDescent="0.3">
      <c r="A520" s="380" t="s">
        <v>559</v>
      </c>
      <c r="B520" s="380" t="s">
        <v>9</v>
      </c>
      <c r="C520" s="380" t="s">
        <v>1471</v>
      </c>
      <c r="D520" s="380" t="s">
        <v>832</v>
      </c>
      <c r="E520" s="13" t="s">
        <v>522</v>
      </c>
      <c r="F520" s="18">
        <v>3</v>
      </c>
      <c r="G520" s="18" t="s">
        <v>840</v>
      </c>
      <c r="H520" s="18">
        <v>2</v>
      </c>
      <c r="I520" s="13"/>
      <c r="J520" s="16" t="s">
        <v>559</v>
      </c>
    </row>
    <row r="521" spans="1:10" x14ac:dyDescent="0.3">
      <c r="A521" s="380" t="s">
        <v>559</v>
      </c>
      <c r="B521" s="380" t="s">
        <v>9</v>
      </c>
      <c r="C521" s="380" t="s">
        <v>1471</v>
      </c>
      <c r="D521" s="380" t="s">
        <v>833</v>
      </c>
      <c r="E521" s="13" t="s">
        <v>523</v>
      </c>
      <c r="F521" s="18"/>
      <c r="G521" s="18"/>
      <c r="H521" s="18"/>
      <c r="I521" s="13"/>
      <c r="J521" s="16" t="s">
        <v>559</v>
      </c>
    </row>
    <row r="522" spans="1:10" x14ac:dyDescent="0.3">
      <c r="A522" s="380" t="s">
        <v>559</v>
      </c>
      <c r="B522" s="380" t="s">
        <v>11</v>
      </c>
      <c r="C522" s="380" t="s">
        <v>1480</v>
      </c>
      <c r="D522" s="380" t="s">
        <v>837</v>
      </c>
      <c r="E522" s="13" t="s">
        <v>172</v>
      </c>
      <c r="F522" s="18">
        <v>4</v>
      </c>
      <c r="G522" s="18" t="s">
        <v>840</v>
      </c>
      <c r="H522" s="18">
        <v>1</v>
      </c>
      <c r="I522" s="380"/>
      <c r="J522" s="16" t="s">
        <v>559</v>
      </c>
    </row>
    <row r="523" spans="1:10" x14ac:dyDescent="0.3">
      <c r="A523" s="380" t="s">
        <v>559</v>
      </c>
      <c r="B523" s="380" t="s">
        <v>11</v>
      </c>
      <c r="C523" s="380" t="s">
        <v>1481</v>
      </c>
      <c r="D523" s="380" t="s">
        <v>838</v>
      </c>
      <c r="E523" s="13" t="s">
        <v>173</v>
      </c>
      <c r="F523" s="18"/>
      <c r="G523" s="18"/>
      <c r="H523" s="18"/>
      <c r="I523" s="380"/>
      <c r="J523" s="16" t="s">
        <v>559</v>
      </c>
    </row>
    <row r="524" spans="1:10" x14ac:dyDescent="0.3">
      <c r="A524" s="380" t="s">
        <v>559</v>
      </c>
      <c r="B524" s="380" t="s">
        <v>11</v>
      </c>
      <c r="C524" s="380" t="s">
        <v>1482</v>
      </c>
      <c r="D524" s="380" t="s">
        <v>1483</v>
      </c>
      <c r="E524" s="13" t="s">
        <v>530</v>
      </c>
      <c r="F524" s="18"/>
      <c r="G524" s="18"/>
      <c r="H524" s="18"/>
      <c r="I524" s="380" t="s">
        <v>547</v>
      </c>
      <c r="J524" s="16" t="s">
        <v>559</v>
      </c>
    </row>
    <row r="525" spans="1:10" x14ac:dyDescent="0.3">
      <c r="A525" s="380" t="s">
        <v>559</v>
      </c>
      <c r="B525" s="380" t="s">
        <v>11</v>
      </c>
      <c r="C525" s="380"/>
      <c r="D525" s="380"/>
      <c r="E525" s="13" t="s">
        <v>11</v>
      </c>
      <c r="F525" s="18"/>
      <c r="G525" s="18"/>
      <c r="H525" s="18"/>
      <c r="I525" s="380"/>
      <c r="J525" s="16"/>
    </row>
  </sheetData>
  <autoFilter ref="A7:I506"/>
  <mergeCells count="5">
    <mergeCell ref="D2:I2"/>
    <mergeCell ref="D3:I3"/>
    <mergeCell ref="D4:I4"/>
    <mergeCell ref="D5:I5"/>
    <mergeCell ref="A1:B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4" workbookViewId="0">
      <selection activeCell="A9" sqref="A9"/>
    </sheetView>
  </sheetViews>
  <sheetFormatPr baseColWidth="10" defaultColWidth="8.7265625" defaultRowHeight="13" x14ac:dyDescent="0.25"/>
  <cols>
    <col min="1" max="1" width="24.90625" style="375" bestFit="1" customWidth="1"/>
    <col min="2" max="2" width="14.1796875" style="375" customWidth="1"/>
    <col min="3" max="3" width="9.54296875" style="376" customWidth="1"/>
    <col min="4" max="4" width="48" style="375" customWidth="1"/>
    <col min="5" max="5" width="17.453125" style="375" customWidth="1"/>
    <col min="6" max="16384" width="8.7265625" style="374"/>
  </cols>
  <sheetData>
    <row r="1" spans="1:5" x14ac:dyDescent="0.25">
      <c r="A1" s="371" t="s">
        <v>1180</v>
      </c>
      <c r="B1" s="372" t="s">
        <v>1181</v>
      </c>
      <c r="C1" s="373" t="s">
        <v>1182</v>
      </c>
      <c r="D1" s="372" t="s">
        <v>1183</v>
      </c>
      <c r="E1" s="372" t="s">
        <v>1184</v>
      </c>
    </row>
    <row r="2" spans="1:5" ht="65" x14ac:dyDescent="0.25">
      <c r="A2" s="377" t="s">
        <v>1190</v>
      </c>
      <c r="B2" s="378" t="s">
        <v>1188</v>
      </c>
      <c r="C2" s="378" t="s">
        <v>1186</v>
      </c>
      <c r="D2" s="379" t="s">
        <v>1193</v>
      </c>
      <c r="E2" s="377" t="s">
        <v>1185</v>
      </c>
    </row>
    <row r="3" spans="1:5" ht="78" x14ac:dyDescent="0.25">
      <c r="A3" s="377" t="s">
        <v>1191</v>
      </c>
      <c r="B3" s="378" t="s">
        <v>1188</v>
      </c>
      <c r="C3" s="378" t="s">
        <v>1186</v>
      </c>
      <c r="D3" s="379" t="s">
        <v>1194</v>
      </c>
      <c r="E3" s="377" t="s">
        <v>1185</v>
      </c>
    </row>
    <row r="4" spans="1:5" ht="39" x14ac:dyDescent="0.25">
      <c r="A4" s="377" t="s">
        <v>1192</v>
      </c>
      <c r="B4" s="378" t="s">
        <v>1189</v>
      </c>
      <c r="C4" s="378" t="s">
        <v>1187</v>
      </c>
      <c r="D4" s="379" t="s">
        <v>1195</v>
      </c>
      <c r="E4" s="377" t="s">
        <v>1185</v>
      </c>
    </row>
    <row r="5" spans="1:5" x14ac:dyDescent="0.25">
      <c r="A5" s="377" t="s">
        <v>1191</v>
      </c>
      <c r="B5" s="378" t="s">
        <v>1189</v>
      </c>
      <c r="C5" s="378" t="s">
        <v>1187</v>
      </c>
      <c r="D5" s="377" t="s">
        <v>1196</v>
      </c>
      <c r="E5" s="377" t="s">
        <v>1185</v>
      </c>
    </row>
    <row r="6" spans="1:5" ht="65" x14ac:dyDescent="0.25">
      <c r="A6" s="377" t="s">
        <v>1487</v>
      </c>
      <c r="B6" s="394">
        <v>44592</v>
      </c>
      <c r="C6" s="378" t="s">
        <v>1187</v>
      </c>
      <c r="D6" s="377" t="s">
        <v>1486</v>
      </c>
      <c r="E6" s="379" t="s">
        <v>1485</v>
      </c>
    </row>
    <row r="7" spans="1:5" x14ac:dyDescent="0.25">
      <c r="A7" s="377" t="s">
        <v>1191</v>
      </c>
      <c r="B7" s="394">
        <v>44746</v>
      </c>
      <c r="C7" s="378" t="s">
        <v>1496</v>
      </c>
      <c r="D7" s="377" t="s">
        <v>1499</v>
      </c>
      <c r="E7" s="377" t="s">
        <v>1497</v>
      </c>
    </row>
    <row r="8" spans="1:5" ht="26" x14ac:dyDescent="0.25">
      <c r="A8" s="377" t="s">
        <v>1498</v>
      </c>
      <c r="B8" s="394">
        <v>44746</v>
      </c>
      <c r="C8" s="378" t="s">
        <v>1496</v>
      </c>
      <c r="D8" s="379" t="s">
        <v>1500</v>
      </c>
      <c r="E8" s="377" t="s">
        <v>1185</v>
      </c>
    </row>
  </sheetData>
  <sheetProtection algorithmName="SHA-512" hashValue="HuEypMyZdyROtKiuwMZLjdeY7Yugm9Kc9r+rGZ3aZtLAy+9y6hStJXOkkB+Xxo+trYIu6mgwgo50Iv6QE/QU0w==" saltValue="j/dCVwYgBJzhFcu6LEYH4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Griglia_rivit</vt:lpstr>
      <vt:lpstr>ProtocolloLabo_IBCH_modif_8x</vt:lpstr>
      <vt:lpstr>Lista_taxa_EPT</vt:lpstr>
      <vt:lpstr>Nota_esplicativa</vt:lpstr>
      <vt:lpstr>Elenco_a_discesa_taxa_EPT</vt:lpstr>
      <vt:lpstr>Elenco_modifiche</vt:lpstr>
      <vt:lpstr>ProtocolloLabo_IBCH_modif_8x!Impression_des_titres</vt:lpstr>
      <vt:lpstr>Lista_taxa_EPT!Zone_d_impression</vt:lpstr>
      <vt:lpstr>ProtocolloLabo_IBCH_modif_8x!Zone_d_impression</vt:lpstr>
    </vt:vector>
  </TitlesOfParts>
  <Company>AQUARIUS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STUCKI</dc:creator>
  <cp:lastModifiedBy>Sprecher, Lucie</cp:lastModifiedBy>
  <cp:lastPrinted>2022-06-27T16:32:42Z</cp:lastPrinted>
  <dcterms:created xsi:type="dcterms:W3CDTF">2008-10-08T11:26:37Z</dcterms:created>
  <dcterms:modified xsi:type="dcterms:W3CDTF">2022-06-27T16:34:08Z</dcterms:modified>
</cp:coreProperties>
</file>